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uyên\"/>
    </mc:Choice>
  </mc:AlternateContent>
  <bookViews>
    <workbookView xWindow="0" yWindow="0" windowWidth="20490" windowHeight="7815" activeTab="3"/>
  </bookViews>
  <sheets>
    <sheet name="TONG HOP" sheetId="1" r:id="rId1"/>
    <sheet name="K2T8" sheetId="43" state="hidden" r:id="rId2"/>
    <sheet name="Mã NCC" sheetId="41" r:id="rId3"/>
    <sheet name="NCC" sheetId="5" r:id="rId4"/>
    <sheet name="TDHDonNCC" sheetId="34" r:id="rId5"/>
    <sheet name="THAU PHU" sheetId="26" r:id="rId6"/>
    <sheet name="Số dư 3314 trên PM" sheetId="44" state="hidden" r:id="rId7"/>
    <sheet name="CTP" sheetId="7" r:id="rId8"/>
    <sheet name="CHI KHAC" sheetId="12" r:id="rId9"/>
    <sheet name="NH" sheetId="22" r:id="rId10"/>
  </sheets>
  <definedNames>
    <definedName name="_xlnm._FilterDatabase" localSheetId="7" hidden="1">CTP!$A$6:$O$39</definedName>
    <definedName name="_xlnm._FilterDatabase" localSheetId="3" hidden="1">NCC!$A$5:$XEF$109</definedName>
    <definedName name="_xlnm._FilterDatabase" localSheetId="4" hidden="1">TDHDonNCC!$D$4:$I$468</definedName>
    <definedName name="_xlnm._FilterDatabase" localSheetId="5" hidden="1">'THAU PHU'!$A$6:$XCU$384</definedName>
    <definedName name="dsncc">OFFSET(TDHDonNCC!$X$422,0,0,COUNTA(TDHDonNCC!$X:$X)-1)</definedName>
    <definedName name="dsncctm">OFFSET(TDHDonNCC!$X$422,MATCH(TDHDonNCC!AB3&amp;"*",dsncc,0)-3,0,COUNTIF(dsncc,TDHDonNCC!AB3&amp;"*"),1)</definedName>
    <definedName name="ma_ncc">OFFSET(TDHDonNCC!$X$422,0,0,COUNTA(TDHDonNCC!$X:$X)-1,1)</definedName>
    <definedName name="ma_ncc_tm">OFFSET(TDHDonNCC!$X$422,MATCH(#REF!&amp;"*",ma_ncc,0)-1,0,COUNTIF(ma_ncc,#REF!&amp;"*"),1)</definedName>
    <definedName name="_xlnm.Print_Area" localSheetId="1">K2T8!$A$35:$K$57</definedName>
    <definedName name="_xlnm.Print_Area" localSheetId="3">NCC!$A$3:$S$109</definedName>
    <definedName name="_xlnm.Print_Titles" localSheetId="3">NCC!$3:$6</definedName>
  </definedNames>
  <calcPr calcId="162913"/>
</workbook>
</file>

<file path=xl/calcChain.xml><?xml version="1.0" encoding="utf-8"?>
<calcChain xmlns="http://schemas.openxmlformats.org/spreadsheetml/2006/main">
  <c r="M107" i="5" l="1"/>
  <c r="I107" i="5" s="1"/>
  <c r="Q107" i="5"/>
  <c r="E107" i="5"/>
  <c r="D107" i="5"/>
  <c r="F107" i="5"/>
  <c r="G107" i="5"/>
  <c r="H107" i="5"/>
  <c r="J107" i="5"/>
  <c r="D108" i="5"/>
  <c r="E108" i="5"/>
  <c r="F108" i="5"/>
  <c r="G108" i="5"/>
  <c r="H108" i="5"/>
  <c r="J108" i="5"/>
  <c r="B107" i="5"/>
  <c r="D106" i="5"/>
  <c r="Q106" i="5" s="1"/>
  <c r="E106" i="5"/>
  <c r="F106" i="5"/>
  <c r="G106" i="5"/>
  <c r="M106" i="5" s="1"/>
  <c r="H106" i="5"/>
  <c r="J106" i="5"/>
  <c r="F409" i="34"/>
  <c r="F410" i="34"/>
  <c r="B106" i="5"/>
  <c r="F408" i="34"/>
  <c r="E408" i="34"/>
  <c r="J105" i="5"/>
  <c r="B105" i="5"/>
  <c r="I106" i="5" l="1"/>
  <c r="T103" i="5"/>
  <c r="T102" i="5"/>
  <c r="T98" i="5"/>
  <c r="E407" i="34"/>
  <c r="E409" i="34"/>
  <c r="E410" i="34"/>
  <c r="E411" i="34"/>
  <c r="E412" i="34"/>
  <c r="E413" i="34"/>
  <c r="E414" i="34"/>
  <c r="E415" i="34"/>
  <c r="E416" i="34"/>
  <c r="E417" i="34"/>
  <c r="E406" i="34"/>
  <c r="G408" i="34"/>
  <c r="G409" i="34"/>
  <c r="J104" i="5"/>
  <c r="B104" i="5"/>
  <c r="E174" i="34"/>
  <c r="K109" i="5" l="1"/>
  <c r="I230" i="34" l="1"/>
  <c r="I157" i="34"/>
  <c r="I156" i="34"/>
  <c r="Z576" i="34"/>
  <c r="E401" i="34"/>
  <c r="E402" i="34"/>
  <c r="E403" i="34"/>
  <c r="E404" i="34"/>
  <c r="E405" i="34"/>
  <c r="J103" i="5"/>
  <c r="B103" i="5"/>
  <c r="J102" i="5"/>
  <c r="B102" i="5"/>
  <c r="I397" i="34" l="1"/>
  <c r="I396" i="34"/>
  <c r="I395" i="34"/>
  <c r="I34" i="34"/>
  <c r="I33" i="34"/>
  <c r="Z423" i="34"/>
  <c r="E393" i="34"/>
  <c r="E394" i="34"/>
  <c r="E395" i="34"/>
  <c r="E396" i="34"/>
  <c r="E397" i="34"/>
  <c r="E398" i="34"/>
  <c r="E399" i="34"/>
  <c r="E400" i="34"/>
  <c r="I393" i="34"/>
  <c r="I279" i="34"/>
  <c r="F395" i="34"/>
  <c r="G395" i="34" s="1"/>
  <c r="F396" i="34"/>
  <c r="G396" i="34" s="1"/>
  <c r="F397" i="34"/>
  <c r="G397" i="34" s="1"/>
  <c r="F399" i="34"/>
  <c r="G399" i="34" s="1"/>
  <c r="F400" i="34"/>
  <c r="G400" i="34" s="1"/>
  <c r="F401" i="34"/>
  <c r="G401" i="34" s="1"/>
  <c r="F402" i="34"/>
  <c r="G402" i="34" s="1"/>
  <c r="F403" i="34"/>
  <c r="G403" i="34" s="1"/>
  <c r="F404" i="34"/>
  <c r="G404" i="34" s="1"/>
  <c r="F405" i="34"/>
  <c r="G405" i="34" s="1"/>
  <c r="F406" i="34"/>
  <c r="G406" i="34" s="1"/>
  <c r="E392" i="34"/>
  <c r="Z536" i="34" l="1"/>
  <c r="I330" i="34"/>
  <c r="G410" i="34"/>
  <c r="F411" i="34"/>
  <c r="G411" i="34" s="1"/>
  <c r="F412" i="34"/>
  <c r="G412" i="34" s="1"/>
  <c r="F413" i="34"/>
  <c r="G413" i="34" s="1"/>
  <c r="F414" i="34"/>
  <c r="G414" i="34" s="1"/>
  <c r="F415" i="34"/>
  <c r="G415" i="34" s="1"/>
  <c r="F416" i="34"/>
  <c r="G416" i="34" s="1"/>
  <c r="Z440" i="34"/>
  <c r="F390" i="34" s="1"/>
  <c r="G390" i="34" s="1"/>
  <c r="F389" i="34" l="1"/>
  <c r="G389" i="34" s="1"/>
  <c r="F391" i="34"/>
  <c r="G391" i="34" s="1"/>
  <c r="F372" i="34" l="1"/>
  <c r="G372" i="34" s="1"/>
  <c r="F373" i="34"/>
  <c r="G373" i="34" s="1"/>
  <c r="F374" i="34"/>
  <c r="G374" i="34" s="1"/>
  <c r="F375" i="34"/>
  <c r="G375" i="34" s="1"/>
  <c r="F376" i="34"/>
  <c r="G376" i="34" s="1"/>
  <c r="F377" i="34"/>
  <c r="G377" i="34" s="1"/>
  <c r="F371" i="34"/>
  <c r="G371" i="34" s="1"/>
  <c r="E371" i="34"/>
  <c r="E372" i="34"/>
  <c r="E373" i="34"/>
  <c r="E374" i="34"/>
  <c r="E375" i="34"/>
  <c r="E376" i="34"/>
  <c r="E377" i="34"/>
  <c r="E378" i="34"/>
  <c r="E379" i="34"/>
  <c r="E380" i="34"/>
  <c r="E381" i="34"/>
  <c r="E382" i="34"/>
  <c r="E383" i="34"/>
  <c r="E384" i="34"/>
  <c r="E385" i="34"/>
  <c r="E386" i="34"/>
  <c r="E387" i="34"/>
  <c r="E388" i="34"/>
  <c r="E389" i="34"/>
  <c r="E390" i="34"/>
  <c r="E391" i="34"/>
  <c r="Z430" i="34" l="1"/>
  <c r="I300" i="34" l="1"/>
  <c r="I367" i="34"/>
  <c r="J54" i="5" l="1"/>
  <c r="I366" i="34" l="1"/>
  <c r="E367" i="34"/>
  <c r="E368" i="34"/>
  <c r="E362" i="34" l="1"/>
  <c r="I361" i="34" l="1"/>
  <c r="E360" i="34"/>
  <c r="E361" i="34"/>
  <c r="I358" i="34"/>
  <c r="J101" i="5"/>
  <c r="B101" i="5"/>
  <c r="I328" i="34" l="1"/>
  <c r="I350" i="34" l="1"/>
  <c r="I349" i="34"/>
  <c r="I348" i="34"/>
  <c r="I347" i="34"/>
  <c r="E347" i="34"/>
  <c r="I102" i="34"/>
  <c r="I284" i="34"/>
  <c r="Z516" i="34"/>
  <c r="I327" i="34" l="1"/>
  <c r="I326" i="34"/>
  <c r="I322" i="34"/>
  <c r="I321" i="34"/>
  <c r="F346" i="34"/>
  <c r="G346" i="34" s="1"/>
  <c r="F352" i="34"/>
  <c r="G352" i="34" s="1"/>
  <c r="F353" i="34"/>
  <c r="G353" i="34" s="1"/>
  <c r="F355" i="34"/>
  <c r="G355" i="34" s="1"/>
  <c r="F356" i="34"/>
  <c r="G356" i="34" s="1"/>
  <c r="F357" i="34"/>
  <c r="G357" i="34" s="1"/>
  <c r="E322" i="34"/>
  <c r="E323" i="34"/>
  <c r="E324" i="34"/>
  <c r="E325" i="34"/>
  <c r="E326" i="34"/>
  <c r="E327" i="34"/>
  <c r="E328" i="34"/>
  <c r="E329" i="34"/>
  <c r="E330" i="34"/>
  <c r="E331" i="34"/>
  <c r="E332" i="34"/>
  <c r="E333" i="34"/>
  <c r="E334" i="34"/>
  <c r="E335" i="34"/>
  <c r="E336" i="34"/>
  <c r="E337" i="34"/>
  <c r="E338" i="34"/>
  <c r="E339" i="34"/>
  <c r="E340" i="34"/>
  <c r="E341" i="34"/>
  <c r="E342" i="34"/>
  <c r="E343" i="34"/>
  <c r="E344" i="34"/>
  <c r="E345" i="34"/>
  <c r="E346" i="34"/>
  <c r="E348" i="34"/>
  <c r="E349" i="34"/>
  <c r="E350" i="34"/>
  <c r="E351" i="34"/>
  <c r="E352" i="34"/>
  <c r="E353" i="34"/>
  <c r="E354" i="34"/>
  <c r="E355" i="34"/>
  <c r="E356" i="34"/>
  <c r="E357" i="34"/>
  <c r="E320" i="34"/>
  <c r="E321" i="34"/>
  <c r="F318" i="34" l="1"/>
  <c r="G318" i="34" s="1"/>
  <c r="F319" i="34"/>
  <c r="G319" i="34" s="1"/>
  <c r="E318" i="34"/>
  <c r="E319" i="34"/>
  <c r="E358" i="34"/>
  <c r="E359" i="34"/>
  <c r="E317" i="34"/>
  <c r="F366" i="34"/>
  <c r="G366" i="34" s="1"/>
  <c r="E363" i="34"/>
  <c r="E364" i="34"/>
  <c r="E365" i="34"/>
  <c r="E366" i="34"/>
  <c r="E369" i="34"/>
  <c r="E370" i="34"/>
  <c r="E316" i="34"/>
  <c r="J58" i="5" l="1"/>
  <c r="J100" i="5" l="1"/>
  <c r="B100" i="5"/>
  <c r="I309" i="34" l="1"/>
  <c r="F310" i="34" l="1"/>
  <c r="G310" i="34" s="1"/>
  <c r="F311" i="34"/>
  <c r="G311" i="34" s="1"/>
  <c r="F313" i="34"/>
  <c r="G313" i="34" s="1"/>
  <c r="F314" i="34"/>
  <c r="G314" i="34" s="1"/>
  <c r="F315" i="34"/>
  <c r="G315" i="34" s="1"/>
  <c r="E309" i="34"/>
  <c r="E310" i="34"/>
  <c r="E311" i="34"/>
  <c r="E312" i="34"/>
  <c r="E313" i="34"/>
  <c r="E314" i="34"/>
  <c r="E315" i="34"/>
  <c r="Z547" i="34"/>
  <c r="I297" i="34" l="1"/>
  <c r="I295" i="34"/>
  <c r="Z449" i="34"/>
  <c r="F367" i="34" s="1"/>
  <c r="G367" i="34" s="1"/>
  <c r="Z450" i="34"/>
  <c r="F350" i="34" l="1"/>
  <c r="G350" i="34" s="1"/>
  <c r="F349" i="34"/>
  <c r="G349" i="34" s="1"/>
  <c r="F347" i="34"/>
  <c r="G347" i="34" s="1"/>
  <c r="F348" i="34"/>
  <c r="G348" i="34" s="1"/>
  <c r="Z484" i="34"/>
  <c r="F394" i="34" s="1"/>
  <c r="G394" i="34" s="1"/>
  <c r="F290" i="34"/>
  <c r="G290" i="34" s="1"/>
  <c r="F291" i="34"/>
  <c r="G291" i="34" s="1"/>
  <c r="F295" i="34"/>
  <c r="G295" i="34" s="1"/>
  <c r="F296" i="34"/>
  <c r="G296" i="34" s="1"/>
  <c r="F297" i="34"/>
  <c r="G297" i="34" s="1"/>
  <c r="F299" i="34"/>
  <c r="G299" i="34" s="1"/>
  <c r="F300" i="34"/>
  <c r="G300" i="34" s="1"/>
  <c r="F301" i="34"/>
  <c r="G301" i="34" s="1"/>
  <c r="F302" i="34"/>
  <c r="G302" i="34" s="1"/>
  <c r="F308" i="34"/>
  <c r="G308" i="34" s="1"/>
  <c r="E286" i="34"/>
  <c r="E287" i="34"/>
  <c r="E288" i="34"/>
  <c r="E289" i="34"/>
  <c r="E290" i="34"/>
  <c r="E291" i="34"/>
  <c r="E292" i="34"/>
  <c r="E293" i="34"/>
  <c r="E294" i="34"/>
  <c r="E295" i="34"/>
  <c r="E296" i="34"/>
  <c r="E297" i="34"/>
  <c r="E298" i="34"/>
  <c r="E299" i="34"/>
  <c r="E300" i="34"/>
  <c r="E301" i="34"/>
  <c r="E302" i="34"/>
  <c r="E303" i="34"/>
  <c r="E304" i="34"/>
  <c r="E305" i="34"/>
  <c r="E306" i="34"/>
  <c r="E307" i="34"/>
  <c r="E308" i="34"/>
  <c r="I283" i="34"/>
  <c r="I282" i="34"/>
  <c r="I281" i="34"/>
  <c r="Z580" i="34"/>
  <c r="F393" i="34" s="1"/>
  <c r="G393" i="34" s="1"/>
  <c r="F293" i="34" l="1"/>
  <c r="G293" i="34" s="1"/>
  <c r="F345" i="34"/>
  <c r="G345" i="34" s="1"/>
  <c r="F286" i="34"/>
  <c r="G286" i="34" s="1"/>
  <c r="F342" i="34"/>
  <c r="G342" i="34" s="1"/>
  <c r="F343" i="34"/>
  <c r="G343" i="34" s="1"/>
  <c r="F344" i="34"/>
  <c r="G344" i="34" s="1"/>
  <c r="F338" i="34"/>
  <c r="G338" i="34" s="1"/>
  <c r="F339" i="34"/>
  <c r="G339" i="34" s="1"/>
  <c r="F340" i="34"/>
  <c r="G340" i="34" s="1"/>
  <c r="F341" i="34"/>
  <c r="G341" i="34" s="1"/>
  <c r="F294" i="34"/>
  <c r="G294" i="34" s="1"/>
  <c r="F289" i="34"/>
  <c r="G289" i="34" s="1"/>
  <c r="F292" i="34"/>
  <c r="G292" i="34" s="1"/>
  <c r="F287" i="34"/>
  <c r="G287" i="34" s="1"/>
  <c r="F288" i="34"/>
  <c r="G288" i="34" s="1"/>
  <c r="F279" i="34"/>
  <c r="G279" i="34" s="1"/>
  <c r="F280" i="34"/>
  <c r="G280" i="34" s="1"/>
  <c r="F281" i="34"/>
  <c r="G281" i="34" s="1"/>
  <c r="F282" i="34"/>
  <c r="G282" i="34" s="1"/>
  <c r="F283" i="34"/>
  <c r="G283" i="34" s="1"/>
  <c r="F284" i="34"/>
  <c r="G284" i="34" s="1"/>
  <c r="F285" i="34"/>
  <c r="G285" i="34" s="1"/>
  <c r="E270" i="34"/>
  <c r="E271" i="34"/>
  <c r="E272" i="34"/>
  <c r="E273" i="34"/>
  <c r="E274" i="34"/>
  <c r="E275" i="34"/>
  <c r="E276" i="34"/>
  <c r="E277" i="34"/>
  <c r="E278" i="34"/>
  <c r="E279" i="34"/>
  <c r="E280" i="34"/>
  <c r="E281" i="34"/>
  <c r="E282" i="34"/>
  <c r="E283" i="34"/>
  <c r="E284" i="34"/>
  <c r="E285" i="34"/>
  <c r="Z555" i="34" l="1"/>
  <c r="I264" i="34"/>
  <c r="I263" i="34"/>
  <c r="I262" i="34"/>
  <c r="I259" i="34"/>
  <c r="I258" i="34"/>
  <c r="I254" i="34"/>
  <c r="I252" i="34"/>
  <c r="E254" i="34"/>
  <c r="E255" i="34"/>
  <c r="E256" i="34"/>
  <c r="E257" i="34"/>
  <c r="E258" i="34"/>
  <c r="E259" i="34"/>
  <c r="E260" i="34"/>
  <c r="E261" i="34"/>
  <c r="F261" i="34"/>
  <c r="G261" i="34" s="1"/>
  <c r="E262" i="34"/>
  <c r="E263" i="34"/>
  <c r="F263" i="34"/>
  <c r="G263" i="34" s="1"/>
  <c r="E264" i="34"/>
  <c r="F264" i="34"/>
  <c r="G264" i="34" s="1"/>
  <c r="E265" i="34"/>
  <c r="E266" i="34"/>
  <c r="E267" i="34"/>
  <c r="E268" i="34"/>
  <c r="E269" i="34"/>
  <c r="I247" i="34"/>
  <c r="I245" i="34"/>
  <c r="I242" i="34"/>
  <c r="I239" i="34"/>
  <c r="E247" i="34"/>
  <c r="E248" i="34"/>
  <c r="F383" i="34" l="1"/>
  <c r="G383" i="34" s="1"/>
  <c r="F385" i="34"/>
  <c r="G385" i="34" s="1"/>
  <c r="F387" i="34"/>
  <c r="G387" i="34" s="1"/>
  <c r="F384" i="34"/>
  <c r="G384" i="34" s="1"/>
  <c r="F386" i="34"/>
  <c r="G386" i="34" s="1"/>
  <c r="F388" i="34"/>
  <c r="G388" i="34" s="1"/>
  <c r="F256" i="34"/>
  <c r="G256" i="34" s="1"/>
  <c r="F360" i="34"/>
  <c r="G360" i="34" s="1"/>
  <c r="F361" i="34"/>
  <c r="G361" i="34" s="1"/>
  <c r="F358" i="34"/>
  <c r="G358" i="34" s="1"/>
  <c r="F359" i="34"/>
  <c r="G359" i="34" s="1"/>
  <c r="F262" i="34"/>
  <c r="G262" i="34" s="1"/>
  <c r="F260" i="34"/>
  <c r="G260" i="34" s="1"/>
  <c r="F255" i="34"/>
  <c r="G255" i="34" s="1"/>
  <c r="F322" i="34"/>
  <c r="G322" i="34" s="1"/>
  <c r="F326" i="34"/>
  <c r="G326" i="34" s="1"/>
  <c r="F320" i="34"/>
  <c r="G320" i="34" s="1"/>
  <c r="F323" i="34"/>
  <c r="G323" i="34" s="1"/>
  <c r="F327" i="34"/>
  <c r="G327" i="34" s="1"/>
  <c r="F321" i="34"/>
  <c r="G321" i="34" s="1"/>
  <c r="F324" i="34"/>
  <c r="G324" i="34" s="1"/>
  <c r="F328" i="34"/>
  <c r="G328" i="34" s="1"/>
  <c r="F325" i="34"/>
  <c r="G325" i="34" s="1"/>
  <c r="F258" i="34"/>
  <c r="G258" i="34" s="1"/>
  <c r="F254" i="34"/>
  <c r="G254" i="34" s="1"/>
  <c r="F259" i="34"/>
  <c r="G259" i="34" s="1"/>
  <c r="F257" i="34"/>
  <c r="G257" i="34" s="1"/>
  <c r="I5" i="34"/>
  <c r="E237" i="34" l="1"/>
  <c r="F234" i="34"/>
  <c r="G234" i="34" s="1"/>
  <c r="F235" i="34"/>
  <c r="G235" i="34" s="1"/>
  <c r="F238" i="34"/>
  <c r="G238" i="34" s="1"/>
  <c r="F239" i="34"/>
  <c r="G239" i="34" s="1"/>
  <c r="F240" i="34"/>
  <c r="G240" i="34" s="1"/>
  <c r="F241" i="34"/>
  <c r="G241" i="34" s="1"/>
  <c r="F242" i="34"/>
  <c r="G242" i="34" s="1"/>
  <c r="F243" i="34"/>
  <c r="G243" i="34" s="1"/>
  <c r="F244" i="34"/>
  <c r="G244" i="34" s="1"/>
  <c r="F245" i="34"/>
  <c r="G245" i="34" s="1"/>
  <c r="F246" i="34"/>
  <c r="G246" i="34" s="1"/>
  <c r="F247" i="34"/>
  <c r="G247" i="34" s="1"/>
  <c r="F248" i="34"/>
  <c r="G248" i="34" s="1"/>
  <c r="F249" i="34"/>
  <c r="G249" i="34" s="1"/>
  <c r="E234" i="34"/>
  <c r="E235" i="34"/>
  <c r="E236" i="34"/>
  <c r="E238" i="34"/>
  <c r="E239" i="34"/>
  <c r="E240" i="34"/>
  <c r="E241" i="34"/>
  <c r="E242" i="34"/>
  <c r="E243" i="34"/>
  <c r="E244" i="34"/>
  <c r="E245" i="34"/>
  <c r="E246" i="34"/>
  <c r="F228" i="34" l="1"/>
  <c r="G228" i="34" s="1"/>
  <c r="S2" i="34"/>
  <c r="J99" i="5" l="1"/>
  <c r="B99" i="5"/>
  <c r="J98" i="5" l="1"/>
  <c r="B98" i="5"/>
  <c r="J97" i="5"/>
  <c r="B97" i="5"/>
  <c r="B96" i="5" l="1"/>
  <c r="I217" i="34" l="1"/>
  <c r="I216" i="34"/>
  <c r="I215" i="34"/>
  <c r="I209" i="34"/>
  <c r="I202" i="34"/>
  <c r="I201" i="34"/>
  <c r="I199" i="34"/>
  <c r="I196" i="34"/>
  <c r="E182" i="34" l="1"/>
  <c r="E183" i="34"/>
  <c r="E176" i="34" l="1"/>
  <c r="E177" i="34"/>
  <c r="E178" i="34"/>
  <c r="J95" i="5"/>
  <c r="T95" i="5"/>
  <c r="B93" i="5"/>
  <c r="B95" i="5"/>
  <c r="B89" i="5"/>
  <c r="B90" i="5"/>
  <c r="B91" i="5"/>
  <c r="B92" i="5"/>
  <c r="B94" i="5"/>
  <c r="B88" i="5" l="1"/>
  <c r="J88" i="5"/>
  <c r="T88" i="5"/>
  <c r="U88" i="5"/>
  <c r="J89" i="5"/>
  <c r="T89" i="5"/>
  <c r="J90" i="5"/>
  <c r="T90" i="5"/>
  <c r="E162" i="34" l="1"/>
  <c r="E163" i="34"/>
  <c r="J13" i="5" l="1"/>
  <c r="J50" i="5" l="1"/>
  <c r="J51" i="5"/>
  <c r="J52" i="5"/>
  <c r="J53" i="5"/>
  <c r="J55" i="5"/>
  <c r="E115" i="34"/>
  <c r="E114" i="34"/>
  <c r="E116" i="34"/>
  <c r="E117" i="34"/>
  <c r="E118" i="34"/>
  <c r="E119" i="34"/>
  <c r="E120" i="34"/>
  <c r="E121" i="34"/>
  <c r="E122" i="34"/>
  <c r="E123" i="34"/>
  <c r="E124" i="34"/>
  <c r="E125" i="34"/>
  <c r="E126" i="34"/>
  <c r="E127" i="34"/>
  <c r="E128" i="34"/>
  <c r="E129" i="34"/>
  <c r="E130" i="34"/>
  <c r="E131" i="34"/>
  <c r="E132" i="34"/>
  <c r="E133" i="34"/>
  <c r="E134" i="34"/>
  <c r="E135" i="34"/>
  <c r="E136" i="34"/>
  <c r="E137" i="34"/>
  <c r="E138" i="34"/>
  <c r="E139" i="34"/>
  <c r="E140" i="34"/>
  <c r="E141" i="34"/>
  <c r="E142" i="34"/>
  <c r="E143" i="34"/>
  <c r="E144" i="34"/>
  <c r="E145" i="34"/>
  <c r="E146" i="34"/>
  <c r="E147" i="34"/>
  <c r="E148" i="34"/>
  <c r="E149" i="34"/>
  <c r="E150" i="34"/>
  <c r="E151" i="34"/>
  <c r="E152" i="34"/>
  <c r="E153" i="34"/>
  <c r="E154" i="34"/>
  <c r="F154" i="34"/>
  <c r="G154" i="34" s="1"/>
  <c r="E155" i="34"/>
  <c r="E156" i="34"/>
  <c r="E157" i="34"/>
  <c r="E158" i="34"/>
  <c r="E159" i="34"/>
  <c r="E160" i="34"/>
  <c r="F160" i="34"/>
  <c r="G160" i="34" s="1"/>
  <c r="E161" i="34"/>
  <c r="E164" i="34"/>
  <c r="E165" i="34"/>
  <c r="E166" i="34"/>
  <c r="E167" i="34"/>
  <c r="E168" i="34"/>
  <c r="E169" i="34"/>
  <c r="E170" i="34"/>
  <c r="E171" i="34"/>
  <c r="E172" i="34"/>
  <c r="F172" i="34"/>
  <c r="G172" i="34" s="1"/>
  <c r="E173" i="34"/>
  <c r="F174" i="34"/>
  <c r="G174" i="34" s="1"/>
  <c r="E175" i="34"/>
  <c r="F175" i="34"/>
  <c r="G175" i="34" s="1"/>
  <c r="F176" i="34"/>
  <c r="G176" i="34" s="1"/>
  <c r="F177" i="34"/>
  <c r="G177" i="34" s="1"/>
  <c r="F178" i="34"/>
  <c r="G178" i="34" s="1"/>
  <c r="E179" i="34"/>
  <c r="E180" i="34"/>
  <c r="E181" i="34"/>
  <c r="E184" i="34"/>
  <c r="E185" i="34"/>
  <c r="E186" i="34"/>
  <c r="F186" i="34"/>
  <c r="G186" i="34" s="1"/>
  <c r="E187" i="34"/>
  <c r="F187" i="34"/>
  <c r="G187" i="34" s="1"/>
  <c r="E188" i="34"/>
  <c r="F188" i="34"/>
  <c r="G188" i="34" s="1"/>
  <c r="E189" i="34"/>
  <c r="E190" i="34"/>
  <c r="F190" i="34"/>
  <c r="G190" i="34" s="1"/>
  <c r="E191" i="34"/>
  <c r="F191" i="34"/>
  <c r="G191" i="34" s="1"/>
  <c r="E192" i="34"/>
  <c r="F192" i="34"/>
  <c r="G192" i="34" s="1"/>
  <c r="E193" i="34"/>
  <c r="F193" i="34"/>
  <c r="G193" i="34" s="1"/>
  <c r="E194" i="34"/>
  <c r="E195" i="34"/>
  <c r="E196" i="34"/>
  <c r="E197" i="34"/>
  <c r="E198" i="34"/>
  <c r="E199" i="34"/>
  <c r="E200" i="34"/>
  <c r="E201" i="34"/>
  <c r="E202" i="34"/>
  <c r="E203" i="34"/>
  <c r="E204" i="34"/>
  <c r="E205" i="34"/>
  <c r="E206" i="34"/>
  <c r="E207" i="34"/>
  <c r="E208" i="34"/>
  <c r="E209" i="34"/>
  <c r="E210" i="34"/>
  <c r="E211" i="34"/>
  <c r="E212" i="34"/>
  <c r="E213" i="34"/>
  <c r="E214" i="34"/>
  <c r="E215" i="34"/>
  <c r="E216" i="34"/>
  <c r="E217" i="34"/>
  <c r="E218" i="34"/>
  <c r="F218" i="34"/>
  <c r="G218" i="34" s="1"/>
  <c r="E219" i="34"/>
  <c r="F219" i="34"/>
  <c r="G219" i="34" s="1"/>
  <c r="E220" i="34"/>
  <c r="E221" i="34"/>
  <c r="E222" i="34"/>
  <c r="E223" i="34"/>
  <c r="E224" i="34"/>
  <c r="E225" i="34"/>
  <c r="F225" i="34"/>
  <c r="G225" i="34" s="1"/>
  <c r="E226" i="34"/>
  <c r="E227" i="34"/>
  <c r="E228" i="34"/>
  <c r="E229" i="34"/>
  <c r="F229" i="34"/>
  <c r="G229" i="34" s="1"/>
  <c r="E230" i="34"/>
  <c r="F230" i="34"/>
  <c r="G230" i="34" s="1"/>
  <c r="E231" i="34"/>
  <c r="E232" i="34"/>
  <c r="E233" i="34"/>
  <c r="F233" i="34"/>
  <c r="G233" i="34" s="1"/>
  <c r="E249" i="34"/>
  <c r="E250" i="34"/>
  <c r="F250" i="34"/>
  <c r="G250" i="34" s="1"/>
  <c r="E251" i="34"/>
  <c r="F251" i="34"/>
  <c r="G251" i="34" s="1"/>
  <c r="E252" i="34"/>
  <c r="F252" i="34"/>
  <c r="G252" i="34" s="1"/>
  <c r="E253" i="34"/>
  <c r="F253" i="34"/>
  <c r="G253" i="34" s="1"/>
  <c r="F417" i="34"/>
  <c r="G417" i="34" s="1"/>
  <c r="E112" i="34" l="1"/>
  <c r="F112" i="34"/>
  <c r="G112" i="34" s="1"/>
  <c r="E113" i="34"/>
  <c r="F113" i="34"/>
  <c r="G113" i="34" s="1"/>
  <c r="E111" i="34"/>
  <c r="E109" i="34"/>
  <c r="E110" i="34"/>
  <c r="F110" i="34"/>
  <c r="G110" i="34" s="1"/>
  <c r="E107" i="34"/>
  <c r="E108" i="34"/>
  <c r="E106" i="34"/>
  <c r="F106" i="34"/>
  <c r="G106" i="34" s="1"/>
  <c r="E105" i="34"/>
  <c r="E104" i="34"/>
  <c r="J79" i="5"/>
  <c r="T79" i="5"/>
  <c r="U79" i="5"/>
  <c r="J94" i="5"/>
  <c r="T94" i="5"/>
  <c r="E102" i="34"/>
  <c r="E103" i="34"/>
  <c r="E98" i="34"/>
  <c r="E99" i="34"/>
  <c r="E100" i="34"/>
  <c r="E101" i="34"/>
  <c r="I97" i="34"/>
  <c r="I96" i="34"/>
  <c r="I95" i="34"/>
  <c r="I94" i="34"/>
  <c r="I93" i="34"/>
  <c r="I92" i="34"/>
  <c r="I91" i="34"/>
  <c r="I90" i="34"/>
  <c r="E91" i="34"/>
  <c r="E92" i="34"/>
  <c r="E93" i="34"/>
  <c r="E94" i="34"/>
  <c r="E95" i="34"/>
  <c r="E96" i="34"/>
  <c r="E97" i="34"/>
  <c r="E90" i="34"/>
  <c r="I9" i="34"/>
  <c r="I8" i="34"/>
  <c r="E89" i="34" l="1"/>
  <c r="E86" i="34" l="1"/>
  <c r="E87" i="34"/>
  <c r="E88" i="34"/>
  <c r="F86" i="34"/>
  <c r="G86" i="34" s="1"/>
  <c r="F87" i="34"/>
  <c r="G87" i="34" s="1"/>
  <c r="F88" i="34"/>
  <c r="G88" i="34" s="1"/>
  <c r="E85" i="34"/>
  <c r="F85" i="34"/>
  <c r="G85" i="34" l="1"/>
  <c r="E83" i="34" l="1"/>
  <c r="E84" i="34"/>
  <c r="E82" i="34"/>
  <c r="J93" i="5" l="1"/>
  <c r="T93" i="5"/>
  <c r="J96" i="5"/>
  <c r="T96" i="5"/>
  <c r="F80" i="34"/>
  <c r="G80" i="34" s="1"/>
  <c r="E80" i="34"/>
  <c r="E81" i="34"/>
  <c r="E79" i="34"/>
  <c r="F79" i="34"/>
  <c r="G79" i="34" s="1"/>
  <c r="E78" i="34"/>
  <c r="F78" i="34"/>
  <c r="G78" i="34" s="1"/>
  <c r="O2" i="34" l="1"/>
  <c r="E77" i="34" l="1"/>
  <c r="E76" i="34" l="1"/>
  <c r="J92" i="5" l="1"/>
  <c r="T92" i="5"/>
  <c r="E74" i="34" l="1"/>
  <c r="E75" i="34"/>
  <c r="E73" i="34" l="1"/>
  <c r="E72" i="34"/>
  <c r="F72" i="34"/>
  <c r="G72" i="34" s="1"/>
  <c r="E504" i="26" l="1"/>
  <c r="I493" i="26"/>
  <c r="I494" i="26"/>
  <c r="I495" i="26"/>
  <c r="I496" i="26"/>
  <c r="I497" i="26"/>
  <c r="D495" i="26"/>
  <c r="D496" i="26"/>
  <c r="D497" i="26"/>
  <c r="D498" i="26"/>
  <c r="D482" i="26" l="1"/>
  <c r="D483" i="26"/>
  <c r="D484" i="26"/>
  <c r="D485" i="26"/>
  <c r="D486" i="26"/>
  <c r="D487" i="26"/>
  <c r="D488" i="26"/>
  <c r="D489" i="26"/>
  <c r="D490" i="26"/>
  <c r="D491" i="26"/>
  <c r="D492" i="26"/>
  <c r="D493" i="26"/>
  <c r="D494" i="26"/>
  <c r="D499" i="26"/>
  <c r="I486" i="26"/>
  <c r="I487" i="26"/>
  <c r="I488" i="26"/>
  <c r="I489" i="26"/>
  <c r="I490" i="26"/>
  <c r="I491" i="26"/>
  <c r="I492" i="26"/>
  <c r="E215" i="26"/>
  <c r="E450" i="26"/>
  <c r="N478" i="26" l="1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D59" i="26"/>
  <c r="D60" i="26"/>
  <c r="D61" i="26"/>
  <c r="D62" i="26"/>
  <c r="D63" i="26"/>
  <c r="D64" i="26"/>
  <c r="D65" i="26"/>
  <c r="D66" i="26"/>
  <c r="D67" i="26"/>
  <c r="D68" i="26"/>
  <c r="D69" i="26"/>
  <c r="D70" i="26"/>
  <c r="D71" i="26"/>
  <c r="D72" i="26"/>
  <c r="D73" i="26"/>
  <c r="D74" i="26"/>
  <c r="D75" i="26"/>
  <c r="D76" i="26"/>
  <c r="D77" i="26"/>
  <c r="D78" i="26"/>
  <c r="D79" i="26"/>
  <c r="D80" i="26"/>
  <c r="D81" i="26"/>
  <c r="D82" i="26"/>
  <c r="D83" i="26"/>
  <c r="D84" i="26"/>
  <c r="D85" i="26"/>
  <c r="D86" i="26"/>
  <c r="D87" i="26"/>
  <c r="D88" i="26"/>
  <c r="D89" i="26"/>
  <c r="D90" i="26"/>
  <c r="D91" i="26"/>
  <c r="D92" i="26"/>
  <c r="D93" i="26"/>
  <c r="D94" i="26"/>
  <c r="D95" i="26"/>
  <c r="D96" i="26"/>
  <c r="D97" i="26"/>
  <c r="D98" i="26"/>
  <c r="D99" i="26"/>
  <c r="D100" i="26"/>
  <c r="D101" i="26"/>
  <c r="D102" i="26"/>
  <c r="D103" i="26"/>
  <c r="D104" i="26"/>
  <c r="D105" i="26"/>
  <c r="D106" i="26"/>
  <c r="D107" i="26"/>
  <c r="D108" i="26"/>
  <c r="D109" i="26"/>
  <c r="D110" i="26"/>
  <c r="D111" i="26"/>
  <c r="D112" i="26"/>
  <c r="D113" i="26"/>
  <c r="D114" i="26"/>
  <c r="D115" i="26"/>
  <c r="D116" i="26"/>
  <c r="D117" i="26"/>
  <c r="D118" i="26"/>
  <c r="D119" i="26"/>
  <c r="D121" i="26"/>
  <c r="D122" i="26"/>
  <c r="D123" i="26"/>
  <c r="D124" i="26"/>
  <c r="D125" i="26"/>
  <c r="D126" i="26"/>
  <c r="D127" i="26"/>
  <c r="D128" i="26"/>
  <c r="D129" i="26"/>
  <c r="D130" i="26"/>
  <c r="D131" i="26"/>
  <c r="D132" i="26"/>
  <c r="D133" i="26"/>
  <c r="D134" i="26"/>
  <c r="D135" i="26"/>
  <c r="D136" i="26"/>
  <c r="D137" i="26"/>
  <c r="D138" i="26"/>
  <c r="D139" i="26"/>
  <c r="D140" i="26"/>
  <c r="D141" i="26"/>
  <c r="D142" i="26"/>
  <c r="D143" i="26"/>
  <c r="D144" i="26"/>
  <c r="D145" i="26"/>
  <c r="D146" i="26"/>
  <c r="D147" i="26"/>
  <c r="D148" i="26"/>
  <c r="D149" i="26"/>
  <c r="D150" i="26"/>
  <c r="D151" i="26"/>
  <c r="D152" i="26"/>
  <c r="D153" i="26"/>
  <c r="D154" i="26"/>
  <c r="D155" i="26"/>
  <c r="D156" i="26"/>
  <c r="D157" i="26"/>
  <c r="D158" i="26"/>
  <c r="D159" i="26"/>
  <c r="D160" i="26"/>
  <c r="D161" i="26"/>
  <c r="D162" i="26"/>
  <c r="D163" i="26"/>
  <c r="D164" i="26"/>
  <c r="D165" i="26"/>
  <c r="D166" i="26"/>
  <c r="D167" i="26"/>
  <c r="D168" i="26"/>
  <c r="D169" i="26"/>
  <c r="D170" i="26"/>
  <c r="D171" i="26"/>
  <c r="D172" i="26"/>
  <c r="D173" i="26"/>
  <c r="D174" i="26"/>
  <c r="D175" i="26"/>
  <c r="D176" i="26"/>
  <c r="D177" i="26"/>
  <c r="D178" i="26"/>
  <c r="D179" i="26"/>
  <c r="D180" i="26"/>
  <c r="D181" i="26"/>
  <c r="D182" i="26"/>
  <c r="D183" i="26"/>
  <c r="D184" i="26"/>
  <c r="D185" i="26"/>
  <c r="D186" i="26"/>
  <c r="D187" i="26"/>
  <c r="D188" i="26"/>
  <c r="D189" i="26"/>
  <c r="D190" i="26"/>
  <c r="D191" i="26"/>
  <c r="D192" i="26"/>
  <c r="D193" i="26"/>
  <c r="D194" i="26"/>
  <c r="D195" i="26"/>
  <c r="D196" i="26"/>
  <c r="D197" i="26"/>
  <c r="D198" i="26"/>
  <c r="D199" i="26"/>
  <c r="D200" i="26"/>
  <c r="D201" i="26"/>
  <c r="D202" i="26"/>
  <c r="D203" i="26"/>
  <c r="D204" i="26"/>
  <c r="D205" i="26"/>
  <c r="D206" i="26"/>
  <c r="D207" i="26"/>
  <c r="D208" i="26"/>
  <c r="D209" i="26"/>
  <c r="D210" i="26"/>
  <c r="D211" i="26"/>
  <c r="D212" i="26"/>
  <c r="D213" i="26"/>
  <c r="D214" i="26"/>
  <c r="D215" i="26"/>
  <c r="D216" i="26"/>
  <c r="D217" i="26"/>
  <c r="D218" i="26"/>
  <c r="D219" i="26"/>
  <c r="D220" i="26"/>
  <c r="D221" i="26"/>
  <c r="D222" i="26"/>
  <c r="D223" i="26"/>
  <c r="D224" i="26"/>
  <c r="D225" i="26"/>
  <c r="D226" i="26"/>
  <c r="D227" i="26"/>
  <c r="D228" i="26"/>
  <c r="D229" i="26"/>
  <c r="D230" i="26"/>
  <c r="D231" i="26"/>
  <c r="D232" i="26"/>
  <c r="D233" i="26"/>
  <c r="D234" i="26"/>
  <c r="D235" i="26"/>
  <c r="D236" i="26"/>
  <c r="D237" i="26"/>
  <c r="D238" i="26"/>
  <c r="D239" i="26"/>
  <c r="D240" i="26"/>
  <c r="D241" i="26"/>
  <c r="D242" i="26"/>
  <c r="D243" i="26"/>
  <c r="D244" i="26"/>
  <c r="D245" i="26"/>
  <c r="D246" i="26"/>
  <c r="D247" i="26"/>
  <c r="D248" i="26"/>
  <c r="D249" i="26"/>
  <c r="D250" i="26"/>
  <c r="D251" i="26"/>
  <c r="D252" i="26"/>
  <c r="D253" i="26"/>
  <c r="D254" i="26"/>
  <c r="D255" i="26"/>
  <c r="D256" i="26"/>
  <c r="D257" i="26"/>
  <c r="D258" i="26"/>
  <c r="D259" i="26"/>
  <c r="D260" i="26"/>
  <c r="D261" i="26"/>
  <c r="D262" i="26"/>
  <c r="D263" i="26"/>
  <c r="D264" i="26"/>
  <c r="D265" i="26"/>
  <c r="D266" i="26"/>
  <c r="D267" i="26"/>
  <c r="D268" i="26"/>
  <c r="D269" i="26"/>
  <c r="D270" i="26"/>
  <c r="D271" i="26"/>
  <c r="D272" i="26"/>
  <c r="D273" i="26"/>
  <c r="D274" i="26"/>
  <c r="D275" i="26"/>
  <c r="D276" i="26"/>
  <c r="D277" i="26"/>
  <c r="D278" i="26"/>
  <c r="D279" i="26"/>
  <c r="D280" i="26"/>
  <c r="D281" i="26"/>
  <c r="D282" i="26"/>
  <c r="D283" i="26"/>
  <c r="D284" i="26"/>
  <c r="D285" i="26"/>
  <c r="D286" i="26"/>
  <c r="D287" i="26"/>
  <c r="D288" i="26"/>
  <c r="D289" i="26"/>
  <c r="D290" i="26"/>
  <c r="D291" i="26"/>
  <c r="D292" i="26"/>
  <c r="D293" i="26"/>
  <c r="D294" i="26"/>
  <c r="D295" i="26"/>
  <c r="D296" i="26"/>
  <c r="D297" i="26"/>
  <c r="D298" i="26"/>
  <c r="D299" i="26"/>
  <c r="D300" i="26"/>
  <c r="D301" i="26"/>
  <c r="D302" i="26"/>
  <c r="D303" i="26"/>
  <c r="D304" i="26"/>
  <c r="D305" i="26"/>
  <c r="D306" i="26"/>
  <c r="D307" i="26"/>
  <c r="D308" i="26"/>
  <c r="D309" i="26"/>
  <c r="D310" i="26"/>
  <c r="D311" i="26"/>
  <c r="D312" i="26"/>
  <c r="D313" i="26"/>
  <c r="D314" i="26"/>
  <c r="D315" i="26"/>
  <c r="D316" i="26"/>
  <c r="D317" i="26"/>
  <c r="D318" i="26"/>
  <c r="D319" i="26"/>
  <c r="D320" i="26"/>
  <c r="D321" i="26"/>
  <c r="D322" i="26"/>
  <c r="D323" i="26"/>
  <c r="D324" i="26"/>
  <c r="D325" i="26"/>
  <c r="D326" i="26"/>
  <c r="D327" i="26"/>
  <c r="D328" i="26"/>
  <c r="D329" i="26"/>
  <c r="D330" i="26"/>
  <c r="D331" i="26"/>
  <c r="D332" i="26"/>
  <c r="D333" i="26"/>
  <c r="D334" i="26"/>
  <c r="D335" i="26"/>
  <c r="D336" i="26"/>
  <c r="D337" i="26"/>
  <c r="D338" i="26"/>
  <c r="D339" i="26"/>
  <c r="D340" i="26"/>
  <c r="D341" i="26"/>
  <c r="D342" i="26"/>
  <c r="D343" i="26"/>
  <c r="D344" i="26"/>
  <c r="D345" i="26"/>
  <c r="D346" i="26"/>
  <c r="D347" i="26"/>
  <c r="D348" i="26"/>
  <c r="D349" i="26"/>
  <c r="D350" i="26"/>
  <c r="D351" i="26"/>
  <c r="D352" i="26"/>
  <c r="D353" i="26"/>
  <c r="D354" i="26"/>
  <c r="D355" i="26"/>
  <c r="D356" i="26"/>
  <c r="D357" i="26"/>
  <c r="D358" i="26"/>
  <c r="D359" i="26"/>
  <c r="D360" i="26"/>
  <c r="D361" i="26"/>
  <c r="D362" i="26"/>
  <c r="D363" i="26"/>
  <c r="D364" i="26"/>
  <c r="D365" i="26"/>
  <c r="D366" i="26"/>
  <c r="D367" i="26"/>
  <c r="D368" i="26"/>
  <c r="D369" i="26"/>
  <c r="D370" i="26"/>
  <c r="D371" i="26"/>
  <c r="D372" i="26"/>
  <c r="D373" i="26"/>
  <c r="D374" i="26"/>
  <c r="D375" i="26"/>
  <c r="D376" i="26"/>
  <c r="D377" i="26"/>
  <c r="D378" i="26"/>
  <c r="D379" i="26"/>
  <c r="D380" i="26"/>
  <c r="D381" i="26"/>
  <c r="D382" i="26"/>
  <c r="D383" i="26"/>
  <c r="D384" i="26"/>
  <c r="D385" i="26"/>
  <c r="D386" i="26"/>
  <c r="D387" i="26"/>
  <c r="D388" i="26"/>
  <c r="D389" i="26"/>
  <c r="D390" i="26"/>
  <c r="D391" i="26"/>
  <c r="D392" i="26"/>
  <c r="D393" i="26"/>
  <c r="D394" i="26"/>
  <c r="D395" i="26"/>
  <c r="D396" i="26"/>
  <c r="D397" i="26"/>
  <c r="D398" i="26"/>
  <c r="D399" i="26"/>
  <c r="D400" i="26"/>
  <c r="D401" i="26"/>
  <c r="D402" i="26"/>
  <c r="D403" i="26"/>
  <c r="D404" i="26"/>
  <c r="D405" i="26"/>
  <c r="D406" i="26"/>
  <c r="D407" i="26"/>
  <c r="D408" i="26"/>
  <c r="D409" i="26"/>
  <c r="D410" i="26"/>
  <c r="D411" i="26"/>
  <c r="D412" i="26"/>
  <c r="D413" i="26"/>
  <c r="D414" i="26"/>
  <c r="D415" i="26"/>
  <c r="D416" i="26"/>
  <c r="D417" i="26"/>
  <c r="D418" i="26"/>
  <c r="D419" i="26"/>
  <c r="D420" i="26"/>
  <c r="D421" i="26"/>
  <c r="D422" i="26"/>
  <c r="D423" i="26"/>
  <c r="D424" i="26"/>
  <c r="D425" i="26"/>
  <c r="D426" i="26"/>
  <c r="D427" i="26"/>
  <c r="D428" i="26"/>
  <c r="D429" i="26"/>
  <c r="D430" i="26"/>
  <c r="D431" i="26"/>
  <c r="D432" i="26"/>
  <c r="D433" i="26"/>
  <c r="D434" i="26"/>
  <c r="D435" i="26"/>
  <c r="D436" i="26"/>
  <c r="D437" i="26"/>
  <c r="D438" i="26"/>
  <c r="D439" i="26"/>
  <c r="D440" i="26"/>
  <c r="D441" i="26"/>
  <c r="D442" i="26"/>
  <c r="D443" i="26"/>
  <c r="D444" i="26"/>
  <c r="D445" i="26"/>
  <c r="D446" i="26"/>
  <c r="D447" i="26"/>
  <c r="D448" i="26"/>
  <c r="D449" i="26"/>
  <c r="D450" i="26"/>
  <c r="D451" i="26"/>
  <c r="D452" i="26"/>
  <c r="D453" i="26"/>
  <c r="D454" i="26"/>
  <c r="D455" i="26"/>
  <c r="D456" i="26"/>
  <c r="D457" i="26"/>
  <c r="D458" i="26"/>
  <c r="D459" i="26"/>
  <c r="D460" i="26"/>
  <c r="E120" i="26" l="1"/>
  <c r="D120" i="26" s="1"/>
  <c r="E478" i="26" l="1"/>
  <c r="H478" i="26"/>
  <c r="I505" i="26"/>
  <c r="D505" i="26"/>
  <c r="N504" i="26"/>
  <c r="M504" i="26"/>
  <c r="L504" i="26"/>
  <c r="K504" i="26"/>
  <c r="J504" i="26"/>
  <c r="H504" i="26"/>
  <c r="G504" i="26"/>
  <c r="F504" i="26"/>
  <c r="E506" i="26"/>
  <c r="I503" i="26"/>
  <c r="D503" i="26"/>
  <c r="I502" i="26"/>
  <c r="D502" i="26"/>
  <c r="I501" i="26"/>
  <c r="D501" i="26"/>
  <c r="I500" i="26"/>
  <c r="D500" i="26"/>
  <c r="I499" i="26"/>
  <c r="I498" i="26"/>
  <c r="I485" i="26"/>
  <c r="I484" i="26"/>
  <c r="I483" i="26"/>
  <c r="I482" i="26"/>
  <c r="I481" i="26"/>
  <c r="D481" i="26"/>
  <c r="M478" i="26"/>
  <c r="M506" i="26" s="1"/>
  <c r="L478" i="26"/>
  <c r="L506" i="26" s="1"/>
  <c r="K478" i="26"/>
  <c r="K506" i="26" s="1"/>
  <c r="J478" i="26"/>
  <c r="J506" i="26" s="1"/>
  <c r="G478" i="26"/>
  <c r="I477" i="26"/>
  <c r="D477" i="26"/>
  <c r="I476" i="26"/>
  <c r="D476" i="26"/>
  <c r="I475" i="26"/>
  <c r="D475" i="26"/>
  <c r="I474" i="26"/>
  <c r="D474" i="26"/>
  <c r="I473" i="26"/>
  <c r="D473" i="26"/>
  <c r="I472" i="26"/>
  <c r="D472" i="26"/>
  <c r="I471" i="26"/>
  <c r="D471" i="26"/>
  <c r="I470" i="26"/>
  <c r="D470" i="26"/>
  <c r="I469" i="26"/>
  <c r="D469" i="26"/>
  <c r="I468" i="26"/>
  <c r="D468" i="26"/>
  <c r="I467" i="26"/>
  <c r="D467" i="26"/>
  <c r="I466" i="26"/>
  <c r="D466" i="26"/>
  <c r="I465" i="26"/>
  <c r="D465" i="26"/>
  <c r="I464" i="26"/>
  <c r="D464" i="26"/>
  <c r="I463" i="26"/>
  <c r="D463" i="26"/>
  <c r="I462" i="26"/>
  <c r="D462" i="26"/>
  <c r="I461" i="26"/>
  <c r="D461" i="26"/>
  <c r="I460" i="26"/>
  <c r="I459" i="26"/>
  <c r="I458" i="26"/>
  <c r="I457" i="26"/>
  <c r="I456" i="26"/>
  <c r="I455" i="26"/>
  <c r="I454" i="26"/>
  <c r="I453" i="26"/>
  <c r="I452" i="26"/>
  <c r="I451" i="26"/>
  <c r="I450" i="26"/>
  <c r="I449" i="26"/>
  <c r="I448" i="26"/>
  <c r="I447" i="26"/>
  <c r="I446" i="26"/>
  <c r="I445" i="26"/>
  <c r="I444" i="26"/>
  <c r="I443" i="26"/>
  <c r="I442" i="26"/>
  <c r="I441" i="26"/>
  <c r="I440" i="26"/>
  <c r="I439" i="26"/>
  <c r="I438" i="26"/>
  <c r="I437" i="26"/>
  <c r="I436" i="26"/>
  <c r="I435" i="26"/>
  <c r="I434" i="26"/>
  <c r="I433" i="26"/>
  <c r="I432" i="26"/>
  <c r="I431" i="26"/>
  <c r="I430" i="26"/>
  <c r="I429" i="26"/>
  <c r="I428" i="26"/>
  <c r="I427" i="26"/>
  <c r="I426" i="26"/>
  <c r="I425" i="26"/>
  <c r="I424" i="26"/>
  <c r="I423" i="26"/>
  <c r="I422" i="26"/>
  <c r="I421" i="26"/>
  <c r="I420" i="26"/>
  <c r="I419" i="26"/>
  <c r="I418" i="26"/>
  <c r="I417" i="26"/>
  <c r="I416" i="26"/>
  <c r="I415" i="26"/>
  <c r="I414" i="26"/>
  <c r="I413" i="26"/>
  <c r="I412" i="26"/>
  <c r="I411" i="26"/>
  <c r="I410" i="26"/>
  <c r="I409" i="26"/>
  <c r="I408" i="26"/>
  <c r="I407" i="26"/>
  <c r="I406" i="26"/>
  <c r="I405" i="26"/>
  <c r="I404" i="26"/>
  <c r="I403" i="26"/>
  <c r="I402" i="26"/>
  <c r="I401" i="26"/>
  <c r="I400" i="26"/>
  <c r="I399" i="26"/>
  <c r="I398" i="26"/>
  <c r="I397" i="26"/>
  <c r="I396" i="26"/>
  <c r="I395" i="26"/>
  <c r="I394" i="26"/>
  <c r="I393" i="26"/>
  <c r="I392" i="26"/>
  <c r="I391" i="26"/>
  <c r="I390" i="26"/>
  <c r="I389" i="26"/>
  <c r="I388" i="26"/>
  <c r="I387" i="26"/>
  <c r="I386" i="26"/>
  <c r="I385" i="26"/>
  <c r="I384" i="26"/>
  <c r="I383" i="26"/>
  <c r="I382" i="26"/>
  <c r="I381" i="26"/>
  <c r="I380" i="26"/>
  <c r="I379" i="26"/>
  <c r="I378" i="26"/>
  <c r="I377" i="26"/>
  <c r="I376" i="26"/>
  <c r="I375" i="26"/>
  <c r="I374" i="26"/>
  <c r="I373" i="26"/>
  <c r="I372" i="26"/>
  <c r="I371" i="26"/>
  <c r="I370" i="26"/>
  <c r="I369" i="26"/>
  <c r="I368" i="26"/>
  <c r="I367" i="26"/>
  <c r="I366" i="26"/>
  <c r="I365" i="26"/>
  <c r="I364" i="26"/>
  <c r="I363" i="26"/>
  <c r="I362" i="26"/>
  <c r="I361" i="26"/>
  <c r="I360" i="26"/>
  <c r="I359" i="26"/>
  <c r="I358" i="26"/>
  <c r="I357" i="26"/>
  <c r="I356" i="26"/>
  <c r="I355" i="26"/>
  <c r="I354" i="26"/>
  <c r="I353" i="26"/>
  <c r="I352" i="26"/>
  <c r="I351" i="26"/>
  <c r="I350" i="26"/>
  <c r="I349" i="26"/>
  <c r="I348" i="26"/>
  <c r="I347" i="26"/>
  <c r="I346" i="26"/>
  <c r="I345" i="26"/>
  <c r="I344" i="26"/>
  <c r="I343" i="26"/>
  <c r="I342" i="26"/>
  <c r="I341" i="26"/>
  <c r="I340" i="26"/>
  <c r="I339" i="26"/>
  <c r="I338" i="26"/>
  <c r="I337" i="26"/>
  <c r="I336" i="26"/>
  <c r="I335" i="26"/>
  <c r="I334" i="26"/>
  <c r="I333" i="26"/>
  <c r="I332" i="26"/>
  <c r="I331" i="26"/>
  <c r="I330" i="26"/>
  <c r="I329" i="26"/>
  <c r="I328" i="26"/>
  <c r="I327" i="26"/>
  <c r="I326" i="26"/>
  <c r="I325" i="26"/>
  <c r="I324" i="26"/>
  <c r="I323" i="26"/>
  <c r="I322" i="26"/>
  <c r="I321" i="26"/>
  <c r="I320" i="26"/>
  <c r="I319" i="26"/>
  <c r="I318" i="26"/>
  <c r="I317" i="26"/>
  <c r="I316" i="26"/>
  <c r="I315" i="26"/>
  <c r="I314" i="26"/>
  <c r="I313" i="26"/>
  <c r="I312" i="26"/>
  <c r="I311" i="26"/>
  <c r="I310" i="26"/>
  <c r="I309" i="26"/>
  <c r="I308" i="26"/>
  <c r="I307" i="26"/>
  <c r="I306" i="26"/>
  <c r="I305" i="26"/>
  <c r="I304" i="26"/>
  <c r="I303" i="26"/>
  <c r="I302" i="26"/>
  <c r="I301" i="26"/>
  <c r="I300" i="26"/>
  <c r="I299" i="26"/>
  <c r="I298" i="26"/>
  <c r="I297" i="26"/>
  <c r="I296" i="26"/>
  <c r="I295" i="26"/>
  <c r="I294" i="26"/>
  <c r="I293" i="26"/>
  <c r="I292" i="26"/>
  <c r="I291" i="26"/>
  <c r="I290" i="26"/>
  <c r="I289" i="26"/>
  <c r="I288" i="26"/>
  <c r="I287" i="26"/>
  <c r="I286" i="26"/>
  <c r="I285" i="26"/>
  <c r="I284" i="26"/>
  <c r="I283" i="26"/>
  <c r="I282" i="26"/>
  <c r="I281" i="26"/>
  <c r="I280" i="26"/>
  <c r="I279" i="26"/>
  <c r="I278" i="26"/>
  <c r="I277" i="26"/>
  <c r="I276" i="26"/>
  <c r="I275" i="26"/>
  <c r="I274" i="26"/>
  <c r="I273" i="26"/>
  <c r="I272" i="26"/>
  <c r="I271" i="26"/>
  <c r="I270" i="26"/>
  <c r="I269" i="26"/>
  <c r="I268" i="26"/>
  <c r="I267" i="26"/>
  <c r="I266" i="26"/>
  <c r="I265" i="26"/>
  <c r="I264" i="26"/>
  <c r="I263" i="26"/>
  <c r="I262" i="26"/>
  <c r="I261" i="26"/>
  <c r="I260" i="26"/>
  <c r="I259" i="26"/>
  <c r="I258" i="26"/>
  <c r="I257" i="26"/>
  <c r="I256" i="26"/>
  <c r="I255" i="26"/>
  <c r="I254" i="26"/>
  <c r="I253" i="26"/>
  <c r="I252" i="26"/>
  <c r="I251" i="26"/>
  <c r="I250" i="26"/>
  <c r="I249" i="26"/>
  <c r="I248" i="26"/>
  <c r="I247" i="26"/>
  <c r="I246" i="26"/>
  <c r="I245" i="26"/>
  <c r="I244" i="26"/>
  <c r="I243" i="26"/>
  <c r="I242" i="26"/>
  <c r="I241" i="26"/>
  <c r="I240" i="26"/>
  <c r="I239" i="26"/>
  <c r="I238" i="26"/>
  <c r="I237" i="26"/>
  <c r="I236" i="26"/>
  <c r="I235" i="26"/>
  <c r="I234" i="26"/>
  <c r="I233" i="26"/>
  <c r="I232" i="26"/>
  <c r="I231" i="26"/>
  <c r="I230" i="26"/>
  <c r="I229" i="26"/>
  <c r="I228" i="26"/>
  <c r="I227" i="26"/>
  <c r="I226" i="26"/>
  <c r="I225" i="26"/>
  <c r="I224" i="26"/>
  <c r="I223" i="26"/>
  <c r="I222" i="26"/>
  <c r="I221" i="26"/>
  <c r="I220" i="26"/>
  <c r="I219" i="26"/>
  <c r="I218" i="26"/>
  <c r="I217" i="26"/>
  <c r="I216" i="26"/>
  <c r="I215" i="26"/>
  <c r="I214" i="26"/>
  <c r="I213" i="26"/>
  <c r="I212" i="26"/>
  <c r="I211" i="26"/>
  <c r="I210" i="26"/>
  <c r="I209" i="26"/>
  <c r="I208" i="26"/>
  <c r="I207" i="26"/>
  <c r="I206" i="26"/>
  <c r="I205" i="26"/>
  <c r="I204" i="26"/>
  <c r="I203" i="26"/>
  <c r="I202" i="26"/>
  <c r="I201" i="26"/>
  <c r="I200" i="26"/>
  <c r="I199" i="26"/>
  <c r="I198" i="26"/>
  <c r="I197" i="26"/>
  <c r="I196" i="26"/>
  <c r="I195" i="26"/>
  <c r="I194" i="26"/>
  <c r="I193" i="26"/>
  <c r="I192" i="26"/>
  <c r="I191" i="26"/>
  <c r="I190" i="26"/>
  <c r="I189" i="26"/>
  <c r="I188" i="26"/>
  <c r="I187" i="26"/>
  <c r="I186" i="26"/>
  <c r="I185" i="26"/>
  <c r="I184" i="26"/>
  <c r="I183" i="26"/>
  <c r="I182" i="26"/>
  <c r="I181" i="26"/>
  <c r="I180" i="26"/>
  <c r="I179" i="26"/>
  <c r="I178" i="26"/>
  <c r="I177" i="26"/>
  <c r="I176" i="26"/>
  <c r="I175" i="26"/>
  <c r="I174" i="26"/>
  <c r="I173" i="26"/>
  <c r="I172" i="26"/>
  <c r="I171" i="26"/>
  <c r="I170" i="26"/>
  <c r="I169" i="26"/>
  <c r="I168" i="26"/>
  <c r="I167" i="26"/>
  <c r="I166" i="26"/>
  <c r="I165" i="26"/>
  <c r="I164" i="26"/>
  <c r="I163" i="26"/>
  <c r="I162" i="26"/>
  <c r="I161" i="26"/>
  <c r="I160" i="26"/>
  <c r="I159" i="26"/>
  <c r="I158" i="26"/>
  <c r="I157" i="26"/>
  <c r="I156" i="26"/>
  <c r="I155" i="26"/>
  <c r="I154" i="26"/>
  <c r="I153" i="26"/>
  <c r="I152" i="26"/>
  <c r="I151" i="26"/>
  <c r="I150" i="26"/>
  <c r="I149" i="26"/>
  <c r="I148" i="26"/>
  <c r="I147" i="26"/>
  <c r="I146" i="26"/>
  <c r="I145" i="26"/>
  <c r="I144" i="26"/>
  <c r="I143" i="26"/>
  <c r="I142" i="26"/>
  <c r="I141" i="26"/>
  <c r="I140" i="26"/>
  <c r="I139" i="26"/>
  <c r="I138" i="26"/>
  <c r="I137" i="26"/>
  <c r="I136" i="26"/>
  <c r="I135" i="26"/>
  <c r="I134" i="26"/>
  <c r="I133" i="26"/>
  <c r="I132" i="26"/>
  <c r="I131" i="26"/>
  <c r="I130" i="26"/>
  <c r="I129" i="26"/>
  <c r="I128" i="26"/>
  <c r="I127" i="26"/>
  <c r="I126" i="26"/>
  <c r="I125" i="26"/>
  <c r="I124" i="26"/>
  <c r="I123" i="26"/>
  <c r="I122" i="26"/>
  <c r="I121" i="26"/>
  <c r="I120" i="26"/>
  <c r="I119" i="26"/>
  <c r="I118" i="26"/>
  <c r="I117" i="26"/>
  <c r="I116" i="26"/>
  <c r="I115" i="26"/>
  <c r="I114" i="26"/>
  <c r="I113" i="26"/>
  <c r="I112" i="26"/>
  <c r="I111" i="26"/>
  <c r="I110" i="26"/>
  <c r="I109" i="26"/>
  <c r="I108" i="26"/>
  <c r="I107" i="26"/>
  <c r="I106" i="26"/>
  <c r="I105" i="26"/>
  <c r="I104" i="26"/>
  <c r="I103" i="26"/>
  <c r="I102" i="26"/>
  <c r="I101" i="26"/>
  <c r="I100" i="26"/>
  <c r="I99" i="26"/>
  <c r="I98" i="26"/>
  <c r="I97" i="26"/>
  <c r="I96" i="26"/>
  <c r="I95" i="26"/>
  <c r="I94" i="26"/>
  <c r="I93" i="26"/>
  <c r="I92" i="26"/>
  <c r="I91" i="26"/>
  <c r="I90" i="26"/>
  <c r="I89" i="26"/>
  <c r="I88" i="26"/>
  <c r="I87" i="26"/>
  <c r="I86" i="26"/>
  <c r="I85" i="26"/>
  <c r="I84" i="26"/>
  <c r="I83" i="26"/>
  <c r="I82" i="26"/>
  <c r="I81" i="26"/>
  <c r="I80" i="26"/>
  <c r="I79" i="26"/>
  <c r="I78" i="26"/>
  <c r="I77" i="26"/>
  <c r="I76" i="26"/>
  <c r="I75" i="26"/>
  <c r="I74" i="26"/>
  <c r="I73" i="26"/>
  <c r="I72" i="26"/>
  <c r="I71" i="26"/>
  <c r="I70" i="26"/>
  <c r="I69" i="26"/>
  <c r="I68" i="26"/>
  <c r="I67" i="26"/>
  <c r="I66" i="26"/>
  <c r="I65" i="26"/>
  <c r="I64" i="26"/>
  <c r="I63" i="26"/>
  <c r="I62" i="26"/>
  <c r="I61" i="26"/>
  <c r="I60" i="26"/>
  <c r="I59" i="26"/>
  <c r="I58" i="26"/>
  <c r="I57" i="26"/>
  <c r="I56" i="26"/>
  <c r="I55" i="26"/>
  <c r="I54" i="26"/>
  <c r="I53" i="26"/>
  <c r="I52" i="26"/>
  <c r="I51" i="26"/>
  <c r="I50" i="26"/>
  <c r="I49" i="26"/>
  <c r="I48" i="26"/>
  <c r="I47" i="26"/>
  <c r="I46" i="26"/>
  <c r="I45" i="26"/>
  <c r="I44" i="26"/>
  <c r="I43" i="26"/>
  <c r="I42" i="26"/>
  <c r="I41" i="26"/>
  <c r="I40" i="26"/>
  <c r="I39" i="26"/>
  <c r="I38" i="26"/>
  <c r="I37" i="26"/>
  <c r="I36" i="26"/>
  <c r="I35" i="26"/>
  <c r="I34" i="26"/>
  <c r="I33" i="26"/>
  <c r="I32" i="26"/>
  <c r="I31" i="26"/>
  <c r="I30" i="26"/>
  <c r="I29" i="26"/>
  <c r="I28" i="26"/>
  <c r="I27" i="26"/>
  <c r="I26" i="26"/>
  <c r="I25" i="26"/>
  <c r="I24" i="26"/>
  <c r="I23" i="26"/>
  <c r="I22" i="26"/>
  <c r="I21" i="26"/>
  <c r="I20" i="26"/>
  <c r="I19" i="26"/>
  <c r="I18" i="26"/>
  <c r="I17" i="26"/>
  <c r="I16" i="26"/>
  <c r="I15" i="26"/>
  <c r="I14" i="26"/>
  <c r="I13" i="26"/>
  <c r="I12" i="26"/>
  <c r="I11" i="26"/>
  <c r="I10" i="26"/>
  <c r="I9" i="26"/>
  <c r="D9" i="26"/>
  <c r="I6" i="26"/>
  <c r="D478" i="26" l="1"/>
  <c r="I504" i="26"/>
  <c r="G506" i="26"/>
  <c r="D504" i="26"/>
  <c r="H506" i="26"/>
  <c r="I478" i="26"/>
  <c r="I506" i="26" s="1"/>
  <c r="N506" i="26"/>
  <c r="F478" i="26"/>
  <c r="F506" i="26" s="1"/>
  <c r="D506" i="26" l="1"/>
  <c r="E4" i="1"/>
  <c r="G4" i="1"/>
  <c r="I4" i="1"/>
  <c r="K4" i="1"/>
  <c r="E7" i="1"/>
  <c r="F7" i="1"/>
  <c r="G7" i="1"/>
  <c r="H7" i="1"/>
  <c r="I7" i="1"/>
  <c r="J7" i="1"/>
  <c r="K7" i="1"/>
  <c r="L7" i="1"/>
  <c r="M7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E113" i="1"/>
  <c r="F113" i="1"/>
  <c r="G113" i="1"/>
  <c r="H113" i="1"/>
  <c r="I113" i="1"/>
  <c r="J113" i="1"/>
  <c r="K113" i="1"/>
  <c r="L113" i="1"/>
  <c r="C114" i="1"/>
  <c r="D114" i="1"/>
  <c r="C115" i="1"/>
  <c r="D115" i="1"/>
  <c r="C116" i="1"/>
  <c r="D116" i="1"/>
  <c r="C117" i="1"/>
  <c r="D117" i="1"/>
  <c r="C118" i="1"/>
  <c r="D118" i="1"/>
  <c r="E122" i="1"/>
  <c r="G122" i="1"/>
  <c r="H122" i="1"/>
  <c r="I122" i="1"/>
  <c r="K122" i="1"/>
  <c r="E123" i="1"/>
  <c r="G123" i="1"/>
  <c r="H123" i="1"/>
  <c r="I123" i="1"/>
  <c r="J123" i="1"/>
  <c r="K123" i="1"/>
  <c r="L123" i="1"/>
  <c r="C124" i="1"/>
  <c r="D124" i="1"/>
  <c r="C125" i="1"/>
  <c r="D125" i="1"/>
  <c r="D126" i="1"/>
  <c r="G126" i="1"/>
  <c r="K126" i="1" s="1"/>
  <c r="D127" i="1"/>
  <c r="K127" i="1"/>
  <c r="C127" i="1" s="1"/>
  <c r="D128" i="1"/>
  <c r="K128" i="1"/>
  <c r="C128" i="1" s="1"/>
  <c r="C129" i="1"/>
  <c r="D129" i="1"/>
  <c r="D130" i="1"/>
  <c r="E134" i="1"/>
  <c r="F134" i="1"/>
  <c r="G134" i="1"/>
  <c r="H134" i="1"/>
  <c r="I134" i="1"/>
  <c r="J134" i="1"/>
  <c r="K134" i="1"/>
  <c r="L134" i="1"/>
  <c r="C135" i="1"/>
  <c r="D135" i="1"/>
  <c r="C136" i="1"/>
  <c r="D136" i="1"/>
  <c r="C137" i="1"/>
  <c r="D137" i="1"/>
  <c r="M138" i="1"/>
  <c r="N139" i="1"/>
  <c r="D141" i="1"/>
  <c r="M141" i="1"/>
  <c r="C150" i="1"/>
  <c r="D133" i="1" s="1"/>
  <c r="F150" i="1"/>
  <c r="H150" i="1"/>
  <c r="J150" i="1"/>
  <c r="L150" i="1"/>
  <c r="D155" i="1"/>
  <c r="D156" i="1"/>
  <c r="D157" i="1"/>
  <c r="D158" i="1"/>
  <c r="D160" i="1"/>
  <c r="D161" i="1"/>
  <c r="D162" i="1"/>
  <c r="D163" i="1"/>
  <c r="K598" i="7"/>
  <c r="J521" i="7"/>
  <c r="K316" i="7"/>
  <c r="M45" i="7"/>
  <c r="L45" i="7"/>
  <c r="K45" i="7"/>
  <c r="G45" i="7"/>
  <c r="F45" i="7"/>
  <c r="D45" i="7"/>
  <c r="I44" i="7"/>
  <c r="H44" i="7" s="1"/>
  <c r="C44" i="7"/>
  <c r="I43" i="7"/>
  <c r="H43" i="7" s="1"/>
  <c r="C43" i="7"/>
  <c r="I42" i="7"/>
  <c r="H42" i="7" s="1"/>
  <c r="C42" i="7"/>
  <c r="I41" i="7"/>
  <c r="H41" i="7" s="1"/>
  <c r="E41" i="7"/>
  <c r="C41" i="7" s="1"/>
  <c r="I40" i="7"/>
  <c r="H40" i="7" s="1"/>
  <c r="C40" i="7"/>
  <c r="I39" i="7"/>
  <c r="H39" i="7" s="1"/>
  <c r="C39" i="7"/>
  <c r="I38" i="7"/>
  <c r="H38" i="7" s="1"/>
  <c r="C38" i="7"/>
  <c r="I37" i="7"/>
  <c r="H37" i="7" s="1"/>
  <c r="C37" i="7"/>
  <c r="I36" i="7"/>
  <c r="H36" i="7" s="1"/>
  <c r="C36" i="7"/>
  <c r="J35" i="7"/>
  <c r="I35" i="7"/>
  <c r="C35" i="7"/>
  <c r="I34" i="7"/>
  <c r="H34" i="7" s="1"/>
  <c r="C34" i="7"/>
  <c r="I33" i="7"/>
  <c r="H33" i="7" s="1"/>
  <c r="C33" i="7"/>
  <c r="I32" i="7"/>
  <c r="H32" i="7" s="1"/>
  <c r="C32" i="7"/>
  <c r="I31" i="7"/>
  <c r="H31" i="7" s="1"/>
  <c r="C31" i="7"/>
  <c r="I30" i="7"/>
  <c r="H30" i="7" s="1"/>
  <c r="C30" i="7"/>
  <c r="I29" i="7"/>
  <c r="H29" i="7" s="1"/>
  <c r="C29" i="7"/>
  <c r="I28" i="7"/>
  <c r="H28" i="7" s="1"/>
  <c r="C28" i="7"/>
  <c r="I27" i="7"/>
  <c r="H27" i="7" s="1"/>
  <c r="C27" i="7"/>
  <c r="I26" i="7"/>
  <c r="H26" i="7" s="1"/>
  <c r="C26" i="7"/>
  <c r="I25" i="7"/>
  <c r="H25" i="7" s="1"/>
  <c r="C25" i="7"/>
  <c r="I24" i="7"/>
  <c r="H24" i="7" s="1"/>
  <c r="C24" i="7"/>
  <c r="I23" i="7"/>
  <c r="H23" i="7" s="1"/>
  <c r="C23" i="7"/>
  <c r="I22" i="7"/>
  <c r="H22" i="7" s="1"/>
  <c r="C22" i="7"/>
  <c r="I21" i="7"/>
  <c r="H21" i="7" s="1"/>
  <c r="C21" i="7"/>
  <c r="I20" i="7"/>
  <c r="H20" i="7" s="1"/>
  <c r="C20" i="7"/>
  <c r="J19" i="7"/>
  <c r="I19" i="7"/>
  <c r="C19" i="7"/>
  <c r="I18" i="7"/>
  <c r="H18" i="7" s="1"/>
  <c r="C18" i="7"/>
  <c r="I17" i="7"/>
  <c r="H17" i="7" s="1"/>
  <c r="C17" i="7"/>
  <c r="I16" i="7"/>
  <c r="H16" i="7" s="1"/>
  <c r="C16" i="7"/>
  <c r="I15" i="7"/>
  <c r="H15" i="7" s="1"/>
  <c r="C15" i="7"/>
  <c r="I14" i="7"/>
  <c r="H14" i="7" s="1"/>
  <c r="C14" i="7"/>
  <c r="I13" i="7"/>
  <c r="H13" i="7" s="1"/>
  <c r="C13" i="7"/>
  <c r="I12" i="7"/>
  <c r="H12" i="7" s="1"/>
  <c r="C12" i="7"/>
  <c r="I11" i="7"/>
  <c r="H11" i="7" s="1"/>
  <c r="C11" i="7"/>
  <c r="I10" i="7"/>
  <c r="H10" i="7" s="1"/>
  <c r="C10" i="7"/>
  <c r="I9" i="7"/>
  <c r="H9" i="7" s="1"/>
  <c r="E9" i="7"/>
  <c r="C9" i="7" s="1"/>
  <c r="I8" i="7"/>
  <c r="H8" i="7" s="1"/>
  <c r="C8" i="7"/>
  <c r="I7" i="7"/>
  <c r="H7" i="7" s="1"/>
  <c r="E7" i="7"/>
  <c r="C7" i="7" s="1"/>
  <c r="H6" i="7"/>
  <c r="F122" i="1"/>
  <c r="E141" i="1" l="1"/>
  <c r="D167" i="1"/>
  <c r="H19" i="7"/>
  <c r="L6" i="1"/>
  <c r="L132" i="1" s="1"/>
  <c r="H6" i="1"/>
  <c r="F123" i="1"/>
  <c r="D7" i="1"/>
  <c r="I6" i="1"/>
  <c r="E6" i="1"/>
  <c r="C113" i="1"/>
  <c r="D134" i="1"/>
  <c r="C123" i="1"/>
  <c r="K6" i="1"/>
  <c r="G6" i="1"/>
  <c r="D113" i="1"/>
  <c r="C45" i="7"/>
  <c r="C126" i="1"/>
  <c r="D123" i="1"/>
  <c r="D122" i="1"/>
  <c r="J45" i="7"/>
  <c r="H35" i="7"/>
  <c r="C134" i="1"/>
  <c r="C7" i="1"/>
  <c r="C6" i="1" s="1"/>
  <c r="J6" i="1"/>
  <c r="J132" i="1" s="1"/>
  <c r="F6" i="1"/>
  <c r="C122" i="1"/>
  <c r="E133" i="1"/>
  <c r="D150" i="1"/>
  <c r="D152" i="1" s="1"/>
  <c r="N141" i="1"/>
  <c r="F133" i="1"/>
  <c r="E45" i="7"/>
  <c r="I45" i="7"/>
  <c r="H45" i="7" l="1"/>
  <c r="D6" i="1"/>
  <c r="D132" i="1" s="1"/>
  <c r="D138" i="1" s="1"/>
  <c r="D151" i="1" s="1"/>
  <c r="T91" i="5"/>
  <c r="J91" i="5"/>
  <c r="U92" i="5"/>
  <c r="E67" i="34" l="1"/>
  <c r="E68" i="34"/>
  <c r="E69" i="34"/>
  <c r="E66" i="34"/>
  <c r="F66" i="34"/>
  <c r="N109" i="5" l="1"/>
  <c r="H121" i="1" s="1"/>
  <c r="H120" i="1" s="1"/>
  <c r="H132" i="1" s="1"/>
  <c r="P109" i="5"/>
  <c r="J121" i="1" s="1"/>
  <c r="R109" i="5"/>
  <c r="L121" i="1" s="1"/>
  <c r="K592" i="22" l="1"/>
  <c r="J515" i="22"/>
  <c r="K310" i="22"/>
  <c r="K37" i="22"/>
  <c r="J37" i="22"/>
  <c r="E36" i="22"/>
  <c r="E26" i="22" s="1"/>
  <c r="D26" i="22"/>
  <c r="C26" i="22"/>
  <c r="E25" i="22"/>
  <c r="E24" i="22"/>
  <c r="D20" i="22"/>
  <c r="C20" i="22"/>
  <c r="E19" i="22"/>
  <c r="E18" i="22"/>
  <c r="D8" i="22"/>
  <c r="C8" i="22"/>
  <c r="E7" i="22"/>
  <c r="E2" i="22" s="1"/>
  <c r="D2" i="22"/>
  <c r="C2" i="22"/>
  <c r="K589" i="12"/>
  <c r="J512" i="12"/>
  <c r="K307" i="12"/>
  <c r="J16" i="12"/>
  <c r="I16" i="12"/>
  <c r="D164" i="1" s="1"/>
  <c r="H16" i="12"/>
  <c r="G16" i="12"/>
  <c r="F16" i="12"/>
  <c r="E16" i="12"/>
  <c r="C16" i="12"/>
  <c r="C130" i="1" s="1"/>
  <c r="D15" i="12"/>
  <c r="D13" i="12"/>
  <c r="D12" i="12"/>
  <c r="D11" i="12"/>
  <c r="D10" i="12"/>
  <c r="D9" i="12"/>
  <c r="D8" i="12"/>
  <c r="D7" i="12"/>
  <c r="D6" i="12"/>
  <c r="C141" i="44"/>
  <c r="C137" i="44"/>
  <c r="C135" i="44"/>
  <c r="C131" i="44"/>
  <c r="C127" i="44"/>
  <c r="C125" i="44"/>
  <c r="C123" i="44"/>
  <c r="C121" i="44"/>
  <c r="C117" i="44"/>
  <c r="C115" i="44"/>
  <c r="C113" i="44"/>
  <c r="C111" i="44"/>
  <c r="C107" i="44"/>
  <c r="C105" i="44"/>
  <c r="C103" i="44"/>
  <c r="C97" i="44"/>
  <c r="C95" i="44"/>
  <c r="C91" i="44"/>
  <c r="C89" i="44"/>
  <c r="C87" i="44"/>
  <c r="C85" i="44"/>
  <c r="C83" i="44"/>
  <c r="C81" i="44"/>
  <c r="C75" i="44"/>
  <c r="C73" i="44"/>
  <c r="C71" i="44"/>
  <c r="C69" i="44"/>
  <c r="C63" i="44"/>
  <c r="C61" i="44"/>
  <c r="C59" i="44"/>
  <c r="C57" i="44"/>
  <c r="C53" i="44"/>
  <c r="C51" i="44"/>
  <c r="C49" i="44"/>
  <c r="C47" i="44"/>
  <c r="C45" i="44"/>
  <c r="C43" i="44"/>
  <c r="C37" i="44"/>
  <c r="C35" i="44"/>
  <c r="C33" i="44"/>
  <c r="C29" i="44"/>
  <c r="C27" i="44"/>
  <c r="C25" i="44"/>
  <c r="C23" i="44"/>
  <c r="C21" i="44"/>
  <c r="C19" i="44"/>
  <c r="C17" i="44"/>
  <c r="C15" i="44"/>
  <c r="C13" i="44"/>
  <c r="C11" i="44"/>
  <c r="C9" i="44"/>
  <c r="AD630" i="34"/>
  <c r="AD629" i="34"/>
  <c r="AD628" i="34"/>
  <c r="AD627" i="34"/>
  <c r="AD626" i="34"/>
  <c r="AD625" i="34"/>
  <c r="AD624" i="34"/>
  <c r="AD623" i="34"/>
  <c r="AD622" i="34"/>
  <c r="AD621" i="34"/>
  <c r="AD620" i="34"/>
  <c r="AD619" i="34"/>
  <c r="AD618" i="34"/>
  <c r="AD617" i="34"/>
  <c r="AD616" i="34"/>
  <c r="AD615" i="34"/>
  <c r="AD614" i="34"/>
  <c r="AD613" i="34"/>
  <c r="AD612" i="34"/>
  <c r="AD611" i="34"/>
  <c r="AD610" i="34"/>
  <c r="AD609" i="34"/>
  <c r="AD608" i="34"/>
  <c r="AD607" i="34"/>
  <c r="AD606" i="34"/>
  <c r="AD605" i="34"/>
  <c r="AD604" i="34"/>
  <c r="AD603" i="34"/>
  <c r="AD602" i="34"/>
  <c r="AD601" i="34"/>
  <c r="AD600" i="34"/>
  <c r="AD599" i="34"/>
  <c r="AD598" i="34"/>
  <c r="AD597" i="34"/>
  <c r="AD596" i="34"/>
  <c r="AD595" i="34"/>
  <c r="AD594" i="34"/>
  <c r="AD593" i="34"/>
  <c r="AD592" i="34"/>
  <c r="AD591" i="34"/>
  <c r="AD590" i="34"/>
  <c r="AD589" i="34"/>
  <c r="AD588" i="34"/>
  <c r="AD587" i="34"/>
  <c r="AD586" i="34"/>
  <c r="Z586" i="34"/>
  <c r="F312" i="34" s="1"/>
  <c r="G312" i="34" s="1"/>
  <c r="AD585" i="34"/>
  <c r="Z585" i="34"/>
  <c r="F370" i="34" s="1"/>
  <c r="G370" i="34" s="1"/>
  <c r="AD584" i="34"/>
  <c r="Z584" i="34"/>
  <c r="AD583" i="34"/>
  <c r="Z583" i="34"/>
  <c r="F73" i="34" s="1"/>
  <c r="G73" i="34" s="1"/>
  <c r="AD582" i="34"/>
  <c r="Z582" i="34"/>
  <c r="AD581" i="34"/>
  <c r="Z581" i="34"/>
  <c r="AD580" i="34"/>
  <c r="AD579" i="34"/>
  <c r="Z579" i="34"/>
  <c r="AD578" i="34"/>
  <c r="Z578" i="34"/>
  <c r="F75" i="34" s="1"/>
  <c r="G75" i="34" s="1"/>
  <c r="AD577" i="34"/>
  <c r="AD576" i="34"/>
  <c r="F351" i="34"/>
  <c r="G351" i="34" s="1"/>
  <c r="AD575" i="34"/>
  <c r="Z575" i="34"/>
  <c r="AD574" i="34"/>
  <c r="AD573" i="34"/>
  <c r="Z573" i="34"/>
  <c r="F51" i="34" s="1"/>
  <c r="G51" i="34" s="1"/>
  <c r="AD572" i="34"/>
  <c r="AD571" i="34"/>
  <c r="AD570" i="34"/>
  <c r="Z570" i="34"/>
  <c r="AD569" i="34"/>
  <c r="Z569" i="34"/>
  <c r="F17" i="34" s="1"/>
  <c r="G17" i="34" s="1"/>
  <c r="AD568" i="34"/>
  <c r="Z568" i="34"/>
  <c r="F147" i="34" s="1"/>
  <c r="G147" i="34" s="1"/>
  <c r="AD567" i="34"/>
  <c r="AD566" i="34"/>
  <c r="AD565" i="34"/>
  <c r="Z565" i="34"/>
  <c r="AD564" i="34"/>
  <c r="AD563" i="34"/>
  <c r="AD562" i="34"/>
  <c r="AD561" i="34"/>
  <c r="AD560" i="34"/>
  <c r="AD559" i="34"/>
  <c r="AD558" i="34"/>
  <c r="AD557" i="34"/>
  <c r="Z557" i="34"/>
  <c r="AD556" i="34"/>
  <c r="Z556" i="34"/>
  <c r="AD555" i="34"/>
  <c r="AD554" i="34"/>
  <c r="Z554" i="34"/>
  <c r="AD553" i="34"/>
  <c r="Z553" i="34"/>
  <c r="AD552" i="34"/>
  <c r="Z552" i="34"/>
  <c r="AD551" i="34"/>
  <c r="Z551" i="34"/>
  <c r="AD550" i="34"/>
  <c r="Z550" i="34"/>
  <c r="AD549" i="34"/>
  <c r="Z549" i="34"/>
  <c r="AD548" i="34"/>
  <c r="AD547" i="34"/>
  <c r="AD546" i="34"/>
  <c r="Z546" i="34"/>
  <c r="F35" i="34" s="1"/>
  <c r="G35" i="34" s="1"/>
  <c r="AD545" i="34"/>
  <c r="Z545" i="34"/>
  <c r="AD544" i="34"/>
  <c r="AD543" i="34"/>
  <c r="AD542" i="34"/>
  <c r="AD541" i="34"/>
  <c r="AD540" i="34"/>
  <c r="Z540" i="34"/>
  <c r="F71" i="34" s="1"/>
  <c r="G71" i="34" s="1"/>
  <c r="AD539" i="34"/>
  <c r="AD538" i="34"/>
  <c r="Z538" i="34"/>
  <c r="AD537" i="34"/>
  <c r="Z537" i="34"/>
  <c r="AD536" i="34"/>
  <c r="AD535" i="34"/>
  <c r="Z535" i="34"/>
  <c r="AD534" i="34"/>
  <c r="Z534" i="34"/>
  <c r="AD533" i="34"/>
  <c r="Z533" i="34"/>
  <c r="F76" i="34" s="1"/>
  <c r="G76" i="34" s="1"/>
  <c r="AD532" i="34"/>
  <c r="Z532" i="34"/>
  <c r="AD531" i="34"/>
  <c r="Z531" i="34"/>
  <c r="AD530" i="34"/>
  <c r="Z530" i="34"/>
  <c r="AD529" i="34"/>
  <c r="Z529" i="34"/>
  <c r="AD528" i="34"/>
  <c r="Z528" i="34"/>
  <c r="AD527" i="34"/>
  <c r="Z527" i="34"/>
  <c r="F15" i="34" s="1"/>
  <c r="G15" i="34" s="1"/>
  <c r="AD526" i="34"/>
  <c r="Z526" i="34"/>
  <c r="AD525" i="34"/>
  <c r="Z525" i="34"/>
  <c r="AD524" i="34"/>
  <c r="Z524" i="34"/>
  <c r="F236" i="34" s="1"/>
  <c r="G236" i="34" s="1"/>
  <c r="AD523" i="34"/>
  <c r="Z523" i="34"/>
  <c r="F277" i="34" s="1"/>
  <c r="G277" i="34" s="1"/>
  <c r="AD522" i="34"/>
  <c r="Z522" i="34"/>
  <c r="AD521" i="34"/>
  <c r="Z521" i="34"/>
  <c r="AD520" i="34"/>
  <c r="Z520" i="34"/>
  <c r="F329" i="34" s="1"/>
  <c r="G329" i="34" s="1"/>
  <c r="AD519" i="34"/>
  <c r="AD518" i="34"/>
  <c r="Z518" i="34"/>
  <c r="F185" i="34" s="1"/>
  <c r="G185" i="34" s="1"/>
  <c r="AD517" i="34"/>
  <c r="AD516" i="34"/>
  <c r="AD515" i="34"/>
  <c r="Z515" i="34"/>
  <c r="F333" i="34" s="1"/>
  <c r="G333" i="34" s="1"/>
  <c r="AD514" i="34"/>
  <c r="F368" i="34"/>
  <c r="G368" i="34" s="1"/>
  <c r="AD513" i="34"/>
  <c r="AD512" i="34"/>
  <c r="Z512" i="34"/>
  <c r="AD511" i="34"/>
  <c r="Z511" i="34"/>
  <c r="AD510" i="34"/>
  <c r="Z510" i="34"/>
  <c r="AD509" i="34"/>
  <c r="AD508" i="34"/>
  <c r="Z508" i="34"/>
  <c r="AD507" i="34"/>
  <c r="Z507" i="34"/>
  <c r="F183" i="34" s="1"/>
  <c r="G183" i="34" s="1"/>
  <c r="AD506" i="34"/>
  <c r="Z506" i="34"/>
  <c r="AD505" i="34"/>
  <c r="Z505" i="34"/>
  <c r="AD504" i="34"/>
  <c r="Z504" i="34"/>
  <c r="F14" i="34" s="1"/>
  <c r="G14" i="34" s="1"/>
  <c r="AD503" i="34"/>
  <c r="Z503" i="34"/>
  <c r="AD502" i="34"/>
  <c r="AD501" i="34"/>
  <c r="Z501" i="34"/>
  <c r="AD500" i="34"/>
  <c r="Z500" i="34"/>
  <c r="AD499" i="34"/>
  <c r="AD498" i="34"/>
  <c r="Z498" i="34"/>
  <c r="AD497" i="34"/>
  <c r="AD496" i="34"/>
  <c r="Z496" i="34"/>
  <c r="F109" i="34" s="1"/>
  <c r="G109" i="34" s="1"/>
  <c r="AD495" i="34"/>
  <c r="Z495" i="34"/>
  <c r="F392" i="34" s="1"/>
  <c r="G392" i="34" s="1"/>
  <c r="AD494" i="34"/>
  <c r="AD493" i="34"/>
  <c r="AD492" i="34"/>
  <c r="AD491" i="34"/>
  <c r="AD490" i="34"/>
  <c r="Z490" i="34"/>
  <c r="AD489" i="34"/>
  <c r="AD488" i="34"/>
  <c r="Z488" i="34"/>
  <c r="AD487" i="34"/>
  <c r="Z487" i="34"/>
  <c r="AD486" i="34"/>
  <c r="AD485" i="34"/>
  <c r="F34" i="34"/>
  <c r="G34" i="34" s="1"/>
  <c r="AD484" i="34"/>
  <c r="AD483" i="34"/>
  <c r="AD482" i="34"/>
  <c r="Z482" i="34"/>
  <c r="F317" i="34" s="1"/>
  <c r="G317" i="34" s="1"/>
  <c r="AD481" i="34"/>
  <c r="AD480" i="34"/>
  <c r="AD479" i="34"/>
  <c r="Z479" i="34"/>
  <c r="AD478" i="34"/>
  <c r="Z478" i="34"/>
  <c r="AD477" i="34"/>
  <c r="Z477" i="34"/>
  <c r="AD476" i="34"/>
  <c r="Z476" i="34"/>
  <c r="AD475" i="34"/>
  <c r="F407" i="34"/>
  <c r="G407" i="34" s="1"/>
  <c r="AD474" i="34"/>
  <c r="Z474" i="34"/>
  <c r="AD473" i="34"/>
  <c r="Z473" i="34"/>
  <c r="AD472" i="34"/>
  <c r="Z472" i="34"/>
  <c r="F309" i="34" s="1"/>
  <c r="G309" i="34" s="1"/>
  <c r="AD471" i="34"/>
  <c r="AD470" i="34"/>
  <c r="Z470" i="34"/>
  <c r="F398" i="34" s="1"/>
  <c r="G398" i="34" s="1"/>
  <c r="AD469" i="34"/>
  <c r="AD468" i="34"/>
  <c r="Z468" i="34"/>
  <c r="F64" i="34" s="1"/>
  <c r="G64" i="34" s="1"/>
  <c r="F468" i="34"/>
  <c r="G468" i="34" s="1"/>
  <c r="E468" i="34"/>
  <c r="AD467" i="34"/>
  <c r="Z467" i="34"/>
  <c r="F467" i="34"/>
  <c r="G467" i="34" s="1"/>
  <c r="E467" i="34"/>
  <c r="AD466" i="34"/>
  <c r="Z466" i="34"/>
  <c r="F466" i="34"/>
  <c r="G466" i="34" s="1"/>
  <c r="E466" i="34"/>
  <c r="AD465" i="34"/>
  <c r="Z465" i="34"/>
  <c r="F465" i="34"/>
  <c r="G465" i="34" s="1"/>
  <c r="E465" i="34"/>
  <c r="AD464" i="34"/>
  <c r="F464" i="34"/>
  <c r="G464" i="34" s="1"/>
  <c r="E464" i="34"/>
  <c r="AD463" i="34"/>
  <c r="F463" i="34"/>
  <c r="G463" i="34" s="1"/>
  <c r="E463" i="34"/>
  <c r="AD462" i="34"/>
  <c r="Z462" i="34"/>
  <c r="F462" i="34"/>
  <c r="G462" i="34" s="1"/>
  <c r="E462" i="34"/>
  <c r="AD461" i="34"/>
  <c r="Z461" i="34"/>
  <c r="F461" i="34"/>
  <c r="G461" i="34" s="1"/>
  <c r="E461" i="34"/>
  <c r="AD460" i="34"/>
  <c r="F460" i="34"/>
  <c r="G460" i="34" s="1"/>
  <c r="E460" i="34"/>
  <c r="AD459" i="34"/>
  <c r="F459" i="34"/>
  <c r="G459" i="34" s="1"/>
  <c r="E459" i="34"/>
  <c r="AD458" i="34"/>
  <c r="F458" i="34"/>
  <c r="G458" i="34" s="1"/>
  <c r="E458" i="34"/>
  <c r="AD457" i="34"/>
  <c r="Z457" i="34"/>
  <c r="F457" i="34"/>
  <c r="G457" i="34" s="1"/>
  <c r="E457" i="34"/>
  <c r="AD456" i="34"/>
  <c r="F456" i="34"/>
  <c r="G456" i="34" s="1"/>
  <c r="E456" i="34"/>
  <c r="AD455" i="34"/>
  <c r="Z455" i="34"/>
  <c r="F455" i="34"/>
  <c r="G455" i="34" s="1"/>
  <c r="E455" i="34"/>
  <c r="AD454" i="34"/>
  <c r="Z454" i="34"/>
  <c r="F454" i="34"/>
  <c r="G454" i="34" s="1"/>
  <c r="E454" i="34"/>
  <c r="AD453" i="34"/>
  <c r="F453" i="34"/>
  <c r="G453" i="34" s="1"/>
  <c r="E453" i="34"/>
  <c r="AD452" i="34"/>
  <c r="Z452" i="34"/>
  <c r="F452" i="34"/>
  <c r="G452" i="34" s="1"/>
  <c r="E452" i="34"/>
  <c r="AD451" i="34"/>
  <c r="Z451" i="34"/>
  <c r="F451" i="34"/>
  <c r="G451" i="34" s="1"/>
  <c r="E451" i="34"/>
  <c r="AD450" i="34"/>
  <c r="F450" i="34"/>
  <c r="G450" i="34" s="1"/>
  <c r="E450" i="34"/>
  <c r="AD449" i="34"/>
  <c r="F449" i="34"/>
  <c r="G449" i="34" s="1"/>
  <c r="E449" i="34"/>
  <c r="AD448" i="34"/>
  <c r="F448" i="34"/>
  <c r="G448" i="34" s="1"/>
  <c r="E448" i="34"/>
  <c r="AD447" i="34"/>
  <c r="F447" i="34"/>
  <c r="G447" i="34" s="1"/>
  <c r="E447" i="34"/>
  <c r="AD446" i="34"/>
  <c r="F446" i="34"/>
  <c r="G446" i="34" s="1"/>
  <c r="E446" i="34"/>
  <c r="AD445" i="34"/>
  <c r="Z445" i="34"/>
  <c r="F445" i="34"/>
  <c r="G445" i="34" s="1"/>
  <c r="E445" i="34"/>
  <c r="AD444" i="34"/>
  <c r="Z444" i="34"/>
  <c r="F444" i="34"/>
  <c r="G444" i="34" s="1"/>
  <c r="E444" i="34"/>
  <c r="AD443" i="34"/>
  <c r="Z443" i="34"/>
  <c r="F443" i="34"/>
  <c r="G443" i="34" s="1"/>
  <c r="E443" i="34"/>
  <c r="AD442" i="34"/>
  <c r="F442" i="34"/>
  <c r="G442" i="34" s="1"/>
  <c r="E442" i="34"/>
  <c r="AD441" i="34"/>
  <c r="Z441" i="34"/>
  <c r="F441" i="34"/>
  <c r="G441" i="34" s="1"/>
  <c r="E441" i="34"/>
  <c r="AD440" i="34"/>
  <c r="F440" i="34"/>
  <c r="G440" i="34" s="1"/>
  <c r="E440" i="34"/>
  <c r="AD439" i="34"/>
  <c r="Z439" i="34"/>
  <c r="F439" i="34"/>
  <c r="G439" i="34" s="1"/>
  <c r="E439" i="34"/>
  <c r="AD438" i="34"/>
  <c r="Z438" i="34"/>
  <c r="F438" i="34"/>
  <c r="G438" i="34" s="1"/>
  <c r="E438" i="34"/>
  <c r="AD437" i="34"/>
  <c r="Z437" i="34"/>
  <c r="F437" i="34"/>
  <c r="G437" i="34" s="1"/>
  <c r="E437" i="34"/>
  <c r="AD436" i="34"/>
  <c r="Z436" i="34"/>
  <c r="F436" i="34"/>
  <c r="G436" i="34" s="1"/>
  <c r="E436" i="34"/>
  <c r="AD435" i="34"/>
  <c r="Z435" i="34"/>
  <c r="F435" i="34"/>
  <c r="G435" i="34" s="1"/>
  <c r="E435" i="34"/>
  <c r="AD434" i="34"/>
  <c r="Z434" i="34"/>
  <c r="F47" i="34" s="1"/>
  <c r="G47" i="34" s="1"/>
  <c r="F434" i="34"/>
  <c r="G434" i="34" s="1"/>
  <c r="E434" i="34"/>
  <c r="AD433" i="34"/>
  <c r="F433" i="34"/>
  <c r="G433" i="34" s="1"/>
  <c r="E433" i="34"/>
  <c r="AD432" i="34"/>
  <c r="F432" i="34"/>
  <c r="G432" i="34" s="1"/>
  <c r="E432" i="34"/>
  <c r="AD431" i="34"/>
  <c r="Z431" i="34"/>
  <c r="F298" i="34" s="1"/>
  <c r="G298" i="34" s="1"/>
  <c r="F431" i="34"/>
  <c r="G431" i="34" s="1"/>
  <c r="E431" i="34"/>
  <c r="AD430" i="34"/>
  <c r="F430" i="34"/>
  <c r="G430" i="34" s="1"/>
  <c r="E430" i="34"/>
  <c r="AD429" i="34"/>
  <c r="Z429" i="34"/>
  <c r="F429" i="34"/>
  <c r="G429" i="34" s="1"/>
  <c r="E429" i="34"/>
  <c r="AD428" i="34"/>
  <c r="Z428" i="34"/>
  <c r="F428" i="34"/>
  <c r="G428" i="34" s="1"/>
  <c r="E428" i="34"/>
  <c r="AD427" i="34"/>
  <c r="Z427" i="34"/>
  <c r="F427" i="34"/>
  <c r="G427" i="34" s="1"/>
  <c r="E427" i="34"/>
  <c r="AD426" i="34"/>
  <c r="F426" i="34"/>
  <c r="G426" i="34" s="1"/>
  <c r="E426" i="34"/>
  <c r="AD425" i="34"/>
  <c r="F425" i="34"/>
  <c r="G425" i="34" s="1"/>
  <c r="E425" i="34"/>
  <c r="AD424" i="34"/>
  <c r="Z424" i="34"/>
  <c r="F424" i="34"/>
  <c r="G424" i="34" s="1"/>
  <c r="E424" i="34"/>
  <c r="AD423" i="34"/>
  <c r="F423" i="34"/>
  <c r="G423" i="34" s="1"/>
  <c r="E423" i="34"/>
  <c r="AD422" i="34"/>
  <c r="Z422" i="34"/>
  <c r="F422" i="34"/>
  <c r="G422" i="34" s="1"/>
  <c r="E422" i="34"/>
  <c r="F421" i="34"/>
  <c r="G421" i="34" s="1"/>
  <c r="E421" i="34"/>
  <c r="F420" i="34"/>
  <c r="G420" i="34" s="1"/>
  <c r="E420" i="34"/>
  <c r="F419" i="34"/>
  <c r="G419" i="34" s="1"/>
  <c r="E419" i="34"/>
  <c r="F418" i="34"/>
  <c r="G418" i="34" s="1"/>
  <c r="E418" i="34"/>
  <c r="E71" i="34"/>
  <c r="F70" i="34"/>
  <c r="G70" i="34" s="1"/>
  <c r="E70" i="34"/>
  <c r="F69" i="34"/>
  <c r="G69" i="34" s="1"/>
  <c r="F68" i="34"/>
  <c r="G68" i="34" s="1"/>
  <c r="F67" i="34"/>
  <c r="G67" i="34" s="1"/>
  <c r="G66" i="34"/>
  <c r="F65" i="34"/>
  <c r="G65" i="34" s="1"/>
  <c r="E65" i="34"/>
  <c r="E64" i="34"/>
  <c r="F63" i="34"/>
  <c r="G63" i="34" s="1"/>
  <c r="E63" i="34"/>
  <c r="F62" i="34"/>
  <c r="G62" i="34" s="1"/>
  <c r="E62" i="34"/>
  <c r="F61" i="34"/>
  <c r="G61" i="34" s="1"/>
  <c r="E61" i="34"/>
  <c r="F60" i="34"/>
  <c r="G60" i="34" s="1"/>
  <c r="E60" i="34"/>
  <c r="F59" i="34"/>
  <c r="G59" i="34" s="1"/>
  <c r="E59" i="34"/>
  <c r="E58" i="34"/>
  <c r="F57" i="34"/>
  <c r="G57" i="34" s="1"/>
  <c r="E57" i="34"/>
  <c r="E56" i="34"/>
  <c r="E55" i="34"/>
  <c r="E54" i="34"/>
  <c r="E53" i="34"/>
  <c r="E52" i="34"/>
  <c r="E51" i="34"/>
  <c r="E50" i="34"/>
  <c r="E49" i="34"/>
  <c r="F48" i="34"/>
  <c r="G48" i="34" s="1"/>
  <c r="E48" i="34"/>
  <c r="E47" i="34"/>
  <c r="F46" i="34"/>
  <c r="G46" i="34" s="1"/>
  <c r="E46" i="34"/>
  <c r="F45" i="34"/>
  <c r="G45" i="34" s="1"/>
  <c r="E45" i="34"/>
  <c r="F44" i="34"/>
  <c r="G44" i="34" s="1"/>
  <c r="E44" i="34"/>
  <c r="E43" i="34"/>
  <c r="E42" i="34"/>
  <c r="E41" i="34"/>
  <c r="E40" i="34"/>
  <c r="F39" i="34"/>
  <c r="G39" i="34" s="1"/>
  <c r="E39" i="34"/>
  <c r="F38" i="34"/>
  <c r="G38" i="34" s="1"/>
  <c r="E38" i="34"/>
  <c r="F37" i="34"/>
  <c r="G37" i="34" s="1"/>
  <c r="E37" i="34"/>
  <c r="E36" i="34"/>
  <c r="E35" i="34"/>
  <c r="E34" i="34"/>
  <c r="E33" i="34"/>
  <c r="E32" i="34"/>
  <c r="E31" i="34"/>
  <c r="E30" i="34"/>
  <c r="E29" i="34"/>
  <c r="E28" i="34"/>
  <c r="F27" i="34"/>
  <c r="G27" i="34" s="1"/>
  <c r="E27" i="34"/>
  <c r="F26" i="34"/>
  <c r="G26" i="34" s="1"/>
  <c r="E26" i="34"/>
  <c r="E25" i="34"/>
  <c r="F24" i="34"/>
  <c r="G24" i="34" s="1"/>
  <c r="E24" i="34"/>
  <c r="F23" i="34"/>
  <c r="G23" i="34" s="1"/>
  <c r="E23" i="34"/>
  <c r="F22" i="34"/>
  <c r="G22" i="34" s="1"/>
  <c r="E22" i="34"/>
  <c r="F21" i="34"/>
  <c r="G21" i="34" s="1"/>
  <c r="E21" i="34"/>
  <c r="F20" i="34"/>
  <c r="G20" i="34" s="1"/>
  <c r="E20" i="34"/>
  <c r="E19" i="34"/>
  <c r="F18" i="34"/>
  <c r="G18" i="34" s="1"/>
  <c r="E18" i="34"/>
  <c r="E17" i="34"/>
  <c r="F16" i="34"/>
  <c r="G16" i="34" s="1"/>
  <c r="E16" i="34"/>
  <c r="E15" i="34"/>
  <c r="E14" i="34"/>
  <c r="E13" i="34"/>
  <c r="E12" i="34"/>
  <c r="E11" i="34"/>
  <c r="E10" i="34"/>
  <c r="E9" i="34"/>
  <c r="E8" i="34"/>
  <c r="F7" i="34"/>
  <c r="G7" i="34" s="1"/>
  <c r="E7" i="34"/>
  <c r="F6" i="34"/>
  <c r="G6" i="34" s="1"/>
  <c r="E6" i="34"/>
  <c r="K5" i="34" a="1"/>
  <c r="K5" i="34" s="1"/>
  <c r="E5" i="34"/>
  <c r="L651" i="5"/>
  <c r="K574" i="5"/>
  <c r="L369" i="5"/>
  <c r="H191" i="5"/>
  <c r="S190" i="5"/>
  <c r="R190" i="5"/>
  <c r="Q190" i="5"/>
  <c r="P190" i="5"/>
  <c r="P192" i="5" s="1"/>
  <c r="O190" i="5"/>
  <c r="N190" i="5"/>
  <c r="N192" i="5" s="1"/>
  <c r="M190" i="5"/>
  <c r="L190" i="5"/>
  <c r="K190" i="5"/>
  <c r="H190" i="5"/>
  <c r="G190" i="5"/>
  <c r="F190" i="5"/>
  <c r="E190" i="5"/>
  <c r="D190" i="5"/>
  <c r="J189" i="5"/>
  <c r="I189" i="5"/>
  <c r="J188" i="5"/>
  <c r="I188" i="5"/>
  <c r="J187" i="5"/>
  <c r="I187" i="5"/>
  <c r="J186" i="5"/>
  <c r="I186" i="5"/>
  <c r="J185" i="5"/>
  <c r="I185" i="5"/>
  <c r="J184" i="5"/>
  <c r="I184" i="5"/>
  <c r="J183" i="5"/>
  <c r="I183" i="5"/>
  <c r="J182" i="5"/>
  <c r="I182" i="5"/>
  <c r="J181" i="5"/>
  <c r="I181" i="5"/>
  <c r="J180" i="5"/>
  <c r="I180" i="5"/>
  <c r="J179" i="5"/>
  <c r="I179" i="5"/>
  <c r="J178" i="5"/>
  <c r="I178" i="5"/>
  <c r="J177" i="5"/>
  <c r="I177" i="5"/>
  <c r="J176" i="5"/>
  <c r="I176" i="5"/>
  <c r="J175" i="5"/>
  <c r="I175" i="5"/>
  <c r="J174" i="5"/>
  <c r="I174" i="5"/>
  <c r="J173" i="5"/>
  <c r="I173" i="5"/>
  <c r="J172" i="5"/>
  <c r="I172" i="5"/>
  <c r="J170" i="5"/>
  <c r="I170" i="5"/>
  <c r="J169" i="5"/>
  <c r="I169" i="5"/>
  <c r="J168" i="5"/>
  <c r="I168" i="5"/>
  <c r="J167" i="5"/>
  <c r="I167" i="5"/>
  <c r="J166" i="5"/>
  <c r="I166" i="5"/>
  <c r="J165" i="5"/>
  <c r="I165" i="5"/>
  <c r="J164" i="5"/>
  <c r="I164" i="5"/>
  <c r="J163" i="5"/>
  <c r="I163" i="5"/>
  <c r="J162" i="5"/>
  <c r="I162" i="5"/>
  <c r="J161" i="5"/>
  <c r="I161" i="5"/>
  <c r="J159" i="5"/>
  <c r="I159" i="5"/>
  <c r="J158" i="5"/>
  <c r="I158" i="5"/>
  <c r="J157" i="5"/>
  <c r="I157" i="5"/>
  <c r="J156" i="5"/>
  <c r="I156" i="5"/>
  <c r="J155" i="5"/>
  <c r="I155" i="5"/>
  <c r="J154" i="5"/>
  <c r="I154" i="5"/>
  <c r="J153" i="5"/>
  <c r="I153" i="5"/>
  <c r="J152" i="5"/>
  <c r="I152" i="5"/>
  <c r="J151" i="5"/>
  <c r="I151" i="5"/>
  <c r="J150" i="5"/>
  <c r="I150" i="5"/>
  <c r="J149" i="5"/>
  <c r="I149" i="5"/>
  <c r="J148" i="5"/>
  <c r="I148" i="5"/>
  <c r="J147" i="5"/>
  <c r="I147" i="5"/>
  <c r="J146" i="5"/>
  <c r="I146" i="5"/>
  <c r="J145" i="5"/>
  <c r="I145" i="5"/>
  <c r="J144" i="5"/>
  <c r="I144" i="5"/>
  <c r="J143" i="5"/>
  <c r="I143" i="5"/>
  <c r="J142" i="5"/>
  <c r="I142" i="5"/>
  <c r="J140" i="5"/>
  <c r="I140" i="5"/>
  <c r="J139" i="5"/>
  <c r="I139" i="5"/>
  <c r="J138" i="5"/>
  <c r="I138" i="5"/>
  <c r="J137" i="5"/>
  <c r="I137" i="5"/>
  <c r="J136" i="5"/>
  <c r="I136" i="5"/>
  <c r="J135" i="5"/>
  <c r="I135" i="5"/>
  <c r="J134" i="5"/>
  <c r="I134" i="5"/>
  <c r="J133" i="5"/>
  <c r="I133" i="5"/>
  <c r="J132" i="5"/>
  <c r="I132" i="5"/>
  <c r="J131" i="5"/>
  <c r="I131" i="5"/>
  <c r="J130" i="5"/>
  <c r="I130" i="5"/>
  <c r="J129" i="5"/>
  <c r="I129" i="5"/>
  <c r="J128" i="5"/>
  <c r="I128" i="5"/>
  <c r="J127" i="5"/>
  <c r="I127" i="5"/>
  <c r="J126" i="5"/>
  <c r="I126" i="5"/>
  <c r="J125" i="5"/>
  <c r="I125" i="5"/>
  <c r="J124" i="5"/>
  <c r="I124" i="5"/>
  <c r="J123" i="5"/>
  <c r="I123" i="5"/>
  <c r="J121" i="5"/>
  <c r="I121" i="5"/>
  <c r="J120" i="5"/>
  <c r="I120" i="5"/>
  <c r="J119" i="5"/>
  <c r="I119" i="5"/>
  <c r="J118" i="5"/>
  <c r="I118" i="5"/>
  <c r="J117" i="5"/>
  <c r="I117" i="5"/>
  <c r="J116" i="5"/>
  <c r="I116" i="5"/>
  <c r="J115" i="5"/>
  <c r="I115" i="5"/>
  <c r="J114" i="5"/>
  <c r="I114" i="5"/>
  <c r="J113" i="5"/>
  <c r="I113" i="5"/>
  <c r="U112" i="5"/>
  <c r="T112" i="5"/>
  <c r="Q112" i="5"/>
  <c r="O112" i="5"/>
  <c r="M112" i="5"/>
  <c r="K112" i="5"/>
  <c r="U109" i="5"/>
  <c r="T109" i="5"/>
  <c r="S109" i="5"/>
  <c r="S192" i="5" s="1"/>
  <c r="U108" i="5"/>
  <c r="T108" i="5"/>
  <c r="U87" i="5"/>
  <c r="T87" i="5"/>
  <c r="J87" i="5"/>
  <c r="B87" i="5"/>
  <c r="U86" i="5"/>
  <c r="T86" i="5"/>
  <c r="J86" i="5"/>
  <c r="B86" i="5"/>
  <c r="U85" i="5"/>
  <c r="T85" i="5"/>
  <c r="J85" i="5"/>
  <c r="U84" i="5"/>
  <c r="T84" i="5"/>
  <c r="J84" i="5"/>
  <c r="U83" i="5"/>
  <c r="T83" i="5"/>
  <c r="J83" i="5"/>
  <c r="B83" i="5"/>
  <c r="U82" i="5"/>
  <c r="T82" i="5"/>
  <c r="J82" i="5"/>
  <c r="B82" i="5"/>
  <c r="U81" i="5"/>
  <c r="T81" i="5"/>
  <c r="J81" i="5"/>
  <c r="B81" i="5"/>
  <c r="U80" i="5"/>
  <c r="T80" i="5"/>
  <c r="J80" i="5"/>
  <c r="B80" i="5"/>
  <c r="U78" i="5"/>
  <c r="T78" i="5"/>
  <c r="J78" i="5"/>
  <c r="U77" i="5"/>
  <c r="T77" i="5"/>
  <c r="B77" i="5"/>
  <c r="U76" i="5"/>
  <c r="T76" i="5"/>
  <c r="J76" i="5"/>
  <c r="B76" i="5"/>
  <c r="U75" i="5"/>
  <c r="T75" i="5"/>
  <c r="J75" i="5"/>
  <c r="B75" i="5"/>
  <c r="U74" i="5"/>
  <c r="T74" i="5"/>
  <c r="J74" i="5"/>
  <c r="B74" i="5"/>
  <c r="U73" i="5"/>
  <c r="T73" i="5"/>
  <c r="J73" i="5"/>
  <c r="B73" i="5"/>
  <c r="U72" i="5"/>
  <c r="T72" i="5"/>
  <c r="J72" i="5"/>
  <c r="B72" i="5"/>
  <c r="U71" i="5"/>
  <c r="T71" i="5"/>
  <c r="J71" i="5"/>
  <c r="B71" i="5"/>
  <c r="U70" i="5"/>
  <c r="T70" i="5"/>
  <c r="J70" i="5"/>
  <c r="B70" i="5"/>
  <c r="U69" i="5"/>
  <c r="T69" i="5"/>
  <c r="J69" i="5"/>
  <c r="B69" i="5"/>
  <c r="U68" i="5"/>
  <c r="T68" i="5"/>
  <c r="J68" i="5"/>
  <c r="B68" i="5"/>
  <c r="U67" i="5"/>
  <c r="T67" i="5"/>
  <c r="J67" i="5"/>
  <c r="I67" i="5"/>
  <c r="B67" i="5"/>
  <c r="U66" i="5"/>
  <c r="T66" i="5"/>
  <c r="J66" i="5"/>
  <c r="B66" i="5"/>
  <c r="U65" i="5"/>
  <c r="T65" i="5"/>
  <c r="J65" i="5"/>
  <c r="U64" i="5"/>
  <c r="T64" i="5"/>
  <c r="J64" i="5"/>
  <c r="B64" i="5"/>
  <c r="U63" i="5"/>
  <c r="T63" i="5"/>
  <c r="J63" i="5"/>
  <c r="U62" i="5"/>
  <c r="T62" i="5"/>
  <c r="J62" i="5"/>
  <c r="U61" i="5"/>
  <c r="T61" i="5"/>
  <c r="J61" i="5"/>
  <c r="B61" i="5"/>
  <c r="U60" i="5"/>
  <c r="T60" i="5"/>
  <c r="J60" i="5"/>
  <c r="B60" i="5"/>
  <c r="U59" i="5"/>
  <c r="T59" i="5"/>
  <c r="J59" i="5"/>
  <c r="B59" i="5"/>
  <c r="U58" i="5"/>
  <c r="T58" i="5"/>
  <c r="B58" i="5"/>
  <c r="U57" i="5"/>
  <c r="T57" i="5"/>
  <c r="J57" i="5"/>
  <c r="U56" i="5"/>
  <c r="T56" i="5"/>
  <c r="J56" i="5"/>
  <c r="B56" i="5"/>
  <c r="U55" i="5"/>
  <c r="T55" i="5"/>
  <c r="B55" i="5"/>
  <c r="U54" i="5"/>
  <c r="T54" i="5"/>
  <c r="B54" i="5"/>
  <c r="U53" i="5"/>
  <c r="T53" i="5"/>
  <c r="B53" i="5"/>
  <c r="U52" i="5"/>
  <c r="T52" i="5"/>
  <c r="B52" i="5"/>
  <c r="U51" i="5"/>
  <c r="T51" i="5"/>
  <c r="U50" i="5"/>
  <c r="T50" i="5"/>
  <c r="B50" i="5"/>
  <c r="U49" i="5"/>
  <c r="T49" i="5"/>
  <c r="J49" i="5"/>
  <c r="B49" i="5"/>
  <c r="U48" i="5"/>
  <c r="T48" i="5"/>
  <c r="J48" i="5"/>
  <c r="B48" i="5"/>
  <c r="U47" i="5"/>
  <c r="T47" i="5"/>
  <c r="J47" i="5"/>
  <c r="B47" i="5"/>
  <c r="U46" i="5"/>
  <c r="T46" i="5"/>
  <c r="J46" i="5"/>
  <c r="U45" i="5"/>
  <c r="T45" i="5"/>
  <c r="J45" i="5"/>
  <c r="U44" i="5"/>
  <c r="T44" i="5"/>
  <c r="J44" i="5"/>
  <c r="B44" i="5"/>
  <c r="U43" i="5"/>
  <c r="T43" i="5"/>
  <c r="J43" i="5"/>
  <c r="B43" i="5"/>
  <c r="U42" i="5"/>
  <c r="T42" i="5"/>
  <c r="J42" i="5"/>
  <c r="B42" i="5"/>
  <c r="U41" i="5"/>
  <c r="T41" i="5"/>
  <c r="J41" i="5"/>
  <c r="B41" i="5"/>
  <c r="U40" i="5"/>
  <c r="T40" i="5"/>
  <c r="J40" i="5"/>
  <c r="B40" i="5"/>
  <c r="U39" i="5"/>
  <c r="T39" i="5"/>
  <c r="J39" i="5"/>
  <c r="U38" i="5"/>
  <c r="T38" i="5"/>
  <c r="J38" i="5"/>
  <c r="U37" i="5"/>
  <c r="T37" i="5"/>
  <c r="J37" i="5"/>
  <c r="U36" i="5"/>
  <c r="T36" i="5"/>
  <c r="J36" i="5"/>
  <c r="B36" i="5"/>
  <c r="U35" i="5"/>
  <c r="T35" i="5"/>
  <c r="J35" i="5"/>
  <c r="B35" i="5"/>
  <c r="U34" i="5"/>
  <c r="T34" i="5"/>
  <c r="J34" i="5"/>
  <c r="B34" i="5"/>
  <c r="U33" i="5"/>
  <c r="T33" i="5"/>
  <c r="J33" i="5"/>
  <c r="B33" i="5"/>
  <c r="U32" i="5"/>
  <c r="T32" i="5"/>
  <c r="J32" i="5"/>
  <c r="B32" i="5"/>
  <c r="U31" i="5"/>
  <c r="T31" i="5"/>
  <c r="J31" i="5"/>
  <c r="U30" i="5"/>
  <c r="T30" i="5"/>
  <c r="J30" i="5"/>
  <c r="U29" i="5"/>
  <c r="T29" i="5"/>
  <c r="J29" i="5"/>
  <c r="U28" i="5"/>
  <c r="T28" i="5"/>
  <c r="J28" i="5"/>
  <c r="B28" i="5"/>
  <c r="U27" i="5"/>
  <c r="T27" i="5"/>
  <c r="J27" i="5"/>
  <c r="U26" i="5"/>
  <c r="T26" i="5"/>
  <c r="J26" i="5"/>
  <c r="U25" i="5"/>
  <c r="T25" i="5"/>
  <c r="J25" i="5"/>
  <c r="U24" i="5"/>
  <c r="T24" i="5"/>
  <c r="J24" i="5"/>
  <c r="B24" i="5"/>
  <c r="U23" i="5"/>
  <c r="T23" i="5"/>
  <c r="J23" i="5"/>
  <c r="U22" i="5"/>
  <c r="T22" i="5"/>
  <c r="J22" i="5"/>
  <c r="B22" i="5"/>
  <c r="U21" i="5"/>
  <c r="T21" i="5"/>
  <c r="J21" i="5"/>
  <c r="B21" i="5"/>
  <c r="U20" i="5"/>
  <c r="T20" i="5"/>
  <c r="J20" i="5"/>
  <c r="B20" i="5"/>
  <c r="U19" i="5"/>
  <c r="T19" i="5"/>
  <c r="J19" i="5"/>
  <c r="B19" i="5"/>
  <c r="U18" i="5"/>
  <c r="T18" i="5"/>
  <c r="J18" i="5"/>
  <c r="B18" i="5"/>
  <c r="U17" i="5"/>
  <c r="T17" i="5"/>
  <c r="J17" i="5"/>
  <c r="B17" i="5"/>
  <c r="U16" i="5"/>
  <c r="T16" i="5"/>
  <c r="J16" i="5"/>
  <c r="U15" i="5"/>
  <c r="T15" i="5"/>
  <c r="J15" i="5"/>
  <c r="B15" i="5"/>
  <c r="U14" i="5"/>
  <c r="T14" i="5"/>
  <c r="J14" i="5"/>
  <c r="T13" i="5"/>
  <c r="B13" i="5"/>
  <c r="U12" i="5"/>
  <c r="T12" i="5"/>
  <c r="J12" i="5"/>
  <c r="B12" i="5"/>
  <c r="U11" i="5"/>
  <c r="T11" i="5"/>
  <c r="J11" i="5"/>
  <c r="B11" i="5"/>
  <c r="U10" i="5"/>
  <c r="T10" i="5"/>
  <c r="J10" i="5"/>
  <c r="B10" i="5"/>
  <c r="U9" i="5"/>
  <c r="T9" i="5"/>
  <c r="J9" i="5"/>
  <c r="B9" i="5"/>
  <c r="U8" i="5"/>
  <c r="T8" i="5"/>
  <c r="J8" i="5"/>
  <c r="B8" i="5"/>
  <c r="U7" i="5"/>
  <c r="T7" i="5"/>
  <c r="J7" i="5"/>
  <c r="K2" i="5"/>
  <c r="K460" i="41"/>
  <c r="J460" i="41"/>
  <c r="I460" i="41"/>
  <c r="G460" i="41"/>
  <c r="F460" i="41"/>
  <c r="K392" i="41"/>
  <c r="J392" i="41"/>
  <c r="I392" i="41"/>
  <c r="G392" i="41"/>
  <c r="F392" i="41"/>
  <c r="K297" i="41"/>
  <c r="J297" i="41"/>
  <c r="I297" i="41"/>
  <c r="G297" i="41"/>
  <c r="F297" i="41"/>
  <c r="E297" i="41"/>
  <c r="E8" i="41" s="1"/>
  <c r="B39" i="5"/>
  <c r="K9" i="41"/>
  <c r="J9" i="41"/>
  <c r="I9" i="41"/>
  <c r="G9" i="41"/>
  <c r="F9" i="41"/>
  <c r="F57" i="43"/>
  <c r="E57" i="43"/>
  <c r="C57" i="43"/>
  <c r="G56" i="43"/>
  <c r="D55" i="43"/>
  <c r="G55" i="43" s="1"/>
  <c r="D54" i="43"/>
  <c r="G54" i="43" s="1"/>
  <c r="D53" i="43"/>
  <c r="H53" i="43" s="1"/>
  <c r="K53" i="43" s="1"/>
  <c r="D52" i="43"/>
  <c r="G52" i="43" s="1"/>
  <c r="H52" i="43" s="1"/>
  <c r="K52" i="43" s="1"/>
  <c r="H51" i="43"/>
  <c r="G51" i="43"/>
  <c r="D50" i="43"/>
  <c r="H50" i="43" s="1"/>
  <c r="K50" i="43" s="1"/>
  <c r="G49" i="43"/>
  <c r="H49" i="43" s="1"/>
  <c r="K49" i="43" s="1"/>
  <c r="G48" i="43"/>
  <c r="H48" i="43" s="1"/>
  <c r="K48" i="43" s="1"/>
  <c r="G47" i="43"/>
  <c r="H47" i="43" s="1"/>
  <c r="K47" i="43" s="1"/>
  <c r="G46" i="43"/>
  <c r="H46" i="43" s="1"/>
  <c r="K46" i="43" s="1"/>
  <c r="D45" i="43"/>
  <c r="G45" i="43" s="1"/>
  <c r="H45" i="43" s="1"/>
  <c r="K45" i="43" s="1"/>
  <c r="D44" i="43"/>
  <c r="G43" i="43"/>
  <c r="H43" i="43" s="1"/>
  <c r="K43" i="43" s="1"/>
  <c r="G42" i="43"/>
  <c r="H42" i="43" s="1"/>
  <c r="K42" i="43" s="1"/>
  <c r="G41" i="43"/>
  <c r="H41" i="43" s="1"/>
  <c r="K41" i="43" s="1"/>
  <c r="G40" i="43"/>
  <c r="H40" i="43" s="1"/>
  <c r="K40" i="43" s="1"/>
  <c r="G39" i="43"/>
  <c r="H39" i="43" s="1"/>
  <c r="G38" i="43"/>
  <c r="H38" i="43" s="1"/>
  <c r="K38" i="43" s="1"/>
  <c r="G37" i="43"/>
  <c r="H37" i="43" s="1"/>
  <c r="F32" i="43"/>
  <c r="E32" i="43"/>
  <c r="E34" i="43" s="1"/>
  <c r="D32" i="43"/>
  <c r="G30" i="43"/>
  <c r="G29" i="43"/>
  <c r="G28" i="43"/>
  <c r="G27" i="43"/>
  <c r="G26" i="43"/>
  <c r="G25" i="43"/>
  <c r="G24" i="43"/>
  <c r="G23" i="43"/>
  <c r="G22" i="43"/>
  <c r="G21" i="43"/>
  <c r="G20" i="43"/>
  <c r="G19" i="43"/>
  <c r="G18" i="43"/>
  <c r="G17" i="43"/>
  <c r="G16" i="43"/>
  <c r="G15" i="43"/>
  <c r="G14" i="43"/>
  <c r="G13" i="43"/>
  <c r="G12" i="43"/>
  <c r="G11" i="43"/>
  <c r="G10" i="43"/>
  <c r="G9" i="43"/>
  <c r="G8" i="43"/>
  <c r="G7" i="43"/>
  <c r="G6" i="43"/>
  <c r="G5" i="43"/>
  <c r="F382" i="34" l="1"/>
  <c r="G382" i="34" s="1"/>
  <c r="F381" i="34"/>
  <c r="G381" i="34" s="1"/>
  <c r="F369" i="34"/>
  <c r="G369" i="34" s="1"/>
  <c r="F378" i="34"/>
  <c r="G378" i="34" s="1"/>
  <c r="F380" i="34"/>
  <c r="G380" i="34" s="1"/>
  <c r="F379" i="34"/>
  <c r="G379" i="34" s="1"/>
  <c r="F364" i="34"/>
  <c r="G364" i="34" s="1"/>
  <c r="F365" i="34"/>
  <c r="G365" i="34" s="1"/>
  <c r="F363" i="34"/>
  <c r="G363" i="34" s="1"/>
  <c r="F152" i="34"/>
  <c r="G152" i="34" s="1"/>
  <c r="F362" i="34"/>
  <c r="G362" i="34" s="1"/>
  <c r="F278" i="34"/>
  <c r="G278" i="34" s="1"/>
  <c r="F354" i="34"/>
  <c r="G354" i="34" s="1"/>
  <c r="F336" i="34"/>
  <c r="G336" i="34" s="1"/>
  <c r="F337" i="34"/>
  <c r="G337" i="34" s="1"/>
  <c r="F334" i="34"/>
  <c r="G334" i="34" s="1"/>
  <c r="F335" i="34"/>
  <c r="G335" i="34" s="1"/>
  <c r="F52" i="34"/>
  <c r="G52" i="34" s="1"/>
  <c r="F330" i="34"/>
  <c r="G330" i="34" s="1"/>
  <c r="F56" i="34"/>
  <c r="G56" i="34" s="1"/>
  <c r="F332" i="34"/>
  <c r="G332" i="34" s="1"/>
  <c r="F55" i="34"/>
  <c r="G55" i="34" s="1"/>
  <c r="F331" i="34"/>
  <c r="G331" i="34" s="1"/>
  <c r="F148" i="34"/>
  <c r="G148" i="34" s="1"/>
  <c r="F316" i="34"/>
  <c r="G316" i="34" s="1"/>
  <c r="F305" i="34"/>
  <c r="G305" i="34" s="1"/>
  <c r="F306" i="34"/>
  <c r="G306" i="34" s="1"/>
  <c r="F307" i="34"/>
  <c r="G307" i="34" s="1"/>
  <c r="F304" i="34"/>
  <c r="G304" i="34" s="1"/>
  <c r="F274" i="34"/>
  <c r="G274" i="34" s="1"/>
  <c r="F273" i="34"/>
  <c r="G273" i="34" s="1"/>
  <c r="F270" i="34"/>
  <c r="G270" i="34" s="1"/>
  <c r="F272" i="34"/>
  <c r="G272" i="34" s="1"/>
  <c r="F271" i="34"/>
  <c r="G271" i="34" s="1"/>
  <c r="F269" i="34"/>
  <c r="G269" i="34" s="1"/>
  <c r="F161" i="34"/>
  <c r="G161" i="34" s="1"/>
  <c r="F268" i="34"/>
  <c r="G268" i="34" s="1"/>
  <c r="F276" i="34"/>
  <c r="G276" i="34" s="1"/>
  <c r="F275" i="34"/>
  <c r="G275" i="34" s="1"/>
  <c r="F74" i="34"/>
  <c r="G74" i="34" s="1"/>
  <c r="F303" i="34"/>
  <c r="G303" i="34" s="1"/>
  <c r="F265" i="34"/>
  <c r="G265" i="34" s="1"/>
  <c r="F266" i="34"/>
  <c r="G266" i="34" s="1"/>
  <c r="F267" i="34"/>
  <c r="G267" i="34" s="1"/>
  <c r="F237" i="34"/>
  <c r="G237" i="34" s="1"/>
  <c r="F226" i="34"/>
  <c r="G226" i="34" s="1"/>
  <c r="F227" i="34"/>
  <c r="G227" i="34" s="1"/>
  <c r="F40" i="34"/>
  <c r="G40" i="34" s="1"/>
  <c r="F231" i="34"/>
  <c r="G231" i="34" s="1"/>
  <c r="F232" i="34"/>
  <c r="G232" i="34" s="1"/>
  <c r="F222" i="34"/>
  <c r="G222" i="34" s="1"/>
  <c r="F224" i="34"/>
  <c r="G224" i="34" s="1"/>
  <c r="F221" i="34"/>
  <c r="G221" i="34" s="1"/>
  <c r="F223" i="34"/>
  <c r="G223" i="34" s="1"/>
  <c r="F8" i="41"/>
  <c r="F30" i="34"/>
  <c r="G30" i="34" s="1"/>
  <c r="F220" i="34"/>
  <c r="G220" i="34" s="1"/>
  <c r="F194" i="34"/>
  <c r="G194" i="34" s="1"/>
  <c r="F195" i="34"/>
  <c r="G195" i="34" s="1"/>
  <c r="F196" i="34"/>
  <c r="G196" i="34" s="1"/>
  <c r="F197" i="34"/>
  <c r="G197" i="34" s="1"/>
  <c r="F198" i="34"/>
  <c r="G198" i="34" s="1"/>
  <c r="F199" i="34"/>
  <c r="G199" i="34" s="1"/>
  <c r="F200" i="34"/>
  <c r="G200" i="34" s="1"/>
  <c r="F201" i="34"/>
  <c r="G201" i="34" s="1"/>
  <c r="F202" i="34"/>
  <c r="G202" i="34" s="1"/>
  <c r="F203" i="34"/>
  <c r="G203" i="34" s="1"/>
  <c r="F204" i="34"/>
  <c r="G204" i="34" s="1"/>
  <c r="F205" i="34"/>
  <c r="G205" i="34" s="1"/>
  <c r="F206" i="34"/>
  <c r="G206" i="34" s="1"/>
  <c r="F207" i="34"/>
  <c r="G207" i="34" s="1"/>
  <c r="F208" i="34"/>
  <c r="G208" i="34" s="1"/>
  <c r="F209" i="34"/>
  <c r="G209" i="34" s="1"/>
  <c r="F210" i="34"/>
  <c r="G210" i="34" s="1"/>
  <c r="F211" i="34"/>
  <c r="G211" i="34" s="1"/>
  <c r="F212" i="34"/>
  <c r="G212" i="34" s="1"/>
  <c r="F213" i="34"/>
  <c r="G213" i="34" s="1"/>
  <c r="F214" i="34"/>
  <c r="G214" i="34" s="1"/>
  <c r="F215" i="34"/>
  <c r="G215" i="34" s="1"/>
  <c r="F216" i="34"/>
  <c r="G216" i="34" s="1"/>
  <c r="F217" i="34"/>
  <c r="G217" i="34" s="1"/>
  <c r="F77" i="34"/>
  <c r="G77" i="34" s="1"/>
  <c r="F189" i="34"/>
  <c r="G189" i="34" s="1"/>
  <c r="F32" i="34"/>
  <c r="G32" i="34" s="1"/>
  <c r="F184" i="34"/>
  <c r="G184" i="34" s="1"/>
  <c r="F28" i="34"/>
  <c r="G28" i="34" s="1"/>
  <c r="F182" i="34"/>
  <c r="G182" i="34" s="1"/>
  <c r="F179" i="34"/>
  <c r="G179" i="34" s="1"/>
  <c r="F181" i="34"/>
  <c r="G181" i="34" s="1"/>
  <c r="F180" i="34"/>
  <c r="G180" i="34" s="1"/>
  <c r="F104" i="34"/>
  <c r="G104" i="34" s="1"/>
  <c r="F173" i="34"/>
  <c r="G173" i="34" s="1"/>
  <c r="F163" i="34"/>
  <c r="G163" i="34" s="1"/>
  <c r="F164" i="34"/>
  <c r="G164" i="34" s="1"/>
  <c r="F165" i="34"/>
  <c r="G165" i="34" s="1"/>
  <c r="F166" i="34"/>
  <c r="G166" i="34" s="1"/>
  <c r="F167" i="34"/>
  <c r="G167" i="34" s="1"/>
  <c r="F168" i="34"/>
  <c r="G168" i="34" s="1"/>
  <c r="F169" i="34"/>
  <c r="G169" i="34" s="1"/>
  <c r="F170" i="34"/>
  <c r="G170" i="34" s="1"/>
  <c r="F171" i="34"/>
  <c r="G171" i="34" s="1"/>
  <c r="F162" i="34"/>
  <c r="G162" i="34" s="1"/>
  <c r="F155" i="34"/>
  <c r="G155" i="34" s="1"/>
  <c r="F156" i="34"/>
  <c r="G156" i="34" s="1"/>
  <c r="F157" i="34"/>
  <c r="G157" i="34" s="1"/>
  <c r="F158" i="34"/>
  <c r="G158" i="34" s="1"/>
  <c r="F159" i="34"/>
  <c r="G159" i="34" s="1"/>
  <c r="F150" i="34"/>
  <c r="G150" i="34" s="1"/>
  <c r="F151" i="34"/>
  <c r="G151" i="34" s="1"/>
  <c r="F42" i="34"/>
  <c r="G42" i="34" s="1"/>
  <c r="F149" i="34"/>
  <c r="G149" i="34" s="1"/>
  <c r="F31" i="34"/>
  <c r="G31" i="34" s="1"/>
  <c r="F153" i="34"/>
  <c r="G153" i="34" s="1"/>
  <c r="F132" i="34"/>
  <c r="G132" i="34" s="1"/>
  <c r="F134" i="34"/>
  <c r="G134" i="34" s="1"/>
  <c r="F136" i="34"/>
  <c r="G136" i="34" s="1"/>
  <c r="F138" i="34"/>
  <c r="G138" i="34" s="1"/>
  <c r="F140" i="34"/>
  <c r="G140" i="34" s="1"/>
  <c r="F142" i="34"/>
  <c r="G142" i="34" s="1"/>
  <c r="F144" i="34"/>
  <c r="G144" i="34" s="1"/>
  <c r="F146" i="34"/>
  <c r="G146" i="34" s="1"/>
  <c r="F115" i="34"/>
  <c r="G115" i="34" s="1"/>
  <c r="F114" i="34"/>
  <c r="G114" i="34" s="1"/>
  <c r="F116" i="34"/>
  <c r="G116" i="34" s="1"/>
  <c r="F117" i="34"/>
  <c r="G117" i="34" s="1"/>
  <c r="F118" i="34"/>
  <c r="G118" i="34" s="1"/>
  <c r="F119" i="34"/>
  <c r="G119" i="34" s="1"/>
  <c r="F120" i="34"/>
  <c r="G120" i="34" s="1"/>
  <c r="F121" i="34"/>
  <c r="G121" i="34" s="1"/>
  <c r="F122" i="34"/>
  <c r="G122" i="34" s="1"/>
  <c r="F123" i="34"/>
  <c r="G123" i="34" s="1"/>
  <c r="F124" i="34"/>
  <c r="G124" i="34" s="1"/>
  <c r="F125" i="34"/>
  <c r="G125" i="34" s="1"/>
  <c r="F126" i="34"/>
  <c r="G126" i="34" s="1"/>
  <c r="F127" i="34"/>
  <c r="G127" i="34" s="1"/>
  <c r="F128" i="34"/>
  <c r="G128" i="34" s="1"/>
  <c r="F129" i="34"/>
  <c r="G129" i="34" s="1"/>
  <c r="F130" i="34"/>
  <c r="G130" i="34" s="1"/>
  <c r="F131" i="34"/>
  <c r="G131" i="34" s="1"/>
  <c r="F133" i="34"/>
  <c r="G133" i="34" s="1"/>
  <c r="F135" i="34"/>
  <c r="G135" i="34" s="1"/>
  <c r="F137" i="34"/>
  <c r="G137" i="34" s="1"/>
  <c r="F139" i="34"/>
  <c r="G139" i="34" s="1"/>
  <c r="F141" i="34"/>
  <c r="G141" i="34" s="1"/>
  <c r="F143" i="34"/>
  <c r="G143" i="34" s="1"/>
  <c r="F145" i="34"/>
  <c r="G145" i="34" s="1"/>
  <c r="F105" i="34"/>
  <c r="G105" i="34" s="1"/>
  <c r="F36" i="34"/>
  <c r="G36" i="34" s="1"/>
  <c r="F111" i="34"/>
  <c r="G111" i="34" s="1"/>
  <c r="F107" i="34"/>
  <c r="G107" i="34" s="1"/>
  <c r="F108" i="34"/>
  <c r="G108" i="34" s="1"/>
  <c r="F102" i="34"/>
  <c r="G102" i="34" s="1"/>
  <c r="F101" i="34"/>
  <c r="G101" i="34" s="1"/>
  <c r="F103" i="34"/>
  <c r="G103" i="34" s="1"/>
  <c r="F91" i="34"/>
  <c r="G91" i="34" s="1"/>
  <c r="F93" i="34"/>
  <c r="G93" i="34" s="1"/>
  <c r="F95" i="34"/>
  <c r="G95" i="34" s="1"/>
  <c r="F97" i="34"/>
  <c r="G97" i="34" s="1"/>
  <c r="F90" i="34"/>
  <c r="G90" i="34" s="1"/>
  <c r="F98" i="34"/>
  <c r="G98" i="34" s="1"/>
  <c r="F99" i="34"/>
  <c r="G99" i="34" s="1"/>
  <c r="F100" i="34"/>
  <c r="G100" i="34" s="1"/>
  <c r="F92" i="34"/>
  <c r="G92" i="34" s="1"/>
  <c r="F94" i="34"/>
  <c r="G94" i="34" s="1"/>
  <c r="F96" i="34"/>
  <c r="G96" i="34" s="1"/>
  <c r="F19" i="34"/>
  <c r="G19" i="34" s="1"/>
  <c r="F89" i="34"/>
  <c r="G89" i="34" s="1"/>
  <c r="F84" i="34"/>
  <c r="G84" i="34" s="1"/>
  <c r="F83" i="34"/>
  <c r="G83" i="34" s="1"/>
  <c r="F82" i="34"/>
  <c r="G82" i="34" s="1"/>
  <c r="J190" i="5"/>
  <c r="C8" i="44"/>
  <c r="I8" i="41"/>
  <c r="F43" i="34"/>
  <c r="G43" i="34" s="1"/>
  <c r="F81" i="34"/>
  <c r="G81" i="34" s="1"/>
  <c r="K8" i="41"/>
  <c r="G50" i="43"/>
  <c r="G8" i="41"/>
  <c r="E8" i="22"/>
  <c r="E20" i="22"/>
  <c r="D57" i="43"/>
  <c r="B65" i="5"/>
  <c r="G44" i="43"/>
  <c r="H44" i="43" s="1"/>
  <c r="K44" i="43" s="1"/>
  <c r="K57" i="43" s="1"/>
  <c r="G53" i="43"/>
  <c r="J8" i="41"/>
  <c r="C37" i="22"/>
  <c r="G32" i="43"/>
  <c r="I190" i="5"/>
  <c r="D16" i="12"/>
  <c r="D37" i="22"/>
  <c r="F53" i="34"/>
  <c r="G53" i="34" s="1"/>
  <c r="F54" i="34"/>
  <c r="G54" i="34" s="1"/>
  <c r="F41" i="34"/>
  <c r="G41" i="34" s="1"/>
  <c r="F10" i="34"/>
  <c r="G10" i="34" s="1"/>
  <c r="F11" i="34"/>
  <c r="G11" i="34" s="1"/>
  <c r="F12" i="34"/>
  <c r="G12" i="34" s="1"/>
  <c r="F13" i="34"/>
  <c r="G13" i="34" s="1"/>
  <c r="F8" i="34"/>
  <c r="G8" i="34" s="1"/>
  <c r="F49" i="34"/>
  <c r="G49" i="34" s="1"/>
  <c r="F50" i="34"/>
  <c r="G50" i="34" s="1"/>
  <c r="F29" i="34"/>
  <c r="G29" i="34" s="1"/>
  <c r="F5" i="34"/>
  <c r="G5" i="34" s="1"/>
  <c r="F9" i="34"/>
  <c r="G9" i="34" s="1"/>
  <c r="F25" i="34"/>
  <c r="G25" i="34" s="1"/>
  <c r="F33" i="34"/>
  <c r="G33" i="34" s="1"/>
  <c r="F58" i="34"/>
  <c r="G58" i="34" s="1"/>
  <c r="B51" i="5"/>
  <c r="B78" i="5"/>
  <c r="B84" i="5"/>
  <c r="B85" i="5"/>
  <c r="B108" i="5"/>
  <c r="R192" i="5"/>
  <c r="K6" i="34" a="1"/>
  <c r="K6" i="34" s="1"/>
  <c r="L5" i="34"/>
  <c r="B7" i="5"/>
  <c r="B14" i="5"/>
  <c r="B16" i="5"/>
  <c r="B23" i="5"/>
  <c r="B25" i="5"/>
  <c r="B30" i="5"/>
  <c r="B31" i="5"/>
  <c r="B37" i="5"/>
  <c r="B45" i="5"/>
  <c r="B63" i="5"/>
  <c r="U5" i="34"/>
  <c r="E37" i="22"/>
  <c r="G57" i="43" l="1"/>
  <c r="H57" i="43"/>
  <c r="S5" i="34"/>
  <c r="M5" i="34"/>
  <c r="Q5" i="34"/>
  <c r="O5" i="34"/>
  <c r="U6" i="34"/>
  <c r="Q6" i="34"/>
  <c r="M6" i="34"/>
  <c r="K7" i="34" a="1"/>
  <c r="K7" i="34" s="1"/>
  <c r="S6" i="34"/>
  <c r="L6" i="34"/>
  <c r="O6" i="34"/>
  <c r="F10" i="5" l="1"/>
  <c r="H10" i="5"/>
  <c r="E10" i="5"/>
  <c r="D10" i="5"/>
  <c r="Q10" i="5" s="1"/>
  <c r="G10" i="5"/>
  <c r="S7" i="34"/>
  <c r="O7" i="34"/>
  <c r="L7" i="34"/>
  <c r="Q7" i="34"/>
  <c r="U7" i="34"/>
  <c r="M7" i="34"/>
  <c r="K8" i="34" a="1"/>
  <c r="K8" i="34" s="1"/>
  <c r="K9" i="34" l="1" a="1"/>
  <c r="K9" i="34" s="1"/>
  <c r="M10" i="5"/>
  <c r="I10" i="5" s="1"/>
  <c r="S8" i="34"/>
  <c r="O8" i="34"/>
  <c r="L8" i="34"/>
  <c r="U8" i="34"/>
  <c r="M8" i="34"/>
  <c r="Q8" i="34"/>
  <c r="O9" i="34" l="1"/>
  <c r="K10" i="34" a="1"/>
  <c r="K10" i="34" s="1"/>
  <c r="U9" i="34"/>
  <c r="L9" i="34"/>
  <c r="S9" i="34"/>
  <c r="M9" i="34"/>
  <c r="Q9" i="34"/>
  <c r="U10" i="34" l="1"/>
  <c r="O10" i="34"/>
  <c r="L10" i="34"/>
  <c r="Q10" i="34"/>
  <c r="K11" i="34" a="1"/>
  <c r="K11" i="34" s="1"/>
  <c r="S10" i="34"/>
  <c r="M10" i="34"/>
  <c r="S11" i="34" l="1"/>
  <c r="Q11" i="34"/>
  <c r="O11" i="34"/>
  <c r="U11" i="34"/>
  <c r="K12" i="34" a="1"/>
  <c r="K12" i="34" s="1"/>
  <c r="Q12" i="34" s="1"/>
  <c r="M11" i="34"/>
  <c r="L11" i="34"/>
  <c r="G11" i="5" l="1"/>
  <c r="F11" i="5"/>
  <c r="E11" i="5"/>
  <c r="K13" i="34" a="1"/>
  <c r="K13" i="34" s="1"/>
  <c r="S13" i="34" s="1"/>
  <c r="L12" i="34"/>
  <c r="M12" i="34"/>
  <c r="U12" i="34"/>
  <c r="O12" i="34"/>
  <c r="S12" i="34"/>
  <c r="H11" i="5"/>
  <c r="D11" i="5"/>
  <c r="Q11" i="5" s="1"/>
  <c r="M11" i="5" l="1"/>
  <c r="Q13" i="34"/>
  <c r="M13" i="34"/>
  <c r="O13" i="34"/>
  <c r="K14" i="34" a="1"/>
  <c r="K14" i="34" s="1"/>
  <c r="U14" i="34" s="1"/>
  <c r="U13" i="34"/>
  <c r="L13" i="34"/>
  <c r="G9" i="5" s="1"/>
  <c r="I11" i="5" l="1"/>
  <c r="D9" i="5"/>
  <c r="Q9" i="5" s="1"/>
  <c r="L14" i="34"/>
  <c r="Q14" i="34"/>
  <c r="O14" i="34"/>
  <c r="E9" i="5"/>
  <c r="H9" i="5"/>
  <c r="K15" i="34" a="1"/>
  <c r="K15" i="34" s="1"/>
  <c r="S15" i="34" s="1"/>
  <c r="S14" i="34"/>
  <c r="M14" i="34"/>
  <c r="F9" i="5"/>
  <c r="M9" i="5" l="1"/>
  <c r="I9" i="5" s="1"/>
  <c r="Q15" i="34"/>
  <c r="U15" i="34"/>
  <c r="O15" i="34"/>
  <c r="K16" i="34" a="1"/>
  <c r="K16" i="34" s="1"/>
  <c r="U16" i="34" s="1"/>
  <c r="M15" i="34"/>
  <c r="L15" i="34"/>
  <c r="S16" i="34" l="1"/>
  <c r="O16" i="34"/>
  <c r="Q16" i="34"/>
  <c r="K17" i="34" a="1"/>
  <c r="K17" i="34" s="1"/>
  <c r="S17" i="34" s="1"/>
  <c r="L16" i="34"/>
  <c r="M16" i="34"/>
  <c r="M17" i="34" l="1"/>
  <c r="O17" i="34"/>
  <c r="Q17" i="34"/>
  <c r="K18" i="34" a="1"/>
  <c r="K18" i="34" s="1"/>
  <c r="U18" i="34" s="1"/>
  <c r="U17" i="34"/>
  <c r="L17" i="34"/>
  <c r="L18" i="34" l="1"/>
  <c r="O18" i="34"/>
  <c r="Q18" i="34"/>
  <c r="K19" i="34" a="1"/>
  <c r="K19" i="34" s="1"/>
  <c r="S19" i="34" s="1"/>
  <c r="S18" i="34"/>
  <c r="M18" i="34"/>
  <c r="Q19" i="34" l="1"/>
  <c r="U19" i="34"/>
  <c r="O19" i="34"/>
  <c r="M19" i="34"/>
  <c r="L19" i="34"/>
  <c r="S417" i="34" l="1"/>
  <c r="O417" i="34"/>
  <c r="Q417" i="34"/>
  <c r="U417" i="34"/>
  <c r="M417" i="34"/>
  <c r="H32" i="5" l="1"/>
  <c r="E32" i="5"/>
  <c r="D32" i="5"/>
  <c r="Q32" i="5" s="1"/>
  <c r="F32" i="5"/>
  <c r="G32" i="5"/>
  <c r="E60" i="5"/>
  <c r="G60" i="5"/>
  <c r="F60" i="5"/>
  <c r="D60" i="5"/>
  <c r="Q60" i="5" s="1"/>
  <c r="H60" i="5"/>
  <c r="F17" i="5"/>
  <c r="D17" i="5"/>
  <c r="Q17" i="5" s="1"/>
  <c r="G17" i="5"/>
  <c r="E17" i="5"/>
  <c r="H17" i="5"/>
  <c r="M32" i="5" l="1"/>
  <c r="I32" i="5" s="1"/>
  <c r="M60" i="5"/>
  <c r="I60" i="5" s="1"/>
  <c r="M17" i="5"/>
  <c r="I17" i="5" s="1"/>
  <c r="K20" i="34" a="1"/>
  <c r="K20" i="34" s="1"/>
  <c r="U20" i="34" l="1"/>
  <c r="Q20" i="34"/>
  <c r="M20" i="34"/>
  <c r="S20" i="34"/>
  <c r="L20" i="34"/>
  <c r="O20" i="34"/>
  <c r="K21" i="34" a="1"/>
  <c r="K21" i="34" s="1"/>
  <c r="S21" i="34" l="1"/>
  <c r="O21" i="34"/>
  <c r="L21" i="34"/>
  <c r="Q21" i="34"/>
  <c r="U21" i="34"/>
  <c r="M21" i="34"/>
  <c r="K27" i="34" a="1"/>
  <c r="K27" i="34" s="1"/>
  <c r="K28" i="34" a="1"/>
  <c r="K28" i="34" s="1"/>
  <c r="K26" i="34" a="1"/>
  <c r="K26" i="34" s="1"/>
  <c r="K29" i="34" a="1"/>
  <c r="K29" i="34" s="1"/>
  <c r="K30" i="34" a="1"/>
  <c r="K30" i="34" s="1"/>
  <c r="E38" i="5" l="1"/>
  <c r="G38" i="5"/>
  <c r="H38" i="5"/>
  <c r="F38" i="5"/>
  <c r="D38" i="5"/>
  <c r="Q38" i="5" s="1"/>
  <c r="S30" i="34"/>
  <c r="O30" i="34"/>
  <c r="L30" i="34"/>
  <c r="U30" i="34"/>
  <c r="Q30" i="34"/>
  <c r="M30" i="34"/>
  <c r="U29" i="34"/>
  <c r="Q29" i="34"/>
  <c r="M29" i="34"/>
  <c r="S29" i="34"/>
  <c r="O29" i="34"/>
  <c r="L29" i="34"/>
  <c r="U26" i="34"/>
  <c r="Q26" i="34"/>
  <c r="O26" i="34"/>
  <c r="L26" i="34"/>
  <c r="S26" i="34"/>
  <c r="M26" i="34"/>
  <c r="U28" i="34"/>
  <c r="Q28" i="34"/>
  <c r="M28" i="34"/>
  <c r="S28" i="34"/>
  <c r="O28" i="34"/>
  <c r="L28" i="34"/>
  <c r="U27" i="34"/>
  <c r="Q27" i="34"/>
  <c r="M27" i="34"/>
  <c r="S27" i="34"/>
  <c r="L27" i="34"/>
  <c r="O27" i="34"/>
  <c r="K31" i="34" a="1"/>
  <c r="K31" i="34" s="1"/>
  <c r="M38" i="5" l="1"/>
  <c r="I38" i="5" s="1"/>
  <c r="S31" i="34"/>
  <c r="O31" i="34"/>
  <c r="L31" i="34"/>
  <c r="U31" i="34"/>
  <c r="Q31" i="34"/>
  <c r="M31" i="34"/>
  <c r="K35" i="34" a="1"/>
  <c r="K35" i="34" s="1"/>
  <c r="K32" i="34" a="1"/>
  <c r="K32" i="34" s="1"/>
  <c r="K33" i="34" a="1"/>
  <c r="K33" i="34" s="1"/>
  <c r="K34" i="34" a="1"/>
  <c r="K34" i="34" s="1"/>
  <c r="S33" i="34" l="1"/>
  <c r="O33" i="34"/>
  <c r="L33" i="34"/>
  <c r="U33" i="34"/>
  <c r="Q33" i="34"/>
  <c r="M33" i="34"/>
  <c r="U32" i="34"/>
  <c r="Q32" i="34"/>
  <c r="M32" i="34"/>
  <c r="S32" i="34"/>
  <c r="O32" i="34"/>
  <c r="L32" i="34"/>
  <c r="U35" i="34"/>
  <c r="Q35" i="34"/>
  <c r="M35" i="34"/>
  <c r="S35" i="34"/>
  <c r="O35" i="34"/>
  <c r="L35" i="34"/>
  <c r="U34" i="34"/>
  <c r="Q34" i="34"/>
  <c r="M34" i="34"/>
  <c r="S34" i="34"/>
  <c r="O34" i="34"/>
  <c r="L34" i="34"/>
  <c r="K41" i="34" l="1" a="1"/>
  <c r="K41" i="34" s="1"/>
  <c r="K39" i="34" a="1"/>
  <c r="K39" i="34" s="1"/>
  <c r="K38" i="34" a="1"/>
  <c r="K38" i="34" s="1"/>
  <c r="K40" i="34" a="1"/>
  <c r="K40" i="34" s="1"/>
  <c r="K22" i="34" a="1"/>
  <c r="K22" i="34" s="1"/>
  <c r="K37" i="34" a="1"/>
  <c r="K37" i="34" s="1"/>
  <c r="K42" i="34" a="1"/>
  <c r="K42" i="34" s="1"/>
  <c r="K36" i="34" a="1"/>
  <c r="K36" i="34" s="1"/>
  <c r="K43" i="34" a="1"/>
  <c r="K43" i="34" s="1"/>
  <c r="O43" i="34" l="1"/>
  <c r="U43" i="34"/>
  <c r="M43" i="34"/>
  <c r="S43" i="34"/>
  <c r="L43" i="34"/>
  <c r="Q43" i="34"/>
  <c r="O36" i="34"/>
  <c r="U36" i="34"/>
  <c r="M36" i="34"/>
  <c r="S36" i="34"/>
  <c r="L36" i="34"/>
  <c r="Q36" i="34"/>
  <c r="O37" i="34"/>
  <c r="U37" i="34"/>
  <c r="M37" i="34"/>
  <c r="S37" i="34"/>
  <c r="L37" i="34"/>
  <c r="Q37" i="34"/>
  <c r="Q38" i="34"/>
  <c r="S38" i="34"/>
  <c r="L38" i="34"/>
  <c r="U38" i="34"/>
  <c r="M38" i="34"/>
  <c r="O38" i="34"/>
  <c r="O41" i="34"/>
  <c r="U41" i="34"/>
  <c r="M41" i="34"/>
  <c r="S41" i="34"/>
  <c r="L41" i="34"/>
  <c r="Q41" i="34"/>
  <c r="Q42" i="34"/>
  <c r="S42" i="34"/>
  <c r="L42" i="34"/>
  <c r="U42" i="34"/>
  <c r="M42" i="34"/>
  <c r="O42" i="34"/>
  <c r="U22" i="34"/>
  <c r="M22" i="34"/>
  <c r="O22" i="34"/>
  <c r="Q22" i="34"/>
  <c r="S22" i="34"/>
  <c r="L22" i="34"/>
  <c r="O40" i="34"/>
  <c r="U40" i="34"/>
  <c r="M40" i="34"/>
  <c r="S40" i="34"/>
  <c r="L40" i="34"/>
  <c r="Q40" i="34"/>
  <c r="O39" i="34"/>
  <c r="U39" i="34"/>
  <c r="M39" i="34"/>
  <c r="S39" i="34"/>
  <c r="L39" i="34"/>
  <c r="Q39" i="34"/>
  <c r="K23" i="34" l="1" a="1"/>
  <c r="K23" i="34" s="1"/>
  <c r="U23" i="34" l="1"/>
  <c r="Q23" i="34"/>
  <c r="M23" i="34"/>
  <c r="S23" i="34"/>
  <c r="O23" i="34"/>
  <c r="L23" i="34"/>
  <c r="K24" i="34" a="1"/>
  <c r="K24" i="34" s="1"/>
  <c r="S24" i="34" l="1"/>
  <c r="O24" i="34"/>
  <c r="L24" i="34"/>
  <c r="U24" i="34"/>
  <c r="Q24" i="34"/>
  <c r="M24" i="34"/>
  <c r="K44" i="34" a="1"/>
  <c r="K44" i="34" s="1"/>
  <c r="K25" i="34" a="1"/>
  <c r="K25" i="34" s="1"/>
  <c r="S25" i="34" l="1"/>
  <c r="O25" i="34"/>
  <c r="L25" i="34"/>
  <c r="U25" i="34"/>
  <c r="Q25" i="34"/>
  <c r="M25" i="34"/>
  <c r="S44" i="34"/>
  <c r="O44" i="34"/>
  <c r="L44" i="34"/>
  <c r="U44" i="34"/>
  <c r="Q44" i="34"/>
  <c r="M44" i="34"/>
  <c r="K45" i="34" l="1" a="1"/>
  <c r="K45" i="34" s="1"/>
  <c r="U45" i="34" l="1"/>
  <c r="Q45" i="34"/>
  <c r="M45" i="34"/>
  <c r="S45" i="34"/>
  <c r="O45" i="34"/>
  <c r="L45" i="34"/>
  <c r="K46" i="34" a="1"/>
  <c r="K46" i="34" s="1"/>
  <c r="S46" i="34" l="1"/>
  <c r="O46" i="34"/>
  <c r="L46" i="34"/>
  <c r="U46" i="34"/>
  <c r="Q46" i="34"/>
  <c r="M46" i="34"/>
  <c r="K47" i="34" l="1" a="1"/>
  <c r="K47" i="34" s="1"/>
  <c r="U47" i="34" l="1"/>
  <c r="Q47" i="34"/>
  <c r="M47" i="34"/>
  <c r="S47" i="34"/>
  <c r="O47" i="34"/>
  <c r="L47" i="34"/>
  <c r="K48" i="34" a="1"/>
  <c r="K48" i="34" s="1"/>
  <c r="S48" i="34" l="1"/>
  <c r="O48" i="34"/>
  <c r="L48" i="34"/>
  <c r="U48" i="34"/>
  <c r="Q48" i="34"/>
  <c r="M48" i="34"/>
  <c r="K49" i="34" l="1" a="1"/>
  <c r="K49" i="34" s="1"/>
  <c r="S49" i="34" l="1"/>
  <c r="O49" i="34"/>
  <c r="L49" i="34"/>
  <c r="U49" i="34"/>
  <c r="Q49" i="34"/>
  <c r="M49" i="34"/>
  <c r="K50" i="34" a="1"/>
  <c r="K50" i="34" s="1"/>
  <c r="F18" i="5" l="1"/>
  <c r="D18" i="5"/>
  <c r="Q18" i="5" s="1"/>
  <c r="E18" i="5"/>
  <c r="G18" i="5"/>
  <c r="H18" i="5"/>
  <c r="U50" i="34"/>
  <c r="Q50" i="34"/>
  <c r="M50" i="34"/>
  <c r="S50" i="34"/>
  <c r="O50" i="34"/>
  <c r="L50" i="34"/>
  <c r="K51" i="34" a="1"/>
  <c r="K51" i="34" s="1"/>
  <c r="M18" i="5" l="1"/>
  <c r="I18" i="5" s="1"/>
  <c r="S51" i="34"/>
  <c r="O51" i="34"/>
  <c r="L51" i="34"/>
  <c r="U51" i="34"/>
  <c r="Q51" i="34"/>
  <c r="M51" i="34"/>
  <c r="K52" i="34" a="1"/>
  <c r="K52" i="34" s="1"/>
  <c r="U52" i="34" l="1"/>
  <c r="Q52" i="34"/>
  <c r="M52" i="34"/>
  <c r="S52" i="34"/>
  <c r="O52" i="34"/>
  <c r="L52" i="34"/>
  <c r="K53" i="34" a="1"/>
  <c r="K53" i="34" s="1"/>
  <c r="S53" i="34" l="1"/>
  <c r="O53" i="34"/>
  <c r="L53" i="34"/>
  <c r="U53" i="34"/>
  <c r="Q53" i="34"/>
  <c r="M53" i="34"/>
  <c r="K54" i="34" a="1"/>
  <c r="K54" i="34" s="1"/>
  <c r="U54" i="34" l="1"/>
  <c r="Q54" i="34"/>
  <c r="M54" i="34"/>
  <c r="S54" i="34"/>
  <c r="O54" i="34"/>
  <c r="L54" i="34"/>
  <c r="K55" i="34" a="1"/>
  <c r="K55" i="34" s="1"/>
  <c r="S55" i="34" l="1"/>
  <c r="O55" i="34"/>
  <c r="L55" i="34"/>
  <c r="U55" i="34"/>
  <c r="Q55" i="34"/>
  <c r="M55" i="34"/>
  <c r="K56" i="34" l="1" a="1"/>
  <c r="K56" i="34" s="1"/>
  <c r="U56" i="34" l="1"/>
  <c r="Q56" i="34"/>
  <c r="M56" i="34"/>
  <c r="S56" i="34"/>
  <c r="O56" i="34"/>
  <c r="L56" i="34"/>
  <c r="K57" i="34" l="1" a="1"/>
  <c r="K57" i="34" s="1"/>
  <c r="U57" i="34" l="1"/>
  <c r="Q57" i="34"/>
  <c r="M57" i="34"/>
  <c r="S57" i="34"/>
  <c r="L57" i="34"/>
  <c r="O57" i="34"/>
  <c r="K58" i="34" l="1" a="1"/>
  <c r="K58" i="34" s="1"/>
  <c r="S58" i="34" l="1"/>
  <c r="O58" i="34"/>
  <c r="L58" i="34"/>
  <c r="U58" i="34"/>
  <c r="Q58" i="34"/>
  <c r="M58" i="34"/>
  <c r="K59" i="34" a="1"/>
  <c r="K59" i="34" s="1"/>
  <c r="U59" i="34" l="1"/>
  <c r="Q59" i="34"/>
  <c r="M59" i="34"/>
  <c r="S59" i="34"/>
  <c r="O59" i="34"/>
  <c r="L59" i="34"/>
  <c r="K60" i="34" a="1"/>
  <c r="K60" i="34" s="1"/>
  <c r="U60" i="34" l="1"/>
  <c r="Q60" i="34"/>
  <c r="M60" i="34"/>
  <c r="S60" i="34"/>
  <c r="O60" i="34"/>
  <c r="L60" i="34"/>
  <c r="K61" i="34" l="1" a="1"/>
  <c r="K61" i="34" s="1"/>
  <c r="U61" i="34" l="1"/>
  <c r="Q61" i="34"/>
  <c r="M61" i="34"/>
  <c r="S61" i="34"/>
  <c r="O61" i="34"/>
  <c r="L61" i="34"/>
  <c r="K62" i="34" l="1" a="1"/>
  <c r="K62" i="34" s="1"/>
  <c r="U62" i="34" l="1"/>
  <c r="Q62" i="34"/>
  <c r="M62" i="34"/>
  <c r="S62" i="34"/>
  <c r="O62" i="34"/>
  <c r="L62" i="34"/>
  <c r="K63" i="34" l="1" a="1"/>
  <c r="K63" i="34" s="1"/>
  <c r="U63" i="34" l="1"/>
  <c r="Q63" i="34"/>
  <c r="M63" i="34"/>
  <c r="S63" i="34"/>
  <c r="O63" i="34"/>
  <c r="L63" i="34"/>
  <c r="K64" i="34" a="1"/>
  <c r="K64" i="34" s="1"/>
  <c r="S64" i="34" l="1"/>
  <c r="O64" i="34"/>
  <c r="L64" i="34"/>
  <c r="U64" i="34"/>
  <c r="Q64" i="34"/>
  <c r="M64" i="34"/>
  <c r="K65" i="34" a="1"/>
  <c r="K65" i="34" s="1"/>
  <c r="U65" i="34" l="1"/>
  <c r="Q65" i="34"/>
  <c r="M65" i="34"/>
  <c r="S65" i="34"/>
  <c r="O65" i="34"/>
  <c r="L65" i="34"/>
  <c r="K66" i="34" a="1"/>
  <c r="K66" i="34" s="1"/>
  <c r="S66" i="34" l="1"/>
  <c r="O66" i="34"/>
  <c r="L66" i="34"/>
  <c r="U66" i="34"/>
  <c r="Q66" i="34"/>
  <c r="M66" i="34"/>
  <c r="K67" i="34" a="1"/>
  <c r="K67" i="34" s="1"/>
  <c r="U67" i="34" l="1"/>
  <c r="Q67" i="34"/>
  <c r="M67" i="34"/>
  <c r="S67" i="34"/>
  <c r="O67" i="34"/>
  <c r="L67" i="34"/>
  <c r="K68" i="34" a="1"/>
  <c r="K68" i="34" s="1"/>
  <c r="S68" i="34" l="1"/>
  <c r="O68" i="34"/>
  <c r="L68" i="34"/>
  <c r="U68" i="34"/>
  <c r="Q68" i="34"/>
  <c r="M68" i="34"/>
  <c r="K69" i="34" a="1"/>
  <c r="K69" i="34" s="1"/>
  <c r="U69" i="34" l="1"/>
  <c r="Q69" i="34"/>
  <c r="M69" i="34"/>
  <c r="S69" i="34"/>
  <c r="O69" i="34"/>
  <c r="L69" i="34"/>
  <c r="K70" i="34" a="1"/>
  <c r="K70" i="34" s="1"/>
  <c r="U70" i="34" l="1"/>
  <c r="O70" i="34"/>
  <c r="Q70" i="34"/>
  <c r="S70" i="34"/>
  <c r="L70" i="34"/>
  <c r="M70" i="34"/>
  <c r="K71" i="34" a="1"/>
  <c r="K71" i="34" s="1"/>
  <c r="O71" i="34" l="1"/>
  <c r="S71" i="34"/>
  <c r="Q71" i="34"/>
  <c r="U71" i="34"/>
  <c r="M71" i="34"/>
  <c r="L71" i="34"/>
  <c r="K72" i="34" a="1"/>
  <c r="K72" i="34" s="1"/>
  <c r="O72" i="34" l="1"/>
  <c r="S72" i="34"/>
  <c r="Q72" i="34"/>
  <c r="U72" i="34"/>
  <c r="L72" i="34"/>
  <c r="M72" i="34"/>
  <c r="K75" i="34" l="1" a="1"/>
  <c r="K75" i="34" s="1"/>
  <c r="K76" i="34" l="1" a="1"/>
  <c r="K76" i="34" s="1"/>
  <c r="U76" i="34" s="1"/>
  <c r="S75" i="34"/>
  <c r="O75" i="34"/>
  <c r="L75" i="34"/>
  <c r="U75" i="34"/>
  <c r="Q75" i="34"/>
  <c r="M75" i="34"/>
  <c r="M76" i="34" l="1"/>
  <c r="L76" i="34"/>
  <c r="S76" i="34"/>
  <c r="K77" i="34" a="1"/>
  <c r="K77" i="34" s="1"/>
  <c r="O76" i="34"/>
  <c r="Q76" i="34"/>
  <c r="D36" i="5"/>
  <c r="Q36" i="5" s="1"/>
  <c r="H23" i="5"/>
  <c r="D14" i="5"/>
  <c r="Q14" i="5" s="1"/>
  <c r="D35" i="5"/>
  <c r="Q35" i="5" s="1"/>
  <c r="H15" i="5"/>
  <c r="D87" i="5"/>
  <c r="Q87" i="5" s="1"/>
  <c r="G23" i="5"/>
  <c r="F21" i="5"/>
  <c r="F19" i="5"/>
  <c r="E86" i="5"/>
  <c r="H85" i="5"/>
  <c r="E12" i="5"/>
  <c r="H35" i="5"/>
  <c r="D12" i="5"/>
  <c r="Q12" i="5" s="1"/>
  <c r="D74" i="5"/>
  <c r="E21" i="5"/>
  <c r="G12" i="5"/>
  <c r="F8" i="5"/>
  <c r="F12" i="5"/>
  <c r="F36" i="5"/>
  <c r="F87" i="5"/>
  <c r="F74" i="5"/>
  <c r="D23" i="5"/>
  <c r="Q23" i="5" s="1"/>
  <c r="F86" i="5"/>
  <c r="H34" i="5"/>
  <c r="E74" i="5"/>
  <c r="E15" i="5"/>
  <c r="G74" i="5"/>
  <c r="F23" i="5"/>
  <c r="E35" i="5"/>
  <c r="E63" i="5"/>
  <c r="D63" i="5"/>
  <c r="Q63" i="5" s="1"/>
  <c r="G86" i="5"/>
  <c r="F49" i="5"/>
  <c r="H30" i="5"/>
  <c r="D15" i="5"/>
  <c r="Q15" i="5" s="1"/>
  <c r="H75" i="5"/>
  <c r="G41" i="5"/>
  <c r="F75" i="5"/>
  <c r="F34" i="5"/>
  <c r="D41" i="5"/>
  <c r="Q41" i="5" s="1"/>
  <c r="D86" i="5"/>
  <c r="Q86" i="5" s="1"/>
  <c r="H41" i="5"/>
  <c r="F30" i="5"/>
  <c r="D49" i="5"/>
  <c r="Q49" i="5" s="1"/>
  <c r="E14" i="5"/>
  <c r="G35" i="5"/>
  <c r="G63" i="5"/>
  <c r="E41" i="5"/>
  <c r="G85" i="5"/>
  <c r="H14" i="5"/>
  <c r="D21" i="5"/>
  <c r="Q21" i="5" s="1"/>
  <c r="H74" i="5"/>
  <c r="E30" i="5"/>
  <c r="H63" i="5"/>
  <c r="D19" i="5"/>
  <c r="Q19" i="5" s="1"/>
  <c r="G14" i="5"/>
  <c r="E75" i="5"/>
  <c r="H87" i="5"/>
  <c r="F35" i="5"/>
  <c r="G75" i="5"/>
  <c r="F85" i="5"/>
  <c r="G30" i="5"/>
  <c r="D8" i="5"/>
  <c r="G36" i="5"/>
  <c r="D85" i="5"/>
  <c r="Q85" i="5" s="1"/>
  <c r="F14" i="5"/>
  <c r="D75" i="5"/>
  <c r="Q75" i="5" s="1"/>
  <c r="E85" i="5"/>
  <c r="H36" i="5"/>
  <c r="E34" i="5"/>
  <c r="D34" i="5"/>
  <c r="Q34" i="5" s="1"/>
  <c r="F41" i="5"/>
  <c r="D30" i="5"/>
  <c r="Q30" i="5" s="1"/>
  <c r="H21" i="5"/>
  <c r="F15" i="5"/>
  <c r="G49" i="5"/>
  <c r="G19" i="5"/>
  <c r="E23" i="5"/>
  <c r="G87" i="5"/>
  <c r="H86" i="5"/>
  <c r="E8" i="5"/>
  <c r="G34" i="5"/>
  <c r="E19" i="5"/>
  <c r="E49" i="5"/>
  <c r="E36" i="5"/>
  <c r="G8" i="5"/>
  <c r="G21" i="5"/>
  <c r="H49" i="5"/>
  <c r="H19" i="5"/>
  <c r="G15" i="5"/>
  <c r="E87" i="5"/>
  <c r="F63" i="5"/>
  <c r="H8" i="5"/>
  <c r="M12" i="5" l="1"/>
  <c r="I12" i="5" s="1"/>
  <c r="M77" i="34"/>
  <c r="K416" i="34" a="1"/>
  <c r="K416" i="34" s="1"/>
  <c r="L416" i="34" s="1"/>
  <c r="M63" i="5"/>
  <c r="I63" i="5" s="1"/>
  <c r="M36" i="5"/>
  <c r="I36" i="5" s="1"/>
  <c r="K78" i="34" a="1"/>
  <c r="K78" i="34" s="1"/>
  <c r="S78" i="34" s="1"/>
  <c r="S77" i="34"/>
  <c r="Q77" i="34"/>
  <c r="L77" i="34"/>
  <c r="O77" i="34"/>
  <c r="U77" i="34"/>
  <c r="M21" i="5"/>
  <c r="I21" i="5" s="1"/>
  <c r="M15" i="5"/>
  <c r="I15" i="5" s="1"/>
  <c r="M30" i="5"/>
  <c r="I30" i="5" s="1"/>
  <c r="M86" i="5"/>
  <c r="I86" i="5" s="1"/>
  <c r="M87" i="5"/>
  <c r="M14" i="5"/>
  <c r="I14" i="5" s="1"/>
  <c r="M35" i="5"/>
  <c r="I35" i="5" s="1"/>
  <c r="M19" i="5"/>
  <c r="I19" i="5" s="1"/>
  <c r="M41" i="5"/>
  <c r="I41" i="5" s="1"/>
  <c r="M8" i="5"/>
  <c r="M34" i="5"/>
  <c r="I34" i="5" s="1"/>
  <c r="M49" i="5"/>
  <c r="I49" i="5" s="1"/>
  <c r="M75" i="5"/>
  <c r="I75" i="5" s="1"/>
  <c r="M85" i="5"/>
  <c r="I85" i="5" s="1"/>
  <c r="M74" i="5"/>
  <c r="M23" i="5"/>
  <c r="I23" i="5" s="1"/>
  <c r="Q74" i="5"/>
  <c r="Q8" i="5"/>
  <c r="H53" i="5" l="1"/>
  <c r="H37" i="5"/>
  <c r="E37" i="5"/>
  <c r="D37" i="5"/>
  <c r="Q37" i="5" s="1"/>
  <c r="G37" i="5"/>
  <c r="H29" i="5"/>
  <c r="G7" i="5"/>
  <c r="H43" i="5"/>
  <c r="D29" i="5"/>
  <c r="Q29" i="5" s="1"/>
  <c r="D7" i="5"/>
  <c r="Q7" i="5" s="1"/>
  <c r="E29" i="5"/>
  <c r="H7" i="5"/>
  <c r="F7" i="5"/>
  <c r="G29" i="5"/>
  <c r="E7" i="5"/>
  <c r="F37" i="5"/>
  <c r="F29" i="5"/>
  <c r="F43" i="5"/>
  <c r="E43" i="5"/>
  <c r="G43" i="5"/>
  <c r="D43" i="5"/>
  <c r="Q43" i="5" s="1"/>
  <c r="H55" i="5"/>
  <c r="D55" i="5"/>
  <c r="Q55" i="5" s="1"/>
  <c r="G55" i="5"/>
  <c r="E55" i="5"/>
  <c r="F55" i="5"/>
  <c r="H12" i="5"/>
  <c r="H13" i="5"/>
  <c r="E13" i="5"/>
  <c r="G13" i="5"/>
  <c r="D13" i="5"/>
  <c r="Q13" i="5" s="1"/>
  <c r="F13" i="5"/>
  <c r="K79" i="34" a="1"/>
  <c r="K79" i="34" s="1"/>
  <c r="Q79" i="34" s="1"/>
  <c r="O78" i="34"/>
  <c r="Q78" i="34"/>
  <c r="U78" i="34"/>
  <c r="L78" i="34"/>
  <c r="M78" i="34"/>
  <c r="I87" i="5"/>
  <c r="I74" i="5"/>
  <c r="I8" i="5"/>
  <c r="D91" i="5" l="1"/>
  <c r="Q91" i="5" s="1"/>
  <c r="H91" i="5"/>
  <c r="F91" i="5"/>
  <c r="E91" i="5"/>
  <c r="G91" i="5"/>
  <c r="M43" i="5"/>
  <c r="I43" i="5" s="1"/>
  <c r="M55" i="5"/>
  <c r="I55" i="5" s="1"/>
  <c r="M29" i="5"/>
  <c r="I29" i="5" s="1"/>
  <c r="E42" i="5"/>
  <c r="M7" i="5"/>
  <c r="G42" i="5"/>
  <c r="M37" i="5"/>
  <c r="I37" i="5" s="1"/>
  <c r="D42" i="5"/>
  <c r="Q42" i="5" s="1"/>
  <c r="H42" i="5"/>
  <c r="F42" i="5"/>
  <c r="M13" i="5"/>
  <c r="I13" i="5" s="1"/>
  <c r="K80" i="34" a="1"/>
  <c r="K80" i="34" s="1"/>
  <c r="M80" i="34" s="1"/>
  <c r="O79" i="34"/>
  <c r="U79" i="34"/>
  <c r="M79" i="34"/>
  <c r="L79" i="34"/>
  <c r="S79" i="34"/>
  <c r="O109" i="5"/>
  <c r="O192" i="5" s="1"/>
  <c r="M91" i="5" l="1"/>
  <c r="I91" i="5" s="1"/>
  <c r="I7" i="5"/>
  <c r="G67" i="5"/>
  <c r="E67" i="5"/>
  <c r="M42" i="5"/>
  <c r="I42" i="5" s="1"/>
  <c r="H67" i="5"/>
  <c r="D67" i="5"/>
  <c r="F67" i="5"/>
  <c r="Q80" i="34"/>
  <c r="L80" i="34"/>
  <c r="D51" i="5" s="1"/>
  <c r="Q51" i="5" s="1"/>
  <c r="U80" i="34"/>
  <c r="K81" i="34" a="1"/>
  <c r="K81" i="34" s="1"/>
  <c r="M81" i="34" s="1"/>
  <c r="O80" i="34"/>
  <c r="S80" i="34"/>
  <c r="I121" i="1"/>
  <c r="H51" i="5" l="1"/>
  <c r="F51" i="5"/>
  <c r="G51" i="5"/>
  <c r="E51" i="5"/>
  <c r="H48" i="5"/>
  <c r="E48" i="5"/>
  <c r="F48" i="5"/>
  <c r="D48" i="5"/>
  <c r="Q48" i="5" s="1"/>
  <c r="G48" i="5"/>
  <c r="O81" i="34"/>
  <c r="S81" i="34"/>
  <c r="L81" i="34"/>
  <c r="K82" i="34" a="1"/>
  <c r="K82" i="34" s="1"/>
  <c r="M82" i="34" s="1"/>
  <c r="Q81" i="34"/>
  <c r="U81" i="34"/>
  <c r="I120" i="1"/>
  <c r="I132" i="1" s="1"/>
  <c r="M51" i="5" l="1"/>
  <c r="I51" i="5" s="1"/>
  <c r="D92" i="5"/>
  <c r="Q92" i="5" s="1"/>
  <c r="G92" i="5"/>
  <c r="E92" i="5"/>
  <c r="F92" i="5"/>
  <c r="H92" i="5"/>
  <c r="M48" i="5"/>
  <c r="I48" i="5" s="1"/>
  <c r="O82" i="34"/>
  <c r="Q82" i="34"/>
  <c r="L82" i="34"/>
  <c r="K83" i="34" a="1"/>
  <c r="K83" i="34" s="1"/>
  <c r="M83" i="34" s="1"/>
  <c r="U82" i="34"/>
  <c r="S82" i="34"/>
  <c r="M92" i="5" l="1"/>
  <c r="I92" i="5" s="1"/>
  <c r="O83" i="34"/>
  <c r="Q83" i="34"/>
  <c r="L83" i="34"/>
  <c r="K84" i="34" a="1"/>
  <c r="K84" i="34" s="1"/>
  <c r="M84" i="34" s="1"/>
  <c r="U83" i="34"/>
  <c r="S83" i="34"/>
  <c r="H27" i="5" l="1"/>
  <c r="G27" i="5"/>
  <c r="E27" i="5"/>
  <c r="D27" i="5"/>
  <c r="Q27" i="5" s="1"/>
  <c r="F27" i="5"/>
  <c r="L84" i="34"/>
  <c r="O84" i="34"/>
  <c r="U84" i="34"/>
  <c r="S84" i="34"/>
  <c r="Q84" i="34"/>
  <c r="M27" i="5" l="1"/>
  <c r="I27" i="5" s="1"/>
  <c r="K85" i="34" a="1"/>
  <c r="K85" i="34" s="1"/>
  <c r="M85" i="34" s="1"/>
  <c r="O85" i="34" l="1"/>
  <c r="Q85" i="34"/>
  <c r="L85" i="34"/>
  <c r="K86" i="34" a="1"/>
  <c r="K86" i="34" s="1"/>
  <c r="M86" i="34" s="1"/>
  <c r="U85" i="34"/>
  <c r="S85" i="34"/>
  <c r="E28" i="5" l="1"/>
  <c r="D28" i="5"/>
  <c r="Q28" i="5" s="1"/>
  <c r="H28" i="5"/>
  <c r="G28" i="5"/>
  <c r="F28" i="5"/>
  <c r="L86" i="34"/>
  <c r="D40" i="5" s="1"/>
  <c r="Q40" i="5" s="1"/>
  <c r="O86" i="34"/>
  <c r="U86" i="34"/>
  <c r="K87" i="34" a="1"/>
  <c r="K87" i="34" s="1"/>
  <c r="M87" i="34" s="1"/>
  <c r="S86" i="34"/>
  <c r="Q86" i="34"/>
  <c r="H40" i="5" l="1"/>
  <c r="G40" i="5"/>
  <c r="M28" i="5"/>
  <c r="I28" i="5" s="1"/>
  <c r="S87" i="34"/>
  <c r="L87" i="34"/>
  <c r="D59" i="5" s="1"/>
  <c r="Q59" i="5" s="1"/>
  <c r="Q87" i="34"/>
  <c r="K88" i="34" a="1"/>
  <c r="K88" i="34" s="1"/>
  <c r="M88" i="34" s="1"/>
  <c r="U87" i="34"/>
  <c r="H59" i="5" s="1"/>
  <c r="O87" i="34"/>
  <c r="G59" i="5" l="1"/>
  <c r="F59" i="5"/>
  <c r="S88" i="34"/>
  <c r="Q88" i="34"/>
  <c r="L88" i="34"/>
  <c r="K89" i="34" a="1"/>
  <c r="K89" i="34" s="1"/>
  <c r="M89" i="34" s="1"/>
  <c r="U88" i="34"/>
  <c r="O88" i="34"/>
  <c r="F79" i="5" l="1"/>
  <c r="E79" i="5"/>
  <c r="D79" i="5"/>
  <c r="Q79" i="5" s="1"/>
  <c r="H79" i="5"/>
  <c r="G79" i="5"/>
  <c r="Q89" i="34"/>
  <c r="U89" i="34"/>
  <c r="L89" i="34"/>
  <c r="K90" i="34" a="1"/>
  <c r="K90" i="34" s="1"/>
  <c r="M90" i="34" s="1"/>
  <c r="S89" i="34"/>
  <c r="O89" i="34"/>
  <c r="M79" i="5" l="1"/>
  <c r="I79" i="5" s="1"/>
  <c r="E82" i="5"/>
  <c r="F82" i="5"/>
  <c r="D82" i="5"/>
  <c r="Q82" i="5" s="1"/>
  <c r="G82" i="5"/>
  <c r="H82" i="5"/>
  <c r="O90" i="34"/>
  <c r="L90" i="34"/>
  <c r="U90" i="34"/>
  <c r="K91" i="34" a="1"/>
  <c r="K91" i="34" s="1"/>
  <c r="M91" i="34" s="1"/>
  <c r="Q90" i="34"/>
  <c r="S90" i="34"/>
  <c r="M82" i="5" l="1"/>
  <c r="I82" i="5" s="1"/>
  <c r="Q91" i="34"/>
  <c r="U91" i="34"/>
  <c r="L91" i="34"/>
  <c r="D46" i="5" s="1"/>
  <c r="Q46" i="5" s="1"/>
  <c r="K92" i="34" a="1"/>
  <c r="K92" i="34" s="1"/>
  <c r="M92" i="34" s="1"/>
  <c r="S91" i="34"/>
  <c r="O91" i="34"/>
  <c r="G46" i="5" l="1"/>
  <c r="F46" i="5"/>
  <c r="H46" i="5"/>
  <c r="E46" i="5"/>
  <c r="Q92" i="34"/>
  <c r="O92" i="34"/>
  <c r="S92" i="34"/>
  <c r="K93" i="34" a="1"/>
  <c r="K93" i="34" s="1"/>
  <c r="M93" i="34" s="1"/>
  <c r="L92" i="34"/>
  <c r="U92" i="34"/>
  <c r="M46" i="5" l="1"/>
  <c r="I46" i="5" s="1"/>
  <c r="O93" i="34"/>
  <c r="L93" i="34"/>
  <c r="D71" i="5" s="1"/>
  <c r="Q71" i="5" s="1"/>
  <c r="Q93" i="34"/>
  <c r="K94" i="34" a="1"/>
  <c r="K94" i="34" s="1"/>
  <c r="M94" i="34" s="1"/>
  <c r="U93" i="34"/>
  <c r="S93" i="34"/>
  <c r="G71" i="5" l="1"/>
  <c r="F71" i="5"/>
  <c r="H71" i="5"/>
  <c r="L94" i="34"/>
  <c r="O94" i="34"/>
  <c r="Q94" i="34"/>
  <c r="K95" i="34" a="1"/>
  <c r="K95" i="34" s="1"/>
  <c r="M95" i="34" s="1"/>
  <c r="S94" i="34"/>
  <c r="U94" i="34"/>
  <c r="F88" i="5" l="1"/>
  <c r="E88" i="5"/>
  <c r="H88" i="5"/>
  <c r="G88" i="5"/>
  <c r="O95" i="34"/>
  <c r="Q95" i="34"/>
  <c r="U95" i="34"/>
  <c r="K96" i="34" a="1"/>
  <c r="K96" i="34" s="1"/>
  <c r="M96" i="34" s="1"/>
  <c r="L95" i="34"/>
  <c r="S95" i="34"/>
  <c r="M88" i="5" l="1"/>
  <c r="U96" i="34"/>
  <c r="S96" i="34"/>
  <c r="Q96" i="34"/>
  <c r="K97" i="34" a="1"/>
  <c r="K97" i="34" s="1"/>
  <c r="M97" i="34" s="1"/>
  <c r="L96" i="34"/>
  <c r="O96" i="34"/>
  <c r="S97" i="34" l="1"/>
  <c r="Q97" i="34"/>
  <c r="U97" i="34"/>
  <c r="L97" i="34"/>
  <c r="O97" i="34"/>
  <c r="G50" i="5" l="1"/>
  <c r="H50" i="5"/>
  <c r="F50" i="5"/>
  <c r="D50" i="5"/>
  <c r="Q50" i="5" s="1"/>
  <c r="E50" i="5"/>
  <c r="M50" i="5" l="1"/>
  <c r="I50" i="5" s="1"/>
  <c r="K98" i="34" l="1" a="1"/>
  <c r="K98" i="34" s="1"/>
  <c r="L98" i="34" l="1"/>
  <c r="M98" i="34"/>
  <c r="K99" i="34" a="1"/>
  <c r="K99" i="34" s="1"/>
  <c r="M99" i="34" l="1"/>
  <c r="L99" i="34"/>
  <c r="K100" i="34" a="1"/>
  <c r="K100" i="34" s="1"/>
  <c r="Q98" i="34"/>
  <c r="U98" i="34"/>
  <c r="S98" i="34"/>
  <c r="O98" i="34"/>
  <c r="M100" i="34" l="1"/>
  <c r="L100" i="34"/>
  <c r="K101" i="34" a="1"/>
  <c r="K101" i="34" s="1"/>
  <c r="Q99" i="34"/>
  <c r="S99" i="34"/>
  <c r="U99" i="34"/>
  <c r="O99" i="34"/>
  <c r="L101" i="34" l="1"/>
  <c r="M101" i="34"/>
  <c r="S100" i="34"/>
  <c r="O100" i="34"/>
  <c r="Q100" i="34"/>
  <c r="U100" i="34"/>
  <c r="U101" i="34" l="1"/>
  <c r="S101" i="34"/>
  <c r="O101" i="34"/>
  <c r="Q101" i="34"/>
  <c r="K102" i="34" l="1" a="1"/>
  <c r="K102" i="34" s="1"/>
  <c r="K103" i="34" s="1" a="1"/>
  <c r="K103" i="34" s="1"/>
  <c r="L103" i="34" l="1"/>
  <c r="M103" i="34"/>
  <c r="L102" i="34"/>
  <c r="M102" i="34"/>
  <c r="O102" i="34"/>
  <c r="Q102" i="34"/>
  <c r="U102" i="34"/>
  <c r="K104" i="34" a="1"/>
  <c r="K104" i="34" s="1"/>
  <c r="S102" i="34"/>
  <c r="S103" i="34"/>
  <c r="O103" i="34"/>
  <c r="Q103" i="34"/>
  <c r="U103" i="34"/>
  <c r="L104" i="34" l="1"/>
  <c r="M104" i="34"/>
  <c r="O104" i="34"/>
  <c r="S104" i="34"/>
  <c r="U104" i="34"/>
  <c r="Q104" i="34"/>
  <c r="K105" i="34" l="1" a="1"/>
  <c r="K105" i="34" s="1"/>
  <c r="L105" i="34" l="1"/>
  <c r="S105" i="34"/>
  <c r="M105" i="34"/>
  <c r="O105" i="34"/>
  <c r="U105" i="34"/>
  <c r="Q105" i="34"/>
  <c r="K106" i="34" l="1" a="1"/>
  <c r="K106" i="34" s="1"/>
  <c r="M106" i="34" l="1"/>
  <c r="L106" i="34"/>
  <c r="U106" i="34" l="1"/>
  <c r="S106" i="34"/>
  <c r="O106" i="34"/>
  <c r="Q106" i="34"/>
  <c r="K107" i="34" l="1" a="1"/>
  <c r="K107" i="34" s="1"/>
  <c r="M107" i="34" l="1"/>
  <c r="L107" i="34"/>
  <c r="K108" i="34" a="1"/>
  <c r="K108" i="34" s="1"/>
  <c r="L108" i="34" l="1"/>
  <c r="M108" i="34"/>
  <c r="Q107" i="34"/>
  <c r="S107" i="34"/>
  <c r="O107" i="34"/>
  <c r="U107" i="34"/>
  <c r="K109" i="34" l="1" a="1"/>
  <c r="K109" i="34" s="1"/>
  <c r="S108" i="34"/>
  <c r="U108" i="34"/>
  <c r="O108" i="34"/>
  <c r="Q108" i="34"/>
  <c r="L109" i="34" l="1"/>
  <c r="M109" i="34"/>
  <c r="K110" i="34" a="1"/>
  <c r="K110" i="34" s="1"/>
  <c r="L110" i="34" l="1"/>
  <c r="M110" i="34"/>
  <c r="Q109" i="34"/>
  <c r="S109" i="34"/>
  <c r="U109" i="34"/>
  <c r="O109" i="34"/>
  <c r="Q110" i="34" l="1"/>
  <c r="O110" i="34"/>
  <c r="S110" i="34"/>
  <c r="U110" i="34"/>
  <c r="K111" i="34" l="1" a="1"/>
  <c r="K111" i="34" s="1"/>
  <c r="M111" i="34" l="1"/>
  <c r="L111" i="34"/>
  <c r="K112" i="34" l="1" a="1"/>
  <c r="K112" i="34" s="1"/>
  <c r="S111" i="34"/>
  <c r="O111" i="34"/>
  <c r="U111" i="34"/>
  <c r="Q111" i="34"/>
  <c r="L112" i="34" l="1"/>
  <c r="M112" i="34"/>
  <c r="K113" i="34" a="1"/>
  <c r="K113" i="34" s="1"/>
  <c r="M113" i="34" l="1"/>
  <c r="L113" i="34"/>
  <c r="K114" i="34" a="1"/>
  <c r="K114" i="34" s="1"/>
  <c r="S112" i="34"/>
  <c r="O112" i="34"/>
  <c r="U112" i="34"/>
  <c r="Q112" i="34"/>
  <c r="L114" i="34" l="1"/>
  <c r="M114" i="34"/>
  <c r="K115" i="34" a="1"/>
  <c r="K115" i="34" s="1"/>
  <c r="O113" i="34"/>
  <c r="S113" i="34"/>
  <c r="U113" i="34"/>
  <c r="Q113" i="34"/>
  <c r="L115" i="34" l="1"/>
  <c r="M115" i="34"/>
  <c r="K116" i="34" a="1"/>
  <c r="K116" i="34" s="1"/>
  <c r="O114" i="34"/>
  <c r="Q114" i="34"/>
  <c r="S114" i="34"/>
  <c r="U114" i="34"/>
  <c r="O116" i="34" l="1"/>
  <c r="Q116" i="34"/>
  <c r="U116" i="34"/>
  <c r="M116" i="34"/>
  <c r="L116" i="34"/>
  <c r="K117" i="34" a="1"/>
  <c r="K117" i="34" s="1"/>
  <c r="Q115" i="34"/>
  <c r="S115" i="34"/>
  <c r="U115" i="34"/>
  <c r="O115" i="34"/>
  <c r="O117" i="34" l="1"/>
  <c r="Q117" i="34"/>
  <c r="U117" i="34"/>
  <c r="M117" i="34"/>
  <c r="L117" i="34"/>
  <c r="K118" i="34" a="1"/>
  <c r="K118" i="34" s="1"/>
  <c r="S116" i="34"/>
  <c r="U118" i="34" l="1"/>
  <c r="O118" i="34"/>
  <c r="Q118" i="34"/>
  <c r="K119" i="34" a="1"/>
  <c r="K119" i="34" s="1"/>
  <c r="M118" i="34"/>
  <c r="L118" i="34"/>
  <c r="S117" i="34"/>
  <c r="O119" i="34" l="1"/>
  <c r="Q119" i="34"/>
  <c r="U119" i="34"/>
  <c r="S119" i="34"/>
  <c r="M119" i="34"/>
  <c r="L119" i="34"/>
  <c r="K120" i="34" a="1"/>
  <c r="K120" i="34" s="1"/>
  <c r="S118" i="34"/>
  <c r="O120" i="34" l="1"/>
  <c r="Q120" i="34"/>
  <c r="U120" i="34"/>
  <c r="S120" i="34"/>
  <c r="M120" i="34"/>
  <c r="L120" i="34"/>
  <c r="K121" i="34" a="1"/>
  <c r="K121" i="34" s="1"/>
  <c r="O121" i="34" l="1"/>
  <c r="Q121" i="34"/>
  <c r="S121" i="34"/>
  <c r="U121" i="34"/>
  <c r="L121" i="34"/>
  <c r="M121" i="34"/>
  <c r="K122" i="34" a="1"/>
  <c r="K122" i="34" s="1"/>
  <c r="U122" i="34" l="1"/>
  <c r="O122" i="34"/>
  <c r="S122" i="34"/>
  <c r="Q122" i="34"/>
  <c r="M122" i="34"/>
  <c r="L122" i="34"/>
  <c r="K123" i="34" a="1"/>
  <c r="K123" i="34" s="1"/>
  <c r="U123" i="34" l="1"/>
  <c r="O123" i="34"/>
  <c r="Q123" i="34"/>
  <c r="L123" i="34"/>
  <c r="K124" i="34" a="1"/>
  <c r="K124" i="34" s="1"/>
  <c r="M123" i="34"/>
  <c r="S123" i="34"/>
  <c r="U124" i="34" l="1"/>
  <c r="O124" i="34"/>
  <c r="Q124" i="34"/>
  <c r="L124" i="34"/>
  <c r="K125" i="34" a="1"/>
  <c r="K125" i="34" s="1"/>
  <c r="M124" i="34"/>
  <c r="S124" i="34"/>
  <c r="U125" i="34" l="1"/>
  <c r="O125" i="34"/>
  <c r="L125" i="34"/>
  <c r="Q125" i="34"/>
  <c r="K126" i="34" a="1"/>
  <c r="K126" i="34" s="1"/>
  <c r="M125" i="34"/>
  <c r="S125" i="34"/>
  <c r="U126" i="34" l="1"/>
  <c r="O126" i="34"/>
  <c r="L126" i="34"/>
  <c r="Q126" i="34"/>
  <c r="K127" i="34" a="1"/>
  <c r="K127" i="34" s="1"/>
  <c r="M126" i="34"/>
  <c r="S126" i="34"/>
  <c r="U127" i="34" l="1"/>
  <c r="Q127" i="34"/>
  <c r="L127" i="34"/>
  <c r="O127" i="34"/>
  <c r="K128" i="34" a="1"/>
  <c r="K128" i="34" s="1"/>
  <c r="K129" i="34" s="1" a="1"/>
  <c r="K129" i="34" s="1"/>
  <c r="M127" i="34"/>
  <c r="S127" i="34"/>
  <c r="L129" i="34" l="1"/>
  <c r="M129" i="34"/>
  <c r="K130" i="34" a="1"/>
  <c r="K130" i="34" s="1"/>
  <c r="U128" i="34"/>
  <c r="Q128" i="34"/>
  <c r="L128" i="34"/>
  <c r="O128" i="34"/>
  <c r="M128" i="34"/>
  <c r="S128" i="34"/>
  <c r="L130" i="34" l="1"/>
  <c r="M130" i="34"/>
  <c r="K131" i="34" a="1"/>
  <c r="K131" i="34" s="1"/>
  <c r="U129" i="34"/>
  <c r="O129" i="34"/>
  <c r="Q129" i="34"/>
  <c r="S129" i="34"/>
  <c r="L131" i="34" l="1"/>
  <c r="M131" i="34"/>
  <c r="K132" i="34" a="1"/>
  <c r="K132" i="34" s="1"/>
  <c r="U130" i="34"/>
  <c r="Q130" i="34"/>
  <c r="O130" i="34"/>
  <c r="S130" i="34"/>
  <c r="M132" i="34" l="1"/>
  <c r="L132" i="34"/>
  <c r="K133" i="34" a="1"/>
  <c r="K133" i="34" s="1"/>
  <c r="U131" i="34"/>
  <c r="O131" i="34"/>
  <c r="Q131" i="34"/>
  <c r="S131" i="34"/>
  <c r="H99" i="5"/>
  <c r="D99" i="5"/>
  <c r="Q99" i="5" s="1"/>
  <c r="G99" i="5"/>
  <c r="F99" i="5"/>
  <c r="E99" i="5"/>
  <c r="D98" i="5"/>
  <c r="Q98" i="5" s="1"/>
  <c r="G98" i="5"/>
  <c r="F98" i="5"/>
  <c r="H98" i="5"/>
  <c r="E98" i="5"/>
  <c r="D97" i="5"/>
  <c r="Q97" i="5" s="1"/>
  <c r="E97" i="5"/>
  <c r="F97" i="5"/>
  <c r="G97" i="5"/>
  <c r="H97" i="5"/>
  <c r="E58" i="5"/>
  <c r="F58" i="5"/>
  <c r="H58" i="5"/>
  <c r="G58" i="5"/>
  <c r="D58" i="5"/>
  <c r="F65" i="5"/>
  <c r="E65" i="5"/>
  <c r="G65" i="5"/>
  <c r="H65" i="5"/>
  <c r="E71" i="5"/>
  <c r="M71" i="5" s="1"/>
  <c r="I71" i="5" s="1"/>
  <c r="D65" i="5"/>
  <c r="Q65" i="5" s="1"/>
  <c r="D88" i="5"/>
  <c r="Q88" i="5" s="1"/>
  <c r="I88" i="5" s="1"/>
  <c r="F95" i="5"/>
  <c r="D95" i="5"/>
  <c r="Q95" i="5" s="1"/>
  <c r="E95" i="5"/>
  <c r="H95" i="5"/>
  <c r="G95" i="5"/>
  <c r="D26" i="5"/>
  <c r="Q26" i="5" s="1"/>
  <c r="F26" i="5"/>
  <c r="E26" i="5"/>
  <c r="H26" i="5"/>
  <c r="G26" i="5"/>
  <c r="H73" i="5"/>
  <c r="G73" i="5"/>
  <c r="D73" i="5"/>
  <c r="Q73" i="5" s="1"/>
  <c r="E73" i="5"/>
  <c r="F73" i="5"/>
  <c r="F81" i="5"/>
  <c r="E81" i="5"/>
  <c r="G81" i="5"/>
  <c r="F64" i="5"/>
  <c r="H64" i="5"/>
  <c r="D94" i="5"/>
  <c r="Q94" i="5" s="1"/>
  <c r="E64" i="5"/>
  <c r="H62" i="5"/>
  <c r="E94" i="5"/>
  <c r="F62" i="5"/>
  <c r="H96" i="5"/>
  <c r="D96" i="5"/>
  <c r="Q96" i="5" s="1"/>
  <c r="F96" i="5"/>
  <c r="H81" i="5"/>
  <c r="D31" i="5"/>
  <c r="Q31" i="5" s="1"/>
  <c r="E62" i="5"/>
  <c r="G22" i="5"/>
  <c r="E31" i="5"/>
  <c r="E22" i="5"/>
  <c r="E96" i="5"/>
  <c r="H22" i="5"/>
  <c r="D22" i="5"/>
  <c r="G31" i="5"/>
  <c r="G96" i="5"/>
  <c r="F94" i="5"/>
  <c r="F31" i="5"/>
  <c r="H94" i="5"/>
  <c r="D81" i="5"/>
  <c r="Q81" i="5" s="1"/>
  <c r="G64" i="5"/>
  <c r="F22" i="5"/>
  <c r="G94" i="5"/>
  <c r="H31" i="5"/>
  <c r="G62" i="5"/>
  <c r="D64" i="5"/>
  <c r="Q64" i="5" s="1"/>
  <c r="D62" i="5"/>
  <c r="Q62" i="5" s="1"/>
  <c r="L133" i="34" l="1"/>
  <c r="M133" i="34"/>
  <c r="K134" i="34" a="1"/>
  <c r="K134" i="34" s="1"/>
  <c r="U132" i="34"/>
  <c r="Q132" i="34"/>
  <c r="O132" i="34"/>
  <c r="S132" i="34"/>
  <c r="M81" i="5"/>
  <c r="I81" i="5" s="1"/>
  <c r="M97" i="5"/>
  <c r="I97" i="5" s="1"/>
  <c r="M26" i="5"/>
  <c r="I26" i="5" s="1"/>
  <c r="M64" i="5"/>
  <c r="I64" i="5" s="1"/>
  <c r="M98" i="5"/>
  <c r="I98" i="5" s="1"/>
  <c r="M96" i="5"/>
  <c r="I96" i="5" s="1"/>
  <c r="M99" i="5"/>
  <c r="I99" i="5" s="1"/>
  <c r="M95" i="5"/>
  <c r="I95" i="5" s="1"/>
  <c r="M58" i="5"/>
  <c r="I58" i="5" s="1"/>
  <c r="M65" i="5"/>
  <c r="I65" i="5" s="1"/>
  <c r="M22" i="5"/>
  <c r="M73" i="5"/>
  <c r="I73" i="5" s="1"/>
  <c r="M62" i="5"/>
  <c r="I62" i="5" s="1"/>
  <c r="M94" i="5"/>
  <c r="I94" i="5" s="1"/>
  <c r="M31" i="5"/>
  <c r="Q22" i="5"/>
  <c r="L134" i="34" l="1"/>
  <c r="M134" i="34"/>
  <c r="K135" i="34" a="1"/>
  <c r="K135" i="34" s="1"/>
  <c r="S133" i="34"/>
  <c r="U133" i="34"/>
  <c r="O133" i="34"/>
  <c r="Q133" i="34"/>
  <c r="I22" i="5"/>
  <c r="I31" i="5"/>
  <c r="L135" i="34" l="1"/>
  <c r="M135" i="34"/>
  <c r="K136" i="34" a="1"/>
  <c r="K136" i="34" s="1"/>
  <c r="S134" i="34"/>
  <c r="U134" i="34"/>
  <c r="Q134" i="34"/>
  <c r="O134" i="34"/>
  <c r="E121" i="1"/>
  <c r="J77" i="5"/>
  <c r="J109" i="5" s="1"/>
  <c r="J192" i="5" s="1"/>
  <c r="M136" i="34" l="1"/>
  <c r="L136" i="34"/>
  <c r="K137" i="34" a="1"/>
  <c r="K137" i="34" s="1"/>
  <c r="S135" i="34"/>
  <c r="U135" i="34"/>
  <c r="O135" i="34"/>
  <c r="Q135" i="34"/>
  <c r="L109" i="5"/>
  <c r="L192" i="5" s="1"/>
  <c r="E120" i="1"/>
  <c r="E132" i="1" s="1"/>
  <c r="E138" i="1" s="1"/>
  <c r="G133" i="1" s="1"/>
  <c r="K192" i="5"/>
  <c r="M137" i="34" l="1"/>
  <c r="L137" i="34"/>
  <c r="K138" i="34" a="1"/>
  <c r="K138" i="34" s="1"/>
  <c r="S136" i="34"/>
  <c r="U136" i="34"/>
  <c r="O136" i="34"/>
  <c r="Q136" i="34"/>
  <c r="F121" i="1"/>
  <c r="D121" i="1" s="1"/>
  <c r="L138" i="34" l="1"/>
  <c r="M138" i="34"/>
  <c r="K139" i="34" a="1"/>
  <c r="K139" i="34" s="1"/>
  <c r="S137" i="34"/>
  <c r="U137" i="34"/>
  <c r="O137" i="34"/>
  <c r="Q137" i="34"/>
  <c r="F120" i="1"/>
  <c r="F132" i="1" s="1"/>
  <c r="F138" i="1" s="1"/>
  <c r="F151" i="1" s="1"/>
  <c r="L139" i="34" l="1"/>
  <c r="M139" i="34"/>
  <c r="K140" i="34" a="1"/>
  <c r="K140" i="34" s="1"/>
  <c r="S138" i="34"/>
  <c r="U138" i="34"/>
  <c r="O138" i="34"/>
  <c r="Q138" i="34"/>
  <c r="H133" i="1"/>
  <c r="H138" i="1" s="1"/>
  <c r="J133" i="1" s="1"/>
  <c r="J138" i="1" s="1"/>
  <c r="M140" i="34" l="1"/>
  <c r="L140" i="34"/>
  <c r="K141" i="34" a="1"/>
  <c r="K141" i="34" s="1"/>
  <c r="S139" i="34"/>
  <c r="U139" i="34"/>
  <c r="Q139" i="34"/>
  <c r="O139" i="34"/>
  <c r="H151" i="1"/>
  <c r="J151" i="1"/>
  <c r="L133" i="1"/>
  <c r="L138" i="1" s="1"/>
  <c r="L151" i="1" s="1"/>
  <c r="M141" i="34" l="1"/>
  <c r="L141" i="34"/>
  <c r="K142" i="34" a="1"/>
  <c r="K142" i="34" s="1"/>
  <c r="S140" i="34"/>
  <c r="U140" i="34"/>
  <c r="Q140" i="34"/>
  <c r="O140" i="34"/>
  <c r="E100" i="5"/>
  <c r="G100" i="5"/>
  <c r="F100" i="5"/>
  <c r="H100" i="5"/>
  <c r="D61" i="5"/>
  <c r="Q61" i="5" s="1"/>
  <c r="E77" i="5"/>
  <c r="G57" i="5"/>
  <c r="F25" i="5"/>
  <c r="D44" i="5"/>
  <c r="Q44" i="5" s="1"/>
  <c r="H24" i="5"/>
  <c r="G47" i="5"/>
  <c r="F83" i="5"/>
  <c r="E25" i="5"/>
  <c r="F20" i="5"/>
  <c r="G25" i="5"/>
  <c r="F80" i="5"/>
  <c r="D20" i="5"/>
  <c r="Q20" i="5" s="1"/>
  <c r="F77" i="5"/>
  <c r="E47" i="5"/>
  <c r="G53" i="5"/>
  <c r="E80" i="5"/>
  <c r="F57" i="5"/>
  <c r="E20" i="5"/>
  <c r="H47" i="5"/>
  <c r="G83" i="5"/>
  <c r="H57" i="5"/>
  <c r="G77" i="5"/>
  <c r="G44" i="5"/>
  <c r="D57" i="5"/>
  <c r="Q57" i="5" s="1"/>
  <c r="G20" i="5"/>
  <c r="D83" i="5"/>
  <c r="Q83" i="5" s="1"/>
  <c r="F52" i="5"/>
  <c r="F61" i="5"/>
  <c r="D52" i="5"/>
  <c r="Q52" i="5" s="1"/>
  <c r="G61" i="5"/>
  <c r="F53" i="5"/>
  <c r="E44" i="5"/>
  <c r="F44" i="5"/>
  <c r="H25" i="5"/>
  <c r="H20" i="5"/>
  <c r="E53" i="5"/>
  <c r="H61" i="5"/>
  <c r="E52" i="5"/>
  <c r="F24" i="5"/>
  <c r="H52" i="5"/>
  <c r="E61" i="5"/>
  <c r="H77" i="5"/>
  <c r="E83" i="5"/>
  <c r="D47" i="5"/>
  <c r="Q47" i="5" s="1"/>
  <c r="G24" i="5"/>
  <c r="D24" i="5"/>
  <c r="Q24" i="5" s="1"/>
  <c r="G80" i="5"/>
  <c r="G52" i="5"/>
  <c r="H44" i="5"/>
  <c r="D77" i="5"/>
  <c r="Q77" i="5" s="1"/>
  <c r="D53" i="5"/>
  <c r="Q53" i="5" s="1"/>
  <c r="H83" i="5"/>
  <c r="E24" i="5"/>
  <c r="E57" i="5"/>
  <c r="D25" i="5"/>
  <c r="Q25" i="5" s="1"/>
  <c r="H80" i="5"/>
  <c r="F47" i="5"/>
  <c r="G93" i="5"/>
  <c r="F90" i="5"/>
  <c r="H89" i="5"/>
  <c r="G89" i="5"/>
  <c r="D89" i="5"/>
  <c r="Q89" i="5" s="1"/>
  <c r="H90" i="5"/>
  <c r="D90" i="5"/>
  <c r="Q90" i="5" s="1"/>
  <c r="G90" i="5"/>
  <c r="G66" i="5"/>
  <c r="E90" i="5"/>
  <c r="E89" i="5"/>
  <c r="D80" i="5"/>
  <c r="Q80" i="5" s="1"/>
  <c r="F89" i="5"/>
  <c r="H66" i="5"/>
  <c r="F66" i="5"/>
  <c r="E66" i="5"/>
  <c r="D66" i="5"/>
  <c r="Q66" i="5" s="1"/>
  <c r="D93" i="5"/>
  <c r="Q93" i="5" s="1"/>
  <c r="H93" i="5"/>
  <c r="E93" i="5"/>
  <c r="F93" i="5"/>
  <c r="G84" i="5"/>
  <c r="F76" i="5"/>
  <c r="E76" i="5"/>
  <c r="E70" i="5"/>
  <c r="H76" i="5"/>
  <c r="H84" i="5"/>
  <c r="F70" i="5"/>
  <c r="F84" i="5"/>
  <c r="D70" i="5"/>
  <c r="Q70" i="5" s="1"/>
  <c r="H70" i="5"/>
  <c r="D84" i="5"/>
  <c r="Q84" i="5" s="1"/>
  <c r="G76" i="5"/>
  <c r="D76" i="5"/>
  <c r="Q76" i="5" s="1"/>
  <c r="G70" i="5"/>
  <c r="E84" i="5"/>
  <c r="L142" i="34" l="1"/>
  <c r="M142" i="34"/>
  <c r="K143" i="34" a="1"/>
  <c r="K143" i="34" s="1"/>
  <c r="S141" i="34"/>
  <c r="U141" i="34"/>
  <c r="Q141" i="34"/>
  <c r="O141" i="34"/>
  <c r="M61" i="5"/>
  <c r="I61" i="5" s="1"/>
  <c r="M76" i="5"/>
  <c r="I76" i="5" s="1"/>
  <c r="M100" i="5"/>
  <c r="I57" i="5"/>
  <c r="M70" i="5"/>
  <c r="I70" i="5" s="1"/>
  <c r="M52" i="5"/>
  <c r="I52" i="5" s="1"/>
  <c r="M20" i="5"/>
  <c r="M80" i="5"/>
  <c r="I80" i="5" s="1"/>
  <c r="M77" i="5"/>
  <c r="I77" i="5" s="1"/>
  <c r="M25" i="5"/>
  <c r="I25" i="5" s="1"/>
  <c r="M66" i="5"/>
  <c r="I66" i="5" s="1"/>
  <c r="M93" i="5"/>
  <c r="I93" i="5" s="1"/>
  <c r="M44" i="5"/>
  <c r="I44" i="5" s="1"/>
  <c r="M53" i="5"/>
  <c r="I53" i="5" s="1"/>
  <c r="M90" i="5"/>
  <c r="I90" i="5" s="1"/>
  <c r="M89" i="5"/>
  <c r="I89" i="5" s="1"/>
  <c r="M24" i="5"/>
  <c r="I24" i="5" s="1"/>
  <c r="M83" i="5"/>
  <c r="I83" i="5" s="1"/>
  <c r="M47" i="5"/>
  <c r="I47" i="5" s="1"/>
  <c r="M84" i="5"/>
  <c r="I84" i="5" s="1"/>
  <c r="L143" i="34" l="1"/>
  <c r="M143" i="34"/>
  <c r="K144" i="34" a="1"/>
  <c r="K144" i="34" s="1"/>
  <c r="S142" i="34"/>
  <c r="U142" i="34"/>
  <c r="O142" i="34"/>
  <c r="Q142" i="34"/>
  <c r="I20" i="5"/>
  <c r="M144" i="34" l="1"/>
  <c r="L144" i="34"/>
  <c r="K145" i="34" a="1"/>
  <c r="K145" i="34" s="1"/>
  <c r="S143" i="34"/>
  <c r="U143" i="34"/>
  <c r="Q143" i="34"/>
  <c r="O143" i="34"/>
  <c r="L145" i="34" l="1"/>
  <c r="M145" i="34"/>
  <c r="K146" i="34" a="1"/>
  <c r="K146" i="34" s="1"/>
  <c r="S144" i="34"/>
  <c r="U144" i="34"/>
  <c r="Q144" i="34"/>
  <c r="O144" i="34"/>
  <c r="L146" i="34" l="1"/>
  <c r="M146" i="34"/>
  <c r="S145" i="34"/>
  <c r="U145" i="34"/>
  <c r="Q145" i="34"/>
  <c r="O145" i="34"/>
  <c r="S146" i="34" l="1"/>
  <c r="U146" i="34"/>
  <c r="Q146" i="34"/>
  <c r="O146" i="34"/>
  <c r="K147" i="34" l="1" a="1"/>
  <c r="K147" i="34" s="1"/>
  <c r="M147" i="34" l="1"/>
  <c r="L147" i="34"/>
  <c r="K148" i="34" a="1"/>
  <c r="K148" i="34" s="1"/>
  <c r="M148" i="34" l="1"/>
  <c r="L148" i="34"/>
  <c r="K149" i="34" a="1"/>
  <c r="K149" i="34" s="1"/>
  <c r="S147" i="34"/>
  <c r="U147" i="34"/>
  <c r="O147" i="34"/>
  <c r="Q147" i="34"/>
  <c r="L149" i="34" l="1"/>
  <c r="M149" i="34"/>
  <c r="K150" i="34" a="1"/>
  <c r="K150" i="34" s="1"/>
  <c r="S148" i="34"/>
  <c r="U148" i="34"/>
  <c r="O148" i="34"/>
  <c r="Q148" i="34"/>
  <c r="M150" i="34" l="1"/>
  <c r="L150" i="34"/>
  <c r="K151" i="34" a="1"/>
  <c r="K151" i="34" s="1"/>
  <c r="S149" i="34"/>
  <c r="U149" i="34"/>
  <c r="O149" i="34"/>
  <c r="Q149" i="34"/>
  <c r="M151" i="34" l="1"/>
  <c r="L151" i="34"/>
  <c r="K152" i="34" a="1"/>
  <c r="K152" i="34" s="1"/>
  <c r="S150" i="34"/>
  <c r="U150" i="34"/>
  <c r="Q150" i="34"/>
  <c r="O150" i="34"/>
  <c r="M152" i="34" l="1"/>
  <c r="L152" i="34"/>
  <c r="K153" i="34" a="1"/>
  <c r="K153" i="34" s="1"/>
  <c r="S151" i="34"/>
  <c r="U151" i="34"/>
  <c r="O151" i="34"/>
  <c r="Q151" i="34"/>
  <c r="M153" i="34" l="1"/>
  <c r="L153" i="34"/>
  <c r="K154" i="34" a="1"/>
  <c r="K154" i="34" s="1"/>
  <c r="S152" i="34"/>
  <c r="U152" i="34"/>
  <c r="Q152" i="34"/>
  <c r="O152" i="34"/>
  <c r="L154" i="34" l="1"/>
  <c r="M154" i="34"/>
  <c r="K155" i="34" a="1"/>
  <c r="K155" i="34" s="1"/>
  <c r="S153" i="34"/>
  <c r="U153" i="34"/>
  <c r="Q153" i="34"/>
  <c r="O153" i="34"/>
  <c r="M155" i="34" l="1"/>
  <c r="L155" i="34"/>
  <c r="K156" i="34" a="1"/>
  <c r="K156" i="34" s="1"/>
  <c r="S154" i="34"/>
  <c r="U154" i="34"/>
  <c r="Q154" i="34"/>
  <c r="O154" i="34"/>
  <c r="L156" i="34" l="1"/>
  <c r="M156" i="34"/>
  <c r="K157" i="34" a="1"/>
  <c r="K157" i="34" s="1"/>
  <c r="S155" i="34"/>
  <c r="U155" i="34"/>
  <c r="Q155" i="34"/>
  <c r="O155" i="34"/>
  <c r="M157" i="34" l="1"/>
  <c r="L157" i="34"/>
  <c r="K158" i="34" a="1"/>
  <c r="K158" i="34" s="1"/>
  <c r="S156" i="34"/>
  <c r="U156" i="34"/>
  <c r="Q156" i="34"/>
  <c r="O156" i="34"/>
  <c r="L158" i="34" l="1"/>
  <c r="M158" i="34"/>
  <c r="K159" i="34" a="1"/>
  <c r="K159" i="34" s="1"/>
  <c r="S157" i="34"/>
  <c r="U157" i="34"/>
  <c r="O157" i="34"/>
  <c r="Q157" i="34"/>
  <c r="M159" i="34" l="1"/>
  <c r="L159" i="34"/>
  <c r="K160" i="34" a="1"/>
  <c r="K160" i="34" s="1"/>
  <c r="S158" i="34"/>
  <c r="U158" i="34"/>
  <c r="O158" i="34"/>
  <c r="Q158" i="34"/>
  <c r="M160" i="34" l="1"/>
  <c r="L160" i="34"/>
  <c r="K161" i="34" a="1"/>
  <c r="K161" i="34" s="1"/>
  <c r="S159" i="34"/>
  <c r="U159" i="34"/>
  <c r="Q159" i="34"/>
  <c r="O159" i="34"/>
  <c r="L161" i="34" l="1"/>
  <c r="M161" i="34"/>
  <c r="K162" i="34" a="1"/>
  <c r="K162" i="34" s="1"/>
  <c r="S160" i="34"/>
  <c r="U160" i="34"/>
  <c r="O160" i="34"/>
  <c r="Q160" i="34"/>
  <c r="L162" i="34" l="1"/>
  <c r="M162" i="34"/>
  <c r="K163" i="34" a="1"/>
  <c r="K163" i="34" s="1"/>
  <c r="S161" i="34"/>
  <c r="U161" i="34"/>
  <c r="Q161" i="34"/>
  <c r="O161" i="34"/>
  <c r="L163" i="34" l="1"/>
  <c r="M163" i="34"/>
  <c r="K164" i="34" a="1"/>
  <c r="K164" i="34" s="1"/>
  <c r="S162" i="34"/>
  <c r="U162" i="34"/>
  <c r="Q162" i="34"/>
  <c r="O162" i="34"/>
  <c r="M164" i="34" l="1"/>
  <c r="L164" i="34"/>
  <c r="K165" i="34" a="1"/>
  <c r="K165" i="34" s="1"/>
  <c r="S163" i="34"/>
  <c r="U163" i="34"/>
  <c r="Q163" i="34"/>
  <c r="O163" i="34"/>
  <c r="L165" i="34" l="1"/>
  <c r="M165" i="34"/>
  <c r="K166" i="34" a="1"/>
  <c r="K166" i="34" s="1"/>
  <c r="S164" i="34"/>
  <c r="U164" i="34"/>
  <c r="Q164" i="34"/>
  <c r="O164" i="34"/>
  <c r="M166" i="34" l="1"/>
  <c r="L166" i="34"/>
  <c r="K167" i="34" a="1"/>
  <c r="K167" i="34" s="1"/>
  <c r="S165" i="34"/>
  <c r="U165" i="34"/>
  <c r="Q165" i="34"/>
  <c r="O165" i="34"/>
  <c r="L167" i="34" l="1"/>
  <c r="M167" i="34"/>
  <c r="K168" i="34" a="1"/>
  <c r="K168" i="34" s="1"/>
  <c r="S166" i="34"/>
  <c r="U166" i="34"/>
  <c r="Q166" i="34"/>
  <c r="O166" i="34"/>
  <c r="L168" i="34" l="1"/>
  <c r="M168" i="34"/>
  <c r="K169" i="34" a="1"/>
  <c r="K169" i="34" s="1"/>
  <c r="S167" i="34"/>
  <c r="U167" i="34"/>
  <c r="O167" i="34"/>
  <c r="Q167" i="34"/>
  <c r="L169" i="34" l="1"/>
  <c r="M169" i="34"/>
  <c r="K170" i="34" a="1"/>
  <c r="K170" i="34" s="1"/>
  <c r="S168" i="34"/>
  <c r="U168" i="34"/>
  <c r="Q168" i="34"/>
  <c r="O168" i="34"/>
  <c r="M170" i="34" l="1"/>
  <c r="L170" i="34"/>
  <c r="K171" i="34" a="1"/>
  <c r="K171" i="34" s="1"/>
  <c r="S169" i="34"/>
  <c r="U169" i="34"/>
  <c r="Q169" i="34"/>
  <c r="O169" i="34"/>
  <c r="M171" i="34" l="1"/>
  <c r="L171" i="34"/>
  <c r="K172" i="34" a="1"/>
  <c r="K172" i="34" s="1"/>
  <c r="S170" i="34"/>
  <c r="U170" i="34"/>
  <c r="O170" i="34"/>
  <c r="Q170" i="34"/>
  <c r="M172" i="34" l="1"/>
  <c r="L172" i="34"/>
  <c r="K173" i="34" a="1"/>
  <c r="K173" i="34" s="1"/>
  <c r="S171" i="34"/>
  <c r="U171" i="34"/>
  <c r="O171" i="34"/>
  <c r="Q171" i="34"/>
  <c r="L173" i="34" l="1"/>
  <c r="M173" i="34"/>
  <c r="K174" i="34" a="1"/>
  <c r="K174" i="34" s="1"/>
  <c r="S172" i="34"/>
  <c r="U172" i="34"/>
  <c r="Q172" i="34"/>
  <c r="O172" i="34"/>
  <c r="L174" i="34" l="1"/>
  <c r="M174" i="34"/>
  <c r="K175" i="34" a="1"/>
  <c r="K175" i="34" s="1"/>
  <c r="S173" i="34"/>
  <c r="U173" i="34"/>
  <c r="O173" i="34"/>
  <c r="Q173" i="34"/>
  <c r="M175" i="34" l="1"/>
  <c r="L175" i="34"/>
  <c r="K176" i="34" a="1"/>
  <c r="K176" i="34" s="1"/>
  <c r="S174" i="34"/>
  <c r="U174" i="34"/>
  <c r="O174" i="34"/>
  <c r="Q174" i="34"/>
  <c r="M176" i="34" l="1"/>
  <c r="L176" i="34"/>
  <c r="K177" i="34" a="1"/>
  <c r="K177" i="34" s="1"/>
  <c r="S175" i="34"/>
  <c r="U175" i="34"/>
  <c r="Q175" i="34"/>
  <c r="O175" i="34"/>
  <c r="L177" i="34" l="1"/>
  <c r="M177" i="34"/>
  <c r="K178" i="34" a="1"/>
  <c r="K178" i="34" s="1"/>
  <c r="S176" i="34"/>
  <c r="U176" i="34"/>
  <c r="Q176" i="34"/>
  <c r="O176" i="34"/>
  <c r="L178" i="34" l="1"/>
  <c r="M178" i="34"/>
  <c r="S177" i="34"/>
  <c r="U177" i="34"/>
  <c r="O177" i="34"/>
  <c r="Q177" i="34"/>
  <c r="S178" i="34" l="1"/>
  <c r="U178" i="34"/>
  <c r="O178" i="34"/>
  <c r="Q178" i="34"/>
  <c r="K179" i="34" l="1" a="1"/>
  <c r="K179" i="34" s="1"/>
  <c r="L179" i="34" l="1"/>
  <c r="M179" i="34"/>
  <c r="K180" i="34" a="1"/>
  <c r="K180" i="34" s="1"/>
  <c r="M180" i="34" l="1"/>
  <c r="L180" i="34"/>
  <c r="K181" i="34" a="1"/>
  <c r="K181" i="34" s="1"/>
  <c r="S179" i="34"/>
  <c r="U179" i="34"/>
  <c r="Q179" i="34"/>
  <c r="O179" i="34"/>
  <c r="M181" i="34" l="1"/>
  <c r="L181" i="34"/>
  <c r="K182" i="34" a="1"/>
  <c r="K182" i="34" s="1"/>
  <c r="S180" i="34"/>
  <c r="U180" i="34"/>
  <c r="O180" i="34"/>
  <c r="Q180" i="34"/>
  <c r="L182" i="34" l="1"/>
  <c r="M182" i="34"/>
  <c r="K183" i="34" a="1"/>
  <c r="K183" i="34" s="1"/>
  <c r="S181" i="34"/>
  <c r="U181" i="34"/>
  <c r="O181" i="34"/>
  <c r="Q181" i="34"/>
  <c r="M183" i="34" l="1"/>
  <c r="L183" i="34"/>
  <c r="S182" i="34"/>
  <c r="U182" i="34"/>
  <c r="O182" i="34"/>
  <c r="Q182" i="34"/>
  <c r="S183" i="34" l="1"/>
  <c r="U183" i="34"/>
  <c r="O183" i="34"/>
  <c r="Q183" i="34"/>
  <c r="K184" i="34" l="1" a="1"/>
  <c r="K184" i="34" s="1"/>
  <c r="M184" i="34" l="1"/>
  <c r="L184" i="34"/>
  <c r="K185" i="34" a="1"/>
  <c r="K185" i="34" s="1"/>
  <c r="M185" i="34" l="1"/>
  <c r="L185" i="34"/>
  <c r="K186" i="34" a="1"/>
  <c r="K186" i="34" s="1"/>
  <c r="S184" i="34"/>
  <c r="U184" i="34"/>
  <c r="Q184" i="34"/>
  <c r="O184" i="34"/>
  <c r="L186" i="34" l="1"/>
  <c r="M186" i="34"/>
  <c r="K187" i="34" a="1"/>
  <c r="K187" i="34" s="1"/>
  <c r="S185" i="34"/>
  <c r="U185" i="34"/>
  <c r="O185" i="34"/>
  <c r="Q185" i="34"/>
  <c r="L187" i="34" l="1"/>
  <c r="M187" i="34"/>
  <c r="K188" i="34" a="1"/>
  <c r="K188" i="34" s="1"/>
  <c r="S186" i="34"/>
  <c r="U186" i="34"/>
  <c r="O186" i="34"/>
  <c r="Q186" i="34"/>
  <c r="L188" i="34" l="1"/>
  <c r="M188" i="34"/>
  <c r="K189" i="34" a="1"/>
  <c r="K189" i="34" s="1"/>
  <c r="S187" i="34"/>
  <c r="U187" i="34"/>
  <c r="O187" i="34"/>
  <c r="Q187" i="34"/>
  <c r="L189" i="34" l="1"/>
  <c r="M189" i="34"/>
  <c r="K190" i="34" a="1"/>
  <c r="K190" i="34" s="1"/>
  <c r="S188" i="34"/>
  <c r="U188" i="34"/>
  <c r="O188" i="34"/>
  <c r="Q188" i="34"/>
  <c r="M190" i="34" l="1"/>
  <c r="L190" i="34"/>
  <c r="K191" i="34" a="1"/>
  <c r="K191" i="34" s="1"/>
  <c r="S189" i="34"/>
  <c r="U189" i="34"/>
  <c r="O189" i="34"/>
  <c r="Q189" i="34"/>
  <c r="M191" i="34" l="1"/>
  <c r="L191" i="34"/>
  <c r="K192" i="34" a="1"/>
  <c r="K192" i="34" s="1"/>
  <c r="S190" i="34"/>
  <c r="U190" i="34"/>
  <c r="O190" i="34"/>
  <c r="Q190" i="34"/>
  <c r="L192" i="34" l="1"/>
  <c r="M192" i="34"/>
  <c r="K193" i="34" a="1"/>
  <c r="K193" i="34" s="1"/>
  <c r="S191" i="34"/>
  <c r="U191" i="34"/>
  <c r="Q191" i="34"/>
  <c r="O191" i="34"/>
  <c r="M193" i="34" l="1"/>
  <c r="L193" i="34"/>
  <c r="K194" i="34" a="1"/>
  <c r="K194" i="34" s="1"/>
  <c r="S192" i="34"/>
  <c r="U192" i="34"/>
  <c r="O192" i="34"/>
  <c r="Q192" i="34"/>
  <c r="L194" i="34" l="1"/>
  <c r="M194" i="34"/>
  <c r="K195" i="34" a="1"/>
  <c r="K195" i="34" s="1"/>
  <c r="S193" i="34"/>
  <c r="U193" i="34"/>
  <c r="Q193" i="34"/>
  <c r="O193" i="34"/>
  <c r="M195" i="34" l="1"/>
  <c r="L195" i="34"/>
  <c r="K196" i="34" a="1"/>
  <c r="K196" i="34" s="1"/>
  <c r="S194" i="34"/>
  <c r="U194" i="34"/>
  <c r="Q194" i="34"/>
  <c r="O194" i="34"/>
  <c r="L196" i="34" l="1"/>
  <c r="M196" i="34"/>
  <c r="K197" i="34" a="1"/>
  <c r="K197" i="34" s="1"/>
  <c r="S195" i="34"/>
  <c r="U195" i="34"/>
  <c r="Q195" i="34"/>
  <c r="O195" i="34"/>
  <c r="L197" i="34" l="1"/>
  <c r="M197" i="34"/>
  <c r="K198" i="34" a="1"/>
  <c r="K198" i="34" s="1"/>
  <c r="S196" i="34"/>
  <c r="U196" i="34"/>
  <c r="O196" i="34"/>
  <c r="Q196" i="34"/>
  <c r="M198" i="34" l="1"/>
  <c r="L198" i="34"/>
  <c r="K199" i="34" a="1"/>
  <c r="K199" i="34" s="1"/>
  <c r="S197" i="34"/>
  <c r="U197" i="34"/>
  <c r="O197" i="34"/>
  <c r="Q197" i="34"/>
  <c r="M199" i="34" l="1"/>
  <c r="L199" i="34"/>
  <c r="K200" i="34" a="1"/>
  <c r="K200" i="34" s="1"/>
  <c r="S198" i="34"/>
  <c r="U198" i="34"/>
  <c r="O198" i="34"/>
  <c r="Q198" i="34"/>
  <c r="L200" i="34" l="1"/>
  <c r="M200" i="34"/>
  <c r="K201" i="34" a="1"/>
  <c r="K201" i="34" s="1"/>
  <c r="S199" i="34"/>
  <c r="U199" i="34"/>
  <c r="Q199" i="34"/>
  <c r="O199" i="34"/>
  <c r="M201" i="34" l="1"/>
  <c r="L201" i="34"/>
  <c r="K202" i="34" a="1"/>
  <c r="K202" i="34" s="1"/>
  <c r="S200" i="34"/>
  <c r="U200" i="34"/>
  <c r="Q200" i="34"/>
  <c r="O200" i="34"/>
  <c r="L202" i="34" l="1"/>
  <c r="M202" i="34"/>
  <c r="K203" i="34" a="1"/>
  <c r="K203" i="34" s="1"/>
  <c r="S201" i="34"/>
  <c r="U201" i="34"/>
  <c r="O201" i="34"/>
  <c r="Q201" i="34"/>
  <c r="L203" i="34" l="1"/>
  <c r="M203" i="34"/>
  <c r="K204" i="34" a="1"/>
  <c r="K204" i="34" s="1"/>
  <c r="S202" i="34"/>
  <c r="U202" i="34"/>
  <c r="O202" i="34"/>
  <c r="Q202" i="34"/>
  <c r="M204" i="34" l="1"/>
  <c r="L204" i="34"/>
  <c r="K205" i="34" a="1"/>
  <c r="K205" i="34" s="1"/>
  <c r="S203" i="34"/>
  <c r="U203" i="34"/>
  <c r="O203" i="34"/>
  <c r="Q203" i="34"/>
  <c r="M205" i="34" l="1"/>
  <c r="L205" i="34"/>
  <c r="K206" i="34" a="1"/>
  <c r="K206" i="34" s="1"/>
  <c r="S204" i="34"/>
  <c r="U204" i="34"/>
  <c r="O204" i="34"/>
  <c r="Q204" i="34"/>
  <c r="M206" i="34" l="1"/>
  <c r="L206" i="34"/>
  <c r="K207" i="34" a="1"/>
  <c r="K207" i="34" s="1"/>
  <c r="S205" i="34"/>
  <c r="U205" i="34"/>
  <c r="O205" i="34"/>
  <c r="Q205" i="34"/>
  <c r="L207" i="34" l="1"/>
  <c r="M207" i="34"/>
  <c r="K208" i="34" a="1"/>
  <c r="K208" i="34" s="1"/>
  <c r="S206" i="34"/>
  <c r="U206" i="34"/>
  <c r="O206" i="34"/>
  <c r="Q206" i="34"/>
  <c r="L208" i="34" l="1"/>
  <c r="M208" i="34"/>
  <c r="K209" i="34" a="1"/>
  <c r="K209" i="34" s="1"/>
  <c r="O207" i="34"/>
  <c r="S207" i="34"/>
  <c r="Q207" i="34"/>
  <c r="U207" i="34"/>
  <c r="M209" i="34" l="1"/>
  <c r="L209" i="34"/>
  <c r="K210" i="34" a="1"/>
  <c r="K210" i="34" s="1"/>
  <c r="S208" i="34"/>
  <c r="Q208" i="34"/>
  <c r="U208" i="34"/>
  <c r="O208" i="34"/>
  <c r="M210" i="34" l="1"/>
  <c r="L210" i="34"/>
  <c r="K211" i="34" a="1"/>
  <c r="K211" i="34" s="1"/>
  <c r="S209" i="34"/>
  <c r="U209" i="34"/>
  <c r="O209" i="34"/>
  <c r="Q209" i="34"/>
  <c r="L211" i="34" l="1"/>
  <c r="M211" i="34"/>
  <c r="K212" i="34" a="1"/>
  <c r="K212" i="34" s="1"/>
  <c r="S210" i="34"/>
  <c r="U210" i="34"/>
  <c r="O210" i="34"/>
  <c r="Q210" i="34"/>
  <c r="M212" i="34" l="1"/>
  <c r="L212" i="34"/>
  <c r="K213" i="34" a="1"/>
  <c r="K213" i="34" s="1"/>
  <c r="Q211" i="34"/>
  <c r="S211" i="34"/>
  <c r="U211" i="34"/>
  <c r="O211" i="34"/>
  <c r="L213" i="34" l="1"/>
  <c r="M213" i="34"/>
  <c r="K214" i="34" a="1"/>
  <c r="K214" i="34" s="1"/>
  <c r="U212" i="34"/>
  <c r="S212" i="34"/>
  <c r="O212" i="34"/>
  <c r="Q212" i="34"/>
  <c r="M214" i="34" l="1"/>
  <c r="L214" i="34"/>
  <c r="K215" i="34" a="1"/>
  <c r="K215" i="34" s="1"/>
  <c r="S213" i="34"/>
  <c r="U213" i="34"/>
  <c r="O213" i="34"/>
  <c r="Q213" i="34"/>
  <c r="M215" i="34" l="1"/>
  <c r="L215" i="34"/>
  <c r="K216" i="34" a="1"/>
  <c r="K216" i="34" s="1"/>
  <c r="S214" i="34"/>
  <c r="U214" i="34"/>
  <c r="Q214" i="34"/>
  <c r="O214" i="34"/>
  <c r="L216" i="34" l="1"/>
  <c r="M216" i="34"/>
  <c r="K217" i="34" a="1"/>
  <c r="K217" i="34" s="1"/>
  <c r="S215" i="34"/>
  <c r="U215" i="34"/>
  <c r="O215" i="34"/>
  <c r="Q215" i="34"/>
  <c r="L217" i="34" l="1"/>
  <c r="M217" i="34"/>
  <c r="K218" i="34" a="1"/>
  <c r="K218" i="34" s="1"/>
  <c r="S216" i="34"/>
  <c r="U216" i="34"/>
  <c r="O216" i="34"/>
  <c r="Q216" i="34"/>
  <c r="L218" i="34" l="1"/>
  <c r="M218" i="34"/>
  <c r="K219" i="34" a="1"/>
  <c r="K219" i="34" s="1"/>
  <c r="Q217" i="34"/>
  <c r="S217" i="34"/>
  <c r="O217" i="34"/>
  <c r="U217" i="34"/>
  <c r="L219" i="34" l="1"/>
  <c r="M219" i="34"/>
  <c r="K220" i="34" a="1"/>
  <c r="K220" i="34" s="1"/>
  <c r="Q220" i="34" s="1"/>
  <c r="S219" i="34"/>
  <c r="U219" i="34"/>
  <c r="O219" i="34"/>
  <c r="Q219" i="34"/>
  <c r="S218" i="34"/>
  <c r="U218" i="34"/>
  <c r="O218" i="34"/>
  <c r="Q218" i="34"/>
  <c r="L220" i="34" l="1"/>
  <c r="M220" i="34"/>
  <c r="O220" i="34"/>
  <c r="U220" i="34"/>
  <c r="S220" i="34"/>
  <c r="K221" i="34" l="1" a="1"/>
  <c r="K221" i="34" s="1"/>
  <c r="L221" i="34" l="1"/>
  <c r="M221" i="34"/>
  <c r="K222" i="34" a="1"/>
  <c r="K222" i="34" s="1"/>
  <c r="S221" i="34"/>
  <c r="U221" i="34"/>
  <c r="O221" i="34"/>
  <c r="Q221" i="34"/>
  <c r="M222" i="34" l="1"/>
  <c r="L222" i="34"/>
  <c r="K223" i="34" a="1"/>
  <c r="K223" i="34" s="1"/>
  <c r="S222" i="34"/>
  <c r="U222" i="34"/>
  <c r="O222" i="34"/>
  <c r="Q222" i="34"/>
  <c r="L223" i="34" l="1"/>
  <c r="M223" i="34"/>
  <c r="K224" i="34" a="1"/>
  <c r="K224" i="34" s="1"/>
  <c r="S223" i="34"/>
  <c r="U223" i="34"/>
  <c r="O223" i="34"/>
  <c r="Q223" i="34"/>
  <c r="M224" i="34" l="1"/>
  <c r="L224" i="34"/>
  <c r="K225" i="34" a="1"/>
  <c r="K225" i="34" s="1"/>
  <c r="S224" i="34"/>
  <c r="U224" i="34"/>
  <c r="O224" i="34"/>
  <c r="Q224" i="34"/>
  <c r="L225" i="34" l="1"/>
  <c r="M225" i="34"/>
  <c r="K226" i="34" a="1"/>
  <c r="K226" i="34" s="1"/>
  <c r="S225" i="34"/>
  <c r="U225" i="34"/>
  <c r="O225" i="34"/>
  <c r="Q225" i="34"/>
  <c r="L226" i="34" l="1"/>
  <c r="M226" i="34"/>
  <c r="K227" i="34" a="1"/>
  <c r="K227" i="34" s="1"/>
  <c r="S226" i="34"/>
  <c r="U226" i="34"/>
  <c r="O226" i="34"/>
  <c r="Q226" i="34"/>
  <c r="L227" i="34" l="1"/>
  <c r="M227" i="34"/>
  <c r="K228" i="34" a="1"/>
  <c r="K228" i="34" s="1"/>
  <c r="S227" i="34"/>
  <c r="U227" i="34"/>
  <c r="O227" i="34"/>
  <c r="Q227" i="34"/>
  <c r="M228" i="34" l="1"/>
  <c r="L228" i="34"/>
  <c r="K229" i="34" a="1"/>
  <c r="K229" i="34" s="1"/>
  <c r="S228" i="34"/>
  <c r="U228" i="34"/>
  <c r="O228" i="34"/>
  <c r="Q228" i="34"/>
  <c r="M229" i="34" l="1"/>
  <c r="L229" i="34"/>
  <c r="K230" i="34" a="1"/>
  <c r="K230" i="34" s="1"/>
  <c r="S229" i="34"/>
  <c r="U229" i="34"/>
  <c r="O229" i="34"/>
  <c r="Q229" i="34"/>
  <c r="L230" i="34" l="1"/>
  <c r="M230" i="34"/>
  <c r="K231" i="34" a="1"/>
  <c r="K231" i="34" s="1"/>
  <c r="S230" i="34"/>
  <c r="U230" i="34"/>
  <c r="Q230" i="34"/>
  <c r="O230" i="34"/>
  <c r="L231" i="34" l="1"/>
  <c r="M231" i="34"/>
  <c r="K232" i="34" a="1"/>
  <c r="K232" i="34" s="1"/>
  <c r="S231" i="34"/>
  <c r="U231" i="34"/>
  <c r="O231" i="34"/>
  <c r="Q231" i="34"/>
  <c r="L232" i="34" l="1"/>
  <c r="M232" i="34"/>
  <c r="K233" i="34" a="1"/>
  <c r="K233" i="34" s="1"/>
  <c r="S232" i="34"/>
  <c r="U232" i="34"/>
  <c r="O232" i="34"/>
  <c r="Q232" i="34"/>
  <c r="L233" i="34" l="1"/>
  <c r="M233" i="34"/>
  <c r="S233" i="34"/>
  <c r="U233" i="34"/>
  <c r="O233" i="34"/>
  <c r="Q233" i="34"/>
  <c r="K234" i="34" l="1" a="1"/>
  <c r="K234" i="34" s="1"/>
  <c r="L234" i="34" l="1"/>
  <c r="M234" i="34"/>
  <c r="K235" i="34" a="1"/>
  <c r="K235" i="34" s="1"/>
  <c r="S234" i="34"/>
  <c r="U234" i="34"/>
  <c r="O234" i="34"/>
  <c r="Q234" i="34"/>
  <c r="M235" i="34" l="1"/>
  <c r="L235" i="34"/>
  <c r="K236" i="34" a="1"/>
  <c r="K236" i="34" s="1"/>
  <c r="S235" i="34"/>
  <c r="U235" i="34"/>
  <c r="O235" i="34"/>
  <c r="Q235" i="34"/>
  <c r="M236" i="34" l="1"/>
  <c r="L236" i="34"/>
  <c r="K237" i="34" a="1"/>
  <c r="K237" i="34" s="1"/>
  <c r="S236" i="34"/>
  <c r="U236" i="34"/>
  <c r="O236" i="34"/>
  <c r="Q236" i="34"/>
  <c r="L237" i="34" l="1"/>
  <c r="M237" i="34"/>
  <c r="K238" i="34" a="1"/>
  <c r="K238" i="34" s="1"/>
  <c r="S237" i="34"/>
  <c r="U237" i="34"/>
  <c r="O237" i="34"/>
  <c r="Q237" i="34"/>
  <c r="M238" i="34" l="1"/>
  <c r="L238" i="34"/>
  <c r="K239" i="34" a="1"/>
  <c r="K239" i="34" s="1"/>
  <c r="S238" i="34"/>
  <c r="U238" i="34"/>
  <c r="O238" i="34"/>
  <c r="Q238" i="34"/>
  <c r="M239" i="34" l="1"/>
  <c r="L239" i="34"/>
  <c r="K240" i="34" a="1"/>
  <c r="K240" i="34" s="1"/>
  <c r="Q240" i="34" s="1"/>
  <c r="S239" i="34"/>
  <c r="U239" i="34"/>
  <c r="O239" i="34"/>
  <c r="Q239" i="34"/>
  <c r="L240" i="34" l="1"/>
  <c r="M240" i="34"/>
  <c r="K241" i="34" a="1"/>
  <c r="K241" i="34" s="1"/>
  <c r="Q241" i="34" s="1"/>
  <c r="O240" i="34"/>
  <c r="S240" i="34"/>
  <c r="U240" i="34"/>
  <c r="M241" i="34" l="1"/>
  <c r="L241" i="34"/>
  <c r="K242" i="34" a="1"/>
  <c r="K242" i="34" s="1"/>
  <c r="Q242" i="34" s="1"/>
  <c r="O241" i="34"/>
  <c r="S241" i="34"/>
  <c r="U241" i="34"/>
  <c r="L242" i="34" l="1"/>
  <c r="M242" i="34"/>
  <c r="K243" i="34" a="1"/>
  <c r="K243" i="34" s="1"/>
  <c r="Q243" i="34" s="1"/>
  <c r="O242" i="34"/>
  <c r="S242" i="34"/>
  <c r="U242" i="34"/>
  <c r="L243" i="34" l="1"/>
  <c r="M243" i="34"/>
  <c r="K244" i="34" a="1"/>
  <c r="K244" i="34" s="1"/>
  <c r="Q244" i="34" s="1"/>
  <c r="O243" i="34"/>
  <c r="S243" i="34"/>
  <c r="U243" i="34"/>
  <c r="L244" i="34" l="1"/>
  <c r="M244" i="34"/>
  <c r="K245" i="34" a="1"/>
  <c r="K245" i="34" s="1"/>
  <c r="Q245" i="34" s="1"/>
  <c r="O244" i="34"/>
  <c r="S244" i="34"/>
  <c r="U244" i="34"/>
  <c r="L245" i="34" l="1"/>
  <c r="M245" i="34"/>
  <c r="K246" i="34" a="1"/>
  <c r="K246" i="34" s="1"/>
  <c r="Q246" i="34" s="1"/>
  <c r="O245" i="34"/>
  <c r="S245" i="34"/>
  <c r="U245" i="34"/>
  <c r="M246" i="34" l="1"/>
  <c r="L246" i="34"/>
  <c r="K247" i="34" a="1"/>
  <c r="K247" i="34" s="1"/>
  <c r="Q247" i="34" s="1"/>
  <c r="O246" i="34"/>
  <c r="S246" i="34"/>
  <c r="U246" i="34"/>
  <c r="M247" i="34" l="1"/>
  <c r="L247" i="34"/>
  <c r="K248" i="34" a="1"/>
  <c r="K248" i="34" s="1"/>
  <c r="Q248" i="34" s="1"/>
  <c r="O247" i="34"/>
  <c r="S247" i="34"/>
  <c r="U247" i="34"/>
  <c r="M248" i="34" l="1"/>
  <c r="L248" i="34"/>
  <c r="K249" i="34" a="1"/>
  <c r="K249" i="34" s="1"/>
  <c r="Q249" i="34" s="1"/>
  <c r="O248" i="34"/>
  <c r="S248" i="34"/>
  <c r="U248" i="34"/>
  <c r="L249" i="34" l="1"/>
  <c r="M249" i="34"/>
  <c r="K250" i="34" a="1"/>
  <c r="K250" i="34" s="1"/>
  <c r="Q250" i="34" s="1"/>
  <c r="O249" i="34"/>
  <c r="S249" i="34"/>
  <c r="U249" i="34"/>
  <c r="M250" i="34" l="1"/>
  <c r="L250" i="34"/>
  <c r="K251" i="34" a="1"/>
  <c r="K251" i="34" s="1"/>
  <c r="Q251" i="34" s="1"/>
  <c r="O250" i="34"/>
  <c r="S250" i="34"/>
  <c r="U250" i="34"/>
  <c r="L251" i="34" l="1"/>
  <c r="M251" i="34"/>
  <c r="K252" i="34" a="1"/>
  <c r="K252" i="34" s="1"/>
  <c r="Q252" i="34" s="1"/>
  <c r="O251" i="34"/>
  <c r="S251" i="34"/>
  <c r="U251" i="34"/>
  <c r="L252" i="34" l="1"/>
  <c r="M252" i="34"/>
  <c r="K253" i="34" a="1"/>
  <c r="K253" i="34" s="1"/>
  <c r="Q253" i="34" s="1"/>
  <c r="O252" i="34"/>
  <c r="S252" i="34"/>
  <c r="U252" i="34"/>
  <c r="M253" i="34" l="1"/>
  <c r="L253" i="34"/>
  <c r="K254" i="34" a="1"/>
  <c r="K254" i="34" s="1"/>
  <c r="Q254" i="34" s="1"/>
  <c r="O253" i="34"/>
  <c r="S253" i="34"/>
  <c r="U253" i="34"/>
  <c r="S254" i="34" l="1"/>
  <c r="L254" i="34"/>
  <c r="O254" i="34"/>
  <c r="M254" i="34"/>
  <c r="U254" i="34"/>
  <c r="K255" i="34" a="1"/>
  <c r="K255" i="34" s="1"/>
  <c r="Q255" i="34" s="1"/>
  <c r="O255" i="34" l="1"/>
  <c r="S255" i="34"/>
  <c r="M255" i="34"/>
  <c r="L255" i="34"/>
  <c r="U255" i="34"/>
  <c r="K256" i="34" a="1"/>
  <c r="K256" i="34" s="1"/>
  <c r="Q256" i="34" s="1"/>
  <c r="D16" i="5"/>
  <c r="Q16" i="5" s="1"/>
  <c r="H16" i="5"/>
  <c r="E16" i="5"/>
  <c r="G16" i="5"/>
  <c r="F16" i="5"/>
  <c r="F101" i="5"/>
  <c r="G101" i="5"/>
  <c r="D100" i="5"/>
  <c r="Q100" i="5" s="1"/>
  <c r="I100" i="5" s="1"/>
  <c r="H101" i="5"/>
  <c r="D101" i="5"/>
  <c r="Q101" i="5" s="1"/>
  <c r="E101" i="5"/>
  <c r="G54" i="5"/>
  <c r="E54" i="5"/>
  <c r="F54" i="5"/>
  <c r="D54" i="5"/>
  <c r="Q54" i="5" s="1"/>
  <c r="H54" i="5"/>
  <c r="E78" i="5"/>
  <c r="H78" i="5"/>
  <c r="D78" i="5"/>
  <c r="Q78" i="5" s="1"/>
  <c r="G78" i="5"/>
  <c r="F78" i="5"/>
  <c r="H45" i="5"/>
  <c r="D45" i="5"/>
  <c r="Q45" i="5" s="1"/>
  <c r="F45" i="5"/>
  <c r="E45" i="5"/>
  <c r="G45" i="5"/>
  <c r="D56" i="5"/>
  <c r="Q56" i="5" s="1"/>
  <c r="E56" i="5"/>
  <c r="H56" i="5"/>
  <c r="G56" i="5"/>
  <c r="F56" i="5"/>
  <c r="F72" i="5"/>
  <c r="H69" i="5"/>
  <c r="D69" i="5"/>
  <c r="Q69" i="5" s="1"/>
  <c r="G69" i="5"/>
  <c r="E69" i="5"/>
  <c r="F69" i="5"/>
  <c r="D72" i="5"/>
  <c r="Q72" i="5" s="1"/>
  <c r="E72" i="5"/>
  <c r="G72" i="5"/>
  <c r="H72" i="5"/>
  <c r="E59" i="5"/>
  <c r="M59" i="5" s="1"/>
  <c r="I59" i="5" s="1"/>
  <c r="F68" i="5"/>
  <c r="D68" i="5"/>
  <c r="Q68" i="5" s="1"/>
  <c r="E68" i="5"/>
  <c r="G68" i="5"/>
  <c r="H68" i="5"/>
  <c r="E40" i="5"/>
  <c r="F40" i="5"/>
  <c r="F33" i="5"/>
  <c r="G33" i="5"/>
  <c r="E33" i="5"/>
  <c r="D39" i="5"/>
  <c r="Q39" i="5" s="1"/>
  <c r="E39" i="5"/>
  <c r="G39" i="5"/>
  <c r="F39" i="5"/>
  <c r="H33" i="5"/>
  <c r="H39" i="5"/>
  <c r="D33" i="5"/>
  <c r="Q33" i="5" s="1"/>
  <c r="M69" i="5" l="1"/>
  <c r="I69" i="5" s="1"/>
  <c r="O256" i="34"/>
  <c r="S256" i="34"/>
  <c r="M256" i="34"/>
  <c r="L256" i="34"/>
  <c r="U256" i="34"/>
  <c r="K257" i="34" a="1"/>
  <c r="K257" i="34" s="1"/>
  <c r="Q257" i="34" s="1"/>
  <c r="I16" i="5"/>
  <c r="M54" i="5"/>
  <c r="I54" i="5" s="1"/>
  <c r="M101" i="5"/>
  <c r="I101" i="5" s="1"/>
  <c r="M78" i="5"/>
  <c r="I78" i="5" s="1"/>
  <c r="M45" i="5"/>
  <c r="I45" i="5" s="1"/>
  <c r="M56" i="5"/>
  <c r="I56" i="5" s="1"/>
  <c r="M72" i="5"/>
  <c r="I72" i="5" s="1"/>
  <c r="M68" i="5"/>
  <c r="I68" i="5" s="1"/>
  <c r="M40" i="5"/>
  <c r="I40" i="5" s="1"/>
  <c r="M33" i="5"/>
  <c r="M39" i="5"/>
  <c r="I39" i="5" s="1"/>
  <c r="I33" i="5" l="1"/>
  <c r="L257" i="34"/>
  <c r="M257" i="34"/>
  <c r="S257" i="34"/>
  <c r="O257" i="34"/>
  <c r="U257" i="34"/>
  <c r="K258" i="34" a="1"/>
  <c r="K258" i="34" s="1"/>
  <c r="Q258" i="34" s="1"/>
  <c r="M258" i="34" l="1"/>
  <c r="S258" i="34"/>
  <c r="O258" i="34"/>
  <c r="L258" i="34"/>
  <c r="U258" i="34"/>
  <c r="K259" i="34" a="1"/>
  <c r="K259" i="34" s="1"/>
  <c r="Q259" i="34" s="1"/>
  <c r="L259" i="34" l="1"/>
  <c r="S259" i="34"/>
  <c r="O259" i="34"/>
  <c r="M259" i="34"/>
  <c r="U259" i="34"/>
  <c r="K260" i="34" a="1"/>
  <c r="K260" i="34" s="1"/>
  <c r="Q260" i="34" s="1"/>
  <c r="O260" i="34" l="1"/>
  <c r="S260" i="34"/>
  <c r="L260" i="34"/>
  <c r="M260" i="34"/>
  <c r="U260" i="34"/>
  <c r="K261" i="34" a="1"/>
  <c r="K261" i="34" s="1"/>
  <c r="Q261" i="34" s="1"/>
  <c r="S261" i="34" l="1"/>
  <c r="M261" i="34"/>
  <c r="O261" i="34"/>
  <c r="L261" i="34"/>
  <c r="U261" i="34"/>
  <c r="K262" i="34" a="1"/>
  <c r="K262" i="34" s="1"/>
  <c r="Q262" i="34" s="1"/>
  <c r="S262" i="34" l="1"/>
  <c r="M262" i="34"/>
  <c r="O262" i="34"/>
  <c r="L262" i="34"/>
  <c r="U262" i="34"/>
  <c r="K263" i="34" a="1"/>
  <c r="K263" i="34" s="1"/>
  <c r="Q263" i="34" s="1"/>
  <c r="L263" i="34" l="1"/>
  <c r="M263" i="34"/>
  <c r="S263" i="34"/>
  <c r="O263" i="34"/>
  <c r="U263" i="34"/>
  <c r="K264" i="34" a="1"/>
  <c r="K264" i="34" s="1"/>
  <c r="Q264" i="34" s="1"/>
  <c r="M264" i="34" l="1"/>
  <c r="O264" i="34"/>
  <c r="S264" i="34"/>
  <c r="L264" i="34"/>
  <c r="U264" i="34"/>
  <c r="K265" i="34" a="1"/>
  <c r="K265" i="34" s="1"/>
  <c r="Q265" i="34" s="1"/>
  <c r="S265" i="34" l="1"/>
  <c r="L265" i="34"/>
  <c r="M265" i="34"/>
  <c r="O265" i="34"/>
  <c r="U265" i="34"/>
  <c r="K266" i="34" a="1"/>
  <c r="K266" i="34" s="1"/>
  <c r="Q266" i="34" s="1"/>
  <c r="M266" i="34" l="1"/>
  <c r="S266" i="34"/>
  <c r="O266" i="34"/>
  <c r="L266" i="34"/>
  <c r="U266" i="34"/>
  <c r="K267" i="34" a="1"/>
  <c r="K267" i="34" s="1"/>
  <c r="Q267" i="34" s="1"/>
  <c r="M267" i="34" l="1"/>
  <c r="L267" i="34"/>
  <c r="O267" i="34"/>
  <c r="S267" i="34"/>
  <c r="U267" i="34"/>
  <c r="K268" i="34" a="1"/>
  <c r="K268" i="34" s="1"/>
  <c r="Q268" i="34" s="1"/>
  <c r="M268" i="34" l="1"/>
  <c r="S268" i="34"/>
  <c r="O268" i="34"/>
  <c r="L268" i="34"/>
  <c r="U268" i="34"/>
  <c r="K269" i="34" a="1"/>
  <c r="K269" i="34" s="1"/>
  <c r="Q269" i="34" s="1"/>
  <c r="L269" i="34" l="1"/>
  <c r="M269" i="34"/>
  <c r="S269" i="34"/>
  <c r="O269" i="34"/>
  <c r="U269" i="34"/>
  <c r="K270" i="34" a="1"/>
  <c r="K270" i="34" s="1"/>
  <c r="Q270" i="34" s="1"/>
  <c r="S270" i="34" l="1"/>
  <c r="O270" i="34"/>
  <c r="L270" i="34"/>
  <c r="M270" i="34"/>
  <c r="U270" i="34"/>
  <c r="K271" i="34" a="1"/>
  <c r="K271" i="34" s="1"/>
  <c r="Q271" i="34" s="1"/>
  <c r="M271" i="34" l="1"/>
  <c r="L271" i="34"/>
  <c r="O271" i="34"/>
  <c r="S271" i="34"/>
  <c r="U271" i="34"/>
  <c r="K272" i="34" a="1"/>
  <c r="K272" i="34" s="1"/>
  <c r="Q272" i="34" s="1"/>
  <c r="S272" i="34" l="1"/>
  <c r="M272" i="34"/>
  <c r="O272" i="34"/>
  <c r="L272" i="34"/>
  <c r="U272" i="34"/>
  <c r="K273" i="34" a="1"/>
  <c r="K273" i="34" s="1"/>
  <c r="Q273" i="34" s="1"/>
  <c r="L273" i="34" l="1"/>
  <c r="M273" i="34"/>
  <c r="S273" i="34"/>
  <c r="O273" i="34"/>
  <c r="U273" i="34"/>
  <c r="K274" i="34" a="1"/>
  <c r="K274" i="34" s="1"/>
  <c r="Q274" i="34" s="1"/>
  <c r="S274" i="34" l="1"/>
  <c r="O274" i="34"/>
  <c r="L274" i="34"/>
  <c r="M274" i="34"/>
  <c r="U274" i="34"/>
  <c r="K275" i="34" a="1"/>
  <c r="K275" i="34" s="1"/>
  <c r="Q275" i="34" s="1"/>
  <c r="M275" i="34" l="1"/>
  <c r="O275" i="34"/>
  <c r="S275" i="34"/>
  <c r="L275" i="34"/>
  <c r="U275" i="34"/>
  <c r="K276" i="34" a="1"/>
  <c r="K276" i="34" s="1"/>
  <c r="Q276" i="34" s="1"/>
  <c r="L276" i="34" l="1"/>
  <c r="S276" i="34"/>
  <c r="O276" i="34"/>
  <c r="M276" i="34"/>
  <c r="U276" i="34"/>
  <c r="K277" i="34" a="1"/>
  <c r="K277" i="34" s="1"/>
  <c r="Q277" i="34" s="1"/>
  <c r="M277" i="34" l="1"/>
  <c r="O277" i="34"/>
  <c r="S277" i="34"/>
  <c r="L277" i="34"/>
  <c r="U277" i="34"/>
  <c r="K278" i="34" a="1"/>
  <c r="K278" i="34" s="1"/>
  <c r="S278" i="34" l="1"/>
  <c r="Q278" i="34"/>
  <c r="M278" i="34"/>
  <c r="L278" i="34"/>
  <c r="O278" i="34"/>
  <c r="U278" i="34"/>
  <c r="K279" i="34" l="1" a="1"/>
  <c r="K279" i="34" s="1"/>
  <c r="S279" i="34" l="1"/>
  <c r="Q279" i="34"/>
  <c r="L279" i="34"/>
  <c r="O279" i="34"/>
  <c r="M279" i="34"/>
  <c r="U279" i="34"/>
  <c r="K280" i="34" a="1"/>
  <c r="K280" i="34" s="1"/>
  <c r="S280" i="34" l="1"/>
  <c r="Q280" i="34"/>
  <c r="M280" i="34"/>
  <c r="O280" i="34"/>
  <c r="L280" i="34"/>
  <c r="U280" i="34"/>
  <c r="K281" i="34" a="1"/>
  <c r="K281" i="34" s="1"/>
  <c r="Q281" i="34" l="1"/>
  <c r="S281" i="34"/>
  <c r="M281" i="34"/>
  <c r="O281" i="34"/>
  <c r="L281" i="34"/>
  <c r="U281" i="34"/>
  <c r="K282" i="34" a="1"/>
  <c r="K282" i="34" s="1"/>
  <c r="S282" i="34" l="1"/>
  <c r="Q282" i="34"/>
  <c r="O282" i="34"/>
  <c r="L282" i="34"/>
  <c r="M282" i="34"/>
  <c r="U282" i="34"/>
  <c r="K283" i="34" a="1"/>
  <c r="K283" i="34" s="1"/>
  <c r="S283" i="34" l="1"/>
  <c r="Q283" i="34"/>
  <c r="O283" i="34"/>
  <c r="L283" i="34"/>
  <c r="M283" i="34"/>
  <c r="U283" i="34"/>
  <c r="K284" i="34" a="1"/>
  <c r="K284" i="34" s="1"/>
  <c r="S284" i="34" l="1"/>
  <c r="Q284" i="34"/>
  <c r="L284" i="34"/>
  <c r="M284" i="34"/>
  <c r="O284" i="34"/>
  <c r="U284" i="34"/>
  <c r="K285" i="34" a="1"/>
  <c r="K285" i="34" s="1"/>
  <c r="Q285" i="34" l="1"/>
  <c r="S285" i="34"/>
  <c r="M285" i="34"/>
  <c r="O285" i="34"/>
  <c r="L285" i="34"/>
  <c r="U285" i="34"/>
  <c r="K286" i="34" a="1"/>
  <c r="K286" i="34" s="1"/>
  <c r="S286" i="34" l="1"/>
  <c r="Q286" i="34"/>
  <c r="O286" i="34"/>
  <c r="M286" i="34"/>
  <c r="L286" i="34"/>
  <c r="U286" i="34"/>
  <c r="K287" i="34" a="1"/>
  <c r="K287" i="34" s="1"/>
  <c r="S287" i="34" l="1"/>
  <c r="Q287" i="34"/>
  <c r="M287" i="34"/>
  <c r="O287" i="34"/>
  <c r="L287" i="34"/>
  <c r="U287" i="34"/>
  <c r="K288" i="34" a="1"/>
  <c r="K288" i="34" s="1"/>
  <c r="S288" i="34" l="1"/>
  <c r="Q288" i="34"/>
  <c r="M288" i="34"/>
  <c r="O288" i="34"/>
  <c r="L288" i="34"/>
  <c r="U288" i="34"/>
  <c r="K289" i="34" a="1"/>
  <c r="K289" i="34" s="1"/>
  <c r="Q289" i="34" l="1"/>
  <c r="S289" i="34"/>
  <c r="O289" i="34"/>
  <c r="M289" i="34"/>
  <c r="L289" i="34"/>
  <c r="U289" i="34"/>
  <c r="K290" i="34" a="1"/>
  <c r="K290" i="34" s="1"/>
  <c r="S290" i="34" l="1"/>
  <c r="Q290" i="34"/>
  <c r="O290" i="34"/>
  <c r="L290" i="34"/>
  <c r="M290" i="34"/>
  <c r="U290" i="34"/>
  <c r="K291" i="34" a="1"/>
  <c r="K291" i="34" s="1"/>
  <c r="S291" i="34" l="1"/>
  <c r="Q291" i="34"/>
  <c r="L291" i="34"/>
  <c r="M291" i="34"/>
  <c r="O291" i="34"/>
  <c r="U291" i="34"/>
  <c r="K292" i="34" a="1"/>
  <c r="K292" i="34" s="1"/>
  <c r="S292" i="34" l="1"/>
  <c r="Q292" i="34"/>
  <c r="O292" i="34"/>
  <c r="M292" i="34"/>
  <c r="L292" i="34"/>
  <c r="U292" i="34"/>
  <c r="K293" i="34" a="1"/>
  <c r="K293" i="34" s="1"/>
  <c r="Q293" i="34" l="1"/>
  <c r="S293" i="34"/>
  <c r="M293" i="34"/>
  <c r="O293" i="34"/>
  <c r="L293" i="34"/>
  <c r="U293" i="34"/>
  <c r="K294" i="34" a="1"/>
  <c r="K294" i="34" s="1"/>
  <c r="S294" i="34" l="1"/>
  <c r="Q294" i="34"/>
  <c r="O294" i="34"/>
  <c r="M294" i="34"/>
  <c r="L294" i="34"/>
  <c r="U294" i="34"/>
  <c r="K295" i="34" a="1"/>
  <c r="K295" i="34" s="1"/>
  <c r="S295" i="34" l="1"/>
  <c r="Q295" i="34"/>
  <c r="O295" i="34"/>
  <c r="M295" i="34"/>
  <c r="L295" i="34"/>
  <c r="U295" i="34"/>
  <c r="K296" i="34" a="1"/>
  <c r="K296" i="34" s="1"/>
  <c r="S296" i="34" l="1"/>
  <c r="Q296" i="34"/>
  <c r="O296" i="34"/>
  <c r="L296" i="34"/>
  <c r="M296" i="34"/>
  <c r="U296" i="34"/>
  <c r="K297" i="34" a="1"/>
  <c r="K297" i="34" s="1"/>
  <c r="Q297" i="34" l="1"/>
  <c r="S297" i="34"/>
  <c r="M297" i="34"/>
  <c r="O297" i="34"/>
  <c r="L297" i="34"/>
  <c r="U297" i="34"/>
  <c r="K298" i="34" a="1"/>
  <c r="K298" i="34" s="1"/>
  <c r="S298" i="34" l="1"/>
  <c r="Q298" i="34"/>
  <c r="M298" i="34"/>
  <c r="L298" i="34"/>
  <c r="O298" i="34"/>
  <c r="U298" i="34"/>
  <c r="K299" i="34" a="1"/>
  <c r="K299" i="34" s="1"/>
  <c r="S299" i="34" l="1"/>
  <c r="Q299" i="34"/>
  <c r="L299" i="34"/>
  <c r="M299" i="34"/>
  <c r="O299" i="34"/>
  <c r="U299" i="34"/>
  <c r="K300" i="34" a="1"/>
  <c r="K300" i="34" s="1"/>
  <c r="S300" i="34" l="1"/>
  <c r="Q300" i="34"/>
  <c r="L300" i="34"/>
  <c r="O300" i="34"/>
  <c r="M300" i="34"/>
  <c r="U300" i="34"/>
  <c r="K301" i="34" a="1"/>
  <c r="K301" i="34" s="1"/>
  <c r="Q301" i="34" l="1"/>
  <c r="S301" i="34"/>
  <c r="L301" i="34"/>
  <c r="M301" i="34"/>
  <c r="O301" i="34"/>
  <c r="U301" i="34"/>
  <c r="K302" i="34" a="1"/>
  <c r="K302" i="34" s="1"/>
  <c r="S302" i="34" l="1"/>
  <c r="Q302" i="34"/>
  <c r="M302" i="34"/>
  <c r="L302" i="34"/>
  <c r="O302" i="34"/>
  <c r="U302" i="34"/>
  <c r="K303" i="34" a="1"/>
  <c r="K303" i="34" s="1"/>
  <c r="S303" i="34" l="1"/>
  <c r="Q303" i="34"/>
  <c r="O303" i="34"/>
  <c r="L303" i="34"/>
  <c r="M303" i="34"/>
  <c r="U303" i="34"/>
  <c r="K304" i="34" a="1"/>
  <c r="K304" i="34" s="1"/>
  <c r="S304" i="34" l="1"/>
  <c r="Q304" i="34"/>
  <c r="L304" i="34"/>
  <c r="M304" i="34"/>
  <c r="O304" i="34"/>
  <c r="U304" i="34"/>
  <c r="K305" i="34" a="1"/>
  <c r="K305" i="34" s="1"/>
  <c r="Q305" i="34" l="1"/>
  <c r="S305" i="34"/>
  <c r="M305" i="34"/>
  <c r="O305" i="34"/>
  <c r="L305" i="34"/>
  <c r="U305" i="34"/>
  <c r="K306" i="34" a="1"/>
  <c r="K306" i="34" s="1"/>
  <c r="S306" i="34" l="1"/>
  <c r="Q306" i="34"/>
  <c r="M306" i="34"/>
  <c r="O306" i="34"/>
  <c r="L306" i="34"/>
  <c r="U306" i="34"/>
  <c r="K307" i="34" a="1"/>
  <c r="K307" i="34" s="1"/>
  <c r="S307" i="34" l="1"/>
  <c r="Q307" i="34"/>
  <c r="L307" i="34"/>
  <c r="O307" i="34"/>
  <c r="M307" i="34"/>
  <c r="U307" i="34"/>
  <c r="K308" i="34" a="1"/>
  <c r="K308" i="34" s="1"/>
  <c r="S308" i="34" l="1"/>
  <c r="Q308" i="34"/>
  <c r="O308" i="34"/>
  <c r="L308" i="34"/>
  <c r="M308" i="34"/>
  <c r="U308" i="34"/>
  <c r="K309" i="34" a="1"/>
  <c r="K309" i="34" s="1"/>
  <c r="Q309" i="34" l="1"/>
  <c r="S309" i="34"/>
  <c r="L309" i="34"/>
  <c r="M309" i="34"/>
  <c r="O309" i="34"/>
  <c r="U309" i="34"/>
  <c r="K310" i="34" a="1"/>
  <c r="K310" i="34" s="1"/>
  <c r="S310" i="34" l="1"/>
  <c r="Q310" i="34"/>
  <c r="O310" i="34"/>
  <c r="M310" i="34"/>
  <c r="L310" i="34"/>
  <c r="U310" i="34"/>
  <c r="K311" i="34" a="1"/>
  <c r="K311" i="34" s="1"/>
  <c r="S311" i="34" l="1"/>
  <c r="Q311" i="34"/>
  <c r="O311" i="34"/>
  <c r="M311" i="34"/>
  <c r="L311" i="34"/>
  <c r="U311" i="34"/>
  <c r="K312" i="34" a="1"/>
  <c r="K312" i="34" s="1"/>
  <c r="S312" i="34" l="1"/>
  <c r="Q312" i="34"/>
  <c r="O312" i="34"/>
  <c r="L312" i="34"/>
  <c r="M312" i="34"/>
  <c r="U312" i="34"/>
  <c r="K313" i="34" a="1"/>
  <c r="K313" i="34" s="1"/>
  <c r="Q313" i="34" l="1"/>
  <c r="S313" i="34"/>
  <c r="O313" i="34"/>
  <c r="M313" i="34"/>
  <c r="L313" i="34"/>
  <c r="U313" i="34"/>
  <c r="K314" i="34" a="1"/>
  <c r="K314" i="34" s="1"/>
  <c r="S314" i="34" l="1"/>
  <c r="Q314" i="34"/>
  <c r="O314" i="34"/>
  <c r="L314" i="34"/>
  <c r="M314" i="34"/>
  <c r="K315" i="34" a="1"/>
  <c r="K315" i="34" s="1"/>
  <c r="U314" i="34"/>
  <c r="S315" i="34" l="1"/>
  <c r="Q315" i="34"/>
  <c r="O315" i="34"/>
  <c r="M315" i="34"/>
  <c r="L315" i="34"/>
  <c r="K316" i="34" a="1"/>
  <c r="K316" i="34" s="1"/>
  <c r="U315" i="34"/>
  <c r="S316" i="34" l="1"/>
  <c r="Q316" i="34"/>
  <c r="O316" i="34"/>
  <c r="L316" i="34"/>
  <c r="M316" i="34"/>
  <c r="U316" i="34"/>
  <c r="K317" i="34" a="1"/>
  <c r="K317" i="34" s="1"/>
  <c r="Q317" i="34" l="1"/>
  <c r="O317" i="34"/>
  <c r="S317" i="34"/>
  <c r="L317" i="34"/>
  <c r="M317" i="34"/>
  <c r="U317" i="34"/>
  <c r="K318" i="34" a="1"/>
  <c r="K318" i="34" s="1"/>
  <c r="S318" i="34" l="1"/>
  <c r="Q318" i="34"/>
  <c r="O318" i="34"/>
  <c r="L318" i="34"/>
  <c r="M318" i="34"/>
  <c r="U318" i="34"/>
  <c r="K319" i="34" a="1"/>
  <c r="K319" i="34" s="1"/>
  <c r="S319" i="34" l="1"/>
  <c r="Q319" i="34"/>
  <c r="O319" i="34"/>
  <c r="M319" i="34"/>
  <c r="L319" i="34"/>
  <c r="U319" i="34"/>
  <c r="K320" i="34" a="1"/>
  <c r="K320" i="34" s="1"/>
  <c r="S320" i="34" l="1"/>
  <c r="Q320" i="34"/>
  <c r="O320" i="34"/>
  <c r="L320" i="34"/>
  <c r="M320" i="34"/>
  <c r="U320" i="34"/>
  <c r="K321" i="34" a="1"/>
  <c r="K321" i="34" s="1"/>
  <c r="Q321" i="34" l="1"/>
  <c r="S321" i="34"/>
  <c r="O321" i="34"/>
  <c r="L321" i="34"/>
  <c r="M321" i="34"/>
  <c r="U321" i="34"/>
  <c r="K322" i="34" a="1"/>
  <c r="K322" i="34" s="1"/>
  <c r="S322" i="34" l="1"/>
  <c r="Q322" i="34"/>
  <c r="O322" i="34"/>
  <c r="M322" i="34"/>
  <c r="L322" i="34"/>
  <c r="U322" i="34"/>
  <c r="K323" i="34" a="1"/>
  <c r="K323" i="34" s="1"/>
  <c r="S323" i="34" l="1"/>
  <c r="Q323" i="34"/>
  <c r="O323" i="34"/>
  <c r="M323" i="34"/>
  <c r="L323" i="34"/>
  <c r="U323" i="34"/>
  <c r="K324" i="34" a="1"/>
  <c r="K324" i="34" s="1"/>
  <c r="S324" i="34" l="1"/>
  <c r="Q324" i="34"/>
  <c r="O324" i="34"/>
  <c r="M324" i="34"/>
  <c r="L324" i="34"/>
  <c r="U324" i="34"/>
  <c r="K325" i="34" a="1"/>
  <c r="K325" i="34" s="1"/>
  <c r="Q325" i="34" l="1"/>
  <c r="O325" i="34"/>
  <c r="S325" i="34"/>
  <c r="L325" i="34"/>
  <c r="M325" i="34"/>
  <c r="U325" i="34"/>
  <c r="K326" i="34" a="1"/>
  <c r="K326" i="34" s="1"/>
  <c r="S326" i="34" l="1"/>
  <c r="Q326" i="34"/>
  <c r="O326" i="34"/>
  <c r="M326" i="34"/>
  <c r="L326" i="34"/>
  <c r="U326" i="34"/>
  <c r="K327" i="34" a="1"/>
  <c r="K327" i="34" s="1"/>
  <c r="S327" i="34" l="1"/>
  <c r="Q327" i="34"/>
  <c r="O327" i="34"/>
  <c r="M327" i="34"/>
  <c r="L327" i="34"/>
  <c r="U327" i="34"/>
  <c r="K328" i="34" a="1"/>
  <c r="K328" i="34" s="1"/>
  <c r="S328" i="34" l="1"/>
  <c r="Q328" i="34"/>
  <c r="O328" i="34"/>
  <c r="L328" i="34"/>
  <c r="M328" i="34"/>
  <c r="U328" i="34"/>
  <c r="K329" i="34" a="1"/>
  <c r="K329" i="34" s="1"/>
  <c r="Q329" i="34" l="1"/>
  <c r="S329" i="34"/>
  <c r="O329" i="34"/>
  <c r="M329" i="34"/>
  <c r="L329" i="34"/>
  <c r="U329" i="34"/>
  <c r="K330" i="34" a="1"/>
  <c r="K330" i="34" s="1"/>
  <c r="S330" i="34" l="1"/>
  <c r="Q330" i="34"/>
  <c r="O330" i="34"/>
  <c r="M330" i="34"/>
  <c r="L330" i="34"/>
  <c r="U330" i="34"/>
  <c r="K331" i="34" a="1"/>
  <c r="K331" i="34" s="1"/>
  <c r="S331" i="34" l="1"/>
  <c r="Q331" i="34"/>
  <c r="O331" i="34"/>
  <c r="M331" i="34"/>
  <c r="L331" i="34"/>
  <c r="U331" i="34"/>
  <c r="K332" i="34" a="1"/>
  <c r="K332" i="34" s="1"/>
  <c r="S332" i="34" l="1"/>
  <c r="Q332" i="34"/>
  <c r="O332" i="34"/>
  <c r="L332" i="34"/>
  <c r="M332" i="34"/>
  <c r="U332" i="34"/>
  <c r="K333" i="34" a="1"/>
  <c r="K333" i="34" s="1"/>
  <c r="Q333" i="34" l="1"/>
  <c r="O333" i="34"/>
  <c r="S333" i="34"/>
  <c r="L333" i="34"/>
  <c r="M333" i="34"/>
  <c r="U333" i="34"/>
  <c r="K334" i="34" a="1"/>
  <c r="K334" i="34" s="1"/>
  <c r="S334" i="34" l="1"/>
  <c r="Q334" i="34"/>
  <c r="O334" i="34"/>
  <c r="M334" i="34"/>
  <c r="L334" i="34"/>
  <c r="U334" i="34"/>
  <c r="K335" i="34" a="1"/>
  <c r="K335" i="34" s="1"/>
  <c r="S335" i="34" l="1"/>
  <c r="Q335" i="34"/>
  <c r="O335" i="34"/>
  <c r="M335" i="34"/>
  <c r="L335" i="34"/>
  <c r="U335" i="34"/>
  <c r="K336" i="34" a="1"/>
  <c r="K336" i="34" s="1"/>
  <c r="S336" i="34" l="1"/>
  <c r="Q336" i="34"/>
  <c r="O336" i="34"/>
  <c r="M336" i="34"/>
  <c r="L336" i="34"/>
  <c r="U336" i="34"/>
  <c r="K337" i="34" a="1"/>
  <c r="K337" i="34" s="1"/>
  <c r="Q337" i="34" l="1"/>
  <c r="S337" i="34"/>
  <c r="O337" i="34"/>
  <c r="L337" i="34"/>
  <c r="M337" i="34"/>
  <c r="U337" i="34"/>
  <c r="K338" i="34" a="1"/>
  <c r="K338" i="34" s="1"/>
  <c r="S338" i="34" l="1"/>
  <c r="Q338" i="34"/>
  <c r="O338" i="34"/>
  <c r="M338" i="34"/>
  <c r="L338" i="34"/>
  <c r="U338" i="34"/>
  <c r="K339" i="34" a="1"/>
  <c r="K339" i="34" s="1"/>
  <c r="S339" i="34" l="1"/>
  <c r="Q339" i="34"/>
  <c r="O339" i="34"/>
  <c r="M339" i="34"/>
  <c r="L339" i="34"/>
  <c r="U339" i="34"/>
  <c r="K340" i="34" a="1"/>
  <c r="K340" i="34" s="1"/>
  <c r="S340" i="34" l="1"/>
  <c r="Q340" i="34"/>
  <c r="O340" i="34"/>
  <c r="L340" i="34"/>
  <c r="M340" i="34"/>
  <c r="U340" i="34"/>
  <c r="K341" i="34" a="1"/>
  <c r="K341" i="34" s="1"/>
  <c r="Q341" i="34" l="1"/>
  <c r="O341" i="34"/>
  <c r="S341" i="34"/>
  <c r="L341" i="34"/>
  <c r="M341" i="34"/>
  <c r="U341" i="34"/>
  <c r="K342" i="34" a="1"/>
  <c r="K342" i="34" s="1"/>
  <c r="S342" i="34" l="1"/>
  <c r="Q342" i="34"/>
  <c r="O342" i="34"/>
  <c r="M342" i="34"/>
  <c r="L342" i="34"/>
  <c r="U342" i="34"/>
  <c r="K343" i="34" a="1"/>
  <c r="K343" i="34" s="1"/>
  <c r="S343" i="34" l="1"/>
  <c r="O343" i="34"/>
  <c r="Q343" i="34"/>
  <c r="L343" i="34"/>
  <c r="M343" i="34"/>
  <c r="U343" i="34"/>
  <c r="K344" i="34" a="1"/>
  <c r="K344" i="34" s="1"/>
  <c r="S344" i="34" l="1"/>
  <c r="Q344" i="34"/>
  <c r="O344" i="34"/>
  <c r="M344" i="34"/>
  <c r="L344" i="34"/>
  <c r="U344" i="34"/>
  <c r="K345" i="34" a="1"/>
  <c r="K345" i="34" s="1"/>
  <c r="S345" i="34" l="1"/>
  <c r="O345" i="34"/>
  <c r="Q345" i="34"/>
  <c r="M345" i="34"/>
  <c r="L345" i="34"/>
  <c r="U345" i="34"/>
  <c r="K346" i="34" a="1"/>
  <c r="K346" i="34" s="1"/>
  <c r="S346" i="34" l="1"/>
  <c r="Q346" i="34"/>
  <c r="O346" i="34"/>
  <c r="M346" i="34"/>
  <c r="L346" i="34"/>
  <c r="U346" i="34"/>
  <c r="K347" i="34" a="1"/>
  <c r="K347" i="34" s="1"/>
  <c r="S347" i="34" l="1"/>
  <c r="O347" i="34"/>
  <c r="Q347" i="34"/>
  <c r="L347" i="34"/>
  <c r="M347" i="34"/>
  <c r="U347" i="34"/>
  <c r="K348" i="34" a="1"/>
  <c r="K348" i="34" s="1"/>
  <c r="S348" i="34" l="1"/>
  <c r="Q348" i="34"/>
  <c r="O348" i="34"/>
  <c r="L348" i="34"/>
  <c r="M348" i="34"/>
  <c r="U348" i="34"/>
  <c r="K349" i="34" a="1"/>
  <c r="K349" i="34" s="1"/>
  <c r="O349" i="34" l="1"/>
  <c r="S349" i="34"/>
  <c r="Q349" i="34"/>
  <c r="M349" i="34"/>
  <c r="L349" i="34"/>
  <c r="U349" i="34"/>
  <c r="K350" i="34" a="1"/>
  <c r="K350" i="34" s="1"/>
  <c r="S350" i="34" l="1"/>
  <c r="Q350" i="34"/>
  <c r="O350" i="34"/>
  <c r="L350" i="34"/>
  <c r="M350" i="34"/>
  <c r="U350" i="34"/>
  <c r="K351" i="34" a="1"/>
  <c r="K351" i="34" s="1"/>
  <c r="S351" i="34" l="1"/>
  <c r="O351" i="34"/>
  <c r="Q351" i="34"/>
  <c r="L351" i="34"/>
  <c r="M351" i="34"/>
  <c r="U351" i="34"/>
  <c r="K352" i="34" a="1"/>
  <c r="K352" i="34" s="1"/>
  <c r="S352" i="34" l="1"/>
  <c r="Q352" i="34"/>
  <c r="O352" i="34"/>
  <c r="M352" i="34"/>
  <c r="L352" i="34"/>
  <c r="U352" i="34"/>
  <c r="K353" i="34" a="1"/>
  <c r="K353" i="34" s="1"/>
  <c r="S353" i="34" l="1"/>
  <c r="O353" i="34"/>
  <c r="Q353" i="34"/>
  <c r="M353" i="34"/>
  <c r="L353" i="34"/>
  <c r="U353" i="34"/>
  <c r="K354" i="34" a="1"/>
  <c r="K354" i="34" s="1"/>
  <c r="S354" i="34" l="1"/>
  <c r="Q354" i="34"/>
  <c r="O354" i="34"/>
  <c r="L354" i="34"/>
  <c r="M354" i="34"/>
  <c r="U354" i="34"/>
  <c r="K355" i="34" a="1"/>
  <c r="K355" i="34" s="1"/>
  <c r="S355" i="34" l="1"/>
  <c r="O355" i="34"/>
  <c r="Q355" i="34"/>
  <c r="M355" i="34"/>
  <c r="L355" i="34"/>
  <c r="U355" i="34"/>
  <c r="K356" i="34" a="1"/>
  <c r="K356" i="34" s="1"/>
  <c r="S356" i="34" l="1"/>
  <c r="Q356" i="34"/>
  <c r="O356" i="34"/>
  <c r="L356" i="34"/>
  <c r="M356" i="34"/>
  <c r="U356" i="34"/>
  <c r="K357" i="34" a="1"/>
  <c r="K357" i="34" s="1"/>
  <c r="O357" i="34" l="1"/>
  <c r="S357" i="34"/>
  <c r="Q357" i="34"/>
  <c r="M357" i="34"/>
  <c r="L357" i="34"/>
  <c r="U357" i="34"/>
  <c r="K358" i="34" a="1"/>
  <c r="K358" i="34" s="1"/>
  <c r="S358" i="34" l="1"/>
  <c r="Q358" i="34"/>
  <c r="O358" i="34"/>
  <c r="L358" i="34"/>
  <c r="M358" i="34"/>
  <c r="U358" i="34"/>
  <c r="K359" i="34" a="1"/>
  <c r="K359" i="34" s="1"/>
  <c r="S359" i="34" l="1"/>
  <c r="O359" i="34"/>
  <c r="Q359" i="34"/>
  <c r="M359" i="34"/>
  <c r="L359" i="34"/>
  <c r="U359" i="34"/>
  <c r="K360" i="34" a="1"/>
  <c r="K360" i="34" s="1"/>
  <c r="S360" i="34" l="1"/>
  <c r="Q360" i="34"/>
  <c r="O360" i="34"/>
  <c r="M360" i="34"/>
  <c r="L360" i="34"/>
  <c r="U360" i="34"/>
  <c r="K361" i="34" a="1"/>
  <c r="K361" i="34" s="1"/>
  <c r="S361" i="34" l="1"/>
  <c r="O361" i="34"/>
  <c r="Q361" i="34"/>
  <c r="L361" i="34"/>
  <c r="M361" i="34"/>
  <c r="U361" i="34"/>
  <c r="K362" i="34" a="1"/>
  <c r="K362" i="34" s="1"/>
  <c r="S362" i="34" l="1"/>
  <c r="Q362" i="34"/>
  <c r="O362" i="34"/>
  <c r="L362" i="34"/>
  <c r="M362" i="34"/>
  <c r="U362" i="34"/>
  <c r="K363" i="34" a="1"/>
  <c r="K363" i="34" s="1"/>
  <c r="S363" i="34" l="1"/>
  <c r="O363" i="34"/>
  <c r="Q363" i="34"/>
  <c r="L363" i="34"/>
  <c r="M363" i="34"/>
  <c r="U363" i="34"/>
  <c r="K364" i="34" a="1"/>
  <c r="K364" i="34" s="1"/>
  <c r="S364" i="34" l="1"/>
  <c r="Q364" i="34"/>
  <c r="O364" i="34"/>
  <c r="M364" i="34"/>
  <c r="L364" i="34"/>
  <c r="U364" i="34"/>
  <c r="K365" i="34" a="1"/>
  <c r="K365" i="34" s="1"/>
  <c r="O365" i="34" l="1"/>
  <c r="S365" i="34"/>
  <c r="Q365" i="34"/>
  <c r="M365" i="34"/>
  <c r="L365" i="34"/>
  <c r="U365" i="34"/>
  <c r="K366" i="34" a="1"/>
  <c r="K366" i="34" s="1"/>
  <c r="S366" i="34" l="1"/>
  <c r="Q366" i="34"/>
  <c r="O366" i="34"/>
  <c r="L366" i="34"/>
  <c r="M366" i="34"/>
  <c r="U366" i="34"/>
  <c r="K367" i="34" a="1"/>
  <c r="K367" i="34" s="1"/>
  <c r="S367" i="34" l="1"/>
  <c r="O367" i="34"/>
  <c r="Q367" i="34"/>
  <c r="L367" i="34"/>
  <c r="M367" i="34"/>
  <c r="U367" i="34"/>
  <c r="K368" i="34" a="1"/>
  <c r="K368" i="34" s="1"/>
  <c r="S368" i="34" l="1"/>
  <c r="Q368" i="34"/>
  <c r="O368" i="34"/>
  <c r="K369" i="34" a="1"/>
  <c r="K369" i="34" s="1"/>
  <c r="U368" i="34"/>
  <c r="M368" i="34"/>
  <c r="L368" i="34"/>
  <c r="U369" i="34" l="1"/>
  <c r="S369" i="34"/>
  <c r="O369" i="34"/>
  <c r="Q369" i="34"/>
  <c r="K370" i="34" a="1"/>
  <c r="K370" i="34" s="1"/>
  <c r="M370" i="34" s="1"/>
  <c r="M369" i="34"/>
  <c r="L369" i="34"/>
  <c r="U370" i="34" l="1"/>
  <c r="S370" i="34"/>
  <c r="Q370" i="34"/>
  <c r="O370" i="34"/>
  <c r="K371" i="34" a="1"/>
  <c r="K371" i="34" s="1"/>
  <c r="L370" i="34"/>
  <c r="U371" i="34" l="1"/>
  <c r="S371" i="34"/>
  <c r="O371" i="34"/>
  <c r="Q371" i="34"/>
  <c r="K372" i="34" a="1"/>
  <c r="K372" i="34" s="1"/>
  <c r="M372" i="34" s="1"/>
  <c r="M371" i="34"/>
  <c r="L371" i="34"/>
  <c r="U372" i="34" l="1"/>
  <c r="S372" i="34"/>
  <c r="Q372" i="34"/>
  <c r="O372" i="34"/>
  <c r="K373" i="34" a="1"/>
  <c r="K373" i="34" s="1"/>
  <c r="L372" i="34"/>
  <c r="U373" i="34" l="1"/>
  <c r="O373" i="34"/>
  <c r="S373" i="34"/>
  <c r="Q373" i="34"/>
  <c r="K374" i="34" a="1"/>
  <c r="K374" i="34" s="1"/>
  <c r="L374" i="34" s="1"/>
  <c r="M373" i="34"/>
  <c r="L373" i="34"/>
  <c r="U374" i="34" l="1"/>
  <c r="S374" i="34"/>
  <c r="Q374" i="34"/>
  <c r="O374" i="34"/>
  <c r="K375" i="34" a="1"/>
  <c r="K375" i="34" s="1"/>
  <c r="M374" i="34"/>
  <c r="U375" i="34" l="1"/>
  <c r="S375" i="34"/>
  <c r="O375" i="34"/>
  <c r="Q375" i="34"/>
  <c r="K376" i="34" a="1"/>
  <c r="K376" i="34" s="1"/>
  <c r="M375" i="34"/>
  <c r="L375" i="34"/>
  <c r="U376" i="34" l="1"/>
  <c r="S376" i="34"/>
  <c r="Q376" i="34"/>
  <c r="O376" i="34"/>
  <c r="M376" i="34"/>
  <c r="L376" i="34"/>
  <c r="K377" i="34" a="1"/>
  <c r="K377" i="34" s="1"/>
  <c r="M377" i="34" s="1"/>
  <c r="U377" i="34" l="1"/>
  <c r="S377" i="34"/>
  <c r="O377" i="34"/>
  <c r="Q377" i="34"/>
  <c r="K378" i="34" a="1"/>
  <c r="K378" i="34" s="1"/>
  <c r="L377" i="34"/>
  <c r="U378" i="34" l="1"/>
  <c r="S378" i="34"/>
  <c r="Q378" i="34"/>
  <c r="O378" i="34"/>
  <c r="K379" i="34" a="1"/>
  <c r="K379" i="34" s="1"/>
  <c r="M379" i="34" s="1"/>
  <c r="L378" i="34"/>
  <c r="M378" i="34"/>
  <c r="U379" i="34" l="1"/>
  <c r="S379" i="34"/>
  <c r="O379" i="34"/>
  <c r="Q379" i="34"/>
  <c r="K380" i="34" a="1"/>
  <c r="K380" i="34" s="1"/>
  <c r="L379" i="34"/>
  <c r="U380" i="34" l="1"/>
  <c r="S380" i="34"/>
  <c r="Q380" i="34"/>
  <c r="O380" i="34"/>
  <c r="K381" i="34" a="1"/>
  <c r="K381" i="34" s="1"/>
  <c r="L380" i="34"/>
  <c r="M380" i="34"/>
  <c r="U381" i="34" l="1"/>
  <c r="O381" i="34"/>
  <c r="S381" i="34"/>
  <c r="Q381" i="34"/>
  <c r="M381" i="34"/>
  <c r="K382" i="34" a="1"/>
  <c r="K382" i="34" s="1"/>
  <c r="L381" i="34"/>
  <c r="U382" i="34" l="1"/>
  <c r="S382" i="34"/>
  <c r="Q382" i="34"/>
  <c r="O382" i="34"/>
  <c r="K383" i="34" a="1"/>
  <c r="K383" i="34" s="1"/>
  <c r="L382" i="34"/>
  <c r="M382" i="34"/>
  <c r="U383" i="34" l="1"/>
  <c r="S383" i="34"/>
  <c r="O383" i="34"/>
  <c r="Q383" i="34"/>
  <c r="M383" i="34"/>
  <c r="K384" i="34" a="1"/>
  <c r="K384" i="34" s="1"/>
  <c r="L383" i="34"/>
  <c r="U384" i="34" l="1"/>
  <c r="S384" i="34"/>
  <c r="Q384" i="34"/>
  <c r="O384" i="34"/>
  <c r="K385" i="34" a="1"/>
  <c r="K385" i="34" s="1"/>
  <c r="M385" i="34" s="1"/>
  <c r="L384" i="34"/>
  <c r="M384" i="34"/>
  <c r="U385" i="34" l="1"/>
  <c r="S385" i="34"/>
  <c r="O385" i="34"/>
  <c r="Q385" i="34"/>
  <c r="K386" i="34" a="1"/>
  <c r="K386" i="34" s="1"/>
  <c r="L385" i="34"/>
  <c r="U386" i="34" l="1"/>
  <c r="S386" i="34"/>
  <c r="Q386" i="34"/>
  <c r="O386" i="34"/>
  <c r="K387" i="34" a="1"/>
  <c r="K387" i="34" s="1"/>
  <c r="L386" i="34"/>
  <c r="M386" i="34"/>
  <c r="U387" i="34" l="1"/>
  <c r="S387" i="34"/>
  <c r="O387" i="34"/>
  <c r="Q387" i="34"/>
  <c r="M387" i="34"/>
  <c r="K388" i="34" a="1"/>
  <c r="K388" i="34" s="1"/>
  <c r="L387" i="34"/>
  <c r="U388" i="34" l="1"/>
  <c r="S388" i="34"/>
  <c r="Q388" i="34"/>
  <c r="O388" i="34"/>
  <c r="K389" i="34" a="1"/>
  <c r="K389" i="34" s="1"/>
  <c r="L388" i="34"/>
  <c r="M388" i="34"/>
  <c r="U389" i="34" l="1"/>
  <c r="O389" i="34"/>
  <c r="S389" i="34"/>
  <c r="Q389" i="34"/>
  <c r="M389" i="34"/>
  <c r="K390" i="34" a="1"/>
  <c r="K390" i="34" s="1"/>
  <c r="L389" i="34"/>
  <c r="U390" i="34" l="1"/>
  <c r="S390" i="34"/>
  <c r="Q390" i="34"/>
  <c r="O390" i="34"/>
  <c r="K391" i="34" a="1"/>
  <c r="K391" i="34" s="1"/>
  <c r="L391" i="34" s="1"/>
  <c r="L390" i="34"/>
  <c r="M390" i="34"/>
  <c r="M391" i="34" l="1"/>
  <c r="U391" i="34"/>
  <c r="K392" i="34" a="1"/>
  <c r="K392" i="34" s="1"/>
  <c r="L392" i="34" s="1"/>
  <c r="S391" i="34"/>
  <c r="O391" i="34"/>
  <c r="Q391" i="34"/>
  <c r="U392" i="34" l="1"/>
  <c r="M392" i="34"/>
  <c r="K393" i="34" a="1"/>
  <c r="K393" i="34" s="1"/>
  <c r="U393" i="34" s="1"/>
  <c r="S392" i="34"/>
  <c r="Q392" i="34"/>
  <c r="O392" i="34"/>
  <c r="M393" i="34" l="1"/>
  <c r="Q393" i="34"/>
  <c r="L393" i="34"/>
  <c r="S393" i="34"/>
  <c r="K394" i="34" a="1"/>
  <c r="K394" i="34" s="1"/>
  <c r="S394" i="34" s="1"/>
  <c r="O393" i="34"/>
  <c r="L394" i="34" l="1"/>
  <c r="K395" i="34" a="1"/>
  <c r="K395" i="34" s="1"/>
  <c r="M395" i="34" s="1"/>
  <c r="Q394" i="34"/>
  <c r="U394" i="34"/>
  <c r="M394" i="34"/>
  <c r="O394" i="34"/>
  <c r="L395" i="34" l="1"/>
  <c r="Q395" i="34"/>
  <c r="S395" i="34"/>
  <c r="K396" i="34" a="1"/>
  <c r="K396" i="34" s="1"/>
  <c r="M396" i="34" s="1"/>
  <c r="O395" i="34"/>
  <c r="U395" i="34"/>
  <c r="U396" i="34" l="1"/>
  <c r="Q396" i="34"/>
  <c r="L396" i="34"/>
  <c r="O396" i="34"/>
  <c r="S396" i="34"/>
  <c r="K397" i="34" a="1"/>
  <c r="K397" i="34" s="1"/>
  <c r="K398" i="34" s="1" a="1"/>
  <c r="K398" i="34" s="1"/>
  <c r="S398" i="34" l="1"/>
  <c r="O398" i="34"/>
  <c r="L398" i="34"/>
  <c r="U398" i="34"/>
  <c r="Q398" i="34"/>
  <c r="M398" i="34"/>
  <c r="K399" i="34" a="1"/>
  <c r="K399" i="34" s="1"/>
  <c r="U399" i="34" s="1"/>
  <c r="O397" i="34"/>
  <c r="Q397" i="34"/>
  <c r="L397" i="34"/>
  <c r="U397" i="34"/>
  <c r="S397" i="34"/>
  <c r="M397" i="34"/>
  <c r="Q399" i="34" l="1"/>
  <c r="M399" i="34"/>
  <c r="S399" i="34"/>
  <c r="K400" i="34" a="1"/>
  <c r="K400" i="34" s="1"/>
  <c r="U400" i="34" s="1"/>
  <c r="L399" i="34"/>
  <c r="O399" i="34"/>
  <c r="O400" i="34" l="1"/>
  <c r="L400" i="34"/>
  <c r="S400" i="34"/>
  <c r="K401" i="34" a="1"/>
  <c r="K401" i="34" s="1"/>
  <c r="U401" i="34" s="1"/>
  <c r="M400" i="34"/>
  <c r="Q400" i="34"/>
  <c r="Q401" i="34" l="1"/>
  <c r="M401" i="34"/>
  <c r="S401" i="34"/>
  <c r="K402" i="34" a="1"/>
  <c r="K402" i="34" s="1"/>
  <c r="U402" i="34" s="1"/>
  <c r="L401" i="34"/>
  <c r="O401" i="34"/>
  <c r="O402" i="34" l="1"/>
  <c r="L402" i="34"/>
  <c r="S402" i="34"/>
  <c r="K403" i="34" a="1"/>
  <c r="K403" i="34" s="1"/>
  <c r="U403" i="34" s="1"/>
  <c r="M402" i="34"/>
  <c r="Q402" i="34"/>
  <c r="M403" i="34" l="1"/>
  <c r="Q403" i="34"/>
  <c r="S403" i="34"/>
  <c r="K404" i="34" a="1"/>
  <c r="K404" i="34" s="1"/>
  <c r="U404" i="34" s="1"/>
  <c r="L403" i="34"/>
  <c r="O403" i="34"/>
  <c r="O404" i="34" l="1"/>
  <c r="L404" i="34"/>
  <c r="S404" i="34"/>
  <c r="K405" i="34" a="1"/>
  <c r="K405" i="34" s="1"/>
  <c r="U405" i="34" s="1"/>
  <c r="M404" i="34"/>
  <c r="Q404" i="34"/>
  <c r="M405" i="34" l="1"/>
  <c r="Q405" i="34"/>
  <c r="O405" i="34"/>
  <c r="K406" i="34" a="1"/>
  <c r="K406" i="34" s="1"/>
  <c r="U406" i="34" s="1"/>
  <c r="L405" i="34"/>
  <c r="S405" i="34"/>
  <c r="O406" i="34" l="1"/>
  <c r="L406" i="34"/>
  <c r="S406" i="34"/>
  <c r="K407" i="34" a="1"/>
  <c r="K407" i="34" s="1"/>
  <c r="U407" i="34" s="1"/>
  <c r="M406" i="34"/>
  <c r="Q406" i="34"/>
  <c r="M407" i="34" l="1"/>
  <c r="Q407" i="34"/>
  <c r="S407" i="34"/>
  <c r="K408" i="34" a="1"/>
  <c r="K408" i="34" s="1"/>
  <c r="U408" i="34" s="1"/>
  <c r="L407" i="34"/>
  <c r="O407" i="34"/>
  <c r="O408" i="34" l="1"/>
  <c r="L408" i="34"/>
  <c r="S408" i="34"/>
  <c r="K409" i="34" a="1"/>
  <c r="K409" i="34" s="1"/>
  <c r="U409" i="34" s="1"/>
  <c r="M408" i="34"/>
  <c r="Q408" i="34"/>
  <c r="Q409" i="34" l="1"/>
  <c r="M409" i="34"/>
  <c r="S409" i="34"/>
  <c r="K410" i="34" a="1"/>
  <c r="K410" i="34" s="1"/>
  <c r="S410" i="34" s="1"/>
  <c r="L409" i="34"/>
  <c r="O409" i="34"/>
  <c r="M410" i="34" l="1"/>
  <c r="U410" i="34"/>
  <c r="Q410" i="34"/>
  <c r="L410" i="34"/>
  <c r="K411" i="34" a="1"/>
  <c r="K411" i="34" s="1"/>
  <c r="O411" i="34" s="1"/>
  <c r="O410" i="34"/>
  <c r="K412" i="34" l="1" a="1"/>
  <c r="K412" i="34" s="1"/>
  <c r="Q412" i="34" s="1"/>
  <c r="M411" i="34"/>
  <c r="Q411" i="34"/>
  <c r="S411" i="34"/>
  <c r="L411" i="34"/>
  <c r="U411" i="34"/>
  <c r="K413" i="34" l="1" a="1"/>
  <c r="K413" i="34" s="1"/>
  <c r="S413" i="34" s="1"/>
  <c r="L412" i="34"/>
  <c r="O412" i="34"/>
  <c r="S412" i="34"/>
  <c r="M412" i="34"/>
  <c r="U412" i="34"/>
  <c r="K414" i="34" l="1" a="1"/>
  <c r="K414" i="34" s="1"/>
  <c r="Q414" i="34" s="1"/>
  <c r="U413" i="34"/>
  <c r="Q413" i="34"/>
  <c r="O413" i="34"/>
  <c r="M413" i="34"/>
  <c r="L413" i="34"/>
  <c r="K415" i="34" l="1" a="1"/>
  <c r="K415" i="34" s="1"/>
  <c r="Q415" i="34" s="1"/>
  <c r="M414" i="34"/>
  <c r="O414" i="34"/>
  <c r="S414" i="34"/>
  <c r="L414" i="34"/>
  <c r="U414" i="34"/>
  <c r="L415" i="34" l="1"/>
  <c r="S415" i="34"/>
  <c r="M415" i="34"/>
  <c r="H105" i="5" l="1"/>
  <c r="D105" i="5"/>
  <c r="Q105" i="5" s="1"/>
  <c r="G105" i="5"/>
  <c r="E105" i="5"/>
  <c r="F105" i="5"/>
  <c r="D104" i="5"/>
  <c r="Q104" i="5" s="1"/>
  <c r="G104" i="5"/>
  <c r="E104" i="5"/>
  <c r="H104" i="5"/>
  <c r="F104" i="5"/>
  <c r="Q108" i="5"/>
  <c r="E103" i="5"/>
  <c r="H103" i="5"/>
  <c r="F103" i="5"/>
  <c r="D103" i="5"/>
  <c r="Q103" i="5" s="1"/>
  <c r="G103" i="5"/>
  <c r="D102" i="5"/>
  <c r="Q102" i="5" s="1"/>
  <c r="G102" i="5"/>
  <c r="E102" i="5"/>
  <c r="H102" i="5"/>
  <c r="F102" i="5"/>
  <c r="M105" i="5" l="1"/>
  <c r="I105" i="5" s="1"/>
  <c r="M103" i="5"/>
  <c r="I103" i="5" s="1"/>
  <c r="E109" i="5"/>
  <c r="E192" i="5" s="1"/>
  <c r="F109" i="5"/>
  <c r="F192" i="5" s="1"/>
  <c r="M104" i="5"/>
  <c r="I104" i="5" s="1"/>
  <c r="H109" i="5"/>
  <c r="H192" i="5" s="1"/>
  <c r="Q109" i="5"/>
  <c r="K121" i="1" s="1"/>
  <c r="K120" i="1" s="1"/>
  <c r="K132" i="1" s="1"/>
  <c r="G109" i="5"/>
  <c r="G192" i="5" s="1"/>
  <c r="D109" i="5"/>
  <c r="D192" i="5" s="1"/>
  <c r="M102" i="5"/>
  <c r="M108" i="5"/>
  <c r="I108" i="5" s="1"/>
  <c r="I102" i="5" l="1"/>
  <c r="I109" i="5" s="1"/>
  <c r="I192" i="5" s="1"/>
  <c r="M109" i="5"/>
  <c r="M192" i="5" s="1"/>
  <c r="Q192" i="5"/>
  <c r="G121" i="1" l="1"/>
  <c r="G120" i="1" s="1"/>
  <c r="G132" i="1" s="1"/>
  <c r="G138" i="1" s="1"/>
  <c r="I133" i="1" s="1"/>
  <c r="I138" i="1" s="1"/>
  <c r="K133" i="1" s="1"/>
  <c r="K138" i="1" s="1"/>
  <c r="C121" i="1" l="1"/>
  <c r="C120" i="1" s="1"/>
  <c r="C132" i="1" s="1"/>
  <c r="C138" i="1" s="1"/>
</calcChain>
</file>

<file path=xl/comments1.xml><?xml version="1.0" encoding="utf-8"?>
<comments xmlns="http://schemas.openxmlformats.org/spreadsheetml/2006/main">
  <authors>
    <author>vattu2</author>
    <author>PKT2</author>
  </authors>
  <commentList>
    <comment ref="G123" authorId="0" shapeId="0">
      <text>
        <r>
          <rPr>
            <b/>
            <sz val="12"/>
            <rFont val="Tahoma"/>
            <family val="2"/>
          </rPr>
          <t xml:space="preserve">CTP kỳ 2 T11
TT ngày 09/12
</t>
        </r>
      </text>
    </comment>
    <comment ref="K123" authorId="0" shapeId="0">
      <text>
        <r>
          <rPr>
            <b/>
            <sz val="12"/>
            <rFont val="Tahoma"/>
            <family val="2"/>
          </rPr>
          <t xml:space="preserve">CTP kỳ 1 T12
TT ngày 24/12
</t>
        </r>
      </text>
    </comment>
    <comment ref="K127" authorId="1" shapeId="0">
      <text>
        <r>
          <rPr>
            <b/>
            <sz val="9"/>
            <rFont val="Tahoma"/>
            <family val="2"/>
          </rPr>
          <t>PKT2:</t>
        </r>
        <r>
          <rPr>
            <sz val="9"/>
            <rFont val="Tahoma"/>
            <family val="2"/>
          </rPr>
          <t xml:space="preserve">
Phần BHXH của NLD 11/2020:
Phần cty:
11/2020: 451.884.621</t>
        </r>
      </text>
    </comment>
    <comment ref="K128" authorId="1" shapeId="0">
      <text>
        <r>
          <rPr>
            <b/>
            <sz val="9"/>
            <rFont val="Tahoma"/>
            <family val="2"/>
          </rPr>
          <t>PKT2:</t>
        </r>
        <r>
          <rPr>
            <sz val="9"/>
            <rFont val="Tahoma"/>
            <family val="2"/>
          </rPr>
          <t xml:space="preserve">
- Thuế GTGT tháng 10.2020 còn lại: 864.829.347
 Thuế GTGT tháng 11.2020 tạm tính 1.119.282.360
Lãi : 12.137.401
</t>
        </r>
      </text>
    </comment>
  </commentList>
</comments>
</file>

<file path=xl/comments2.xml><?xml version="1.0" encoding="utf-8"?>
<comments xmlns="http://schemas.openxmlformats.org/spreadsheetml/2006/main">
  <authors>
    <author>vattu2</author>
  </authors>
  <commentList>
    <comment ref="F6" authorId="0" shapeId="0">
      <text>
        <r>
          <rPr>
            <b/>
            <sz val="9"/>
            <rFont val="Tahoma"/>
            <family val="2"/>
          </rPr>
          <t>Vé máy bay T7</t>
        </r>
      </text>
    </comment>
    <comment ref="F11" authorId="0" shapeId="0">
      <text>
        <r>
          <rPr>
            <b/>
            <sz val="9"/>
            <rFont val="Tahoma"/>
            <family val="2"/>
          </rPr>
          <t>CP tháng 7</t>
        </r>
      </text>
    </comment>
    <comment ref="F13" authorId="0" shapeId="0">
      <text>
        <r>
          <rPr>
            <b/>
            <sz val="9"/>
            <rFont val="Tahoma"/>
            <family val="2"/>
          </rPr>
          <t>Cước T5+T7</t>
        </r>
      </text>
    </comment>
    <comment ref="F34" authorId="0" shapeId="0">
      <text>
        <r>
          <rPr>
            <b/>
            <sz val="9"/>
            <rFont val="Tahoma"/>
            <family val="2"/>
          </rPr>
          <t>Số KH kỳ 2 T08 đã trình CFO</t>
        </r>
      </text>
    </comment>
    <comment ref="C37" authorId="0" shapeId="0">
      <text>
        <r>
          <rPr>
            <b/>
            <sz val="9"/>
            <rFont val="Tahoma"/>
            <family val="2"/>
          </rPr>
          <t>KH A.THIẾT</t>
        </r>
      </text>
    </comment>
    <comment ref="C38" authorId="0" shapeId="0">
      <text>
        <r>
          <rPr>
            <b/>
            <sz val="9"/>
            <rFont val="Tahoma"/>
            <family val="2"/>
          </rPr>
          <t>KH A.CHƯƠNG</t>
        </r>
      </text>
    </comment>
    <comment ref="C39" authorId="0" shapeId="0">
      <text>
        <r>
          <rPr>
            <b/>
            <sz val="9"/>
            <rFont val="Tahoma"/>
            <family val="2"/>
          </rPr>
          <t>KH A.CHƯƠNG</t>
        </r>
      </text>
    </comment>
  </commentList>
</comments>
</file>

<file path=xl/comments3.xml><?xml version="1.0" encoding="utf-8"?>
<comments xmlns="http://schemas.openxmlformats.org/spreadsheetml/2006/main">
  <authors>
    <author>AVA</author>
    <author>Admin</author>
    <author>vattu2</author>
  </authors>
  <commentList>
    <comment ref="H12" authorId="0" shapeId="0">
      <text>
        <r>
          <rPr>
            <b/>
            <sz val="9"/>
            <color indexed="81"/>
            <rFont val="Tahoma"/>
            <family val="2"/>
          </rPr>
          <t>AVA:</t>
        </r>
        <r>
          <rPr>
            <sz val="9"/>
            <color indexed="81"/>
            <rFont val="Tahoma"/>
            <family val="2"/>
          </rPr>
          <t xml:space="preserve">
1.551.765.600đ chờ CFO duyệt TT </t>
        </r>
      </text>
    </comment>
    <comment ref="I16" authorId="1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Cấn trừ CN với HBC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AVA:</t>
        </r>
        <r>
          <rPr>
            <sz val="9"/>
            <color indexed="81"/>
            <rFont val="Tahoma"/>
            <family val="2"/>
          </rPr>
          <t xml:space="preserve">
giữ lại 5% của các hđơn VC hàng cho CT Hillside PQ</t>
        </r>
      </text>
    </comment>
    <comment ref="K47" authorId="0" shapeId="0">
      <text>
        <r>
          <rPr>
            <b/>
            <sz val="9"/>
            <color indexed="81"/>
            <rFont val="Tahoma"/>
            <family val="2"/>
          </rPr>
          <t>AVA:</t>
        </r>
        <r>
          <rPr>
            <sz val="9"/>
            <color indexed="81"/>
            <rFont val="Tahoma"/>
            <family val="2"/>
          </rPr>
          <t xml:space="preserve">
TƯ 30% trước thuế của Hđồng mua tấm ốp nhựa cho CT Hồng Thịnh: 35,930,000đ</t>
        </r>
      </text>
    </comment>
    <comment ref="I57" authorId="0" shapeId="0">
      <text>
        <r>
          <rPr>
            <b/>
            <sz val="9"/>
            <color indexed="81"/>
            <rFont val="Tahoma"/>
            <family val="2"/>
          </rPr>
          <t>AVA:</t>
        </r>
        <r>
          <rPr>
            <sz val="9"/>
            <color indexed="81"/>
            <rFont val="Tahoma"/>
            <family val="2"/>
          </rPr>
          <t xml:space="preserve">
Chưa có chỉ đạo của CFO nên không để kế hoạch</t>
        </r>
      </text>
    </comment>
    <comment ref="K65" authorId="0" shapeId="0">
      <text>
        <r>
          <rPr>
            <b/>
            <sz val="9"/>
            <color indexed="81"/>
            <rFont val="Tahoma"/>
            <family val="2"/>
          </rPr>
          <t>AVA:</t>
        </r>
        <r>
          <rPr>
            <sz val="9"/>
            <color indexed="81"/>
            <rFont val="Tahoma"/>
            <family val="2"/>
          </rPr>
          <t xml:space="preserve">
TƯ Đ2 cho CT meyhome + hồng thịnh: 111,175,000đ
</t>
        </r>
      </text>
    </comment>
    <comment ref="I67" authorId="2" shapeId="0">
      <text>
        <r>
          <rPr>
            <b/>
            <sz val="9"/>
            <rFont val="Tahoma"/>
            <family val="2"/>
          </rPr>
          <t>Chưa có chỉ đạo của CFO nên không để kế hoạch</t>
        </r>
      </text>
    </comment>
    <comment ref="Q82" authorId="0" shapeId="0">
      <text>
        <r>
          <rPr>
            <b/>
            <sz val="9"/>
            <color indexed="81"/>
            <rFont val="Tahoma"/>
            <family val="2"/>
          </rPr>
          <t>AVA:</t>
        </r>
        <r>
          <rPr>
            <sz val="9"/>
            <color indexed="81"/>
            <rFont val="Tahoma"/>
            <family val="2"/>
          </rPr>
          <t xml:space="preserve">
giao đủ hàng mới TT
</t>
        </r>
      </text>
    </comment>
  </commentList>
</comments>
</file>

<file path=xl/comments4.xml><?xml version="1.0" encoding="utf-8"?>
<comments xmlns="http://schemas.openxmlformats.org/spreadsheetml/2006/main">
  <authors>
    <author>Liem</author>
    <author>AVA</author>
  </authors>
  <commentList>
    <comment ref="L2" authorId="0" shapeId="0">
      <text>
        <r>
          <rPr>
            <sz val="9"/>
            <rFont val="Tahoma"/>
            <family val="2"/>
          </rPr>
          <t>Ngày chốt công nợ</t>
        </r>
      </text>
    </comment>
    <comment ref="I5" authorId="0" shapeId="0">
      <text>
        <r>
          <rPr>
            <sz val="9"/>
            <rFont val="Tahoma"/>
            <family val="2"/>
          </rPr>
          <t>5% giữ lại chờ, VC hàng về mới TT. Giữ k quá 8 tháng từ ngày thực hiện xong Hđồng</t>
        </r>
      </text>
    </comment>
    <comment ref="G90" authorId="1" shapeId="0">
      <text>
        <r>
          <rPr>
            <b/>
            <sz val="9"/>
            <color indexed="81"/>
            <rFont val="Tahoma"/>
            <family val="2"/>
          </rPr>
          <t>AVA:</t>
        </r>
        <r>
          <rPr>
            <sz val="9"/>
            <color indexed="81"/>
            <rFont val="Tahoma"/>
            <family val="2"/>
          </rPr>
          <t xml:space="preserve">
Đã TT 70% trước thuế ngày 30/09 8 Hđơn 7002 7025 7026 7092 7093 7094 7166 7167</t>
        </r>
      </text>
    </comment>
    <comment ref="I114" authorId="1" shapeId="0">
      <text>
        <r>
          <rPr>
            <b/>
            <sz val="9"/>
            <rFont val="Tahoma"/>
            <family val="2"/>
          </rPr>
          <t xml:space="preserve">AVA
</t>
        </r>
        <r>
          <rPr>
            <sz val="11"/>
            <rFont val="Tahoma"/>
            <family val="2"/>
          </rPr>
          <t xml:space="preserve">hàng này ở đầu tiên do xóa nhầm </t>
        </r>
      </text>
    </comment>
  </commentList>
</comments>
</file>

<file path=xl/comments5.xml><?xml version="1.0" encoding="utf-8"?>
<comments xmlns="http://schemas.openxmlformats.org/spreadsheetml/2006/main">
  <authors>
    <author>Quang Vinh</author>
  </authors>
  <commentList>
    <comment ref="E120" authorId="0" shapeId="0">
      <text>
        <r>
          <rPr>
            <b/>
            <sz val="10"/>
            <rFont val="Times New Roman"/>
            <family val="1"/>
          </rPr>
          <t>CP thuê coffa đợt 4 còn lại
Đã TT đợt 1 50tr ngày 03/12</t>
        </r>
      </text>
    </comment>
  </commentList>
</comments>
</file>

<file path=xl/comments6.xml><?xml version="1.0" encoding="utf-8"?>
<comments xmlns="http://schemas.openxmlformats.org/spreadsheetml/2006/main">
  <authors>
    <author>vattu2</author>
  </authors>
  <commentList>
    <comment ref="D6" authorId="0" shapeId="0">
      <text>
        <r>
          <rPr>
            <b/>
            <sz val="12"/>
            <color indexed="81"/>
            <rFont val="Cambria"/>
            <family val="1"/>
            <charset val="163"/>
            <scheme val="major"/>
          </rPr>
          <t>CTP kỳ 1 T12 thanh toán ngày 24/12
Nhưng trễ đến ngày 04/01 và 07/01 mới TT</t>
        </r>
      </text>
    </comment>
    <comment ref="E6" authorId="0" shapeId="0">
      <text>
        <r>
          <rPr>
            <b/>
            <sz val="9"/>
            <rFont val="Tahoma"/>
            <family val="2"/>
          </rPr>
          <t>CTP kỳ 2 T12 thanh toán
 ngày 09/01</t>
        </r>
      </text>
    </comment>
    <comment ref="G6" authorId="0" shapeId="0">
      <text>
        <r>
          <rPr>
            <b/>
            <sz val="9"/>
            <rFont val="Tahoma"/>
            <family val="2"/>
          </rPr>
          <t>CTP kỳ 1 T01
thanh toán ngày 24/01
Số dự trù</t>
        </r>
      </text>
    </comment>
  </commentList>
</comments>
</file>

<file path=xl/sharedStrings.xml><?xml version="1.0" encoding="utf-8"?>
<sst xmlns="http://schemas.openxmlformats.org/spreadsheetml/2006/main" count="4765" uniqueCount="1901">
  <si>
    <t>KẾ HOẠCH THU - CHI</t>
  </si>
  <si>
    <t>THÁNG 12/2020</t>
  </si>
  <si>
    <t>TT</t>
  </si>
  <si>
    <t>NỘI DUNG</t>
  </si>
  <si>
    <t>KẾ HOẠCH</t>
  </si>
  <si>
    <t>THỰC HIỆN</t>
  </si>
  <si>
    <t>GHI CHÚ</t>
  </si>
  <si>
    <t>I</t>
  </si>
  <si>
    <t>KẾ HOẠCH DỰ THU</t>
  </si>
  <si>
    <t>A</t>
  </si>
  <si>
    <t>CÔNG TRÌNH</t>
  </si>
  <si>
    <t>SÂN BAY TSN</t>
  </si>
  <si>
    <t>35/AHA/TSN/2016 &amp; PL- QT</t>
  </si>
  <si>
    <t>CÔNG TRÌNH HOLM</t>
  </si>
  <si>
    <t>3112/AHA/HOLM RESIDENCES/2015 - TTKLĐợt 4</t>
  </si>
  <si>
    <t>2501/AHA/HOLM RESIDENCES/2016 - TTKLĐợt 5</t>
  </si>
  <si>
    <t>CÔNG TRÌNH THE ASCENT</t>
  </si>
  <si>
    <t>HĐ 2010/AHA/THE ASCENT/2015 - Quyết toán</t>
  </si>
  <si>
    <t>HĐ 2204/AHA/THE ASCENT/2016 - Quyết toán (back to back)</t>
  </si>
  <si>
    <t>HĐ 1512/AHA/THE ASCENT/2016 - Quyết toán</t>
  </si>
  <si>
    <t>CÔNG TRÌNH DEPOT THAM LƯƠNG</t>
  </si>
  <si>
    <t>Thư Giao thầu 18</t>
  </si>
  <si>
    <t>CÔNG TRÌNH 504 NTT - RIVA PARK</t>
  </si>
  <si>
    <t>HĐ 0211/AHA/504NTT/2016 - TTKL02</t>
  </si>
  <si>
    <t>CÔNG TRÌNH RIVER PARK (Khu nhà ở liền kề Hưng Phú - Q.9)</t>
  </si>
  <si>
    <t>HĐ 2903/AHA/RP/2017- QT</t>
  </si>
  <si>
    <t>CÔNG TRÌNH GEMAN HOUSE</t>
  </si>
  <si>
    <t>HĐ 12/AHA/GMH2/2016 - QT</t>
  </si>
  <si>
    <t>CÔNG TRÌNH ESTELLA</t>
  </si>
  <si>
    <t>HĐ 24/AHA/ESTELLA2/2016 &amp; PL - QT</t>
  </si>
  <si>
    <t>CÔNG TRÌNH NHÀ MẪU LAKESIDE</t>
  </si>
  <si>
    <t>HĐ 1703/2017/HDTC/AHA-HBH -Quyết toán</t>
  </si>
  <si>
    <t>CÔNG TRÌNH SHP PLAZA HẢI PHÒNG</t>
  </si>
  <si>
    <t>HĐ 117/2017/AHA/SHPHAIPHONG - Tạm ứng vật tư lần 4</t>
  </si>
  <si>
    <t>HĐ 117/2017/AHA/SHPHAIPHONG - KL Đ.2</t>
  </si>
  <si>
    <t>CÔNG TRÌNH  LUCASTA VILLA</t>
  </si>
  <si>
    <t>06/AVA/LV/2017 TTKL 3</t>
  </si>
  <si>
    <t>CÔNG TRÌNH ETOWN</t>
  </si>
  <si>
    <t>HĐ 1304/HBC-AVA/2017 - KL 2</t>
  </si>
  <si>
    <t>HĐ 81/2017/ANHVIET/ETOWN -  TTKL1</t>
  </si>
  <si>
    <t>HĐ 81/2017/ANHVIET/ETOWN -  TTKL2</t>
  </si>
  <si>
    <t>PL 81-02/2017/ANHVIET/ETOWN -  TTKL1</t>
  </si>
  <si>
    <t>HD 0709/AHA/ETC/2016- TTKL1</t>
  </si>
  <si>
    <t>HD 0709/AHA/ETC/2016- TTKL2</t>
  </si>
  <si>
    <t>HĐ 0921/AVA/ETC/2017 -TTKL2</t>
  </si>
  <si>
    <t>CÔNG TRÌNH SHERATON ĐÀ NẴNG</t>
  </si>
  <si>
    <t>HĐ 0619/AVA/SHERATONDN TTKL2</t>
  </si>
  <si>
    <t>HĐ 0619-01/AVA/SHERATONDN - TTKL1</t>
  </si>
  <si>
    <t>HĐ 3011/ANHVIET/SHERATON DN/2017- TU 50%</t>
  </si>
  <si>
    <t>CÔNG TRÌNH VINPEARL HỘI AN</t>
  </si>
  <si>
    <t>HĐ 0830/AVA/VPHA/2017 - Quyết toán</t>
  </si>
  <si>
    <t>CTRÌNH NHÀ MẪU KHU Đ.THỊ FIVE STRA ECO CITY</t>
  </si>
  <si>
    <t xml:space="preserve">HĐ 100817/HĐTC/AVA-NV - Cty N.A.V.I </t>
  </si>
  <si>
    <t>CÔNG TRÌNH EVG TÀI NGUYÊN (Cityvilla)</t>
  </si>
  <si>
    <t xml:space="preserve">HĐ 2108/2017/HĐTC/TN-AVA </t>
  </si>
  <si>
    <t>CÔNG TRÌNH VINSCHOOL</t>
  </si>
  <si>
    <t>1008/AVA/VINSCHOOL/2017 -TUVT1</t>
  </si>
  <si>
    <t>1008/AVA/VINSCHOOL/2017 -TTKL1</t>
  </si>
  <si>
    <t>CÔNG TRÌNH HITC- BÊN VÂN ĐỒN</t>
  </si>
  <si>
    <t>HĐ 0803/AVA/HITC/2017 - TUVT2</t>
  </si>
  <si>
    <t>PL 0803-01/AVA/HITC/2017 - TUVT2</t>
  </si>
  <si>
    <t>PL 0803-02/AVA/HITC/2017 - TUVT2</t>
  </si>
  <si>
    <t>CÔNG TRÌNH VIỆT GIA PHÚ</t>
  </si>
  <si>
    <t xml:space="preserve">HĐ 16/HD/VGP-AV </t>
  </si>
  <si>
    <t>CÔNG TRÌNH SONG NGỌC</t>
  </si>
  <si>
    <t>HĐ 27/AVA/SONGNGOC/2017 - Cửa nhựa</t>
  </si>
  <si>
    <t>HĐ 28/AVA/SONGNGOC/2017 - Nhôm kính</t>
  </si>
  <si>
    <t>HĐ 32/AVA/SONGNGOC/2017 - Cơ khí</t>
  </si>
  <si>
    <t>CÔNG TRÌNH NGUYỄN HẢI ĐĂNG</t>
  </si>
  <si>
    <t>HĐ 1412/2017/HDTC/AVA-AD</t>
  </si>
  <si>
    <t>CÔNG TRÌNH SAIGON SILICON</t>
  </si>
  <si>
    <t>HĐ 11/AVA/GS.SILICON/2017 (Tạm ứng 30%)</t>
  </si>
  <si>
    <t>CTRÌNH Nhôm kính KDC Lucasta - Cty TNHH XD và TM C và T</t>
  </si>
  <si>
    <t>CÔNG TRÌNH VINCITY</t>
  </si>
  <si>
    <t>HĐ 0610/AVA/NMVINCITY/2017</t>
  </si>
  <si>
    <t>CÔNG TRÌNH JAMILA</t>
  </si>
  <si>
    <t>HĐ 37/AVA/ĐPT/2018</t>
  </si>
  <si>
    <t>CÔNG TRÌNH CITYLAND Q.7</t>
  </si>
  <si>
    <t xml:space="preserve">HĐ 09/AVA/VAS/2017 </t>
  </si>
  <si>
    <t>CÔNG TRÌNH KENTON</t>
  </si>
  <si>
    <t xml:space="preserve">HĐ 15/KN/2018/HĐTC/TN-AV </t>
  </si>
  <si>
    <t>BẢO LƯU</t>
  </si>
  <si>
    <t>Bảo lưu Sora (HĐ số 25,30,36,37,40)</t>
  </si>
  <si>
    <t>Bảo lưu CT Greenhills</t>
  </si>
  <si>
    <t>Bảo lưu nhà điều hành-cảng hàng không 2012</t>
  </si>
  <si>
    <t>Bảo lưu Rivergate- vp tạm</t>
  </si>
  <si>
    <t>Bảo lưu Ctr Fomosa</t>
  </si>
  <si>
    <t>Bảo lưu Ctr CoCoBay</t>
  </si>
  <si>
    <t>B</t>
  </si>
  <si>
    <t>THU KHÁC</t>
  </si>
  <si>
    <t xml:space="preserve">BHXH thanh toán chế độ </t>
  </si>
  <si>
    <t>Lãi tiền gửi kỳ hạn</t>
  </si>
  <si>
    <t>Lãi KHH</t>
  </si>
  <si>
    <t>Thu ký hộ HBC - Cảng hàng không Quốc tế Tân Sơn Nhất</t>
  </si>
  <si>
    <t>Thu khác</t>
  </si>
  <si>
    <t>II</t>
  </si>
  <si>
    <t>KẾ HOẠCH DỰ CHI</t>
  </si>
  <si>
    <t xml:space="preserve">Thanh toán nhà cung cấp </t>
  </si>
  <si>
    <t xml:space="preserve">Thanh toán thầu phụ </t>
  </si>
  <si>
    <t>Công tác phí</t>
  </si>
  <si>
    <t>Chi phí thuê mặt bằng, Điện nước</t>
  </si>
  <si>
    <t>Lương gián tiếp T11.2020</t>
  </si>
  <si>
    <t>Lương công nhân kỳ 2 T11 và kỳ 1 T12.2020</t>
  </si>
  <si>
    <t>BHXH,BHYT,BHTN tháng 11 (NLĐ+CT)</t>
  </si>
  <si>
    <t>Thuế GTGT, TNDN, TNCN</t>
  </si>
  <si>
    <t>Công đoàn</t>
  </si>
  <si>
    <t>Chi khác</t>
  </si>
  <si>
    <t>III</t>
  </si>
  <si>
    <t>CHÊNH LỆCH THU - CHI</t>
  </si>
  <si>
    <t>IV</t>
  </si>
  <si>
    <t>SỐ DƯ ĐẦU KỲ  (Tiền mặt + Tiền gửi NH)</t>
  </si>
  <si>
    <t>V</t>
  </si>
  <si>
    <t>VAY</t>
  </si>
  <si>
    <t>Trả gốc</t>
  </si>
  <si>
    <t>Vay</t>
  </si>
  <si>
    <t>VI</t>
  </si>
  <si>
    <t>GỬI KỲ HẠN NGÂN HÀNG</t>
  </si>
  <si>
    <t>VII</t>
  </si>
  <si>
    <t>SỐ DƯ CUỐI KỲ  (Chuyển kỳ sau)</t>
  </si>
  <si>
    <t>CHI TIẾT SỐ DƯ</t>
  </si>
  <si>
    <t>ĐẦU KỲ
(01/12/2017)</t>
  </si>
  <si>
    <t>CUỐI KỲ
(Ngày báo cáo)</t>
  </si>
  <si>
    <t>CUỐI KỲ
TUẦN 1</t>
  </si>
  <si>
    <t>CUỐI KỲ
TUẦN 2</t>
  </si>
  <si>
    <t>CUỐI KỲ
TUẦN 3</t>
  </si>
  <si>
    <t>CUỐI KỲ
TUẦN 4</t>
  </si>
  <si>
    <t>Tồn tiền mặt</t>
  </si>
  <si>
    <t>Tồn Tiền gửi NH NCB</t>
  </si>
  <si>
    <t xml:space="preserve">Tồn Tiền gửi NH VCB </t>
  </si>
  <si>
    <t>Tồn Tiền gửi NH BIDV</t>
  </si>
  <si>
    <t>Tồn Tiền gửi NH SHB</t>
  </si>
  <si>
    <t>Tồn Tiền gửi NH MB</t>
  </si>
  <si>
    <t>Tồn Tiền gửi NH TechcomBank</t>
  </si>
  <si>
    <t>Tồn Tiền gửi NH VietinBank</t>
  </si>
  <si>
    <t>Tồn Tiền gửi NH HDBank</t>
  </si>
  <si>
    <t>CỘNG</t>
  </si>
  <si>
    <t>check</t>
  </si>
  <si>
    <t>DANH SÁCH TÀI KHOẢN KHÁC</t>
  </si>
  <si>
    <t>SỐ DƯ</t>
  </si>
  <si>
    <t>ĐẦU KỲ</t>
  </si>
  <si>
    <t>CUỐI KỲ</t>
  </si>
  <si>
    <t>BIDV</t>
  </si>
  <si>
    <t>NCB</t>
  </si>
  <si>
    <t>HDBank</t>
  </si>
  <si>
    <t>TechcomBank</t>
  </si>
  <si>
    <t>TÀI KHOẢN GỬI CÓ KỲ HẠN 12 THÁNG</t>
  </si>
  <si>
    <t>TÀI KHOẢN GỬI CÓ KỲ HẠN 01-03 THÁNG</t>
  </si>
  <si>
    <t xml:space="preserve">TÀI KHOẢN TIỀN VAY </t>
  </si>
  <si>
    <t>KÝ QUỸ BẢO LÃNH</t>
  </si>
  <si>
    <t>CÔNG NỢ NCC TỚI HẠN TT KỲ 2 T08 2020</t>
  </si>
  <si>
    <t>TIỀN MẶT</t>
  </si>
  <si>
    <t>STT</t>
  </si>
  <si>
    <t>TÊN NCC</t>
  </si>
  <si>
    <t>Trình tự ưu tiên</t>
  </si>
  <si>
    <t>Kỳ 1 chưa TT</t>
  </si>
  <si>
    <t>Kế hoạch kỳ 2</t>
  </si>
  <si>
    <t>B.sung KH K2T8</t>
  </si>
  <si>
    <t>TỔNG</t>
  </si>
  <si>
    <t>Nguyễn Viết Túy - Thuê xưởng Q9</t>
  </si>
  <si>
    <t>Công ty TNHH DV HK Đại Đông Dương</t>
  </si>
  <si>
    <t>Vé máy bay</t>
  </si>
  <si>
    <t>Công ty  TNHH Thương Mại Dịch Vụ Tíc Tắc</t>
  </si>
  <si>
    <t>Văn phòng phẩm</t>
  </si>
  <si>
    <t>Công ty TNHH TM DV Thủy Lam</t>
  </si>
  <si>
    <t xml:space="preserve">Nước uống </t>
  </si>
  <si>
    <t>Công ty TNHH Nước Uống Tinh Khiết Sài Gòn</t>
  </si>
  <si>
    <t>Công ty TNHH Thương mại và Dịch vụ Hiệp Tín Thành</t>
  </si>
  <si>
    <t>Máy photo LH</t>
  </si>
  <si>
    <t>Công Ty TNHH DV Cảnh Quan Và Môi Trường An Gia Phát</t>
  </si>
  <si>
    <t>Cây xanh LH</t>
  </si>
  <si>
    <t>Công ty Cổ Phần Dịch Vụ Bảo Vệ Nam Thiên Long</t>
  </si>
  <si>
    <t>Bảo vệ</t>
  </si>
  <si>
    <t>Công ty Cổ Phần Tập Đoàn Mai Linh</t>
  </si>
  <si>
    <t>Taxi</t>
  </si>
  <si>
    <t>Công ty TNHH SX TM AA Windows</t>
  </si>
  <si>
    <t>Sơn tĩnh điện</t>
  </si>
  <si>
    <t>Công ty TNHH Hoàng Phát</t>
  </si>
  <si>
    <t>Công ty TNHH Vạn Song Nguyên</t>
  </si>
  <si>
    <t xml:space="preserve">Công ty TNHH SX TM Băng Keo Lê Nguyên </t>
  </si>
  <si>
    <t>Mua hàng</t>
  </si>
  <si>
    <t>Công ty TNHH Đầu tư Thương mại Huy Phong</t>
  </si>
  <si>
    <t>Công ty TNHH Sơn Samy</t>
  </si>
  <si>
    <t>Công ty TNHH Máy Và Thiết Bị Cơ Khí Sài Gòn</t>
  </si>
  <si>
    <t>Công ty TNHH TM XNK Việt Hà</t>
  </si>
  <si>
    <t>Công ty TNHH TM Công Nghiệp Minh Tân</t>
  </si>
  <si>
    <t>Công ty TNHH Sài Gòn AIR LIQUIDE</t>
  </si>
  <si>
    <t>Công ty TNHH Thương Mại Ba Ba</t>
  </si>
  <si>
    <t>Công ty CP DV Và Sản Phẩm Công Nghiệp Quốc Tế</t>
  </si>
  <si>
    <t>Công ty TNHH Kin Long Việt Nam</t>
  </si>
  <si>
    <t>Trần Ngọc Bửu- CS mua bán cây kiểng Hồng Em</t>
  </si>
  <si>
    <t>Bảo lưu chưa có hồ sơ</t>
  </si>
  <si>
    <t>Công ty TNHH Thiết Bị Công Nghiệp Phúc Tấn</t>
  </si>
  <si>
    <t>Công ty TNHH Thương Mại BMT Phu Quoc</t>
  </si>
  <si>
    <t>Công ty Cổ Phần Gỗ Bình Minh</t>
  </si>
  <si>
    <t>Công ty TNHH Thương Mại Và Truyền Thông Trường Phúc</t>
  </si>
  <si>
    <t>ĐỀ XUẤT VAY</t>
  </si>
  <si>
    <t>CN đến 25/08</t>
  </si>
  <si>
    <t>CFO DUYỆT</t>
  </si>
  <si>
    <t>RA HS</t>
  </si>
  <si>
    <t>Công ty TNHH Xe Nâng Cát Tân</t>
  </si>
  <si>
    <t>TƯ 30% HĐ mua xe nâng xưởng Q9</t>
  </si>
  <si>
    <t>TM</t>
  </si>
  <si>
    <t>Công ty TNHHH Kỹ Thuật TM Nguyễn Phúc</t>
  </si>
  <si>
    <t>TƯ 30% HĐ mua PK lá sách xoay ĐSG 1B</t>
  </si>
  <si>
    <t>Công ty CP SX TM DV Tân Thế Kỷ Miền Nam</t>
  </si>
  <si>
    <t>TƯ 30% HĐ mua nhôm cửa lá ĐSG 1B</t>
  </si>
  <si>
    <t>Công ty TNHH Kinh Doanh Vận Tải Anh Đào</t>
  </si>
  <si>
    <t>TM 50% - VAY 100%</t>
  </si>
  <si>
    <t>Công ty TNHH DV Chuyển Nhà Thành Hưng</t>
  </si>
  <si>
    <t>TM OR VAY</t>
  </si>
  <si>
    <t>Công ty TNHH MTV Sản Xuất - Thương Mại Hùng Long</t>
  </si>
  <si>
    <t>TƯ 30% HĐ mua nhôm Ctr Verosa</t>
  </si>
  <si>
    <t>Công ty TNHH Ong Thợ</t>
  </si>
  <si>
    <t>Công ty Cổ Phần Vật Liệu &amp; Keo Kim Cao Cương</t>
  </si>
  <si>
    <t>Công ty TNHH Kim Khí Thái Dương</t>
  </si>
  <si>
    <t>Theo đúng là HĐ: 20+1489+1478+12+11</t>
  </si>
  <si>
    <t>Công ty TNHH Xây Dựng Sản Xuất Thương Mại AB</t>
  </si>
  <si>
    <t>Công ty Cổ phần Tập Đoàn Thuận Thành</t>
  </si>
  <si>
    <t>Công ty TNHH Draho Việt Nam</t>
  </si>
  <si>
    <t>Theo đúng là HĐ: 3034+2993+2992+3159+3147+3138+3142</t>
  </si>
  <si>
    <t>Công ty TNHH Sơn Bột Tĩnh Điện Akzo Nobel ( Việt Nam)</t>
  </si>
  <si>
    <t>MB</t>
  </si>
  <si>
    <t>Công ty TNHH Nhật Trường Vinh</t>
  </si>
  <si>
    <t>Công ty TNHH Nhiên Trí</t>
  </si>
  <si>
    <t xml:space="preserve">Công ty TNHH Thiên Phú </t>
  </si>
  <si>
    <t>Công ty TNHH Nhôm Vĩnh Hưng Việt Nam</t>
  </si>
  <si>
    <t>Công ty TNHH Cơ Khí Mian Lan</t>
  </si>
  <si>
    <t>BIDV TRUNG HẠN - CFO: 4.070.964.281 vnđ</t>
  </si>
  <si>
    <t>Công ty CP Đầu Tư Xây Dựng Hạ Tầng Hòa Bình</t>
  </si>
  <si>
    <t>CÂN ĐỐI GIẢI NGÂN HD 1 TỶ</t>
  </si>
  <si>
    <t>TỔNG HỢP PHÁT SINH CÔNG NỢ</t>
  </si>
  <si>
    <t>Từ ngày 01/01/2020 đến ngày 25/08/2020</t>
  </si>
  <si>
    <t>Tài khoản: 331 - Phải trả cho người bán</t>
  </si>
  <si>
    <t>TK</t>
  </si>
  <si>
    <t>Nội dung</t>
  </si>
  <si>
    <t>Dư đầu</t>
  </si>
  <si>
    <t>Phát sinh</t>
  </si>
  <si>
    <t>Dư cuối</t>
  </si>
  <si>
    <t>Nợ</t>
  </si>
  <si>
    <t>Có</t>
  </si>
  <si>
    <t>Phải trả cho người bán</t>
  </si>
  <si>
    <t xml:space="preserve">Mã </t>
  </si>
  <si>
    <t>3311</t>
  </si>
  <si>
    <t>CT.001</t>
  </si>
  <si>
    <t>Công ty TNHH Sản Xuất Và Trang Trí Mộc Hòa Bình</t>
  </si>
  <si>
    <t>CT.002</t>
  </si>
  <si>
    <t>Công ty TNHH MTV Máy XD MATEC</t>
  </si>
  <si>
    <t>CT.005</t>
  </si>
  <si>
    <t>GT.004</t>
  </si>
  <si>
    <t>Huỳnh Văn Tựu</t>
  </si>
  <si>
    <t>GT.097</t>
  </si>
  <si>
    <t>Nguyễn Văn Duy</t>
  </si>
  <si>
    <t>KH.001</t>
  </si>
  <si>
    <t>Công ty CP Tập đoàn Xây dựng Hòa Bình</t>
  </si>
  <si>
    <t>NBC.001</t>
  </si>
  <si>
    <t>NBC.002</t>
  </si>
  <si>
    <t>Công ty TNHH Trí Việt</t>
  </si>
  <si>
    <t>NBC.003</t>
  </si>
  <si>
    <t>Công ty TNHH SX TM Và DV Đại Tam Long</t>
  </si>
  <si>
    <t>NBC.004</t>
  </si>
  <si>
    <t>DNTN Đoàn Vinh</t>
  </si>
  <si>
    <t>NBC.005</t>
  </si>
  <si>
    <t>Cty TNHH MTV XD TM Thuận Hòa</t>
  </si>
  <si>
    <t>NBC.012</t>
  </si>
  <si>
    <t>Công ty TNHH MTV Thương Mại và Sản Xuất Kim Biên</t>
  </si>
  <si>
    <t>NBC.013</t>
  </si>
  <si>
    <t>Công ty TNHH Khang Huy Việt Nam</t>
  </si>
  <si>
    <t>NBC.014</t>
  </si>
  <si>
    <t>Công ty TNHH TM Kỹ Thuật Khánh Bình</t>
  </si>
  <si>
    <t>NBC.017</t>
  </si>
  <si>
    <t>NBD.001</t>
  </si>
  <si>
    <t>Công ty TNHH Thương Mại Dịch Vụ Tíc Tắc</t>
  </si>
  <si>
    <t>NBD.002</t>
  </si>
  <si>
    <t>CN Tổng Cty Điện Lực TP.HCM TNHH - Công ty Điện Lực An Phú Đông</t>
  </si>
  <si>
    <t>NBD.003</t>
  </si>
  <si>
    <t>NBD.005</t>
  </si>
  <si>
    <t>Công ty Cổ Phần Thương Mại Cơ Khí Tân Phong</t>
  </si>
  <si>
    <t>NBD.006</t>
  </si>
  <si>
    <t>Công ty TNHH Ernst &amp; Young Việt Nam</t>
  </si>
  <si>
    <t>NBD.008</t>
  </si>
  <si>
    <t>Hợp Tác Xã Sản Xuất Và Dịch Vụ Bình Thạnh</t>
  </si>
  <si>
    <t>NBD.011</t>
  </si>
  <si>
    <t>Công ty TNHH Đầu Tư XD TM Phú Vương</t>
  </si>
  <si>
    <t>NBD.012</t>
  </si>
  <si>
    <t>Công Ty TNHH DV Vận Tải Thủy Hùng</t>
  </si>
  <si>
    <t>NBD.013</t>
  </si>
  <si>
    <t>Công ty TNHH VT&amp; DL Gia Kiệt</t>
  </si>
  <si>
    <t>NBD.014</t>
  </si>
  <si>
    <t>Công ty cổ phần Dịch Vụ Tổng Hợp Sài Gòn</t>
  </si>
  <si>
    <t>NBD.015</t>
  </si>
  <si>
    <t>NBD.016</t>
  </si>
  <si>
    <t>Công ty Cổ Phần Nam Quốc Group</t>
  </si>
  <si>
    <t>NBD.017</t>
  </si>
  <si>
    <t>Công ty TNHH Tin Học Nghĩa Thư</t>
  </si>
  <si>
    <t>NBD.018</t>
  </si>
  <si>
    <t>Công ty TNHH Tin Học Thành Nhân</t>
  </si>
  <si>
    <t>NBD.020</t>
  </si>
  <si>
    <t>NBD.022</t>
  </si>
  <si>
    <t>Công Ty TNHH TM DV Đức Phú Thịnh</t>
  </si>
  <si>
    <t>NBD.023</t>
  </si>
  <si>
    <t>Công ty TNHH MTV TM Tin Học Đức Thành Công</t>
  </si>
  <si>
    <t>NBD.024</t>
  </si>
  <si>
    <t>Cty TNHH Dịch Vụ Kỹ Thuật Thợ Việt</t>
  </si>
  <si>
    <t>NBD.025</t>
  </si>
  <si>
    <t>Nguyễn Thị Thắm</t>
  </si>
  <si>
    <t>NBD.030</t>
  </si>
  <si>
    <t>Công ty TNHH VIETTEL-CHT</t>
  </si>
  <si>
    <t>NBD.035</t>
  </si>
  <si>
    <t>Công ty CP Ánh Dương Việt Nam</t>
  </si>
  <si>
    <t>NBD.037</t>
  </si>
  <si>
    <t>NBD.042</t>
  </si>
  <si>
    <t>Công ty Cổ Phần Nhà Hòa Bình</t>
  </si>
  <si>
    <t>NBD.043</t>
  </si>
  <si>
    <t>Công ty Bảo Hiểm BIDV Sài Gòn</t>
  </si>
  <si>
    <t>NBD.044</t>
  </si>
  <si>
    <t>Công ty TNHH BO NI VA</t>
  </si>
  <si>
    <t>NBD.045</t>
  </si>
  <si>
    <t>Công ty Bảo Việt Sài Gòn</t>
  </si>
  <si>
    <t>NBD.047</t>
  </si>
  <si>
    <t>Công ty CP Dịch Vụ Sài Gòn Ô Tô</t>
  </si>
  <si>
    <t>NBD.048</t>
  </si>
  <si>
    <t>Công ty TNHH Trang Trí Nội Thất Bình Sơn</t>
  </si>
  <si>
    <t>NBD.049</t>
  </si>
  <si>
    <t>Công ty TNHH SX TM Và DV Nội Thất Hoàng Phát</t>
  </si>
  <si>
    <t>NBD.051</t>
  </si>
  <si>
    <t>Cty CP Đầu Tư Và Phân Phối Bình Minh</t>
  </si>
  <si>
    <t>NBD.054</t>
  </si>
  <si>
    <t>Cty CP Giải Pháp Tinh Hoa</t>
  </si>
  <si>
    <t>NBD.055</t>
  </si>
  <si>
    <t>Công Ty Cổ Phần Thế Giới Di Động</t>
  </si>
  <si>
    <t>NBD.056</t>
  </si>
  <si>
    <t>Công ty TNHH Đồ Gỗ Đỉnh Chung</t>
  </si>
  <si>
    <t>NBD.057</t>
  </si>
  <si>
    <t>Cty Cổ Phần DFURNI</t>
  </si>
  <si>
    <t>NBD.060</t>
  </si>
  <si>
    <t>Công ty TNHH Kỹ Thuật Công Nghệ Phồn Thịnh</t>
  </si>
  <si>
    <t>NBD.062</t>
  </si>
  <si>
    <t>Cty CP Công Nghệ Tadu</t>
  </si>
  <si>
    <t>NBD.063</t>
  </si>
  <si>
    <t>Cty CP Kiểm Định Kỹ Thuật An Toàn VN</t>
  </si>
  <si>
    <t>NBD.066</t>
  </si>
  <si>
    <t>Công ty Bảo Hiểm BIDV Hồ Chí Minh</t>
  </si>
  <si>
    <t>NBD.067</t>
  </si>
  <si>
    <t>NBD.071</t>
  </si>
  <si>
    <t>Công ty CP Chứng Nhận Và Kiểm Định Vinacontrol</t>
  </si>
  <si>
    <t>NBD.073</t>
  </si>
  <si>
    <t>Công ty bảo hiểm Toàn Cầu Thành Phố Hồ Chí Minh</t>
  </si>
  <si>
    <t>NBD.074</t>
  </si>
  <si>
    <t>Cty TNHH Thiết Kế Web</t>
  </si>
  <si>
    <t>NBD.075</t>
  </si>
  <si>
    <t>Cty TNHH Công Nghệ Và Thương Mại VCom</t>
  </si>
  <si>
    <t>NBD.077</t>
  </si>
  <si>
    <t>Tập Đoàn Công Nghiệp- Viễn Thông Quân Đội</t>
  </si>
  <si>
    <t>NBD.078</t>
  </si>
  <si>
    <t>Viettel Long An - CN Tập Đoàn Công Nghiệp - Viễn Thông Quân Đội</t>
  </si>
  <si>
    <t>NBD.084</t>
  </si>
  <si>
    <t>Công ty CP Bất Động Sản OKAMURA SANYO</t>
  </si>
  <si>
    <t>NBD.086</t>
  </si>
  <si>
    <t>Công ty TNHH May Kim Vàng</t>
  </si>
  <si>
    <t>NBD.087</t>
  </si>
  <si>
    <t>Công ty TNHH Xuyên Hà Việt</t>
  </si>
  <si>
    <t>NBD.092</t>
  </si>
  <si>
    <t>Công ty TNHH TM DV Xây Dựng Mai Nguyên Phát</t>
  </si>
  <si>
    <t>NBD.095</t>
  </si>
  <si>
    <t>Cty TNHH Thư Viện Pháp Luật</t>
  </si>
  <si>
    <t>NBD.096</t>
  </si>
  <si>
    <t>NBD.099</t>
  </si>
  <si>
    <t>NBD.100</t>
  </si>
  <si>
    <t>Công ty Cổ Phần Kiểm Định Xây Dựng Sài Gòn 2</t>
  </si>
  <si>
    <t>NBD.101</t>
  </si>
  <si>
    <t>Công ty CP Đầu Tư Sun</t>
  </si>
  <si>
    <t>NBD.239</t>
  </si>
  <si>
    <t>NBD.102</t>
  </si>
  <si>
    <t>Công ty Cổ Phần Viễn Thông Nam Long</t>
  </si>
  <si>
    <t>NBD.103</t>
  </si>
  <si>
    <t>Công ty TNHH VNMARTS</t>
  </si>
  <si>
    <t>NBD.104</t>
  </si>
  <si>
    <t>Công ty TNHH Trang Trí Nội Thất Phim Cách Nhiệt Phương Nam</t>
  </si>
  <si>
    <t>NBD.109</t>
  </si>
  <si>
    <t>Công ty CP Dịch Vụ Bảo Vệ Nam Thiên Long</t>
  </si>
  <si>
    <t>NBD.112</t>
  </si>
  <si>
    <t>Nguyễn Thị Ngọc Điệp</t>
  </si>
  <si>
    <t>NBD.114</t>
  </si>
  <si>
    <t>Nguyễn Viết Túy</t>
  </si>
  <si>
    <t>NBD.116</t>
  </si>
  <si>
    <t>CNCTTNHH Quản Lý Nợ Và KTTSNHTMCP Quân Đội Tại TPHCM</t>
  </si>
  <si>
    <t>NBD.117</t>
  </si>
  <si>
    <t>Công ty TNHH TM DV VT Thế Nam</t>
  </si>
  <si>
    <t>NBD.123</t>
  </si>
  <si>
    <t>Sonusys Co. LTD</t>
  </si>
  <si>
    <t>NBD.125</t>
  </si>
  <si>
    <t>Cty TNHH Vận Tải Thương Mại Anh Tuấn Kiệt</t>
  </si>
  <si>
    <t>NBD.129</t>
  </si>
  <si>
    <t>Công ty TNHH TM DV Thiết Bị Văn Bị Văn Phòng Đại Thành</t>
  </si>
  <si>
    <t>NBD.130</t>
  </si>
  <si>
    <t>CN Tổng Cty Điện Lực TP HCM TNHH - Cty Điện Lực Thủ Thiêm</t>
  </si>
  <si>
    <t>NBD.131</t>
  </si>
  <si>
    <t>Công Ty Cổ Phần Jobsgo</t>
  </si>
  <si>
    <t>NBD.133</t>
  </si>
  <si>
    <t>Trung Tâm Kết Cấu Thép Và Xây Dựng</t>
  </si>
  <si>
    <t>NBD.136</t>
  </si>
  <si>
    <t>NBD.137</t>
  </si>
  <si>
    <t>Trung Tâm Kiểm Định Hiệu Chuẩn Đo Lường Miền Nam</t>
  </si>
  <si>
    <t>NBD.138</t>
  </si>
  <si>
    <t>Công ty TNHH TM DV Kiều Minh Hải</t>
  </si>
  <si>
    <t>NBD.143</t>
  </si>
  <si>
    <t>Công ty TNHH MTV Vận Tải Phương Long</t>
  </si>
  <si>
    <t>NBD.153</t>
  </si>
  <si>
    <t>Công ty TNHH Logistics Anh Kiệt</t>
  </si>
  <si>
    <t>NBD.158</t>
  </si>
  <si>
    <t>CN Công ty CP TM DV Hoàng Hải - Trung Tâm HNTC Queen Plaza Kỳ Hòa</t>
  </si>
  <si>
    <t>NBD.166</t>
  </si>
  <si>
    <t>Công ty TNHH Pico Thành Phố Hồ Chí Minh</t>
  </si>
  <si>
    <t>NBD.167</t>
  </si>
  <si>
    <t>CTy TNHH TM Và DV Vận Tải Hồng Tiến</t>
  </si>
  <si>
    <t>NBD.170</t>
  </si>
  <si>
    <t>Công ty TNHH Giải Pháp Trực Tuyến ICT24H</t>
  </si>
  <si>
    <t>NBD.172</t>
  </si>
  <si>
    <t>Công ty Cổ Phần Trang Trí Nội Thất Onwa Tech</t>
  </si>
  <si>
    <t>NBD.185</t>
  </si>
  <si>
    <t>Công ty TNHH TM &amp; DV Du Lịch Chân Trời Phương Nam</t>
  </si>
  <si>
    <t>NBD.188</t>
  </si>
  <si>
    <t>Công ty TNHH TM SX Tân Phú Nhuận</t>
  </si>
  <si>
    <t>NBD.189</t>
  </si>
  <si>
    <t>Công ty TNHH  May Hải Nguyên</t>
  </si>
  <si>
    <t>NBD.190</t>
  </si>
  <si>
    <t>Công ty Cổ Phần Công Nghiệp Sạch Hải Đăng</t>
  </si>
  <si>
    <t>NBD.191</t>
  </si>
  <si>
    <t>Công Ty TNHH Dịch Vụ Sửa Chữa Ô Tô Thành Phát</t>
  </si>
  <si>
    <t>NBD.199</t>
  </si>
  <si>
    <t>Công ty TNHH TM Và DV Kỹ Thuật Minh Nguyệt</t>
  </si>
  <si>
    <t>NBD.204</t>
  </si>
  <si>
    <t>Công ty TNHH Dịch Vụ C&amp;C</t>
  </si>
  <si>
    <t>NBD.205</t>
  </si>
  <si>
    <t>Công ty TNHH SX TM DV Cơ Khí Tín Phát</t>
  </si>
  <si>
    <t>NBD.217</t>
  </si>
  <si>
    <t>Công Ty TNHH Xây Dựng Và Dịch Vụ GOLDEN CHANCE</t>
  </si>
  <si>
    <t>NBD.218</t>
  </si>
  <si>
    <t>Đinh Nguyễn Toàn Khương</t>
  </si>
  <si>
    <t>NBD.219</t>
  </si>
  <si>
    <t>Công Ty CP Tư Vấn Kỹ Thuật Và Đầu Tư Xây Dựng ACOCI</t>
  </si>
  <si>
    <t>NBD.221</t>
  </si>
  <si>
    <t>Văn Phòng Thừa Phát Lại Quận 5</t>
  </si>
  <si>
    <t>NBD.222</t>
  </si>
  <si>
    <t>CN Công ty CP TM DV Và Vận Chuyển Toàn Cầu</t>
  </si>
  <si>
    <t>NBD.223</t>
  </si>
  <si>
    <t>CN Tổng Cty điện lực TP HCM TNHH - Công ty Điện Lực Tân Thuận</t>
  </si>
  <si>
    <t>NBD.225</t>
  </si>
  <si>
    <t>NBD.226</t>
  </si>
  <si>
    <t>Công ty TNHH DV Vệ Sĩ Bảo Vệ G.O.S</t>
  </si>
  <si>
    <t>NBD.234</t>
  </si>
  <si>
    <t>Công ty CP Thông Tin Và Thẩm Định Giá Miền Nam</t>
  </si>
  <si>
    <t>NBD.235</t>
  </si>
  <si>
    <t>Công ty CP Kiểm Định Xây Dựng Thiên Thành</t>
  </si>
  <si>
    <t>NBD.236</t>
  </si>
  <si>
    <t>Công ty CP Kiểm Định Một</t>
  </si>
  <si>
    <t>NBG.001</t>
  </si>
  <si>
    <t>Công ty TNHH MTV SX TM Hùng Long</t>
  </si>
  <si>
    <t>NBG.003</t>
  </si>
  <si>
    <t>Công Ty TNHH Thiên Phú</t>
  </si>
  <si>
    <t>NBG.004</t>
  </si>
  <si>
    <t>Công ty TNHH Saigon Technology Glass</t>
  </si>
  <si>
    <t>NBG.005</t>
  </si>
  <si>
    <t>Công ty CP SX  - TM - DV  Kính Trung Việt</t>
  </si>
  <si>
    <t>NBG.006</t>
  </si>
  <si>
    <t>Công ty TNHH SX TM DV Nhôm Kính Cường Long</t>
  </si>
  <si>
    <t>NBG.007</t>
  </si>
  <si>
    <t>Công ty Cổ Phần Kính Thuận Thành</t>
  </si>
  <si>
    <t>NBG.008</t>
  </si>
  <si>
    <t>Công ty TNHH Kính Xây dựng Minh Phát</t>
  </si>
  <si>
    <t>NBG.009</t>
  </si>
  <si>
    <t>Công ty TNHH TM DV Và Công Nghệ An Vinh</t>
  </si>
  <si>
    <t>NBG.010</t>
  </si>
  <si>
    <t>Công ty Cổ Phần Kính Kala</t>
  </si>
  <si>
    <t>NBK.001</t>
  </si>
  <si>
    <t>NBK.005</t>
  </si>
  <si>
    <t>Công Ty TNHH SX Và TM  Việt Hưng Long</t>
  </si>
  <si>
    <t>NBK.006</t>
  </si>
  <si>
    <t>Công ty TNHH SX - TM - DV Gia Quảng</t>
  </si>
  <si>
    <t>NBK.007</t>
  </si>
  <si>
    <t>Công ty TNHH Xây Dựng Và Cơ Khí Nhật Quang</t>
  </si>
  <si>
    <t>NBK.008</t>
  </si>
  <si>
    <t>NBK.009</t>
  </si>
  <si>
    <t>Công Ty Cổ Phần Unic</t>
  </si>
  <si>
    <t>NBK.018</t>
  </si>
  <si>
    <t>Công ty TNHH MTV Sài Gòn Co.op Gò Vấp</t>
  </si>
  <si>
    <t>NBK.021</t>
  </si>
  <si>
    <t>Công ty TNHH  TM Sắt Thép Ánh Hòa</t>
  </si>
  <si>
    <t>NBK.022</t>
  </si>
  <si>
    <t>Viện Đào Tạo Và Hợp Tác Giáo Dục - CN Cty CP Đào Tạo Phát Triển Kinh Tế</t>
  </si>
  <si>
    <t>NBK.030</t>
  </si>
  <si>
    <t>Công ty CP TM DV Phong Vũ</t>
  </si>
  <si>
    <t>NBK.066</t>
  </si>
  <si>
    <t>Công ty Cổ phần Phát triển Công nghệ Việt Ý</t>
  </si>
  <si>
    <t>NBK.096</t>
  </si>
  <si>
    <t>NBK.106</t>
  </si>
  <si>
    <t>Liên Hiệp Khoa Học Địa Chất Kiểm Định Nền Móng Xây Dựng Sài Gòn</t>
  </si>
  <si>
    <t>NBK.108</t>
  </si>
  <si>
    <t>Công Ty TNHH TM Chìa Khóa Vàng</t>
  </si>
  <si>
    <t>NBK.133</t>
  </si>
  <si>
    <t>Công ty TNHH Thương mại - Dịch vụ - Sản xuất Dục Tường</t>
  </si>
  <si>
    <t>NBK.146</t>
  </si>
  <si>
    <t>Công ty TNHH DV VT&amp;CK XD Nguyên Khang</t>
  </si>
  <si>
    <t>NBK.152</t>
  </si>
  <si>
    <t>NBK.164</t>
  </si>
  <si>
    <t>DNTN Rèm Cửa Màn Sáo Tân Phát</t>
  </si>
  <si>
    <t>NBK.166</t>
  </si>
  <si>
    <t>Cửa hàng Kiến Hùng- Đặng Bửu Châu</t>
  </si>
  <si>
    <t>NBK.211</t>
  </si>
  <si>
    <t>Cty TNHH MTV Viễn Thông Quốc Tế FPT</t>
  </si>
  <si>
    <t>NBK.224</t>
  </si>
  <si>
    <t>Công ty TNHH cửa sổ việt Châu Á Aseanwindow</t>
  </si>
  <si>
    <t>NBK.241</t>
  </si>
  <si>
    <t>Công Ty TNHH MTV Cơ Khí XD Nguyễn Cường</t>
  </si>
  <si>
    <t>NBK.254</t>
  </si>
  <si>
    <t>Công ty Cổ Phần Giấy Phước Thịnh</t>
  </si>
  <si>
    <t>NBK.256</t>
  </si>
  <si>
    <t>Công ty TNHH Thương Mại Và Dịch Vụ Mộc Ấn</t>
  </si>
  <si>
    <t>NBK.288</t>
  </si>
  <si>
    <t>NBK.289</t>
  </si>
  <si>
    <t>Công Ty TNHH TM-DV Minh Nguyên Quang</t>
  </si>
  <si>
    <t>NBK.291</t>
  </si>
  <si>
    <t>Công ty TNHH TMDV Nhiên Thành</t>
  </si>
  <si>
    <t>NBK.306</t>
  </si>
  <si>
    <t>Công Ty Cổ Phần Sơn Hải Việt</t>
  </si>
  <si>
    <t>NBK.317</t>
  </si>
  <si>
    <t>Công ty TNHH Đầu Tư Phan Hưng</t>
  </si>
  <si>
    <t>NBK.633</t>
  </si>
  <si>
    <t>NBK.324</t>
  </si>
  <si>
    <t>Công ty TNHH Công Nghệ SMA</t>
  </si>
  <si>
    <t>NBK.344</t>
  </si>
  <si>
    <t>Công ty TNHH Công Nghiệp Phụ Trợ Đông Nam</t>
  </si>
  <si>
    <t>NBK.352</t>
  </si>
  <si>
    <t>Công ty TNHH MTV DV Chuyển Phát Nhanh Và VT Hoàng Quân</t>
  </si>
  <si>
    <t>NBK.353</t>
  </si>
  <si>
    <t>Công ty TNHH Công Nghiệp Nam Weldcom</t>
  </si>
  <si>
    <t>NBK.356</t>
  </si>
  <si>
    <t>NBK.423</t>
  </si>
  <si>
    <t>NBK.429</t>
  </si>
  <si>
    <t>Công Ty TNHH Sơn Samy</t>
  </si>
  <si>
    <t>NBK.433</t>
  </si>
  <si>
    <t>Công ty TNHH SX TM DV QT Bảo An</t>
  </si>
  <si>
    <t>NBK.543</t>
  </si>
  <si>
    <t>NBK.554</t>
  </si>
  <si>
    <t>Công ty TNHH MTV Một Bông Hồng</t>
  </si>
  <si>
    <t>NBK.562</t>
  </si>
  <si>
    <t>Công ty TNHH TM DV Quảng Cáo DAYSTAR</t>
  </si>
  <si>
    <t>NBK.576</t>
  </si>
  <si>
    <t>Công ty TNHH XD VT Tín Nhất Land</t>
  </si>
  <si>
    <t>NBK.584</t>
  </si>
  <si>
    <t>Cơ Sở Thiết Bị PCCC Tiến Á</t>
  </si>
  <si>
    <t>NBK.588</t>
  </si>
  <si>
    <t>NBK.635</t>
  </si>
  <si>
    <t>NBK.597</t>
  </si>
  <si>
    <t>Công Ty TNHH Công Nghệ Thiết Bị Lọc Miền Nam</t>
  </si>
  <si>
    <t>NBK.603</t>
  </si>
  <si>
    <t>Công ty TNHH Kỹ Thuật TM Nguyễn Phúc</t>
  </si>
  <si>
    <t>NBP.062</t>
  </si>
  <si>
    <t>NBK.604</t>
  </si>
  <si>
    <t>Công ty Cổ Phần Phần Mềm BRAVO</t>
  </si>
  <si>
    <t>NBD.032</t>
  </si>
  <si>
    <t>NBK.615</t>
  </si>
  <si>
    <t>Công Ty TNHH Hồng Lợi Nam</t>
  </si>
  <si>
    <t>NBK.616</t>
  </si>
  <si>
    <t>Công ty TNHH TM DV Nhất Long Thiên</t>
  </si>
  <si>
    <t>NBK.617</t>
  </si>
  <si>
    <t>Công ty TNHH Bảo Hiểm Liberty</t>
  </si>
  <si>
    <t>NBK.622</t>
  </si>
  <si>
    <t>Công ty TNHH Công Nghệ DV TM SX Bình Minh</t>
  </si>
  <si>
    <t>NBN.001</t>
  </si>
  <si>
    <t>CN CTY CP CK Đông Anh Licogi: Nhà Máy Nhôm Đông Anh</t>
  </si>
  <si>
    <t>NBN.002</t>
  </si>
  <si>
    <t>Công ty TNHH Cơ Khí Chính Xác Mien Hua</t>
  </si>
  <si>
    <t>NBN.003</t>
  </si>
  <si>
    <t>NBN.004</t>
  </si>
  <si>
    <t>Công ty TNHH Công Nghiệp Tiến Cường</t>
  </si>
  <si>
    <t>NBN.005</t>
  </si>
  <si>
    <t>Công ty Cổ Phần Khánh Thành Công</t>
  </si>
  <si>
    <t>NBN.008</t>
  </si>
  <si>
    <t>NBN.010</t>
  </si>
  <si>
    <t>NBN.012</t>
  </si>
  <si>
    <t>Công Ty TNHH Ngôi Nhà Đất Việt</t>
  </si>
  <si>
    <t>NBN.014</t>
  </si>
  <si>
    <t>Công ty CP Top American Việt Nam</t>
  </si>
  <si>
    <t>NBN.016</t>
  </si>
  <si>
    <t>Công ty TNHH World Mech 'Tech'</t>
  </si>
  <si>
    <t>NBP.001</t>
  </si>
  <si>
    <t>Công ty TNHH Choice Pro - Tech</t>
  </si>
  <si>
    <t>NBP.002</t>
  </si>
  <si>
    <t>Công ty TNHH Thương Mại Xây Dựng Dũng Thành</t>
  </si>
  <si>
    <t>NBP.003</t>
  </si>
  <si>
    <t>Công ty TNHH Ga Lúp</t>
  </si>
  <si>
    <t>NBP.005</t>
  </si>
  <si>
    <t>Công ty CP Vật Liệu &amp; Keo Kim Cao Cương</t>
  </si>
  <si>
    <t>NBP.006</t>
  </si>
  <si>
    <t>Công ty TNHH SX TM Băng Keo Lê Nguyên</t>
  </si>
  <si>
    <t>NBP.007</t>
  </si>
  <si>
    <t>Công ty TNHH TM Khải Nguyên</t>
  </si>
  <si>
    <t>NBP.009</t>
  </si>
  <si>
    <t>Công ty CP Mỏ Neo Vàng</t>
  </si>
  <si>
    <t>NBC.018</t>
  </si>
  <si>
    <t>NBP.010</t>
  </si>
  <si>
    <t>Lý Quốc Lương</t>
  </si>
  <si>
    <t>NBP.012</t>
  </si>
  <si>
    <t>Công ty TNHH SX TM DV Nguyễn Gia</t>
  </si>
  <si>
    <t>NBP.013</t>
  </si>
  <si>
    <t>Công ty TNHH Công Nghệ Thương Mại Nam Việt</t>
  </si>
  <si>
    <t>NBP.015</t>
  </si>
  <si>
    <t>NBP.017</t>
  </si>
  <si>
    <t>Công ty CP Đầu Tư Phát Triển Kính Thuận Thành</t>
  </si>
  <si>
    <t>NBP.019</t>
  </si>
  <si>
    <t>Công ty TNHH SX TM Ốc Vít Liên Kết</t>
  </si>
  <si>
    <t>NBP.021</t>
  </si>
  <si>
    <t>NBP.022</t>
  </si>
  <si>
    <t>NBP.024</t>
  </si>
  <si>
    <t>NBP.025</t>
  </si>
  <si>
    <t>NBP.026</t>
  </si>
  <si>
    <t>Công ty TNHH XD SX TM DV Phương Đức Phát</t>
  </si>
  <si>
    <t>NBP.028</t>
  </si>
  <si>
    <t>Cty TNHH Cơ Khí Điện Hưng Thịnh</t>
  </si>
  <si>
    <t>NBP.029</t>
  </si>
  <si>
    <t>Công ty TNHH Sản Xuất Tâm Thiên Phú</t>
  </si>
  <si>
    <t>NBP.031</t>
  </si>
  <si>
    <t>Công Ty TNHH Phụ Kiện Và Cốp Pha Việt</t>
  </si>
  <si>
    <t>NBP.033</t>
  </si>
  <si>
    <t>CÔNG TY CỔ PHẦN ĐẦU TƯ AMG VIỆT NAM</t>
  </si>
  <si>
    <t>NBP.034</t>
  </si>
  <si>
    <t>Công ty TNHH SX TM Bulon Thiên Thanh</t>
  </si>
  <si>
    <t>NBP.036</t>
  </si>
  <si>
    <t>Công ty TNHH SX TM Thuận Minh</t>
  </si>
  <si>
    <t>NBP.038</t>
  </si>
  <si>
    <t>Công ty CP Đầu Tư &amp; Phát Triển Apollo Silicone</t>
  </si>
  <si>
    <t>NBP.064</t>
  </si>
  <si>
    <t>NBP.039</t>
  </si>
  <si>
    <t>Công ty TNHH Cao Su- Nhựa Thanh Bình</t>
  </si>
  <si>
    <t>NBP.041</t>
  </si>
  <si>
    <t>Công ty TNHH Thiết Bị Tự Động Bảo Phúc</t>
  </si>
  <si>
    <t>NBP.042</t>
  </si>
  <si>
    <t>Công ty TNHH MTV Thừa Phong</t>
  </si>
  <si>
    <t>NBP.043</t>
  </si>
  <si>
    <t>Công ty TNHH Hiwin HongKong</t>
  </si>
  <si>
    <t>NBP.045</t>
  </si>
  <si>
    <t>NBP.051</t>
  </si>
  <si>
    <t>Công ty TNHH Koei Việt Nam</t>
  </si>
  <si>
    <t>NBP.057</t>
  </si>
  <si>
    <t>NBP.061</t>
  </si>
  <si>
    <t>Công ty TNHH MTV Sơn Bột Đông Tai Việt Nam</t>
  </si>
  <si>
    <t>NBS.001</t>
  </si>
  <si>
    <t>Công ty TNHH TM Phú Châu</t>
  </si>
  <si>
    <t>NBS.002</t>
  </si>
  <si>
    <t>NBS.005</t>
  </si>
  <si>
    <t>NBS.006</t>
  </si>
  <si>
    <t>NBS.009</t>
  </si>
  <si>
    <t>NBS.013</t>
  </si>
  <si>
    <t>Công Ty TNHH SX TM Cơ Khí Kim An Thái</t>
  </si>
  <si>
    <t>NBS.014</t>
  </si>
  <si>
    <t>CÔNG TY TNHH XÂY DỰNG TM DV ĐẠI TÍN NGHĨA</t>
  </si>
  <si>
    <t>NBS.015</t>
  </si>
  <si>
    <t>Công ty TNHH Green Roofing</t>
  </si>
  <si>
    <t>NBS.016</t>
  </si>
  <si>
    <t>Công ty TNHH TM DV SX Nhựa Nam Việt</t>
  </si>
  <si>
    <t>NBS.019</t>
  </si>
  <si>
    <t>Công ty TNHH Trang Đồng Tiến</t>
  </si>
  <si>
    <t>NBT.002</t>
  </si>
  <si>
    <t>Fom Industrie SRL</t>
  </si>
  <si>
    <t>NBT.003</t>
  </si>
  <si>
    <t>Công ty TNHH MTV Sản xuất Thương mại và Dịch vụ Hợp kim Vina</t>
  </si>
  <si>
    <t>NBT.004</t>
  </si>
  <si>
    <t>Công ty TNHH Một thành viên Sản Xuất Thương mại Ngọc Ánh Sao</t>
  </si>
  <si>
    <t>NBT.006</t>
  </si>
  <si>
    <t>Công ty TNHH Thương Mại Thiết Bị Tự Động Thiên Nam</t>
  </si>
  <si>
    <t>NBT.011</t>
  </si>
  <si>
    <t>Công ty TNHH Chế Tạo Máy Hoàng Gia Việt</t>
  </si>
  <si>
    <t>TPH.001</t>
  </si>
  <si>
    <t>Công ty TNHH Nhôm Kính N.A.V.I</t>
  </si>
  <si>
    <t>TPH.002</t>
  </si>
  <si>
    <t>Công ty TNHH TM-DV VSCN Song Long Phát</t>
  </si>
  <si>
    <t>TPH.003</t>
  </si>
  <si>
    <t>Công Ty CP Đầu Tư và Thương Mại Uy Long</t>
  </si>
  <si>
    <t>TPH.005</t>
  </si>
  <si>
    <t>Cty TNHH ĐT Tổng Hợp Ngọc Kim Phát</t>
  </si>
  <si>
    <t>TPH.006</t>
  </si>
  <si>
    <t>Cty TNHH Lắp Đặt và TM Minh Ngọc</t>
  </si>
  <si>
    <t>TPH.007</t>
  </si>
  <si>
    <t>Cty TNHH TM DV Lê Khải</t>
  </si>
  <si>
    <t>TPH.008</t>
  </si>
  <si>
    <t>Công ty TNHH Cơ Khí Xây Dựng Lâm Nguyễn</t>
  </si>
  <si>
    <t>TPH.009</t>
  </si>
  <si>
    <t>Cty TNHH Nguyên Bình Nguyên</t>
  </si>
  <si>
    <t>TPH.010</t>
  </si>
  <si>
    <t>Công ty Cổ Phần Inox Trang Trí Ánh Dương</t>
  </si>
  <si>
    <t>TPH.011</t>
  </si>
  <si>
    <t>Công ty Cổ Phần Xây Dựng Mỹ Phú Gia</t>
  </si>
  <si>
    <t>TPH.012</t>
  </si>
  <si>
    <t>Công ty TNHH SX TM DV Nam Thông</t>
  </si>
  <si>
    <t>TPH.013</t>
  </si>
  <si>
    <t>Công ty TNHH Đầu Tư Xây Dựng Quốc Tế Thăng Long</t>
  </si>
  <si>
    <t>TPH.014</t>
  </si>
  <si>
    <t>Công ty TNHH TM SX XD Phạm Hoàng</t>
  </si>
  <si>
    <t>TPH.017</t>
  </si>
  <si>
    <t>Công ty TNHH XD Bảo Nhi</t>
  </si>
  <si>
    <t>TPH.018</t>
  </si>
  <si>
    <t>Cty TNHH MTV SX TM  XD Đào Gia</t>
  </si>
  <si>
    <t>TPH.019</t>
  </si>
  <si>
    <t>Công ty TNHH Empire</t>
  </si>
  <si>
    <t>TPH.020</t>
  </si>
  <si>
    <t>Công ty TNHH SX TM Cơ Khí Xây Dựng Gia Nguyễn</t>
  </si>
  <si>
    <t>TPH.024</t>
  </si>
  <si>
    <t>Công Ty TNHH SX-TM-DV Hai Thi</t>
  </si>
  <si>
    <t>TPH.025</t>
  </si>
  <si>
    <t>Công Ty TNHH SX TM DV Lãnh Lộc</t>
  </si>
  <si>
    <t>TPH.026</t>
  </si>
  <si>
    <t>Công ty TNHH MTV CK XD TM DV Nguyễn Minh</t>
  </si>
  <si>
    <t>TPH.027</t>
  </si>
  <si>
    <t>Công ty TNHH Đá Xây Dựng Nam Sơn</t>
  </si>
  <si>
    <t>TPH.028</t>
  </si>
  <si>
    <t>Cty TNHH ĐT PT XD Thái Tuấn</t>
  </si>
  <si>
    <t>TPH.030</t>
  </si>
  <si>
    <t>Công ty TNHH Cơ Khí Thành Lộc</t>
  </si>
  <si>
    <t>TPH.031</t>
  </si>
  <si>
    <t>Công ty TNHH Xây Dựng và Thương Mại Tam Quan</t>
  </si>
  <si>
    <t>TPH.032</t>
  </si>
  <si>
    <t>Công ty TNHH TM - SX - XD Vương Nam</t>
  </si>
  <si>
    <t>TPH.035</t>
  </si>
  <si>
    <t>Công ty TNHH MTV Xây Dựng Thương Mại Đỗ Ngọc</t>
  </si>
  <si>
    <t>TPH.038</t>
  </si>
  <si>
    <t>Công ty TNHH Kỹ Nghệ Việt Anh</t>
  </si>
  <si>
    <t>TPH.040</t>
  </si>
  <si>
    <t>Công ty TNHH TM DV XD Hoàng Long</t>
  </si>
  <si>
    <t>TPH.041</t>
  </si>
  <si>
    <t>Công ty TNHH Dịch Vụ Vân Long Phát</t>
  </si>
  <si>
    <t>TPH.043</t>
  </si>
  <si>
    <t>Cty CP TM Và DV XD Nhất Tiến Phát</t>
  </si>
  <si>
    <t>TPH.044</t>
  </si>
  <si>
    <t>TPH.046</t>
  </si>
  <si>
    <t>Cty TNHH DT XD Long Hưng Phát</t>
  </si>
  <si>
    <t>TPH.047</t>
  </si>
  <si>
    <t>TPH.048</t>
  </si>
  <si>
    <t>Công ty Cổ phần Công nghệ Cửa Sacom</t>
  </si>
  <si>
    <t>TPH.050</t>
  </si>
  <si>
    <t>Công ty TNHH XD và Nội thất TTD</t>
  </si>
  <si>
    <t>TPH.051</t>
  </si>
  <si>
    <t>Công ty TNHH Phát Triển TM XD Hoàng Thiên M&amp;E</t>
  </si>
  <si>
    <t>TPH.053</t>
  </si>
  <si>
    <t>Công ty Cổ Phần Xây Dựng Nền Tảng Vàng</t>
  </si>
  <si>
    <t>TPH.054</t>
  </si>
  <si>
    <t>Công ty TNHH Xây Dựng Thảo Sang</t>
  </si>
  <si>
    <t>TPH.055</t>
  </si>
  <si>
    <t>Công ty TNHH MTV TM XD Lưu Gia Khang</t>
  </si>
  <si>
    <t>TPH.057</t>
  </si>
  <si>
    <t>Công ty TNHH TM DV Nhôm Kính Quang Hiếu</t>
  </si>
  <si>
    <t>TPH.058</t>
  </si>
  <si>
    <t>Công ty TNHH SX Xây Dựng TM Phương Nguyễn</t>
  </si>
  <si>
    <t>TPH.061</t>
  </si>
  <si>
    <t>Công ty TNHH TM DV Kỹ Thuật Khánh Long</t>
  </si>
  <si>
    <t>TPH.062</t>
  </si>
  <si>
    <t>Công ty TNHH Hoàng Quân Metal</t>
  </si>
  <si>
    <t>TPH.063</t>
  </si>
  <si>
    <t>Công ty TNHH XD &amp; TM Thời Phát</t>
  </si>
  <si>
    <t>TPH.064</t>
  </si>
  <si>
    <t>Công ty TNHH XD TM Trúc Dũng</t>
  </si>
  <si>
    <t>TPH.065</t>
  </si>
  <si>
    <t>Công ty TNHH Đầu Tư  Phát Triển Đức Lộc</t>
  </si>
  <si>
    <t>TPH.066</t>
  </si>
  <si>
    <t>Công ty TNHH XD TM Dũng Tuấn</t>
  </si>
  <si>
    <t>TPH.067</t>
  </si>
  <si>
    <t>Công ty TNHH TM DV Kỹ Thuật Đại Toàn Thắng</t>
  </si>
  <si>
    <t>TPH.068</t>
  </si>
  <si>
    <t>Công ty TNHH TM DV Đa Năng Phan Quỳnh Nam</t>
  </si>
  <si>
    <t>TPH.069</t>
  </si>
  <si>
    <t>Công ty TNHH Nhôm Kính Minh Long</t>
  </si>
  <si>
    <t>TPH.070</t>
  </si>
  <si>
    <t>Công ty TNHH AL Việt Nam</t>
  </si>
  <si>
    <t>TPH.071</t>
  </si>
  <si>
    <t>Công ty TNHH DV Cảnh Quan Và MT An Gia Phát</t>
  </si>
  <si>
    <t>TPH.073</t>
  </si>
  <si>
    <t>Công ty TNHH Xây Dựng Kết Thành Phát</t>
  </si>
  <si>
    <t>TPH.074</t>
  </si>
  <si>
    <t>Công ty TNHH TM XD Mười Đạt</t>
  </si>
  <si>
    <t>TPH.075</t>
  </si>
  <si>
    <t>Công ty TNHH TM DV Cơ Khí Đại Phong Aluminium</t>
  </si>
  <si>
    <t>TPH.076</t>
  </si>
  <si>
    <t>Công ty TNHH Nhôm Kính Đại Toàn Thắng</t>
  </si>
  <si>
    <t>TPH.077</t>
  </si>
  <si>
    <t>Công ty TNHH Vệ Sinh Công Nghiệp Đa Năng Hậu Nghĩa</t>
  </si>
  <si>
    <t>TPH.078</t>
  </si>
  <si>
    <t>Công ty TNHH Nội Thất Nam Khang</t>
  </si>
  <si>
    <t>Tạm ứng trước cho người bán</t>
  </si>
  <si>
    <t>3312</t>
  </si>
  <si>
    <t>NBD.038</t>
  </si>
  <si>
    <t>Trung Tâm Nghiên Cứu Công Nghệ và Thiết Bị Công Nghiệp</t>
  </si>
  <si>
    <t>NBD.041</t>
  </si>
  <si>
    <t>Công ty TNHH TM DV Điện Quang</t>
  </si>
  <si>
    <t>NBD.091</t>
  </si>
  <si>
    <t>Viện Khoa Học Công Nghệ Xây Dựng</t>
  </si>
  <si>
    <t>NBD.094</t>
  </si>
  <si>
    <t>Công ty TNHH TM DV Công Nghệ Nguyễn Phan</t>
  </si>
  <si>
    <t>NBD.126</t>
  </si>
  <si>
    <t>Công ty Cổ Phần Đào Tạo Quản Lý Xây Dựng</t>
  </si>
  <si>
    <t>NBD.224</t>
  </si>
  <si>
    <t>Công ty TNHH TM XD Quảng Cáo Kim Việt</t>
  </si>
  <si>
    <t>Công ty TNHH Thiên Phú</t>
  </si>
  <si>
    <t>NBK.023</t>
  </si>
  <si>
    <t>CN Cty CP TM Nguyễn Kim - TT MS Sài Gòn</t>
  </si>
  <si>
    <t>NBK.034</t>
  </si>
  <si>
    <t>TT KD VNPT TP HCM - CN Tổng Cty DV Viễn Thông</t>
  </si>
  <si>
    <t>NBK.193</t>
  </si>
  <si>
    <t>Cty TNHH SX Két Sắt Việt Tiệp Và An Toàn Kho Quỹ</t>
  </si>
  <si>
    <t>NBK.342</t>
  </si>
  <si>
    <t>CN Công Ty CP XD và Thiết Bị Bilico</t>
  </si>
  <si>
    <t>Tổng Công Ty Cổ Phần Bảo Hiểm Quân Đội</t>
  </si>
  <si>
    <t>Công Ty Bảo Hiểm MIC Gia Định</t>
  </si>
  <si>
    <t>NBK.629</t>
  </si>
  <si>
    <t>Công ty TNHH SX TM Hàng Rào Xanh</t>
  </si>
  <si>
    <t>NBS.008</t>
  </si>
  <si>
    <t>Công ty CP SX &amp; TM Thép Nguyễn Minh</t>
  </si>
  <si>
    <t>NBT.007</t>
  </si>
  <si>
    <t>Công ty TNHH MTV Phương Bảo Trí</t>
  </si>
  <si>
    <t>Phải trả công nợ công tác phí</t>
  </si>
  <si>
    <t>3314</t>
  </si>
  <si>
    <t>GT.001</t>
  </si>
  <si>
    <t>Mai Đình Chí Quốc</t>
  </si>
  <si>
    <t>GT.002</t>
  </si>
  <si>
    <t>Phan Ngọc Tưởng</t>
  </si>
  <si>
    <t>GT.003</t>
  </si>
  <si>
    <t>Đỗ Văn Hiệt</t>
  </si>
  <si>
    <t>GT.006</t>
  </si>
  <si>
    <t>Nguyễn Văn Âu</t>
  </si>
  <si>
    <t>GT.007</t>
  </si>
  <si>
    <t>Lê Tỏ</t>
  </si>
  <si>
    <t>GT.008</t>
  </si>
  <si>
    <t>Nguyễn Minh Tân</t>
  </si>
  <si>
    <t>GT.009</t>
  </si>
  <si>
    <t>Lý Thành Chương</t>
  </si>
  <si>
    <t>GT.012</t>
  </si>
  <si>
    <t>Trần Thị Nga</t>
  </si>
  <si>
    <t>GT.013</t>
  </si>
  <si>
    <t>Lưu Hữu Hoài</t>
  </si>
  <si>
    <t>GT.015</t>
  </si>
  <si>
    <t>Tạ Thanh Tùng</t>
  </si>
  <si>
    <t>GT.016</t>
  </si>
  <si>
    <t>GT.017</t>
  </si>
  <si>
    <t>Trần Đình Khánh</t>
  </si>
  <si>
    <t>GT.018</t>
  </si>
  <si>
    <t>Nguyễn Tấn Huy</t>
  </si>
  <si>
    <t>GT.019</t>
  </si>
  <si>
    <t>Phạm Trung Hiếu</t>
  </si>
  <si>
    <t>GT.020</t>
  </si>
  <si>
    <t>Công ty TNHH Dịch Vụ Vận Tải và Cơ Khí Xây Dựng Nguyên Khang</t>
  </si>
  <si>
    <t>GT.021</t>
  </si>
  <si>
    <t>Nguyễn Minh Duy</t>
  </si>
  <si>
    <t>GT.022</t>
  </si>
  <si>
    <t>Bùi Văn Hưng</t>
  </si>
  <si>
    <t>GT.023</t>
  </si>
  <si>
    <t>Huỳnh Đức Kiều</t>
  </si>
  <si>
    <t>GT.024</t>
  </si>
  <si>
    <t>Đỗ Thanh Tú</t>
  </si>
  <si>
    <t>GT.025</t>
  </si>
  <si>
    <t>Đỗ Hoàng Trọng</t>
  </si>
  <si>
    <t>GT.026</t>
  </si>
  <si>
    <t>Hoàng Văn Tiến</t>
  </si>
  <si>
    <t>GT.027</t>
  </si>
  <si>
    <t>Liễu Quốc Cường</t>
  </si>
  <si>
    <t>GT.028</t>
  </si>
  <si>
    <t>Nguyễn Thanh Hải</t>
  </si>
  <si>
    <t>GT.029</t>
  </si>
  <si>
    <t>Nguyễn Tiến Dũng</t>
  </si>
  <si>
    <t>GT.032</t>
  </si>
  <si>
    <t>Phạm Minh Thiết</t>
  </si>
  <si>
    <t>GT.034</t>
  </si>
  <si>
    <t>Ngô Thị Hồng Nga</t>
  </si>
  <si>
    <t>GT.035</t>
  </si>
  <si>
    <t>Trần Văn Quang</t>
  </si>
  <si>
    <t>GT.036</t>
  </si>
  <si>
    <t>Hứa Văn Vông</t>
  </si>
  <si>
    <t>GT.038</t>
  </si>
  <si>
    <t>Công ty TNHH Sản Xuất Việt Xanh</t>
  </si>
  <si>
    <t>NBK.229</t>
  </si>
  <si>
    <t>GT.041</t>
  </si>
  <si>
    <t>Hoàng Gia Thương</t>
  </si>
  <si>
    <t>GT.043</t>
  </si>
  <si>
    <t>Đặng Ngọc Trọng</t>
  </si>
  <si>
    <t>GT.046</t>
  </si>
  <si>
    <t>Nguyễn Thanh Long</t>
  </si>
  <si>
    <t>GT.047</t>
  </si>
  <si>
    <t>Nguyễn Hữu Thương</t>
  </si>
  <si>
    <t>GT.052</t>
  </si>
  <si>
    <t>Lê Quỳnh Loan</t>
  </si>
  <si>
    <t>GT.058</t>
  </si>
  <si>
    <t>Lại Văn Hòa</t>
  </si>
  <si>
    <t>GT.063</t>
  </si>
  <si>
    <t>GT.073</t>
  </si>
  <si>
    <t>Trần Hữu Toàn</t>
  </si>
  <si>
    <t>GT.079</t>
  </si>
  <si>
    <t>Trần Thị Hà</t>
  </si>
  <si>
    <t>GT.080</t>
  </si>
  <si>
    <t>Đỗ Thị Thu Thảo</t>
  </si>
  <si>
    <t>GT.085</t>
  </si>
  <si>
    <t>Nguyễn Ngọc Khanh</t>
  </si>
  <si>
    <t>GT.086</t>
  </si>
  <si>
    <t>Đoàn Minh Tâm</t>
  </si>
  <si>
    <t>GT.087</t>
  </si>
  <si>
    <t>Trần Văn Đạt</t>
  </si>
  <si>
    <t>GT.094</t>
  </si>
  <si>
    <t>Nguyễn Thị Thúy</t>
  </si>
  <si>
    <t>GT.098</t>
  </si>
  <si>
    <t>Nguyễn Thanh Tâm</t>
  </si>
  <si>
    <t>GT.100</t>
  </si>
  <si>
    <t>Nguyễn Gia Tuấn</t>
  </si>
  <si>
    <t>GT.102</t>
  </si>
  <si>
    <t>Đỗ Quốc Nhật</t>
  </si>
  <si>
    <t>GT.103</t>
  </si>
  <si>
    <t xml:space="preserve"> NBP.003</t>
  </si>
  <si>
    <t>GT.114</t>
  </si>
  <si>
    <t>Nguyễn Trần Công Khanh</t>
  </si>
  <si>
    <t>GT.128</t>
  </si>
  <si>
    <t>Thân Ngọc Phước</t>
  </si>
  <si>
    <t>GT.129</t>
  </si>
  <si>
    <t>Nguyễn Thị Thu Hồng</t>
  </si>
  <si>
    <t>GT.134</t>
  </si>
  <si>
    <t>Lê Văn Thành</t>
  </si>
  <si>
    <t>GT.136</t>
  </si>
  <si>
    <t>Trần Tâm</t>
  </si>
  <si>
    <t>GT.145</t>
  </si>
  <si>
    <t>TÔN NỮ KIM NGÂN</t>
  </si>
  <si>
    <t>GT.147</t>
  </si>
  <si>
    <t>Nguyễn Hoàng Bửu Châu</t>
  </si>
  <si>
    <t>GT.149</t>
  </si>
  <si>
    <t>Trương Quang Huy</t>
  </si>
  <si>
    <t>GT.150</t>
  </si>
  <si>
    <t>Lê Thị Cẩm Hà</t>
  </si>
  <si>
    <t>GT.153</t>
  </si>
  <si>
    <t>Trần Xuân Hải</t>
  </si>
  <si>
    <t>GT.157</t>
  </si>
  <si>
    <t>Bùi Thị Mỹ Hằng</t>
  </si>
  <si>
    <t>TT.005</t>
  </si>
  <si>
    <t>Thân Ngọc Trị</t>
  </si>
  <si>
    <t>TT.034</t>
  </si>
  <si>
    <t xml:space="preserve"> Lê Văn Hùng </t>
  </si>
  <si>
    <t>TT.054</t>
  </si>
  <si>
    <t xml:space="preserve"> Huỳnh Phước Lộc </t>
  </si>
  <si>
    <t>TT.092</t>
  </si>
  <si>
    <t>Lê Thanh Giang</t>
  </si>
  <si>
    <t>TT.093</t>
  </si>
  <si>
    <t>Trần Ngọc Tài</t>
  </si>
  <si>
    <t>TT.105</t>
  </si>
  <si>
    <t>TT.116</t>
  </si>
  <si>
    <t>Lý Hải Âu</t>
  </si>
  <si>
    <t>Công nợ phiếu nhập chưa hóa đơn</t>
  </si>
  <si>
    <t>3319</t>
  </si>
  <si>
    <t>Nguyễn Huy Thu</t>
  </si>
  <si>
    <t>NBD.242</t>
  </si>
  <si>
    <t>NBK.098</t>
  </si>
  <si>
    <t>CN CÔNG TY TNHH CÔNG NGHIỆP NAM WELDCOM</t>
  </si>
  <si>
    <t>NBK.249</t>
  </si>
  <si>
    <t>Công Ty TNHH Giải Pháp Kỹ Thuật Công Nghệ  Ánh Dương</t>
  </si>
  <si>
    <t>NBK.345</t>
  </si>
  <si>
    <t>Công ty TNHH TKP Việt Nam</t>
  </si>
  <si>
    <t>NBP.037</t>
  </si>
  <si>
    <t>CÔNG TY TNHH SẢN XUẤT THƯƠNG MẠI ĐĂNG MINH</t>
  </si>
  <si>
    <t>Công ty Cổ phần Apollo Silicone</t>
  </si>
  <si>
    <t>Ngày . . . . . tháng . . . . . năm . . . . . . .</t>
  </si>
  <si>
    <t>Kế toán ghi sổ</t>
  </si>
  <si>
    <t>Kế toán trưởng</t>
  </si>
  <si>
    <t>PHẢI TRẢ - NHÀ CUNG CẤP</t>
  </si>
  <si>
    <t>PHẢI TRẢ NHÀ CUNG CẤP</t>
  </si>
  <si>
    <t>Mã
NCC</t>
  </si>
  <si>
    <t>Tên đối tượng</t>
  </si>
  <si>
    <t>Nợ trong hạn</t>
  </si>
  <si>
    <t>Nợ quá bạn 
(01 - 30 ngày)</t>
  </si>
  <si>
    <t>Nợ quá bạn
(31 - 60 ngày)</t>
  </si>
  <si>
    <t>Nợ quá bạn 
(trên 60 ngày)</t>
  </si>
  <si>
    <t>TỔNG CỘNG</t>
  </si>
  <si>
    <t>HẠN T.TOÁN</t>
  </si>
  <si>
    <t>NOTE</t>
  </si>
  <si>
    <t xml:space="preserve">Kế hoạch </t>
  </si>
  <si>
    <t>Thực hiện</t>
  </si>
  <si>
    <t xml:space="preserve">Công ty TNHH SX - TM - DV Gia Quảng </t>
  </si>
  <si>
    <t>Bảo lưu, KT chưa nhận Hsơ</t>
  </si>
  <si>
    <t>Công ty TNHH Công nghiệp Tiến Cường</t>
  </si>
  <si>
    <t>Nợ chờ xử lý</t>
  </si>
  <si>
    <t>Công Ty TNHH Trang Đồng Tiến</t>
  </si>
  <si>
    <t>Công ty TNHH MTV Cơ Khí XD Nguyễn Cường</t>
  </si>
  <si>
    <t>Công trình</t>
  </si>
  <si>
    <t>Ctr Đông Sài Gòn 1B</t>
  </si>
  <si>
    <t>Linh tinh</t>
  </si>
  <si>
    <t>Ctr Empire</t>
  </si>
  <si>
    <t>Cơ khí</t>
  </si>
  <si>
    <t>Ctr Lakeside</t>
  </si>
  <si>
    <t>Chi phí nắp gang đúc</t>
  </si>
  <si>
    <t>Ctr Safira</t>
  </si>
  <si>
    <t>Nhôm kính</t>
  </si>
  <si>
    <t>Ctr Verosa</t>
  </si>
  <si>
    <t>Nhôm (Tạm ứng 30%)</t>
  </si>
  <si>
    <t>Ctr Sài Gòn Sport City</t>
  </si>
  <si>
    <t xml:space="preserve">Cơ khí </t>
  </si>
  <si>
    <t>Ctr Lovera Vista</t>
  </si>
  <si>
    <t xml:space="preserve">Ctr Hoa Sen Đại Phước </t>
  </si>
  <si>
    <t>Tấm nhựa PVC</t>
  </si>
  <si>
    <t>Coffa nhôm và xưởng quận 9</t>
  </si>
  <si>
    <t>Máy nén khí cho xưởng</t>
  </si>
  <si>
    <t>Máy cưa coffa nhôm</t>
  </si>
  <si>
    <t>Ctr Mitalab</t>
  </si>
  <si>
    <t>Ctr Aqua City (Sale Gallery)</t>
  </si>
  <si>
    <t>Ctr 550 Kinh Dương Vương</t>
  </si>
  <si>
    <t>Ctr SECC</t>
  </si>
  <si>
    <t>Inox</t>
  </si>
  <si>
    <t>Nhôm thanh</t>
  </si>
  <si>
    <t>Sơn gia công</t>
  </si>
  <si>
    <t>Gia công nhúng kẽm nóng</t>
  </si>
  <si>
    <t>Tấm nhôm TAC</t>
  </si>
  <si>
    <t>Thép hộp</t>
  </si>
  <si>
    <t>Ctr Lovera Premier</t>
  </si>
  <si>
    <t>Nhôm</t>
  </si>
  <si>
    <t>Phụ kiện</t>
  </si>
  <si>
    <t>Ctr nhà Chị Kim Anh</t>
  </si>
  <si>
    <t xml:space="preserve">Nhôm nhập khẩu </t>
  </si>
  <si>
    <t>Thuế NK, CP khai báo hải quan</t>
  </si>
  <si>
    <t>Nhôm trong nước</t>
  </si>
  <si>
    <t>Ctr nhà Chị Trang Khang Điền</t>
  </si>
  <si>
    <t>PK</t>
  </si>
  <si>
    <t>Các Ctr nhà tư, ngoại giao, mẫu</t>
  </si>
  <si>
    <t>CỘNG (Phát sinh trong kỳ)</t>
  </si>
  <si>
    <t>TỔNG CỘNG (A+B):</t>
  </si>
  <si>
    <t>TỔNG HỢP CÔNG NỢ NHÀ CUNG CẤP</t>
  </si>
  <si>
    <t>Từ ngày:</t>
  </si>
  <si>
    <t>Đến ngày:</t>
  </si>
  <si>
    <t>Ngày HĐ</t>
  </si>
  <si>
    <t>Tên</t>
  </si>
  <si>
    <t>Tên NCC</t>
  </si>
  <si>
    <t>Hạn TT</t>
  </si>
  <si>
    <t>Quá hạn</t>
  </si>
  <si>
    <t>Số HĐ</t>
  </si>
  <si>
    <t>Số tiền</t>
  </si>
  <si>
    <t>BMT</t>
  </si>
  <si>
    <t>Duy</t>
  </si>
  <si>
    <t>Gỗ Bình Minh</t>
  </si>
  <si>
    <t>Mian Lan</t>
  </si>
  <si>
    <t xml:space="preserve">NAVI </t>
  </si>
  <si>
    <t>Phúc Tấn</t>
  </si>
  <si>
    <t>Bảo lưu</t>
  </si>
  <si>
    <t>Thắm</t>
  </si>
  <si>
    <t>Trường Phúc</t>
  </si>
  <si>
    <t>Tựu</t>
  </si>
  <si>
    <t>Khánh Thành Công</t>
  </si>
  <si>
    <t>Vĩnh Hưng</t>
  </si>
  <si>
    <t>Lê Nguyên</t>
  </si>
  <si>
    <t>HBI</t>
  </si>
  <si>
    <t>C&amp;C</t>
  </si>
  <si>
    <t xml:space="preserve">Thiên Phú </t>
  </si>
  <si>
    <t>Việt Hà</t>
  </si>
  <si>
    <t>Nhật Trường Vinh</t>
  </si>
  <si>
    <t>Hùng Long</t>
  </si>
  <si>
    <t>Tíc Tắc</t>
  </si>
  <si>
    <t>Tân Phong</t>
  </si>
  <si>
    <t>Tín Phát</t>
  </si>
  <si>
    <t>Sun</t>
  </si>
  <si>
    <t>Gia Quảng</t>
  </si>
  <si>
    <t>Ong Thợ</t>
  </si>
  <si>
    <t>Thủy Lam</t>
  </si>
  <si>
    <t>Nguyên Khang</t>
  </si>
  <si>
    <t>Nhiên Trí</t>
  </si>
  <si>
    <t>Nhiên Thành</t>
  </si>
  <si>
    <t>Phan Hưng</t>
  </si>
  <si>
    <t>Pro - Tech</t>
  </si>
  <si>
    <t>Ba Ba</t>
  </si>
  <si>
    <t>Kin Long</t>
  </si>
  <si>
    <t>Minh Tân</t>
  </si>
  <si>
    <t>TĐ Thuận Thành</t>
  </si>
  <si>
    <t>Đồng Tiến</t>
  </si>
  <si>
    <t>Vina</t>
  </si>
  <si>
    <t>Điệp</t>
  </si>
  <si>
    <t>Thu</t>
  </si>
  <si>
    <t>Túy</t>
  </si>
  <si>
    <t>An Vinh</t>
  </si>
  <si>
    <t>Khánh Bình</t>
  </si>
  <si>
    <t>Mỏ Neo Vàng</t>
  </si>
  <si>
    <t>Anh Đào</t>
  </si>
  <si>
    <t>Phương Long</t>
  </si>
  <si>
    <t>Thành Hưng</t>
  </si>
  <si>
    <t>Cơ Khí Sài Gòn</t>
  </si>
  <si>
    <t>Khóa Vàng</t>
  </si>
  <si>
    <t>Mộc Ấn</t>
  </si>
  <si>
    <t>Tiến Cường</t>
  </si>
  <si>
    <t>Kim Cao Cương</t>
  </si>
  <si>
    <t>AB</t>
  </si>
  <si>
    <t>Kính Thuận Thành</t>
  </si>
  <si>
    <t>Draho</t>
  </si>
  <si>
    <t>Vạn Song Nguyên</t>
  </si>
  <si>
    <t>Bình Thạnh</t>
  </si>
  <si>
    <t>Đại Đông Dương</t>
  </si>
  <si>
    <t>Unic</t>
  </si>
  <si>
    <t>Nguyễn Cường</t>
  </si>
  <si>
    <t>Phước Thịnh</t>
  </si>
  <si>
    <t>Nguyên Quang</t>
  </si>
  <si>
    <t>Huy Phong</t>
  </si>
  <si>
    <t>Samy</t>
  </si>
  <si>
    <t>Thái Dương</t>
  </si>
  <si>
    <t>Tổng Tiền</t>
  </si>
  <si>
    <t>Hạn TT(-15)</t>
  </si>
  <si>
    <t>TTTT</t>
  </si>
  <si>
    <t>Ghi chú TT</t>
  </si>
  <si>
    <t>Thư Bảo Lãnh</t>
  </si>
  <si>
    <t>Column1</t>
  </si>
  <si>
    <t>AA Windows</t>
  </si>
  <si>
    <t>ngày trên hđơn</t>
  </si>
  <si>
    <t>AMG</t>
  </si>
  <si>
    <t>An Gia Phát</t>
  </si>
  <si>
    <t>Từ ngày nhận Hđơn</t>
  </si>
  <si>
    <t>TT trước</t>
  </si>
  <si>
    <t>Ánh Dương</t>
  </si>
  <si>
    <t>Bảo An</t>
  </si>
  <si>
    <t>Bảo Phúc</t>
  </si>
  <si>
    <t>Bảo Việt</t>
  </si>
  <si>
    <t>PSTT</t>
  </si>
  <si>
    <t>BIDV Sài Gòn</t>
  </si>
  <si>
    <t>BRAVO</t>
  </si>
  <si>
    <t>Kể từ ngày ký Hđồng</t>
  </si>
  <si>
    <t>Cát Tân</t>
  </si>
  <si>
    <t>Ngay sau khi nhận Hđơn</t>
  </si>
  <si>
    <t>CN WELDCOM</t>
  </si>
  <si>
    <t>&lt;50trieu</t>
  </si>
  <si>
    <t>sau khi chốt công nợ</t>
  </si>
  <si>
    <t>Cốp Pha Việt</t>
  </si>
  <si>
    <t>Công ty TNHH Phụ Kiện Và Cốp Pha Việt</t>
  </si>
  <si>
    <t xml:space="preserve">Đại Tam Long </t>
  </si>
  <si>
    <t>Đại Thành</t>
  </si>
  <si>
    <t>Daystar</t>
  </si>
  <si>
    <t>Đông Anh</t>
  </si>
  <si>
    <t>Công Ty CP CK Đông Anh Licogi</t>
  </si>
  <si>
    <t>theo ĐĐH</t>
  </si>
  <si>
    <t>Có Trừ Tạm Ứng</t>
  </si>
  <si>
    <t>ĐT&amp;PT Apollo Silicone</t>
  </si>
  <si>
    <t>Du lịch</t>
  </si>
  <si>
    <t>Dục Tường</t>
  </si>
  <si>
    <t>Ernst &amp; Young</t>
  </si>
  <si>
    <t>FPT</t>
  </si>
  <si>
    <t>G.O.S</t>
  </si>
  <si>
    <t>ngày nhận Hđơn</t>
  </si>
  <si>
    <t>Ga Lúp</t>
  </si>
  <si>
    <t>Green Roofing</t>
  </si>
  <si>
    <t>Hải Đăng</t>
  </si>
  <si>
    <t>Hải Việt</t>
  </si>
  <si>
    <t>Công ty CP Sơn Hải Việt</t>
  </si>
  <si>
    <t>&lt;100trieu</t>
  </si>
  <si>
    <t>Lãi phạt chậm TT</t>
  </si>
  <si>
    <t>Hiệp Tín Thành</t>
  </si>
  <si>
    <t>Công ty TNHH TM Và DV Hiệp Tín Thành</t>
  </si>
  <si>
    <t>Hòa Phát</t>
  </si>
  <si>
    <t>Công ty TNHH TM DV KT Nhân Hòa Phát</t>
  </si>
  <si>
    <t>Hoàng Gia Việt</t>
  </si>
  <si>
    <t>Hoàng Hải</t>
  </si>
  <si>
    <t>Hoàng Phát</t>
  </si>
  <si>
    <t>Hồng Em</t>
  </si>
  <si>
    <t>HongKong</t>
  </si>
  <si>
    <t>thỏa thuận theo từng ĐH</t>
  </si>
  <si>
    <t>Hưng Long</t>
  </si>
  <si>
    <t>Hưng Thịnh</t>
  </si>
  <si>
    <t>Kala</t>
  </si>
  <si>
    <t>Công ty CP Kính Kala</t>
  </si>
  <si>
    <t>Khải Nguyên</t>
  </si>
  <si>
    <t>Khương</t>
  </si>
  <si>
    <t>T09+T10</t>
  </si>
  <si>
    <t>Kiều Minh Hải</t>
  </si>
  <si>
    <t>Kim Biên</t>
  </si>
  <si>
    <t>Koei</t>
  </si>
  <si>
    <t>Kỳ Hòa</t>
  </si>
  <si>
    <t>Công ty TNHH MTV Du Lịch Thương Mại Kỳ Hòa</t>
  </si>
  <si>
    <t>Logan</t>
  </si>
  <si>
    <t>Công ty TNHH Logan</t>
  </si>
  <si>
    <t>Mai Linh</t>
  </si>
  <si>
    <t>Mai Nguyên Phát</t>
  </si>
  <si>
    <t>May Kim Vàng</t>
  </si>
  <si>
    <t>Mộc Hòa Bình</t>
  </si>
  <si>
    <t>Một Bông Hồng</t>
  </si>
  <si>
    <t>Nam Long</t>
  </si>
  <si>
    <t>Nam Thiên Long</t>
  </si>
  <si>
    <t>Nam Việt</t>
  </si>
  <si>
    <t>Nguyễn Gia</t>
  </si>
  <si>
    <t xml:space="preserve">Công ty TNHH SX TM DV Nguyễn Gia </t>
  </si>
  <si>
    <t>Nguyễn Phan</t>
  </si>
  <si>
    <t>Nguyễn Phúc</t>
  </si>
  <si>
    <t>Nhà Hòa Bình</t>
  </si>
  <si>
    <t>Nhật Cường</t>
  </si>
  <si>
    <t>Công ty TNHH TM DV Nhật Cường</t>
  </si>
  <si>
    <t>Nhật Quang</t>
  </si>
  <si>
    <t>Có bảo lãnh ngân hàng</t>
  </si>
  <si>
    <t>X</t>
  </si>
  <si>
    <t>&lt;200trieu</t>
  </si>
  <si>
    <t>Nhựa Nam Việt</t>
  </si>
  <si>
    <t>Nobel</t>
  </si>
  <si>
    <t>Nước uống</t>
  </si>
  <si>
    <t xml:space="preserve">Onwa </t>
  </si>
  <si>
    <t>PCCC Tiến Á</t>
  </si>
  <si>
    <t>Phú Châu</t>
  </si>
  <si>
    <t xml:space="preserve">Công ty TNHH TM Phú Châu </t>
  </si>
  <si>
    <t>Phú Vương</t>
  </si>
  <si>
    <t>Công ty Cổ phần giấy Phước Thịnh</t>
  </si>
  <si>
    <t>Phương Nam</t>
  </si>
  <si>
    <t>Pico</t>
  </si>
  <si>
    <t>Quốc Tế</t>
  </si>
  <si>
    <t>RIO</t>
  </si>
  <si>
    <t>Công ty CP Giải Pháp Truyền Thông Và Sáng Tạo Tổng Thể RIO Việt Nam</t>
  </si>
  <si>
    <t>Saigon Tech</t>
  </si>
  <si>
    <t xml:space="preserve">Công ty TNHH Saigon Technology Glass </t>
  </si>
  <si>
    <t>SANYO</t>
  </si>
  <si>
    <t>Silicone</t>
  </si>
  <si>
    <t>Song Hoàng</t>
  </si>
  <si>
    <t>Cty TNHH SX TM XD Song Hoàng</t>
  </si>
  <si>
    <t>Tân Phát</t>
  </si>
  <si>
    <t>Ngày 01 hàng tháng</t>
  </si>
  <si>
    <t>Tân Phú Nhuận</t>
  </si>
  <si>
    <t>Tân Phú Nhuận - Mua quà Tết (T2 13/01 giao hàng TT phần còn lại)</t>
  </si>
  <si>
    <t>Tân Thế Kỷ Miền Nam</t>
  </si>
  <si>
    <t>Thanh Bình</t>
  </si>
  <si>
    <t>Thành Nhân</t>
  </si>
  <si>
    <t>Thảo Sang</t>
  </si>
  <si>
    <t>Thế Nam</t>
  </si>
  <si>
    <t>Thiên Nam</t>
  </si>
  <si>
    <t>Thiên Thanh</t>
  </si>
  <si>
    <t>Cty TNHH SX TM BULON THIÊN THANH</t>
  </si>
  <si>
    <t>Thời Đại</t>
  </si>
  <si>
    <t>Công ty TNHH Sản Xuất Thương Mại Dịch Vụ Quảng Cáo Thời Đại</t>
  </si>
  <si>
    <t>Trước ngày 15</t>
  </si>
  <si>
    <t>thử</t>
  </si>
  <si>
    <t>thử 1</t>
  </si>
  <si>
    <t>Tín Nghĩa</t>
  </si>
  <si>
    <t>Công ty TNHH XD TM DV Đại Tín Nghĩa</t>
  </si>
  <si>
    <t>Tín Nhất Land</t>
  </si>
  <si>
    <t>Toàn Cầu</t>
  </si>
  <si>
    <t>CN Công Ty CP TM DV &amp; Vận Chuyển Toàn Cầu</t>
  </si>
  <si>
    <t>Top American</t>
  </si>
  <si>
    <t>Trí Việt</t>
  </si>
  <si>
    <t>TT trước mới giao hàng</t>
  </si>
  <si>
    <t>Tsmart</t>
  </si>
  <si>
    <t>Tsmart - Mua quà Tết (T2 13/01 giao hàng TT luôn)</t>
  </si>
  <si>
    <t>Ngày trên Hđơn</t>
  </si>
  <si>
    <t>Việt First</t>
  </si>
  <si>
    <t>Công ty TNHH DV QC TM Việt First</t>
  </si>
  <si>
    <t>Việt Xanh</t>
  </si>
  <si>
    <t>Viettel CHT</t>
  </si>
  <si>
    <t>VNMARTS</t>
  </si>
  <si>
    <t>Web</t>
  </si>
  <si>
    <t>WELDCOM</t>
  </si>
  <si>
    <t>Xây Dựng</t>
  </si>
  <si>
    <t>Xây Dựng Hòa Bình</t>
  </si>
  <si>
    <t>Xuyên Hà Việt</t>
  </si>
  <si>
    <t>KẾ HOẠCH DỰ CHI THẦU PHỤ</t>
  </si>
  <si>
    <t>TÊN TP</t>
  </si>
  <si>
    <t>DỰ CHI</t>
  </si>
  <si>
    <t>TUẦN 1</t>
  </si>
  <si>
    <t>TUẦN 2</t>
  </si>
  <si>
    <t>TUẦN 3</t>
  </si>
  <si>
    <t>TUẦN 4</t>
  </si>
  <si>
    <t>PHÚ GIA</t>
  </si>
  <si>
    <t>TP CÔNG TY MỸ PHÚ GIA</t>
  </si>
  <si>
    <t>Ctr sân bay TSN - HĐ 10/2016 - GTBL</t>
  </si>
  <si>
    <t>UY LONG</t>
  </si>
  <si>
    <t>TP CÔNG TY UY LONG</t>
  </si>
  <si>
    <t>Ctr SHP - HĐ 05/2017 - QT</t>
  </si>
  <si>
    <t>ĐÀO GIA</t>
  </si>
  <si>
    <t>TP CÔNG TY ĐÀO GIA</t>
  </si>
  <si>
    <t>Ctr 504 NTT - HĐ 21/2017</t>
  </si>
  <si>
    <t>LÊ VĂN MẠO</t>
  </si>
  <si>
    <t>TP GK LÊ VĂN MẠO</t>
  </si>
  <si>
    <t>Ctr Celadon P1 CK - GK 55/19 - GTBL</t>
  </si>
  <si>
    <t>Ctr Celadon P2 CK - GK 56/19 - QT</t>
  </si>
  <si>
    <t>Ctr Celadon P3 CK - GK 57/19 - QT</t>
  </si>
  <si>
    <t>Ctr Celadon P1 NK - GK 49/19 - QT</t>
  </si>
  <si>
    <t>Ctr Celadon P2 NK - GK 50/19 - QT</t>
  </si>
  <si>
    <t>Ctr Celadon P3 NK - GK 51/19 - QT</t>
  </si>
  <si>
    <t>Ctr Celadon Miniclubhouse P1 NK - GK 35/19 - GTBL</t>
  </si>
  <si>
    <t>Ctr Celadon Miniclubhouse P1 CK - GK 58/19 - QT</t>
  </si>
  <si>
    <t>SONG LONG PHÁT</t>
  </si>
  <si>
    <t>TP CÔNG TY SONG LONG PHÁT (VSCN)</t>
  </si>
  <si>
    <t>Ctr Caravelle - HĐ 10/2019 - QT</t>
  </si>
  <si>
    <t>Ctr Mizuki NK - HĐ 48/2019</t>
  </si>
  <si>
    <t>Ctr Celadon City P2 CK - HĐ 45/2019 - QT</t>
  </si>
  <si>
    <t xml:space="preserve">Ctr Celadon City P2 CK - HĐ 45-01/2019 </t>
  </si>
  <si>
    <t>Ctr Celadon City P3 CK - HĐ 46-01/2019</t>
  </si>
  <si>
    <t>Ctr H9A - HĐ 62/2019</t>
  </si>
  <si>
    <t>Ctr Song Ngọc - HĐ 54/2018</t>
  </si>
  <si>
    <t>Ctr Celadon City P1 CK - HĐ 06/2020 - QT</t>
  </si>
  <si>
    <t>NAM THÔNG</t>
  </si>
  <si>
    <t>TP CÔNG TY NAM THÔNG</t>
  </si>
  <si>
    <t>Ctr Interhouse - HĐ 60/2018 - GTBL</t>
  </si>
  <si>
    <t>Ctr Celadon P1 CK - HĐ 65/2018 - GTBL</t>
  </si>
  <si>
    <t>Ctr Celadon P1 CK - HĐ PL01-65/2018 - GTBL</t>
  </si>
  <si>
    <t>Ctr Celadon P2 CK - Hđồng 16/2019 - GTBL</t>
  </si>
  <si>
    <t>Ctr Jamila - HĐ 37/2018 - GTBL</t>
  </si>
  <si>
    <t>Ctr Mizuki NK - HĐ 22/2019</t>
  </si>
  <si>
    <t>TTD</t>
  </si>
  <si>
    <t>TP CTY TTD (VSCN)</t>
  </si>
  <si>
    <t>Ctr Jamila - HĐ 49/2019</t>
  </si>
  <si>
    <t>VŨ LÊ THU</t>
  </si>
  <si>
    <t>TP GK VŨ LÊ THU</t>
  </si>
  <si>
    <t>Ctr Melosa  - GK 24/17 - GTBL</t>
  </si>
  <si>
    <t>NAVI</t>
  </si>
  <si>
    <t>TP CÔNG TY NHÔM KÍNH N.A.V.I</t>
  </si>
  <si>
    <t>Ctr Caravelle  - HĐ 64/2018</t>
  </si>
  <si>
    <t>Ctr Lakeside 27 - HĐ 31/2019</t>
  </si>
  <si>
    <t>Ctr Celadon P1 NK - HĐ 61/2018 - QT</t>
  </si>
  <si>
    <t>Ctr Celadon P2 NK - HĐ 62/2018</t>
  </si>
  <si>
    <t>Ctr Celadon P3 NK -HĐ 63/2018 - QT</t>
  </si>
  <si>
    <t>Ctr Empire -  HĐ 72/2019</t>
  </si>
  <si>
    <t>Ctr Safira NK - HĐ 37/2019</t>
  </si>
  <si>
    <t>Ctr ETC - HĐ 47/2019 - GTBL</t>
  </si>
  <si>
    <t>Ctr SECC 46 - HĐ 51/2020</t>
  </si>
  <si>
    <t>PHẠM HỒNG MINH</t>
  </si>
  <si>
    <t>TP GK PHẠM HỒNG MINH</t>
  </si>
  <si>
    <t>Ctr Mizuki CK - GK 05/20 - QT</t>
  </si>
  <si>
    <t>Ctr Verosa - GK 28/20</t>
  </si>
  <si>
    <t>Ctr Lovera CK - GK 32/20</t>
  </si>
  <si>
    <t>VÂN LONG PHÁT</t>
  </si>
  <si>
    <t>TP CÔNG TY VÂN LONG PHÁT</t>
  </si>
  <si>
    <t>Ctr Vinschool - HĐ 15/2018 - GTBL</t>
  </si>
  <si>
    <t>ĐỖ ĐÔNG GIANG</t>
  </si>
  <si>
    <t>TP GK ĐỖ ĐÔNG GIANG</t>
  </si>
  <si>
    <t>Ctr Việt Gia Phú- GK 02/18</t>
  </si>
  <si>
    <t>Ctr Jamila - GK 31/18</t>
  </si>
  <si>
    <t xml:space="preserve">Ctr Safira NK - GK 19/19 </t>
  </si>
  <si>
    <t>Ctr 550 KDV - GK 56/20</t>
  </si>
  <si>
    <t>NHẤT TIẾN PHÁT</t>
  </si>
  <si>
    <t>TP CÔNG TY NHẤT TIẾN PHÁT</t>
  </si>
  <si>
    <t>Ctr Kenton - HĐ 23/2018 - GTBL</t>
  </si>
  <si>
    <t xml:space="preserve">Ctr Kenton - HĐ 24/2018 </t>
  </si>
  <si>
    <t>Ctr Safira - HĐ 40/2019</t>
  </si>
  <si>
    <t>THÁI TUẤN</t>
  </si>
  <si>
    <t>TP CÔNG TY THÁI TUẤN</t>
  </si>
  <si>
    <t>.</t>
  </si>
  <si>
    <t>NGỌC KIM PHÁT</t>
  </si>
  <si>
    <t>TP CÔNG TY NGỌC KIM PHÁT</t>
  </si>
  <si>
    <t>Ctr SHP - HĐ 53/2017 - QT</t>
  </si>
  <si>
    <t>HOÀNG PHÁT</t>
  </si>
  <si>
    <t>TP CÔNG TY HOÀNG PHÁT</t>
  </si>
  <si>
    <t>Ctr Lakeside 27 CK - HĐ 36/2019</t>
  </si>
  <si>
    <t>Ctr Lakeside 27 CK - HĐ 75/2019</t>
  </si>
  <si>
    <t>Ctr Caravelle - 08/2019</t>
  </si>
  <si>
    <t>Ctr Safira CK - HĐ 71/2019 - QT</t>
  </si>
  <si>
    <t>Ctr Lovera CK - HĐ 30/2020</t>
  </si>
  <si>
    <t>HOÀNG THIÊN M&amp;E</t>
  </si>
  <si>
    <t>TP CÔNG TY HOÀNG THIÊN M&amp;E</t>
  </si>
  <si>
    <t>Ctr Việt Gia Phú -HĐ 53/18 QT</t>
  </si>
  <si>
    <t>PHẠM HOÀNG</t>
  </si>
  <si>
    <t xml:space="preserve">TP CÔNG TY PHẠM HOÀNG </t>
  </si>
  <si>
    <t>Ctr Caravelle CK - 17/2019</t>
  </si>
  <si>
    <t>Ctr Riviera Point - HĐ 30/2019 - GTBL</t>
  </si>
  <si>
    <t xml:space="preserve">Ctr Cityland Q7 - HĐ 14/2018 </t>
  </si>
  <si>
    <t>TRỊNH QUỐC HUY</t>
  </si>
  <si>
    <t>TP GK TRỊNH QUỐC HUY</t>
  </si>
  <si>
    <t>Ctr Kenton - GK 56/17 - GTBL</t>
  </si>
  <si>
    <t>MATEC</t>
  </si>
  <si>
    <t>TP CÔNG TY MATEC</t>
  </si>
  <si>
    <t xml:space="preserve">Ctr Mizuki Coffa nhôm - HĐ F01/2018/FLORA/-AVA </t>
  </si>
  <si>
    <t>Ctr Primier PQ Coffa nhôm - HĐ 0106/2019 - QT</t>
  </si>
  <si>
    <t>MINH LONG</t>
  </si>
  <si>
    <t>TP CÔNG TY MINH LONG</t>
  </si>
  <si>
    <t>Ctr Ascent - HĐ 74/2019 - QT</t>
  </si>
  <si>
    <t>PHẠM VĂN MINH</t>
  </si>
  <si>
    <t>TP GK PHẠM VĂN MINH</t>
  </si>
  <si>
    <t>Ctr Lakeside 23 NK - GK 05/19</t>
  </si>
  <si>
    <t>Ctr Lakeside 27 NK - GK 57/20</t>
  </si>
  <si>
    <t>NGUYỄN VĂN TUẤN - LC</t>
  </si>
  <si>
    <t>TP GK NGUYỄN VĂN TUẤN - LĂNG CÔ</t>
  </si>
  <si>
    <t>Ctr Lăng Cô - GK 4/19</t>
  </si>
  <si>
    <t>NGUYỄN HỮU SỸ</t>
  </si>
  <si>
    <t>TP GK NGUYỄN HỮU SỸ</t>
  </si>
  <si>
    <t>Ctr Safira - GK 13/19 - QT</t>
  </si>
  <si>
    <t>Ctr Jamila - GK 21/19</t>
  </si>
  <si>
    <t>PHƯƠNG NGUYỄN</t>
  </si>
  <si>
    <t>TP CÔNG TY PHƯƠNG NGUYỄN</t>
  </si>
  <si>
    <t>Ctr Mizuki - HĐ 24/2019</t>
  </si>
  <si>
    <t>QUANG HIẾU</t>
  </si>
  <si>
    <t>TP CÔNG TY QUANG HIẾU</t>
  </si>
  <si>
    <t>Ctr Mizuki NK - HĐ 23/2019</t>
  </si>
  <si>
    <t>Ctr Mizuki CK - HĐ 24/2019 - GTBL</t>
  </si>
  <si>
    <t xml:space="preserve">VÕ VĂN TRÍ </t>
  </si>
  <si>
    <t xml:space="preserve">TP GK VÕ VĂN TRÍ </t>
  </si>
  <si>
    <t>Ctr Mizuki - GK 10/19</t>
  </si>
  <si>
    <t>THỜI PHÁT</t>
  </si>
  <si>
    <t>TP CÔNG TY THỜI PHÁT</t>
  </si>
  <si>
    <t>Ctr ĐSG CK - HĐ 34/2019 - GTBL</t>
  </si>
  <si>
    <t>Ctr Verosa - HĐ 64/2016</t>
  </si>
  <si>
    <t>KHÁNH LONG</t>
  </si>
  <si>
    <t>TP CÔNG TY KHÁNH LONG</t>
  </si>
  <si>
    <t>Ctr Mizuki CK - HĐ 25/2019 - GTBL</t>
  </si>
  <si>
    <t>NGUYỄN HỮU VINH</t>
  </si>
  <si>
    <t>TP GK NGUYỄN HỮU VINH</t>
  </si>
  <si>
    <t>Ctr Celadon P2 CK - GK 34/18 - GTBL</t>
  </si>
  <si>
    <t>SACOM</t>
  </si>
  <si>
    <t>TP CÔNG TY SACOM</t>
  </si>
  <si>
    <t>Ctr Song Ngọc - HĐ 57/2017</t>
  </si>
  <si>
    <t>TRÚC DŨNG</t>
  </si>
  <si>
    <t>TP CÔNG TY TRÚC DŨNG</t>
  </si>
  <si>
    <t>Ctr H9A - HĐ 39/2019</t>
  </si>
  <si>
    <t>Ctr Caravele - HĐ 32/2019 - QT</t>
  </si>
  <si>
    <t>ĐỖ NGỌC</t>
  </si>
  <si>
    <t>TP CÔNG TY ĐỖ NGỌC</t>
  </si>
  <si>
    <t>Ctr Etown HĐ 1304- HĐ 11.2018 - QT</t>
  </si>
  <si>
    <t>PHAN MINH TÂN</t>
  </si>
  <si>
    <t>TP GK PHAN MINH TÂN</t>
  </si>
  <si>
    <t>Ctr Safira NK - GK 16/19</t>
  </si>
  <si>
    <t>MAI TẤN SANG</t>
  </si>
  <si>
    <t>TP GK MAI TẤN SANG</t>
  </si>
  <si>
    <t xml:space="preserve">Ctr Safira NK - GK 17/19 </t>
  </si>
  <si>
    <t>NGUYỄN VĂN CƯỜNG</t>
  </si>
  <si>
    <t>TP GK NGUYỄN VĂN CƯỜNG</t>
  </si>
  <si>
    <t xml:space="preserve">Ctr Safira NK - GK 18/19 </t>
  </si>
  <si>
    <t>ĐẶNG VĂN GIÁP</t>
  </si>
  <si>
    <t>TP GK ĐẶNG VĂN GIÁP</t>
  </si>
  <si>
    <t>Ctr Safira CK- GK 22/19</t>
  </si>
  <si>
    <t>TRẦN VĂN NIÊN</t>
  </si>
  <si>
    <t>TP GK TRẦN VĂN NIÊN</t>
  </si>
  <si>
    <t>Ctr VP TM Hải Quân CK - GK 27/19</t>
  </si>
  <si>
    <t>Ctr VP TM Hải Quân CK - GK 28/19 - QT</t>
  </si>
  <si>
    <t>TT KẾT CẤU THÉP VÀ XD</t>
  </si>
  <si>
    <t>TT KẾT CẤU THÉP VÀ XÂY DỰNG</t>
  </si>
  <si>
    <t>Ctr Lovera NK - HĐ 124</t>
  </si>
  <si>
    <t>Ctr Lovera NK - HĐ 129</t>
  </si>
  <si>
    <t>TRẦN THANH LONG</t>
  </si>
  <si>
    <t>TP GK TRẦN THANH LONG</t>
  </si>
  <si>
    <t>Ctr Riviera Point - GK 41/19 - GTBL</t>
  </si>
  <si>
    <t>Ctr Nguyễn Huệ GĐ 2 - GK 62/19 - QT</t>
  </si>
  <si>
    <t>Ctr Nguyễn Huệ GĐ 3 - GK 31/20 - QT</t>
  </si>
  <si>
    <t>Ctr Sport CK - GK 20/20</t>
  </si>
  <si>
    <t>Ctr Safira CK - GK 46/20</t>
  </si>
  <si>
    <t>NL ĐÔNG HẢI</t>
  </si>
  <si>
    <t>TP GK NGUYỄN LƯƠNG ĐÔNG HẢI</t>
  </si>
  <si>
    <t>Ctr ĐSG CK - GK 36-01/19 - GTBL</t>
  </si>
  <si>
    <t>Ctr ĐSG CK - GK 36/19 - GTBL</t>
  </si>
  <si>
    <t>Ctr Safira CK- GK 40/19</t>
  </si>
  <si>
    <t>Ctr Mizuki NK - GK 52/19</t>
  </si>
  <si>
    <t>LƯƠNG VĂN HÀ</t>
  </si>
  <si>
    <t>TP GK LƯƠNG VĂN HÀ</t>
  </si>
  <si>
    <t>Ctr Swanpark - GK 60/19 - QT</t>
  </si>
  <si>
    <t>Ctr Safira CK - GK 61/19 - QT</t>
  </si>
  <si>
    <t>Ctr Safira CK (An Phong) - GK 39/20 - QT</t>
  </si>
  <si>
    <t>Ctr Sport CK - GK 19/20</t>
  </si>
  <si>
    <t>HỒ NHẬT NAM</t>
  </si>
  <si>
    <t>TP GK HỒ NHẬT NAM</t>
  </si>
  <si>
    <t>Ctr Sol Villa - GK 39/19 - QT</t>
  </si>
  <si>
    <t>Ctr Nhà Anh Quý - GK 46/19</t>
  </si>
  <si>
    <t>Ctr Sale Gallery - GK 44/20</t>
  </si>
  <si>
    <t>LƯU GIA KHANG</t>
  </si>
  <si>
    <t>TP CÔNG TY LƯU GIA KHANG</t>
  </si>
  <si>
    <t>Ctr H9A - HĐ 40/2019 - QT</t>
  </si>
  <si>
    <t>Ctr Caravelle - HĐ 67/2018 - QT</t>
  </si>
  <si>
    <t>NGUYỄN VĂN TUẤN - SAFIRA</t>
  </si>
  <si>
    <t>TP GK NGUYỄN VĂN TUẤN - SAFIRA</t>
  </si>
  <si>
    <t xml:space="preserve">Ctr Safira - GK 20/19 </t>
  </si>
  <si>
    <t>DƯƠNG QUANG VINH</t>
  </si>
  <si>
    <t>TP GK DƯƠNG QUANG VINH</t>
  </si>
  <si>
    <t xml:space="preserve">Ctr Mizuki NK - GK 45/19 </t>
  </si>
  <si>
    <t>ĐẠI TOÀN THẮNG VSCN</t>
  </si>
  <si>
    <t>TP CÔNG TY ĐẠI TOÀN THẮNG VSCN</t>
  </si>
  <si>
    <t>Ctr Mizuki NK - HĐ 47/2019</t>
  </si>
  <si>
    <t>Ctr Celadon City P1 CK - HĐ 43/2019 - QT</t>
  </si>
  <si>
    <t>Ctr Safira NK - HĐ 03/2020</t>
  </si>
  <si>
    <t>Ctr Mizuki NK - HĐ 38/2020</t>
  </si>
  <si>
    <t>PHAN QUỲNH NAM VSCN</t>
  </si>
  <si>
    <t>TP CÔNG TY PHAN QUỲNH NAM VSCN</t>
  </si>
  <si>
    <t>Ctr Mizuki NK - HĐ 50/2019</t>
  </si>
  <si>
    <t>Ctr Sol Villa - HĐ 60/2019 - QT</t>
  </si>
  <si>
    <t>Ctr Celadon Mini P1 NK - HĐ 63/2019 - GTBL</t>
  </si>
  <si>
    <t>Ctr Safira NK - HĐ 05/2020</t>
  </si>
  <si>
    <t>Ctr Verosa - HĐ 01/2020</t>
  </si>
  <si>
    <t>Ctr Sport CK - HĐ 43/2020</t>
  </si>
  <si>
    <t>Ctr HSĐP - HĐ 47/2020</t>
  </si>
  <si>
    <t>DŨNG TUẤN</t>
  </si>
  <si>
    <t>TP CÔNG TY DŨNG TUẤN</t>
  </si>
  <si>
    <t>Ctr Safira CK - HĐ 61/2019</t>
  </si>
  <si>
    <t>Ctr Safira CK - HĐ 66/2019 - QT</t>
  </si>
  <si>
    <t xml:space="preserve">Ctr Safira CK - HĐ 29/2020 - QT </t>
  </si>
  <si>
    <t>LỮ VĂN NAM</t>
  </si>
  <si>
    <t>TP GK LỮ VĂN NAM</t>
  </si>
  <si>
    <t>Ctr Đông Sài Gòn CK - GK 44/19</t>
  </si>
  <si>
    <t>NGUYỄN VĂN ÚT LỚN</t>
  </si>
  <si>
    <t>TP GK NGUYỄN VĂN ÚT LỚN</t>
  </si>
  <si>
    <t>Ctr Jamila - GK 29/18</t>
  </si>
  <si>
    <t>THẨM TRA</t>
  </si>
  <si>
    <t>THUYẾT MINH TÍNH TOÁN VÀ CP THẨM TRA</t>
  </si>
  <si>
    <t>NGUYÊN BÌNH NGUYÊN</t>
  </si>
  <si>
    <t>TP CÔNG TY NGUYÊN BÌNH NGUYÊN</t>
  </si>
  <si>
    <t>Ctr Riva Park - Hđồng 10/2017 - QT</t>
  </si>
  <si>
    <t>ÁNH DƯƠNG</t>
  </si>
  <si>
    <t>TP CÔNG TY INOX ÁNH DƯƠNG</t>
  </si>
  <si>
    <t>Ctr SSO1 - Hđồng 43/2016 - QT còn lại</t>
  </si>
  <si>
    <t>NỀN TẢNG VÀNG</t>
  </si>
  <si>
    <t>TP CÔNG TY NỀN TẢNG VÀNG</t>
  </si>
  <si>
    <t>Sunshine Quận 7</t>
  </si>
  <si>
    <t>Ctr Empire CK - HĐ 38/2020 - QT</t>
  </si>
  <si>
    <t>NGUYỄN VĂN HẬN</t>
  </si>
  <si>
    <t>TP GK NGUYỄN VĂN HẬN</t>
  </si>
  <si>
    <t>Ctr Mizuki NK - GK 61/19</t>
  </si>
  <si>
    <t>LÊ DŨNG NGOAN</t>
  </si>
  <si>
    <t>TP GK LÊ DŨNG NGOAN</t>
  </si>
  <si>
    <t>Ctr Mizuki NK - GK 64/19</t>
  </si>
  <si>
    <t>GIA NGUYỄN</t>
  </si>
  <si>
    <t>TP CÔNG TY GIA NGUYỄN</t>
  </si>
  <si>
    <t>Ctr Kenton - HĐ 19/2018</t>
  </si>
  <si>
    <t>NGUYỄN PHONG</t>
  </si>
  <si>
    <t>TP GK NGUYỄN PHONG</t>
  </si>
  <si>
    <t>Ctr Song Ngọc - GK 30/18</t>
  </si>
  <si>
    <t>Ctr HSĐP - GK 07/20</t>
  </si>
  <si>
    <t>LƯU HOÀNG QUÂN</t>
  </si>
  <si>
    <t>TP GK LƯU HOÀNG QUÂN</t>
  </si>
  <si>
    <t>Ctr Song Ngọc - GK 51/18-QT</t>
  </si>
  <si>
    <t>NGUYỄN CHÍ TÂN</t>
  </si>
  <si>
    <t>TP GK NGUYỄN CHÍ TÂN</t>
  </si>
  <si>
    <t>Ctr Verosa - GK 01/20</t>
  </si>
  <si>
    <t>LÊ PHÚC CÔNG</t>
  </si>
  <si>
    <t>TP GK LÊ PHÚC CÔNG</t>
  </si>
  <si>
    <t>Ctr Verosa - GK 54/19</t>
  </si>
  <si>
    <t>AL VIET NAM - VSCN</t>
  </si>
  <si>
    <t>TP CÔNG TY AL VIỆT NAM</t>
  </si>
  <si>
    <t>Ctr 550 KDV - HĐ 48/2020</t>
  </si>
  <si>
    <t>NAM KHANG</t>
  </si>
  <si>
    <t>TRẦN QUỐC TÁNH</t>
  </si>
  <si>
    <t>TP GK TRẦN QUỐC TÁNH</t>
  </si>
  <si>
    <t>NGUYỄN HỒNG VĨ</t>
  </si>
  <si>
    <t>TP GK NGUYỄN HỒNG VĨ</t>
  </si>
  <si>
    <t>ĐINH VĂN THANH</t>
  </si>
  <si>
    <t>TP GK ĐINH VĂN THANH</t>
  </si>
  <si>
    <t>LÊ NGUYỄN</t>
  </si>
  <si>
    <t>TP CÔNG TY LÊ NGUYỄN</t>
  </si>
  <si>
    <t>Ctr Lovera - HĐ chưa ký</t>
  </si>
  <si>
    <t>KẾT THÀNH PHÁT</t>
  </si>
  <si>
    <t>TP CÔNG TY KẾT THÀNH PHÁT</t>
  </si>
  <si>
    <t>Ctr Lovera CK - HĐ 24/2020</t>
  </si>
  <si>
    <t>ĐẶNG TUẤN VŨ</t>
  </si>
  <si>
    <t>TP GK ĐẶNG TUẤN VŨ</t>
  </si>
  <si>
    <t>Ctr Lovera CK - GK 26/20</t>
  </si>
  <si>
    <t>ACOCI</t>
  </si>
  <si>
    <t>TP CÔNG TY ACOCI</t>
  </si>
  <si>
    <t>Ctr Sport - CP thẩm tra bản vẽ</t>
  </si>
  <si>
    <t>MƯỜI ĐẠT</t>
  </si>
  <si>
    <t>TP CÔNG TY MƯỜI ĐẠT</t>
  </si>
  <si>
    <t>Ctr Sport NK - HĐ 18/2020</t>
  </si>
  <si>
    <t>ĐẠI PHONG ALUMINIUM</t>
  </si>
  <si>
    <t>TP CÔNG TY ĐẠI PHONG ALUMINIUM</t>
  </si>
  <si>
    <t>Ctr Safira CK - HĐ 26/2020</t>
  </si>
  <si>
    <t>Ctr Mitalab - HĐ 27/2020</t>
  </si>
  <si>
    <t>Ctr Mitalab - HĐ 36/2020 (trần nhôm)</t>
  </si>
  <si>
    <t>Ctr Sale Gallery - HĐ 39/2020</t>
  </si>
  <si>
    <t xml:space="preserve">T&amp;T </t>
  </si>
  <si>
    <t>TP CÔNG TY T&amp;T (TRẦN NHÔM)</t>
  </si>
  <si>
    <t>Ctr Mitalab - HĐ 32/2020 - TƯ HĐ</t>
  </si>
  <si>
    <t>ĐIỆN QUANG</t>
  </si>
  <si>
    <t xml:space="preserve">TP CÔNG TY ĐIỆN QUANG </t>
  </si>
  <si>
    <t>Ctr Mitalab - HĐ 33/2020</t>
  </si>
  <si>
    <t>LÂM OÀNH NA</t>
  </si>
  <si>
    <t>TP GK LÂM OÀNH NA</t>
  </si>
  <si>
    <t>HOÀNG CÔNG HIỆU</t>
  </si>
  <si>
    <t>TP GK HOÀNG CÔNG HIỆU</t>
  </si>
  <si>
    <t>HOÀNG NGỌC QUÝ</t>
  </si>
  <si>
    <t>TP GK HOÀNG NGỌC QUÝ</t>
  </si>
  <si>
    <t>Ctr HSĐP - GK 24/20</t>
  </si>
  <si>
    <t>NGUYỄN THANH PHẬN</t>
  </si>
  <si>
    <t>TP GK NGUYỄN THANH PHẬN</t>
  </si>
  <si>
    <t>NGUYỄN VĂN KHỎE</t>
  </si>
  <si>
    <t>TP GK NGUYỄN VĂN KHỎE</t>
  </si>
  <si>
    <t>Ctr HSĐP - GK 30/20</t>
  </si>
  <si>
    <t>NGUYỄN VĂN SANG</t>
  </si>
  <si>
    <t xml:space="preserve">TP GK NGUYỄN VĂN SANG </t>
  </si>
  <si>
    <t>Ctr HSĐP - GK 29/20</t>
  </si>
  <si>
    <t>HẬU NGHĨA</t>
  </si>
  <si>
    <t>TP CÔNG TY HẬU NGHĨA VSCN</t>
  </si>
  <si>
    <t>Ctr HSĐP - HĐ 28/2020</t>
  </si>
  <si>
    <t>Ctr ĐSG 1B - HĐ 44/2020</t>
  </si>
  <si>
    <t>HOA XANH</t>
  </si>
  <si>
    <t>TP CÔNG TY HOA XANH VSCN</t>
  </si>
  <si>
    <t>Ctr HSĐP - HĐ 35/2020</t>
  </si>
  <si>
    <t>NGUYỄN VĂN TUYỀN</t>
  </si>
  <si>
    <t>TP GK NGUYỄN VĂN TUYỀN</t>
  </si>
  <si>
    <t>Ctr Lovera NK - GK 16/20</t>
  </si>
  <si>
    <t>LÊ VĂN SÁNG</t>
  </si>
  <si>
    <t>TP GK LÊ VĂN SÁNG</t>
  </si>
  <si>
    <t>Ctr Lovera NK - GK 33/20</t>
  </si>
  <si>
    <t>NK ĐẠI TOÀN THẮNG</t>
  </si>
  <si>
    <t>TP CÔNG TY NK ĐẠI TOÀN THẮNG</t>
  </si>
  <si>
    <t>Ctr Lovera NK - HĐ 16/2020</t>
  </si>
  <si>
    <t>Ctr HSĐP - HĐ 31/2020</t>
  </si>
  <si>
    <t xml:space="preserve">Ctr Mizuki NK - HĐ 38/2020 </t>
  </si>
  <si>
    <t>NGUYỄN VĂN LỊCH</t>
  </si>
  <si>
    <t>TP GK NGUYỄN VĂN LỊCH</t>
  </si>
  <si>
    <t>NGUYỄN THÀNH SANG</t>
  </si>
  <si>
    <t>TP GK NGUYỄN THÀNH SANG</t>
  </si>
  <si>
    <t>Ctr HSĐP - GK 40/20</t>
  </si>
  <si>
    <t>TRẦN VĂN LÀO</t>
  </si>
  <si>
    <t>TP GK TRẦN VĂN LÀO</t>
  </si>
  <si>
    <t>Ctr HSĐP - GK 43/20</t>
  </si>
  <si>
    <t>ÁNH DƯƠNG CARE</t>
  </si>
  <si>
    <t>TP CÔNG TY ÁNH DƯƠNG CARE</t>
  </si>
  <si>
    <t>Ctr HSĐP - HĐ 37/2020</t>
  </si>
  <si>
    <t>NGUYỄN THẾ ANH</t>
  </si>
  <si>
    <t>TP GK NGUYỄN THẾ ANH</t>
  </si>
  <si>
    <t>Ctr Lovera CK - 40/20</t>
  </si>
  <si>
    <t>NGÔ TRÍ HÓA</t>
  </si>
  <si>
    <t>TP GK NGÔ TRÍ HÓA</t>
  </si>
  <si>
    <t>Ctr Lovera CK - 41/20</t>
  </si>
  <si>
    <t>MINH THƯ</t>
  </si>
  <si>
    <t>TP CÔNG TY MINH THƯ</t>
  </si>
  <si>
    <t>Ctr HSĐP - HĐ 41/2020</t>
  </si>
  <si>
    <t>NGUYỄN VĂN HUYNH</t>
  </si>
  <si>
    <t>TP GK NGUYỄN VĂN HUYNH</t>
  </si>
  <si>
    <t>Ctr 550 KDV - GK 49/20</t>
  </si>
  <si>
    <t>Ctr Sport CK - GK 45/20</t>
  </si>
  <si>
    <t>Ctr Sport CK - GK PL01-45/20</t>
  </si>
  <si>
    <t>ĐÈN LED</t>
  </si>
  <si>
    <t>TP CÔNG TY BẢN HIỆU ĐÈN LED</t>
  </si>
  <si>
    <t>TP CÔNG TY HOÀNG GIA</t>
  </si>
  <si>
    <t>Ctr Empire HĐ 56 - HĐ 50/2020</t>
  </si>
  <si>
    <t>TP GK TRẦN QUANG TUẤN</t>
  </si>
  <si>
    <t>Ctr PP 4 - GK 32/18</t>
  </si>
  <si>
    <t>Năm 2020</t>
  </si>
  <si>
    <t>Tài khoản: 3314 - Phải trả công nợ công tác phí</t>
  </si>
  <si>
    <t>NHÂN SỰ</t>
  </si>
  <si>
    <t>Nguyễn Trung Nguyên</t>
  </si>
  <si>
    <t>Trần Thái Duy</t>
  </si>
  <si>
    <t>Nguyễn Thanh Tiến</t>
  </si>
  <si>
    <t>Nguyễn Thị Thu Hiệp</t>
  </si>
  <si>
    <t>PHẠM TẤN PHÁT</t>
  </si>
  <si>
    <t>Tôn Nữ Kim Ngân</t>
  </si>
  <si>
    <t>Nguyễn Huy Thông</t>
  </si>
  <si>
    <t>CÔNG TÁC PHÍ</t>
  </si>
  <si>
    <t>Lê Thành Trung</t>
  </si>
  <si>
    <t>Lê Văn Hùng</t>
  </si>
  <si>
    <t>CHI KHÁC</t>
  </si>
  <si>
    <t>Tái đánh giá chứng nhận ISO 9001:2015</t>
  </si>
  <si>
    <t xml:space="preserve"> </t>
  </si>
  <si>
    <t>Thù Lao HĐQT</t>
  </si>
  <si>
    <t>Dự trù mua máy tính; sửa chữa, thiết bị khác</t>
  </si>
  <si>
    <t>Gốc khoản vay trung hạn ngân hàng TCB+BIDV</t>
  </si>
  <si>
    <t>Sinh nhật T04 2020</t>
  </si>
  <si>
    <t xml:space="preserve">Chi phí du lịch GT </t>
  </si>
  <si>
    <t>Chi phí du lịch CN</t>
  </si>
  <si>
    <t>Bảo trì phần mềm Bravo</t>
  </si>
  <si>
    <t>Quà 8/3 (Công đoàn + Cty)</t>
  </si>
  <si>
    <t>Gia hạn bảo hiểm tai nạn 2019-2020</t>
  </si>
  <si>
    <t>DANH SÁCH TÀI KHOẢN TIỀN VAY</t>
  </si>
  <si>
    <t>LOẠI TIỀN</t>
  </si>
  <si>
    <t>SỐ TIỀN ĐÃ VAY</t>
  </si>
  <si>
    <t>NỢ GỐC ĐÃ TRẢ</t>
  </si>
  <si>
    <t>GỐC VAY CÒN LẠI</t>
  </si>
  <si>
    <t>LÃI SUẤT</t>
  </si>
  <si>
    <t>NGÀY MỞ TK VAY</t>
  </si>
  <si>
    <t>NGÀY ĐẾN HẠN</t>
  </si>
  <si>
    <t>NGÀY TẤT TOÁN</t>
  </si>
  <si>
    <t>KHOẢN VAY TẠI NCB</t>
  </si>
  <si>
    <t>VND</t>
  </si>
  <si>
    <t>LD1724051173 - KUNN số 001/KUNN/588/17/HDHM-9248 - Ngày mở 28/08/2017  - HĐTC Lucasta+Etown+Riverpark</t>
  </si>
  <si>
    <t>LD1733574679 - KUNN số 001/KUNN/588/17/HDHM-9248 - Ngày mở 1/12/2017  - HĐTC Lucasta+Etown+Riverpark</t>
  </si>
  <si>
    <t>LD1734834239 - KUNN số 001/KUNN/588/17/HDHM-9248 - Ngày mở 14/12/2017 - HĐTC Lucasta+Etown+Riverpark</t>
  </si>
  <si>
    <t>LD1800815083 - KUNN số 001/KUNN/588/17/HDHM-9248 - Ngày mở 14/12/2017 - HĐTC Lucasta+Etown+Riverpark</t>
  </si>
  <si>
    <t>KHOẢN VAY TẠI BIDV</t>
  </si>
  <si>
    <t>TK31082000532112 -2188002/HĐTD - Ngày mở 20/9/2017 (6 tháng)</t>
  </si>
  <si>
    <t>TK31082000533850 -2188002/HĐTD - Ngày mở 27/9/2017 (6 tháng)</t>
  </si>
  <si>
    <t>TK31082000537357 -2188002/HĐTD - Ngày mở 11/10/2017 (6 tháng)</t>
  </si>
  <si>
    <t>TK31082000545758 -2188002/HĐTD - Ngày mở 13/11/2017 (6 tháng)</t>
  </si>
  <si>
    <t>TK31082000558738-2188002/HĐTD - Ngày mở 29/12/2017 (6 tháng)</t>
  </si>
  <si>
    <t>TK31082000560326-2188002/HĐTD - Ngày mở 29/12/2017 (6 tháng)</t>
  </si>
  <si>
    <t>TK 31082000566458-2188002/HĐTD - ngày mở 02/02/2018 (06 tháng)</t>
  </si>
  <si>
    <t>TK31082000574789- 2188002/HĐTD- ngày mở 15/03/2018 (06 tháng</t>
  </si>
  <si>
    <t xml:space="preserve"> TK31082000576998-  2188002/HĐTD- ngày mở 23/03/2018 (06 tháng</t>
  </si>
  <si>
    <t>KHOẢN VAY TẠI HDBANK</t>
  </si>
  <si>
    <t>KUNN D1709201120S - GN 8628/17/HDTDHM-PN/004/KU-01 ngày 20/9/2017 - HĐTC Vinschool</t>
  </si>
  <si>
    <t>KUNN D17111009572 - GN 8628/17/HDTD/004/KU-02 ngày 10/11/2017 - HĐTC Vinschool</t>
  </si>
  <si>
    <t>KUNN D1711290232D - GN 8628/17/HDTD/004/KU-03 ngày 29/11/2017 - HĐTC Vinschool</t>
  </si>
  <si>
    <t>KHOẢN VAY TẠI TECHCOMBANK - ID 20813600</t>
  </si>
  <si>
    <t>LD1734090550 - KUNN ngày 06/12/2017 - HĐTC VGP+Etown</t>
  </si>
  <si>
    <t>LD1735932650 - KUNN ngày 25/12/2017 - HĐTC Song Ngọc</t>
  </si>
  <si>
    <t>LD1736285066 - KUNN ngày 28/12/2017 - HĐTC Song Ngọc</t>
  </si>
  <si>
    <t>LD1800943843 - KUNN ngày 06/12/2017 - HĐTC VGP+Etown</t>
  </si>
  <si>
    <t>LD1802620346- KUNN ngày 26/01/2017- HĐTC Song Ngọc</t>
  </si>
  <si>
    <t xml:space="preserve">LD1803605506- KUNN ngày 05/02/2017-HĐTC VGP+Song Ngọc </t>
  </si>
  <si>
    <t xml:space="preserve">LD1803647108- KUNN ngày 05/02/2017-HĐTC Song Ngọc </t>
  </si>
  <si>
    <t>LD1804056091- KUNN ngày 09/02/2018- HĐTC Song Ngọc</t>
  </si>
  <si>
    <t>LD1808540826- KUNN ngày 26/03/2018- HĐTC VGP</t>
  </si>
  <si>
    <t>Nước Uống</t>
  </si>
  <si>
    <t>ước tính</t>
  </si>
  <si>
    <t>Tân Thuận</t>
  </si>
  <si>
    <t>Thủ Thiêm</t>
  </si>
  <si>
    <t>An Phú Đông</t>
  </si>
  <si>
    <t>THÁNG 02/2021</t>
  </si>
  <si>
    <t>THÁNG 01/2021</t>
  </si>
  <si>
    <t>TÊN THẦU PHỤ / CÔNG TRÌNH</t>
  </si>
  <si>
    <t>THÁNG 01</t>
  </si>
  <si>
    <t>THẦU PHỤ KHỐI CÔNG TRÌNH</t>
  </si>
  <si>
    <t>Ctr VGP - HĐ 11-01/2019 - GTBL</t>
  </si>
  <si>
    <t>Ctr VGP - HĐ 11-02/2019 - GTBL</t>
  </si>
  <si>
    <t>Ctr Evergreen - HĐ 54-02/2017 - QT</t>
  </si>
  <si>
    <t>Ctr Celadon City P3 CK - HĐ 46/2019 - QT</t>
  </si>
  <si>
    <t>Ctr Celadon City P2 CK - HĐ 07/2020 - QT</t>
  </si>
  <si>
    <t>Ctr Nhà Anh Tuấn - HĐ chưa ký</t>
  </si>
  <si>
    <t>Ctr Lovera NK - HĐ 14/2020</t>
  </si>
  <si>
    <t>Ctr Lovera NK - HĐ 15/2021</t>
  </si>
  <si>
    <t>Ctr Nhà Bác Khang - GK 36/20</t>
  </si>
  <si>
    <t>Ctr SHP - HĐ 37/2017 GTBL</t>
  </si>
  <si>
    <t>Ctr Safira - GK 53/19 - GTBL</t>
  </si>
  <si>
    <t>Ctr ĐSG NK - HĐ 29/2019 - GTBL</t>
  </si>
  <si>
    <t>Ctr HSĐP - HĐ 18/2020 - QT</t>
  </si>
  <si>
    <t xml:space="preserve">Ctr Lovera Premier - GK chưa ký   </t>
  </si>
  <si>
    <t>Ctr Safira NK - GK 51/20</t>
  </si>
  <si>
    <t>Ctr Empire HĐ 96 - GK 48/20</t>
  </si>
  <si>
    <t>Ctr Empire HĐ 82 - GK 50/20</t>
  </si>
  <si>
    <t>Ctr Lakeside 27 CK - GK chưa ký</t>
  </si>
  <si>
    <t>Ctr Secc - GK chưa ký</t>
  </si>
  <si>
    <t>Ctr HSĐP - GK 22/20 - QT</t>
  </si>
  <si>
    <t>Ctr ĐSG 1B - GK 38/20</t>
  </si>
  <si>
    <t>Ctr Celadon City P2 CK - HĐ 44/2019 - QT</t>
  </si>
  <si>
    <t>Ctr ĐSG 1B - HĐ 54/2020</t>
  </si>
  <si>
    <t>Ctr Lakeside 23 NK - HĐ chưa ký</t>
  </si>
  <si>
    <t>Ctr Secc - HĐ chưa ký</t>
  </si>
  <si>
    <t>Ctr Hồng Thịnh - TƯ HĐ chưa ký</t>
  </si>
  <si>
    <t>Ctr Secc - HĐ 114/2020</t>
  </si>
  <si>
    <t>Ctr Safira - HĐ 04/2020 - QT</t>
  </si>
  <si>
    <t>Ctr Lovera NK - HĐ 49/2020</t>
  </si>
  <si>
    <t>Ctr HSĐP - GK 14/20 - QT</t>
  </si>
  <si>
    <t>Ctr HSĐP - GK 17/20 - QT</t>
  </si>
  <si>
    <t>Ctr Swanpay - GK 61/20</t>
  </si>
  <si>
    <t>Ctr HSĐP - GK 18/20 - QT</t>
  </si>
  <si>
    <t>Ctr 550 KDV - HĐ 45/2020</t>
  </si>
  <si>
    <t>Ctr Lakeside 27 CK - HĐ chưa ký</t>
  </si>
  <si>
    <t>Ctr Phun sơn xưởng Q9 - HĐ 60/2020</t>
  </si>
  <si>
    <t>Ctr HSĐP - GK 23/20 - QT</t>
  </si>
  <si>
    <t>Ctr HSĐP - GK 21/20 - QT</t>
  </si>
  <si>
    <t>Ctr HSĐP - GK 35/20 - QT</t>
  </si>
  <si>
    <t>Ctr Lovera NK - GK 58/20</t>
  </si>
  <si>
    <t>Ctr Lovera Premier CK - GK chờ ký</t>
  </si>
  <si>
    <t>Ctr Nhà Chị Trang - GK chưa ký</t>
  </si>
  <si>
    <t xml:space="preserve">Ctr Secc - HĐ chưa ký  </t>
  </si>
  <si>
    <t>Ctr Sport CK - GK 34/20 - QT</t>
  </si>
  <si>
    <t>Ctr Empire HĐ 96 - GK 47/20</t>
  </si>
  <si>
    <t xml:space="preserve">Ctr Nhà Chị Trang - GK chưa ký </t>
  </si>
  <si>
    <t xml:space="preserve">Ctr Secc - GK chưa ký   </t>
  </si>
  <si>
    <t xml:space="preserve">Ctr Lovera Premier CK - GK chờ ký </t>
  </si>
  <si>
    <t>TP CÔNG TY SX BÌNH MINH</t>
  </si>
  <si>
    <t>Ctr Nhà Anh Lâm (HSĐP zone 6) - HĐ 01/2021</t>
  </si>
  <si>
    <t>TP NHÂN CÔNG LẮP ĐẶT</t>
  </si>
  <si>
    <t>Ctr Nhà Anh Vân - HĐ chưa ký</t>
  </si>
  <si>
    <t>TP THI CÔNG CỬA LƯỚI</t>
  </si>
  <si>
    <t xml:space="preserve">Ctr Nhà Anh Vân - HĐ chưa ký </t>
  </si>
  <si>
    <t xml:space="preserve">TP VỆ SINH CÔNG NGHIỆP </t>
  </si>
  <si>
    <t xml:space="preserve">Ctr Nhà Anh Vân - HĐ chưa ký    </t>
  </si>
  <si>
    <t>TP CÔNG TY ĐẠI QUÂN</t>
  </si>
  <si>
    <t>Ctr Lakeside 23 CK - HĐ 67/2020</t>
  </si>
  <si>
    <t>Ctr Lakeside 27 CK - HĐ 66/2020</t>
  </si>
  <si>
    <t>TP CÔNG TY VÂN MINH KHA</t>
  </si>
  <si>
    <t>Ctr Empire HĐ 82 - HĐ 46/2020</t>
  </si>
  <si>
    <t>TP CÔNG TY ĐẠI QUÂN ĐẠT</t>
  </si>
  <si>
    <t xml:space="preserve">Ctr Secc - HĐ chưa ký     </t>
  </si>
  <si>
    <t>TP TÂM (BCH KHÔNG BIẾT HỌ TÊN)</t>
  </si>
  <si>
    <t xml:space="preserve">Ctr Secc - HĐ chưa ký    </t>
  </si>
  <si>
    <t>TP QUÝ (BCH KHÔNG BIẾT HỌ TÊN)</t>
  </si>
  <si>
    <t xml:space="preserve">Ctr Secc - HĐ chưa ký       </t>
  </si>
  <si>
    <t>TP CÔNG TY TRƯỜNG TÍN</t>
  </si>
  <si>
    <t>Ctr ĐSG 1B - HĐ 64/2020 - QT</t>
  </si>
  <si>
    <t>TỔNG CỘNG A</t>
  </si>
  <si>
    <t>THẦU PHỤ KHỐI COFFA</t>
  </si>
  <si>
    <t>CÔNG TY C&amp;C</t>
  </si>
  <si>
    <t>Vệ sinh coffa - HĐ 07-2003/2021 - Lần 7</t>
  </si>
  <si>
    <t>Vệ sinh coffa - HĐ 07-2003/2021 - Lần 8</t>
  </si>
  <si>
    <t>Công nhật - HĐ 10092020 - Kỳ 2 T10</t>
  </si>
  <si>
    <t>Công nhật - HĐ 10092020 - Kỳ 1+2 T11</t>
  </si>
  <si>
    <t>Công nhật - HĐ 10092020 - Kỳ 1 T12</t>
  </si>
  <si>
    <t>Vệ sinh coffa - HĐ 07-2003/2021 - Lần 9</t>
  </si>
  <si>
    <t>CÔNG TY TÍN PHÁT</t>
  </si>
  <si>
    <t>Sơn coffa - HĐ 33-0709/2020 - Lần 3</t>
  </si>
  <si>
    <t xml:space="preserve">Vệ sinh coffa - HĐ 08-2003/2020 - Lần 8 </t>
  </si>
  <si>
    <t>Vệ sinh coffa - HĐ 08-2003/2020 - Lần 7</t>
  </si>
  <si>
    <t>CÔNG TY KHÁNH BÌNH</t>
  </si>
  <si>
    <t>Gia công coffa - HĐ 1009/2020 - Lần 3</t>
  </si>
  <si>
    <t>Gia công coffa - HĐ 1009/2020 - Lần 4</t>
  </si>
  <si>
    <t>TÔNG CỘNG B</t>
  </si>
  <si>
    <t>TỔNG CỘNG (A+B)</t>
  </si>
  <si>
    <t>THÁNG 02</t>
  </si>
  <si>
    <t>Ctr Lakeside 27 NK - HĐ 62/2020</t>
  </si>
  <si>
    <t>Ctr HSĐP zone 6 - HĐ 105/2020</t>
  </si>
  <si>
    <t>Ctr Lovera Premier NK - HĐ chưa ký</t>
  </si>
  <si>
    <t>Ctr Lovera Premier NK - GK chưa ký</t>
  </si>
  <si>
    <t>Ctr Safira CK - HĐ 27/2019 - GTBL</t>
  </si>
  <si>
    <t>Ctr SHP - HĐ 05/2017 - GTBL</t>
  </si>
  <si>
    <t>THÁNG 03.2021</t>
  </si>
  <si>
    <t>Công nhật - HĐ 10092020 - Kỳ 2 T12</t>
  </si>
  <si>
    <t>Vệ sinh coffa - HĐ 08-2003/2020 - Lần 9</t>
  </si>
  <si>
    <t>Kim Việt</t>
  </si>
  <si>
    <t>Nguyễn Minh</t>
  </si>
  <si>
    <t>Công ty CP Tập Đoàn Thép Nguyễn Minh</t>
  </si>
  <si>
    <t xml:space="preserve">Công ty CP Top American Việt Nam  </t>
  </si>
  <si>
    <t>Mút Hưng Thịnh</t>
  </si>
  <si>
    <t>Công ty TNHH mút Hưng Thịnh</t>
  </si>
  <si>
    <t>NBP.067</t>
  </si>
  <si>
    <t>bmt</t>
  </si>
  <si>
    <t>Tân Hiệp Lợi</t>
  </si>
  <si>
    <t>Công ty TNHH Phụ Kiện Cửa Tân Hiệp Lợi</t>
  </si>
  <si>
    <t>thuê đất mới</t>
  </si>
  <si>
    <t>Công ty TNHH Công Nghiệp Olympia Việt Nam</t>
  </si>
  <si>
    <t>NBD.254</t>
  </si>
  <si>
    <t>Olympia</t>
  </si>
  <si>
    <t>Ba ba</t>
  </si>
  <si>
    <t>Công ty TNHH SX TM DV Đồng Thuận Phú</t>
  </si>
  <si>
    <t>NBP.048</t>
  </si>
  <si>
    <t>Thuận Phú</t>
  </si>
  <si>
    <t>Công ty TNHH Sa Ki Bình Dương</t>
  </si>
  <si>
    <t>NBT.017</t>
  </si>
  <si>
    <t>Sa Ki</t>
  </si>
  <si>
    <t>Công ty TNHH Austrong Việt Nam</t>
  </si>
  <si>
    <t>Austrong</t>
  </si>
  <si>
    <t>NBN.018</t>
  </si>
  <si>
    <t>NBP.068</t>
  </si>
  <si>
    <t>CN T04</t>
  </si>
  <si>
    <t>21/06 tới hạn TT. PS mua ít</t>
  </si>
  <si>
    <t>Hđơn mua hàng T01</t>
  </si>
  <si>
    <t>treo lại chờ BCH gửi CP gỡ keo</t>
  </si>
  <si>
    <t>ngày 12/06 tới hạn TT</t>
  </si>
  <si>
    <t>TƯ mua trần nhôm cho ESG 1A3</t>
  </si>
  <si>
    <t>HĐơn T04</t>
  </si>
  <si>
    <t>Phồn Thịnh</t>
  </si>
  <si>
    <t>29/06 tới hạn TT</t>
  </si>
  <si>
    <t>CN T05 + T06</t>
  </si>
  <si>
    <t>CN T06</t>
  </si>
  <si>
    <t>CN T06. PS mua ít</t>
  </si>
  <si>
    <t>mua camera cho Quận 12</t>
  </si>
  <si>
    <t>CN T05+06</t>
  </si>
  <si>
    <t>Mua cửa tự động hộ Navi</t>
  </si>
  <si>
    <t>Sửa máy tại NM Long Hậu</t>
  </si>
  <si>
    <t>Mua bảo hiểm coffa nhôm</t>
  </si>
  <si>
    <t>Cước VC T06. TT trước ngày 15</t>
  </si>
  <si>
    <t>Công ty Cổ Phần Thương Mại Và Công Nghệ Á Châu</t>
  </si>
  <si>
    <t>NBK.698</t>
  </si>
  <si>
    <t>Á Châu</t>
  </si>
  <si>
    <t>Mua máy phay tiện cho NM Long Hậu</t>
  </si>
  <si>
    <t>Công ty TNHH NaFa 4U</t>
  </si>
  <si>
    <t>NBD.260</t>
  </si>
  <si>
    <t>Nafa 4U</t>
  </si>
  <si>
    <t xml:space="preserve">Thuê xe nâng </t>
  </si>
  <si>
    <t>CN T07</t>
  </si>
  <si>
    <t>Bốc xếp hàng T06</t>
  </si>
  <si>
    <t>Sửa chữa máy chấn tôn và máy phay rãnh coffa Q9</t>
  </si>
  <si>
    <t>CN T06+07</t>
  </si>
  <si>
    <t>Thuê xe T07</t>
  </si>
  <si>
    <t>phải thu mian lan</t>
  </si>
  <si>
    <t>Cước VC T07</t>
  </si>
  <si>
    <t>Công Ty TNHH An Phát Container</t>
  </si>
  <si>
    <t>NBD.268</t>
  </si>
  <si>
    <t>An Phát</t>
  </si>
  <si>
    <t>CN T05+06+07+08</t>
  </si>
  <si>
    <t>Mua coffa TL HBC T08</t>
  </si>
  <si>
    <t>CP nước uống T08</t>
  </si>
  <si>
    <t>CN T08+09</t>
  </si>
  <si>
    <t>CN T09</t>
  </si>
  <si>
    <t>KẾ HOẠCH DỰ CHI THÁNG 10 CỦA PHÒNG VẬT TƯ</t>
  </si>
  <si>
    <t>CỘNG (Công Nợ 25/10/2021)</t>
  </si>
  <si>
    <t>CN T10</t>
  </si>
  <si>
    <t>CP bảo vệ Q9 T09</t>
  </si>
  <si>
    <t>Bmt</t>
  </si>
  <si>
    <t>Cước VC T07+08</t>
  </si>
  <si>
    <t>CN T03+04+05+06+07+10/2021</t>
  </si>
  <si>
    <t>Cước thuê xe nâng T01+02+03+04 theo Hđồng</t>
  </si>
  <si>
    <t>CN T07+08</t>
  </si>
  <si>
    <t>CN T09+10</t>
  </si>
  <si>
    <t>CN T05+06+08+10</t>
  </si>
  <si>
    <t>CN T06+07+10</t>
  </si>
  <si>
    <t>CN T05+06+07+10</t>
  </si>
  <si>
    <t>CN T10. PS mua ít</t>
  </si>
  <si>
    <t>CN T10. PS mua hàng ít</t>
  </si>
  <si>
    <t>Công ty TNHH ALTAC</t>
  </si>
  <si>
    <t>NBP.070</t>
  </si>
  <si>
    <t>Altac</t>
  </si>
  <si>
    <t>TUẦN 3
15/11 --&gt; 21/11/2021</t>
  </si>
  <si>
    <t>TUẦN 4
22/11 --&gt; 30/11/2021</t>
  </si>
  <si>
    <t>TƯ Đ 2</t>
  </si>
  <si>
    <t>TƯ Đ2 CT meyhome + CN T10</t>
  </si>
  <si>
    <t xml:space="preserve">TƯ 30% </t>
  </si>
  <si>
    <t>T11</t>
  </si>
  <si>
    <t>T11+12</t>
  </si>
  <si>
    <t>Tiền thuê VP T11+12</t>
  </si>
  <si>
    <t>THÁNG 11/2021</t>
  </si>
  <si>
    <t>T12</t>
  </si>
  <si>
    <t>Công ty Cổ phần Đầu tư Xây dựng Thương mại Tân Thiên Thành</t>
  </si>
  <si>
    <t>NBC.006</t>
  </si>
  <si>
    <t>Tân thiên Thành</t>
  </si>
  <si>
    <t>Tân Thiên Thành</t>
  </si>
  <si>
    <t>Thuê xe T11</t>
  </si>
  <si>
    <t>Thuê Xưởng Q12 T12</t>
  </si>
  <si>
    <t>Thuê Xưởng Q9 T12</t>
  </si>
  <si>
    <t>Thuê VP S82 T12</t>
  </si>
  <si>
    <t>CN T11</t>
  </si>
  <si>
    <t>CN T10+11</t>
  </si>
  <si>
    <t>10 HĐ</t>
  </si>
  <si>
    <t>CP thuê máy photo Quý 3</t>
  </si>
  <si>
    <t>Phí viết PM quản lý Sharepoint</t>
  </si>
  <si>
    <t>ICT24H</t>
  </si>
  <si>
    <t>TUẦN 1
01/12--&gt;08/12/2021</t>
  </si>
  <si>
    <t>TUẦN 2
09/12--&gt;14/11/2021</t>
  </si>
  <si>
    <t>Minh Quân</t>
  </si>
  <si>
    <t>Công ty TNHH TTNT và DV TM XD Minh Quân</t>
  </si>
  <si>
    <t>NBD.267</t>
  </si>
  <si>
    <t>Thuế xe nâng người CT SECC T07+10</t>
  </si>
  <si>
    <t>Công ty TNHH TM và DV Nam Trường Khang</t>
  </si>
  <si>
    <t>NBD.271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</si>
</sst>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5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\ _₫_-;\-* #,##0\ _₫_-;_-* &quot;-&quot;\ _₫_-;_-@_-"/>
    <numFmt numFmtId="165" formatCode="_-* #,##0.00\ _₫_-;\-* #,##0.00\ _₫_-;_-* &quot;-&quot;??\ _₫_-;_-@_-"/>
    <numFmt numFmtId="166" formatCode="_(* #,##0_);_(* \(#,##0\);_(* \-_);_(@_)"/>
    <numFmt numFmtId="167" formatCode="#,##0.00\ &quot;F&quot;;[Red]\-#,##0.00\ &quot;F&quot;"/>
    <numFmt numFmtId="168" formatCode="_-* #,##0&quot; €&quot;_-;\-* #,##0&quot; €&quot;_-;_-* &quot;- €&quot;_-;_-@_-"/>
    <numFmt numFmtId="169" formatCode="_-* #,##0_$_-;_-* #,##0_$\-;_-* &quot;-&quot;_$_-;_-@_-"/>
    <numFmt numFmtId="170" formatCode="_ * #,##0.00_ ;_ * \-#,##0.00_ ;_ * &quot;-&quot;??_ ;_ @_ "/>
    <numFmt numFmtId="171" formatCode="\t#\ ??/??"/>
    <numFmt numFmtId="172" formatCode="&quot;$&quot;#,##0;\-&quot;$&quot;#,##0"/>
    <numFmt numFmtId="173" formatCode="_-* #,##0\ _ñ_-;\-* #,##0\ _ñ_-;_-* &quot;-&quot;\ _ñ_-;_-@_-"/>
    <numFmt numFmtId="174" formatCode="0.00000"/>
    <numFmt numFmtId="175" formatCode="#,##0.00\ \ "/>
    <numFmt numFmtId="176" formatCode="0.0"/>
    <numFmt numFmtId="177" formatCode="_ \*\ #,##0_ ;_ \*\ \-#,##0_ ;_ \*\ \-_ ;_ @_ "/>
    <numFmt numFmtId="178" formatCode="_-* #,##0\ _V_N_D_-;\-* #,##0\ _V_N_D_-;_-* &quot;-&quot;\ _V_N_D_-;_-@_-"/>
    <numFmt numFmtId="179" formatCode="_-* #,##0.00\ &quot;F&quot;_-;\-* #,##0.00\ &quot;F&quot;_-;_-* &quot;-&quot;??\ &quot;F&quot;_-;_-@_-"/>
    <numFmt numFmtId="180" formatCode="_-* #,##0.00\ _$_-;_-* #,##0.00\ _$\-;_-* &quot;-&quot;??\ _$_-;_-@_-"/>
    <numFmt numFmtId="181" formatCode="_ * #,##0_ ;_ * \-#,##0_ ;_ * &quot;-&quot;??_ ;_ @_ "/>
    <numFmt numFmtId="182" formatCode="#,##0.00\ \ \ "/>
    <numFmt numFmtId="183" formatCode="_-&quot;$&quot;* #,##0_-;\-&quot;$&quot;* #,##0_-;_-&quot;$&quot;* &quot;-&quot;_-;_-@_-"/>
    <numFmt numFmtId="184" formatCode="_-* #,##0.00\ _V_N_D_-;\-* #,##0.00\ _V_N_D_-;_-* \-??\ _V_N_D_-;_-@_-"/>
    <numFmt numFmtId="185" formatCode="_-* #,##0.00\ _V_N_D_-;\-* #,##0.00\ _V_N_D_-;_-* &quot;-&quot;??\ _V_N_D_-;_-@_-"/>
    <numFmt numFmtId="186" formatCode="_(* #,##0_);_(* &quot;\&quot;&quot;\&quot;&quot;\&quot;\(#,##0&quot;\&quot;&quot;\&quot;&quot;\&quot;\);_(* &quot;-&quot;_);_(@_)"/>
    <numFmt numFmtId="187" formatCode="&quot;$&quot;#,##0;[Red]\-&quot;$&quot;#,##0"/>
    <numFmt numFmtId="188" formatCode="_-* #,##0_-;\-* #,##0_-;_-* &quot;-&quot;_-;_-@_-"/>
    <numFmt numFmtId="189" formatCode="_ * #,##0.00_ ;_ * \-#,##0.00_ ;_ * \-??_ ;_ @_ "/>
    <numFmt numFmtId="190" formatCode="&quot;Rp&quot;#,##0_);[Red]\(&quot;Rp&quot;#,##0\)"/>
    <numFmt numFmtId="191" formatCode="_-* #,##0\ _F_-;\-* #,##0\ _F_-;_-* &quot;- &quot;_F_-;_-@_-"/>
    <numFmt numFmtId="192" formatCode="_-* #,##0\ &quot;F&quot;_-;\-* #,##0\ &quot;F&quot;_-;_-* &quot;-&quot;\ &quot;F&quot;_-;_-@_-"/>
    <numFmt numFmtId="193" formatCode="_-&quot;£&quot;* #,##0_-;\-&quot;£&quot;* #,##0_-;_-&quot;£&quot;* &quot;-&quot;_-;_-@_-"/>
    <numFmt numFmtId="194" formatCode="&quot;£&quot;#,##0;[Red]&quot;-£&quot;#,##0"/>
    <numFmt numFmtId="195" formatCode="_ * #,##0_)_L_._ ;_ * \(#,##0\)_L_._ ;_ * &quot;-&quot;_)_L_._ ;_ @_ "/>
    <numFmt numFmtId="196" formatCode="_(* #,##0.00_);_(* \(#,##0.00\);_(* \-??_);_(@_)"/>
    <numFmt numFmtId="197" formatCode="&quot;$&quot;###,0&quot;.&quot;00_);[Red]\(&quot;$&quot;###,0&quot;.&quot;00\)"/>
    <numFmt numFmtId="198" formatCode="_-* #,##0\ _€_-;\-* #,##0\ _€_-;_-* &quot;- &quot;_€_-;_-@_-"/>
    <numFmt numFmtId="199" formatCode="#,###&quot;  &quot;;\(#,###\)&quot; &quot;"/>
    <numFmt numFmtId="200" formatCode="_-* #,##0_-;\-* #,##0_-;_-* \-_-;_-@_-"/>
    <numFmt numFmtId="201" formatCode="0.000"/>
    <numFmt numFmtId="202" formatCode="_-* #,##0.00_-;\-* #,##0.00_-;_-* &quot;-&quot;??_-;_-@_-"/>
    <numFmt numFmtId="203" formatCode="_ * #,##0_ ;_ * \-#,##0_ ;_ * &quot;-&quot;_ ;_ @_ "/>
    <numFmt numFmtId="204" formatCode="#,##0.00&quot; F&quot;;[Red]\-#,##0.00&quot; F&quot;"/>
    <numFmt numFmtId="205" formatCode="_-* #,##0&quot; $&quot;_-;\-* #,##0&quot; $&quot;_-;_-* &quot;- $&quot;_-;_-@_-"/>
    <numFmt numFmtId="206" formatCode="_-* #,##0.00\ _V_N_Ñ_-;_-* #,##0.00\ _V_N_Ñ\-;_-* &quot;-&quot;??\ _V_N_Ñ_-;_-@_-"/>
    <numFmt numFmtId="207" formatCode="_-* #,##0\ _V_N_D_-;\-* #,##0\ _V_N_D_-;_-* &quot;- &quot;_V_N_D_-;_-@_-"/>
    <numFmt numFmtId="208" formatCode="_ * #,##0_ ;_ * \-#,##0_ ;_ * \-_ ;_ @_ "/>
    <numFmt numFmtId="209" formatCode="_-* #,##0\ _$_-;_-* #,##0\ _$\-;_-* &quot;-&quot;\ _$_-;_-@_-"/>
    <numFmt numFmtId="210" formatCode="#,##0.00_);\-#,##0.00_)"/>
    <numFmt numFmtId="211" formatCode="#,##0.00\ "/>
    <numFmt numFmtId="212" formatCode="_(&quot;$ &quot;* #,##0_);_(&quot;$ &quot;* \(#,##0\);_(&quot;$ &quot;* \-_);_(@_)"/>
    <numFmt numFmtId="213" formatCode="_(&quot;$&quot;\ * #,##0_);_(&quot;$&quot;\ * \(#,##0\);_(&quot;$&quot;\ * &quot;-&quot;_);_(@_)"/>
    <numFmt numFmtId="214" formatCode="&quot;£&quot;#,##0;[Red]\-&quot;£&quot;#,##0"/>
    <numFmt numFmtId="215" formatCode="_-* #,##0.0\ _F_-;\-* #,##0.0\ _F_-;_-* \-??\ _F_-;_-@_-"/>
    <numFmt numFmtId="216" formatCode="_-* #,##0\ &quot;€&quot;_-;\-* #,##0\ &quot;€&quot;_-;_-* &quot;-&quot;\ &quot;€&quot;_-;_-@_-"/>
    <numFmt numFmtId="217" formatCode="_-* #,##0\ _F_-;\-* #,##0\ _F_-;_-* &quot;-&quot;\ _F_-;_-@_-"/>
    <numFmt numFmtId="218" formatCode="_-* #,##0\ &quot;ñ&quot;_-;\-* #,##0\ &quot;ñ&quot;_-;_-* &quot;-&quot;\ &quot;ñ&quot;_-;_-@_-"/>
    <numFmt numFmtId="219" formatCode="_-&quot;ñ&quot;* #,##0_-;\-&quot;ñ&quot;* #,##0_-;_-&quot;ñ&quot;* &quot;-&quot;_-;_-@_-"/>
    <numFmt numFmtId="220" formatCode="[$Ø]0"/>
    <numFmt numFmtId="221" formatCode="0.0000"/>
    <numFmt numFmtId="222" formatCode="0.000_)"/>
    <numFmt numFmtId="223" formatCode="&quot;SFr.&quot;\ #,##0.00;[Red]&quot;SFr.&quot;\ \-#,##0.00"/>
    <numFmt numFmtId="224" formatCode="_-* #,##0.00\ _F_-;\-* #,##0.00\ _F_-;_-* &quot;-&quot;??\ _F_-;_-@_-"/>
    <numFmt numFmtId="225" formatCode="_-* #,##0&quot; F&quot;_-;\-* #,##0&quot; F&quot;_-;_-* &quot;- F&quot;_-;_-@_-"/>
    <numFmt numFmtId="226" formatCode="_(&quot;$&quot;* #,##0_);_(&quot;$&quot;* \(#,##0\);_(&quot;$&quot;* \-_);_(@_)"/>
    <numFmt numFmtId="227" formatCode="_-* #,##0.0\ _F_-;\-* #,##0.0\ _F_-;_-* &quot;-&quot;??\ _F_-;_-@_-"/>
    <numFmt numFmtId="228" formatCode="_-* #,##0\ _V_N_Ñ_-;_-* #,##0\ _V_N_Ñ\-;_-* &quot;-&quot;\ _V_N_Ñ_-;_-@_-"/>
    <numFmt numFmtId="229" formatCode="_-&quot;ñ&quot;* #,##0_-;&quot;-ñ&quot;* #,##0_-;_-&quot;ñ&quot;* \-_-;_-@_-"/>
    <numFmt numFmtId="230" formatCode="_-* #,##0.00\ _F_-;\-* #,##0.00\ _F_-;_-* \-??\ _F_-;_-@_-"/>
    <numFmt numFmtId="231" formatCode=";;;"/>
    <numFmt numFmtId="232" formatCode="_-* #,##0&quot;$&quot;_-;_-* #,##0&quot;$&quot;\-;_-* &quot;-&quot;&quot;$&quot;_-;_-@_-"/>
    <numFmt numFmtId="233" formatCode="_-* #,##0\ &quot;$&quot;_-;_-* #,##0\ &quot;$&quot;\-;_-* &quot;-&quot;\ &quot;$&quot;_-;_-@_-"/>
    <numFmt numFmtId="234" formatCode="_-&quot;\&quot;* #,##0.00_-;\-&quot;\&quot;* #,##0.00_-;_-&quot;\&quot;* &quot;-&quot;??_-;_-@_-"/>
    <numFmt numFmtId="235" formatCode="&quot;$&quot;\ \ \ \ #,##0_);\(&quot;$&quot;\ \ \ #,##0\)"/>
    <numFmt numFmtId="236" formatCode="&quot;\&quot;#,##0;[Red]&quot;\&quot;&quot;\&quot;\-#,##0"/>
    <numFmt numFmtId="237" formatCode="&quot;SFr.&quot;\ #,##0.00;&quot;SFr.&quot;\ \-#,##0.00"/>
    <numFmt numFmtId="238" formatCode="_-* #,##0.00\ _€_-;\-* #,##0.00\ _€_-;_-* &quot;-&quot;??\ _€_-;_-@_-"/>
    <numFmt numFmtId="239" formatCode="_ &quot;\&quot;* #,##0.00_ ;_ &quot;\&quot;* \-#,##0.00_ ;_ &quot;\&quot;* &quot;-&quot;??_ ;_ @_ "/>
    <numFmt numFmtId="240" formatCode="0.0%"/>
    <numFmt numFmtId="241" formatCode="_(* #,##0_);_(* \(#,##0\);_(* \-??_);_(@_)"/>
    <numFmt numFmtId="242" formatCode="_-* #,##0\ &quot;$&quot;_-;\-* #,##0\ &quot;$&quot;_-;_-* &quot;-&quot;\ &quot;$&quot;_-;_-@_-"/>
    <numFmt numFmtId="243" formatCode="[$-1010000]d/m/yyyy;@"/>
    <numFmt numFmtId="244" formatCode="_(&quot;€&quot;\ * #,##0_);_(&quot;€&quot;\ * \(#,##0\);_(&quot;€&quot;\ * &quot;-&quot;_);_(@_)"/>
    <numFmt numFmtId="245" formatCode="_-* #,##0.00\ _€_-;\-* #,##0.00\ _€_-;_-* \-??\ _€_-;_-@_-"/>
    <numFmt numFmtId="246" formatCode="_-&quot;VND&quot;* #,##0_-;\-&quot;VND&quot;* #,##0_-;_-&quot;VND&quot;* &quot;-&quot;_-;_-@_-"/>
    <numFmt numFmtId="247" formatCode="&quot;\&quot;#,##0.00;[Red]&quot;\&quot;&quot;\&quot;&quot;\&quot;&quot;\&quot;&quot;\&quot;&quot;\&quot;\-#,##0.00"/>
    <numFmt numFmtId="248" formatCode="#,##0.00;[Red]&quot;-&quot;#,##0.00\ \ "/>
    <numFmt numFmtId="249" formatCode="#."/>
    <numFmt numFmtId="250" formatCode="_-* #,##0.00\ _ñ_-;\-* #,##0.00\ _ñ_-;_-* &quot;-&quot;??\ _ñ_-;_-@_-"/>
    <numFmt numFmtId="251" formatCode="_-&quot;$&quot;* #,##0_-;&quot;-$&quot;* #,##0_-;_-&quot;$&quot;* \-_-;_-@_-"/>
    <numFmt numFmtId="252" formatCode="_-* #,##0.00_-;\-* #,##0.00_-;_-* \-??_-;_-@_-"/>
    <numFmt numFmtId="253" formatCode="#,##0\ &quot;$&quot;_);\(#,##0\ &quot;$&quot;\)"/>
    <numFmt numFmtId="254" formatCode="_-* #,##0.00_$_-;_-* #,##0.00_$\-;_-* &quot;-&quot;??_$_-;_-@_-"/>
    <numFmt numFmtId="255" formatCode="_ &quot;\&quot;* #,##0_ ;_ &quot;\&quot;* \-#,##0_ ;_ &quot;\&quot;* &quot;-&quot;_ ;_ @_ "/>
    <numFmt numFmtId="256" formatCode="0.00_)"/>
    <numFmt numFmtId="257" formatCode="_-* #,##0\ _$_-;\-* #,##0\ _$_-;_-* &quot;- &quot;_$_-;_-@_-"/>
    <numFmt numFmtId="258" formatCode="_(* #,##0.00_);_(* &quot;\&quot;&quot;\&quot;&quot;\&quot;\(#,##0.00&quot;\&quot;&quot;\&quot;&quot;\&quot;\);_(* &quot;-&quot;??_);_(@_)"/>
    <numFmt numFmtId="259" formatCode="_(&quot;Rp&quot;* #,##0.00_);_(&quot;Rp&quot;* \(#,##0.00\);_(&quot;Rp&quot;* &quot;-&quot;??_);_(@_)"/>
    <numFmt numFmtId="260" formatCode="_-&quot;€&quot;* #,##0_-;&quot;-€&quot;* #,##0_-;_-&quot;€&quot;* \-_-;_-@_-"/>
    <numFmt numFmtId="261" formatCode="_-* #,##0\ _€_-;\-* #,##0\ _€_-;_-* &quot;-&quot;\ _€_-;_-@_-"/>
    <numFmt numFmtId="262" formatCode="#,##0.00_ "/>
    <numFmt numFmtId="263" formatCode="_-&quot;€&quot;* #,##0_-;\-&quot;€&quot;* #,##0_-;_-&quot;€&quot;* &quot;-&quot;_-;_-@_-"/>
    <numFmt numFmtId="264" formatCode="&quot;ج.م.&quot;#,##0_-;&quot;ج.م.&quot;#,##0\-"/>
    <numFmt numFmtId="265" formatCode="_(* #,##0.0000_);_(* \(#,##0.0000\);_(* &quot;-&quot;??_);_(@_)"/>
    <numFmt numFmtId="266" formatCode="_-* #,##0.00\ _₫_-;\-* #,##0.00\ _₫_-;_-* \-??\ _₫_-;_-@_-"/>
    <numFmt numFmtId="267" formatCode="_-* #,##0\ _?_-;\-* #,##0\ _?_-;_-* &quot;-&quot;\ _?_-;_-@_-"/>
    <numFmt numFmtId="268" formatCode="_-* #,##0\ _$_-;\-* #,##0\ _$_-;_-* &quot;-&quot;\ _$_-;_-@_-"/>
    <numFmt numFmtId="269" formatCode="_(&quot;Php&quot;* #,##0_);_(&quot;Php&quot;* \(#,##0\);_(&quot;Php&quot;* &quot;-&quot;_);_(@_)"/>
    <numFmt numFmtId="270" formatCode="#,##0;\(#,##0\)"/>
    <numFmt numFmtId="271" formatCode="#,##0\ &quot;$&quot;;\-#,##0\ &quot;$&quot;"/>
    <numFmt numFmtId="272" formatCode="&quot;L.&quot;\ #,##0.00;[Red]\-&quot;L.&quot;\ #,##0.00"/>
    <numFmt numFmtId="273" formatCode="_-* #,##0\ _ñ_-;\-* #,##0\ _ñ_-;_-* &quot;- &quot;_ñ_-;_-@_-"/>
    <numFmt numFmtId="274" formatCode="_(* #,##0_);_(* \(#,##0\);_(* &quot;-&quot;??_);_(@_)"/>
    <numFmt numFmtId="275" formatCode="&quot;$&quot;#,##0\ ;\(&quot;$&quot;#,##0\)"/>
    <numFmt numFmtId="276" formatCode="_-* #,##0\ _₫_-;\-* #,##0\ _₫_-;_-* &quot;- &quot;_₫_-;_-@_-"/>
    <numFmt numFmtId="277" formatCode="_-* #,##0.00\ _k_r_._-;\-* #,##0.00\ _k_r_._-;_-* &quot;-&quot;??\ _k_r_._-;_-@_-"/>
    <numFmt numFmtId="278" formatCode="&quot;$&quot;#,##0.00"/>
    <numFmt numFmtId="279" formatCode="_-* #,##0.00\ _ñ_-;\-* #,##0.00\ _ñ_-;_-* \-??\ _ñ_-;_-@_-"/>
    <numFmt numFmtId="280" formatCode="_(* #,##0.000000_);_(* \(#,##0.000000\);_(* &quot;-&quot;??_);_(@_)"/>
    <numFmt numFmtId="281" formatCode="&quot;Dong&quot;#,##0.00_);[Red]&quot;(Dong&quot;#,##0.00\)"/>
    <numFmt numFmtId="282" formatCode="&quot;Dong&quot;#,##0.00_);[Red]\(&quot;Dong&quot;#,##0.00\)"/>
    <numFmt numFmtId="283" formatCode="&quot;\&quot;#,##0.00;\-&quot;\&quot;#,##0.00"/>
    <numFmt numFmtId="284" formatCode="#,##0.00\ &quot;FB&quot;;[Red]\-#,##0.00\ &quot;FB&quot;"/>
    <numFmt numFmtId="285" formatCode="_-* #,##0&quot; ñ&quot;_-;\-* #,##0&quot; ñ&quot;_-;_-* &quot;- ñ&quot;_-;_-@_-"/>
    <numFmt numFmtId="286" formatCode="_(&quot;€ &quot;* #,##0_);_(&quot;€ &quot;* \(#,##0\);_(&quot;€ &quot;* \-_);_(@_)"/>
    <numFmt numFmtId="287" formatCode="_-* #,##0.00\ _?_-;\-* #,##0.00\ _?_-;_-* &quot;-&quot;??\ _?_-;_-@_-"/>
    <numFmt numFmtId="288" formatCode="_-* #,##0.00_$_-;\-* #,##0.00_$_-;_-* &quot;-&quot;??_$_-;_-@_-"/>
    <numFmt numFmtId="289" formatCode="_-* #,##0\ _F_B_-;\-* #,##0\ _F_B_-;_-* &quot;-&quot;\ _F_B_-;_-@_-"/>
    <numFmt numFmtId="290" formatCode="#,##0.0;[Red]#,##0.0"/>
    <numFmt numFmtId="291" formatCode="&quot;$&quot;\ \ \ \ \ #,##0_);\(&quot;$&quot;\ \ \ \ \ #,##0\)"/>
    <numFmt numFmtId="292" formatCode="#,##0_);[Red]\(#,##0\);;@"/>
    <numFmt numFmtId="293" formatCode="#,##0_);\-#,##0_)"/>
    <numFmt numFmtId="294" formatCode="&quot;\&quot;#,##0.00;[Red]&quot;\&quot;&quot;\&quot;\-#,##0.00"/>
    <numFmt numFmtId="295" formatCode="d\.m\.yy"/>
    <numFmt numFmtId="296" formatCode="_ &quot;SFr.&quot;\ * #,##0_ ;_ &quot;SFr.&quot;\ * \-#,##0_ ;_ &quot;SFr.&quot;\ * &quot;-&quot;_ ;_ @_ "/>
    <numFmt numFmtId="297" formatCode="#,##0.0_);[Red]\(#,##0.0\)"/>
    <numFmt numFmtId="298" formatCode="\t0.00%"/>
    <numFmt numFmtId="299" formatCode="0.000%"/>
    <numFmt numFmtId="300" formatCode="&quot;\&quot;#,##0;[Red]\-&quot;\&quot;#,##0"/>
    <numFmt numFmtId="301" formatCode="&quot;D&quot;&quot;D&quot;&quot;D&quot;\ mmm\ &quot;D&quot;__"/>
    <numFmt numFmtId="302" formatCode="#,##0\ &quot;$&quot;_);[Red]\(#,##0\ &quot;$&quot;\)"/>
    <numFmt numFmtId="303" formatCode="&quot;R&quot;\ #,##0.00;&quot;R&quot;\ \-#,##0.00"/>
    <numFmt numFmtId="304" formatCode="&quot;\&quot;#,##0.00;&quot;\&quot;\-#,##0.00"/>
    <numFmt numFmtId="305" formatCode="_-&quot;\&quot;* #,##0_-;\-&quot;\&quot;* #,##0_-;_-&quot;\&quot;* &quot;-&quot;_-;_-@_-"/>
    <numFmt numFmtId="306" formatCode="&quot;L.&quot;\ #,##0;[Red]\-&quot;L.&quot;\ #,##0"/>
    <numFmt numFmtId="307" formatCode="#,###&quot; &quot;;\(#,###\)"/>
    <numFmt numFmtId="308" formatCode="#,##0_ "/>
    <numFmt numFmtId="309" formatCode="0\ \ \ \ "/>
    <numFmt numFmtId="310" formatCode="_-* #,##0_-;&quot;\&quot;\!\-* #,##0_-;_-* &quot;-&quot;_-;_-@_-"/>
    <numFmt numFmtId="311" formatCode="_-&quot;$&quot;* #,##0.00_-;\-&quot;$&quot;* #,##0.00_-;_-&quot;$&quot;* &quot;-&quot;??_-;_-@_-"/>
    <numFmt numFmtId="312" formatCode="#,##0;\(#,##0\);\ "/>
  </numFmts>
  <fonts count="280">
    <font>
      <sz val="11"/>
      <color theme="1"/>
      <name val="Calibri"/>
      <charset val="134"/>
      <scheme val="minor"/>
    </font>
    <font>
      <b/>
      <sz val="12"/>
      <name val="Times New Roman"/>
      <family val="1"/>
    </font>
    <font>
      <b/>
      <sz val="12"/>
      <color theme="0"/>
      <name val="Times New Roman"/>
      <family val="1"/>
    </font>
    <font>
      <sz val="12"/>
      <name val="Times New Roman"/>
      <family val="1"/>
    </font>
    <font>
      <sz val="12"/>
      <color rgb="FF7030A0"/>
      <name val="Times New Roman"/>
      <family val="1"/>
    </font>
    <font>
      <sz val="8"/>
      <color theme="1"/>
      <name val="Helvetica Neue"/>
      <charset val="1"/>
    </font>
    <font>
      <sz val="10"/>
      <name val="Times New Roman"/>
      <family val="1"/>
    </font>
    <font>
      <sz val="11"/>
      <name val="Calibri"/>
      <family val="2"/>
      <scheme val="minor"/>
    </font>
    <font>
      <sz val="10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Cambria"/>
      <family val="1"/>
      <scheme val="maj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9.75"/>
      <color indexed="8"/>
      <name val="Times New Roman"/>
      <family val="1"/>
    </font>
    <font>
      <sz val="14.25"/>
      <color indexed="8"/>
      <name val="Times New Roman"/>
      <family val="1"/>
    </font>
    <font>
      <i/>
      <sz val="9.75"/>
      <color indexed="8"/>
      <name val="Times New Roman"/>
      <family val="1"/>
    </font>
    <font>
      <b/>
      <sz val="16"/>
      <color theme="1"/>
      <name val="Cambria"/>
      <family val="1"/>
      <scheme val="major"/>
    </font>
    <font>
      <sz val="13"/>
      <color theme="1"/>
      <name val="Cambria"/>
      <family val="1"/>
      <scheme val="major"/>
    </font>
    <font>
      <b/>
      <sz val="13"/>
      <color theme="1"/>
      <name val="Cambria"/>
      <family val="1"/>
      <scheme val="major"/>
    </font>
    <font>
      <sz val="13"/>
      <name val="Cambria"/>
      <family val="1"/>
      <scheme val="major"/>
    </font>
    <font>
      <b/>
      <sz val="13"/>
      <color rgb="FFFF0000"/>
      <name val="Cambria"/>
      <family val="1"/>
      <scheme val="major"/>
    </font>
    <font>
      <sz val="13"/>
      <color theme="1"/>
      <name val="Times New Roman"/>
      <family val="1"/>
    </font>
    <font>
      <sz val="13"/>
      <color rgb="FFFF0000"/>
      <name val="Cambria"/>
      <family val="1"/>
      <scheme val="major"/>
    </font>
    <font>
      <b/>
      <sz val="1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rgb="FFFF0000"/>
      <name val="Cambria"/>
      <family val="1"/>
      <scheme val="major"/>
    </font>
    <font>
      <b/>
      <i/>
      <sz val="11"/>
      <name val="Cambria"/>
      <family val="1"/>
      <scheme val="major"/>
    </font>
    <font>
      <i/>
      <sz val="11"/>
      <name val="Cambria"/>
      <family val="1"/>
      <scheme val="major"/>
    </font>
    <font>
      <i/>
      <sz val="11"/>
      <color theme="1"/>
      <name val="Cambria"/>
      <family val="1"/>
      <scheme val="major"/>
    </font>
    <font>
      <i/>
      <sz val="11"/>
      <name val="Cambria"/>
      <family val="1"/>
      <scheme val="major"/>
    </font>
    <font>
      <i/>
      <sz val="11"/>
      <color rgb="FFFF0000"/>
      <name val="Cambria"/>
      <family val="1"/>
      <scheme val="major"/>
    </font>
    <font>
      <b/>
      <i/>
      <sz val="11"/>
      <name val="Cambria"/>
      <family val="1"/>
      <scheme val="major"/>
    </font>
    <font>
      <b/>
      <sz val="9.75"/>
      <color indexed="8"/>
      <name val="Times New Roman"/>
      <family val="1"/>
    </font>
    <font>
      <b/>
      <sz val="14.25"/>
      <color indexed="8"/>
      <name val="Times New Roman"/>
      <family val="1"/>
    </font>
    <font>
      <sz val="9.75"/>
      <color indexed="8"/>
      <name val="Times New Roman"/>
      <family val="1"/>
    </font>
    <font>
      <i/>
      <sz val="9.75"/>
      <color indexed="8"/>
      <name val="Times New Roman"/>
      <family val="1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rgb="FFFF0000"/>
      <name val="Cambria"/>
      <family val="1"/>
      <scheme val="major"/>
    </font>
    <font>
      <b/>
      <sz val="12"/>
      <color rgb="FF0000FF"/>
      <name val="Cambria"/>
      <family val="1"/>
      <scheme val="major"/>
    </font>
    <font>
      <sz val="11"/>
      <color rgb="FF0000FF"/>
      <name val="Cambria"/>
      <family val="1"/>
      <scheme val="major"/>
    </font>
    <font>
      <sz val="11"/>
      <color rgb="FFFF0000"/>
      <name val="Cambria"/>
      <family val="1"/>
      <scheme val="major"/>
    </font>
    <font>
      <b/>
      <sz val="11"/>
      <color rgb="FF0000FF"/>
      <name val="Cambria"/>
      <family val="1"/>
      <scheme val="major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222222"/>
      <name val="Arial"/>
      <family val="2"/>
    </font>
    <font>
      <b/>
      <sz val="12"/>
      <color rgb="FF222222"/>
      <name val="Times New Roman"/>
      <family val="1"/>
    </font>
    <font>
      <b/>
      <i/>
      <sz val="12"/>
      <color rgb="FF7030A0"/>
      <name val="Times New Roman"/>
      <family val="1"/>
    </font>
    <font>
      <i/>
      <sz val="12"/>
      <color rgb="FF7030A0"/>
      <name val="Times New Roman"/>
      <family val="1"/>
    </font>
    <font>
      <sz val="12"/>
      <color rgb="FF000000"/>
      <name val="Arial"/>
      <family val="2"/>
    </font>
    <font>
      <sz val="12"/>
      <color rgb="FF003C77"/>
      <name val="Arial"/>
      <family val="2"/>
    </font>
    <font>
      <b/>
      <sz val="11"/>
      <color indexed="52"/>
      <name val="Calibri"/>
      <family val="2"/>
    </font>
    <font>
      <sz val="10"/>
      <name val="VNI-Times"/>
    </font>
    <font>
      <sz val="13"/>
      <name val=".VnTime"/>
      <family val="2"/>
    </font>
    <font>
      <sz val="12"/>
      <name val=".VnTime"/>
      <family val="2"/>
    </font>
    <font>
      <sz val="10"/>
      <name val="MS Sans Serif"/>
      <charset val="134"/>
    </font>
    <font>
      <b/>
      <sz val="10"/>
      <name val="VN AvantGBook"/>
      <charset val="134"/>
    </font>
    <font>
      <b/>
      <sz val="12"/>
      <name val="Arial"/>
      <family val="2"/>
    </font>
    <font>
      <sz val="10"/>
      <name val="Symbol"/>
      <family val="1"/>
      <charset val="2"/>
    </font>
    <font>
      <sz val="11"/>
      <name val="VNI-Times"/>
    </font>
    <font>
      <b/>
      <sz val="12"/>
      <name val=".VnTime"/>
      <family val="2"/>
    </font>
    <font>
      <b/>
      <sz val="11"/>
      <color indexed="63"/>
      <name val="Calibri"/>
      <family val="2"/>
    </font>
    <font>
      <sz val="10"/>
      <name val=".VnAvant"/>
      <family val="2"/>
    </font>
    <font>
      <sz val="10"/>
      <name val="Arial"/>
      <family val="2"/>
    </font>
    <font>
      <sz val="10"/>
      <name val="돋움체"/>
      <charset val="129"/>
    </font>
    <font>
      <sz val="11"/>
      <name val="µ¸¿ò"/>
      <charset val="129"/>
    </font>
    <font>
      <sz val="12"/>
      <name val="돋움체"/>
      <charset val="129"/>
    </font>
    <font>
      <sz val="13"/>
      <name val=".VnArial"/>
      <family val="2"/>
    </font>
    <font>
      <b/>
      <sz val="12"/>
      <color indexed="8"/>
      <name val="Arial"/>
      <family val="2"/>
    </font>
    <font>
      <sz val="8"/>
      <name val="Arial"/>
      <family val="2"/>
    </font>
    <font>
      <sz val="11"/>
      <color indexed="8"/>
      <name val="맑은 고딕"/>
      <charset val="129"/>
    </font>
    <font>
      <sz val="12"/>
      <color indexed="8"/>
      <name val="Arial"/>
      <family val="2"/>
    </font>
    <font>
      <b/>
      <sz val="11"/>
      <color indexed="8"/>
      <name val="맑은 고딕"/>
      <charset val="129"/>
    </font>
    <font>
      <b/>
      <sz val="11"/>
      <name val="Arial"/>
      <family val="2"/>
    </font>
    <font>
      <sz val="11"/>
      <name val="VNI-Helve-Condense"/>
    </font>
    <font>
      <sz val="10"/>
      <name val="VNI-Helve"/>
    </font>
    <font>
      <sz val="10"/>
      <name val=".VnArial"/>
      <family val="2"/>
    </font>
    <font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8"/>
      <name val="VN Helvetica"/>
      <charset val="134"/>
    </font>
    <font>
      <sz val="10"/>
      <name val="VNI-Helve-Condense"/>
    </font>
    <font>
      <sz val="10"/>
      <name val="VNI-Univer"/>
    </font>
    <font>
      <b/>
      <sz val="10"/>
      <name val=".VnTime"/>
      <family val="2"/>
    </font>
    <font>
      <b/>
      <i/>
      <sz val="12"/>
      <color indexed="8"/>
      <name val="Arial"/>
      <family val="2"/>
    </font>
    <font>
      <sz val="10"/>
      <name val="VNI-Centur"/>
    </font>
    <font>
      <b/>
      <sz val="14"/>
      <name val=".VnTimeH"/>
      <family val="2"/>
    </font>
    <font>
      <sz val="11"/>
      <name val="굴림체"/>
      <charset val="129"/>
    </font>
    <font>
      <sz val="14"/>
      <name val=".VnTime"/>
      <family val="2"/>
    </font>
    <font>
      <b/>
      <sz val="11"/>
      <color indexed="8"/>
      <name val="Calibri"/>
      <family val="2"/>
    </font>
    <font>
      <sz val="12"/>
      <name val="VNI-Times"/>
    </font>
    <font>
      <sz val="11"/>
      <color indexed="62"/>
      <name val="Calibri"/>
      <family val="2"/>
    </font>
    <font>
      <b/>
      <sz val="12"/>
      <color indexed="8"/>
      <name val=".VnBook-Antiqua"/>
      <family val="2"/>
    </font>
    <font>
      <sz val="9"/>
      <name val="華康仿宋體"/>
      <charset val="136"/>
    </font>
    <font>
      <sz val="11"/>
      <name val="Tms Rmn"/>
      <charset val="134"/>
    </font>
    <font>
      <sz val="12"/>
      <color indexed="14"/>
      <name val="Arial"/>
      <family val="2"/>
    </font>
    <font>
      <b/>
      <sz val="11"/>
      <color indexed="52"/>
      <name val="맑은 고딕"/>
      <charset val="129"/>
    </font>
    <font>
      <sz val="10"/>
      <color theme="1"/>
      <name val="Tahoma"/>
      <family val="2"/>
    </font>
    <font>
      <sz val="10"/>
      <name val="Tms Rmn"/>
      <charset val="134"/>
    </font>
    <font>
      <sz val="11"/>
      <color indexed="26"/>
      <name val="Calibri"/>
      <family val="2"/>
    </font>
    <font>
      <b/>
      <u/>
      <sz val="14"/>
      <color indexed="8"/>
      <name val=".VnBook-AntiquaH"/>
      <family val="2"/>
    </font>
    <font>
      <sz val="11"/>
      <color indexed="62"/>
      <name val="맑은 고딕"/>
      <charset val="129"/>
    </font>
    <font>
      <sz val="10"/>
      <name val="Helv"/>
      <charset val="134"/>
    </font>
    <font>
      <i/>
      <sz val="12"/>
      <color indexed="8"/>
      <name val=".VnBook-Antiqua"/>
      <family val="2"/>
    </font>
    <font>
      <b/>
      <sz val="10"/>
      <name val="Arial"/>
      <family val="2"/>
    </font>
    <font>
      <b/>
      <sz val="11"/>
      <color indexed="63"/>
      <name val="맑은 고딕"/>
      <charset val="129"/>
    </font>
    <font>
      <sz val="10"/>
      <name val="Arial CE"/>
      <charset val="238"/>
    </font>
    <font>
      <sz val="10"/>
      <name val="明朝"/>
      <charset val="128"/>
    </font>
    <font>
      <sz val="8"/>
      <name val="Times New Roman"/>
      <family val="1"/>
    </font>
    <font>
      <b/>
      <sz val="12"/>
      <name val="VN-NTime"/>
      <charset val="134"/>
    </font>
    <font>
      <sz val="11"/>
      <color indexed="8"/>
      <name val="Calibri"/>
      <family val="2"/>
    </font>
    <font>
      <sz val="11"/>
      <name val="µ¸¿ò"/>
      <charset val="134"/>
    </font>
    <font>
      <sz val="9"/>
      <name val="ＭＳ ゴシック"/>
      <charset val="128"/>
    </font>
    <font>
      <sz val="19"/>
      <color indexed="48"/>
      <name val="Arial"/>
      <family val="2"/>
    </font>
    <font>
      <sz val="11"/>
      <name val="돋움"/>
      <charset val="129"/>
    </font>
    <font>
      <u/>
      <sz val="12"/>
      <color indexed="12"/>
      <name val="Times New Roman"/>
      <family val="1"/>
    </font>
    <font>
      <sz val="12"/>
      <name val="¹ÙÅÁÃ¼"/>
      <charset val="129"/>
    </font>
    <font>
      <sz val="12"/>
      <name val="???"/>
      <charset val="129"/>
    </font>
    <font>
      <sz val="10"/>
      <name val=".VnTime"/>
      <family val="2"/>
    </font>
    <font>
      <sz val="11"/>
      <name val="–¾’©"/>
      <charset val="128"/>
    </font>
    <font>
      <sz val="12"/>
      <name val="Courier"/>
      <charset val="163"/>
    </font>
    <font>
      <b/>
      <sz val="18"/>
      <color indexed="16"/>
      <name val="Times New Roman"/>
      <family val="1"/>
    </font>
    <font>
      <sz val="10"/>
      <color theme="1"/>
      <name val=".VnTime"/>
      <family val="2"/>
    </font>
    <font>
      <sz val="12"/>
      <color indexed="8"/>
      <name val="¹ÙÅÁÃ¼"/>
      <charset val="129"/>
    </font>
    <font>
      <sz val="1"/>
      <color indexed="16"/>
      <name val="Courier"/>
      <charset val="163"/>
    </font>
    <font>
      <sz val="11"/>
      <color theme="1"/>
      <name val="Arial"/>
      <family val="2"/>
    </font>
    <font>
      <sz val="12"/>
      <name val="????"/>
      <charset val="136"/>
    </font>
    <font>
      <sz val="10"/>
      <name val="MS Serif"/>
      <charset val="134"/>
    </font>
    <font>
      <sz val="10"/>
      <name val="Courier"/>
      <charset val="163"/>
    </font>
    <font>
      <sz val="12"/>
      <name val="바탕체"/>
      <charset val="134"/>
    </font>
    <font>
      <sz val="12"/>
      <name val="ⓒoUAAA¨u"/>
      <charset val="129"/>
    </font>
    <font>
      <sz val="9"/>
      <name val="VNI-Helve-Condense"/>
    </font>
    <font>
      <sz val="8"/>
      <name val="Wingdings"/>
      <charset val="2"/>
    </font>
    <font>
      <sz val="12"/>
      <name val="|??¢¥¢¬¨Ï"/>
      <charset val="129"/>
    </font>
    <font>
      <b/>
      <sz val="13"/>
      <name val=".VnArial NarrowH"/>
      <family val="2"/>
    </font>
    <font>
      <sz val="10"/>
      <color indexed="8"/>
      <name val="MS Sans Serif"/>
      <charset val="134"/>
    </font>
    <font>
      <sz val="11"/>
      <color indexed="9"/>
      <name val="맑은 고딕"/>
      <charset val="129"/>
    </font>
    <font>
      <sz val="11"/>
      <color indexed="20"/>
      <name val="Calibri"/>
      <family val="2"/>
    </font>
    <font>
      <sz val="16"/>
      <name val="AngsanaUPC"/>
      <charset val="134"/>
    </font>
    <font>
      <sz val="10"/>
      <color indexed="16"/>
      <name val="MS Serif"/>
      <charset val="134"/>
    </font>
    <font>
      <b/>
      <sz val="11"/>
      <color indexed="56"/>
      <name val="VNI-Helve-Condense"/>
    </font>
    <font>
      <sz val="12"/>
      <name val="±¼¸²Ã¼"/>
      <charset val="129"/>
    </font>
    <font>
      <sz val="10"/>
      <name val="굴림체"/>
      <charset val="129"/>
    </font>
    <font>
      <sz val="10"/>
      <name val="?? ??"/>
      <charset val="136"/>
    </font>
    <font>
      <sz val="10"/>
      <name val="VNbook-Antiqua"/>
      <charset val="134"/>
    </font>
    <font>
      <sz val="12"/>
      <name val="바탕체"/>
      <charset val="129"/>
    </font>
    <font>
      <b/>
      <i/>
      <sz val="16"/>
      <name val="Helv"/>
      <charset val="134"/>
    </font>
    <font>
      <sz val="10"/>
      <color theme="1"/>
      <name val="Calibri"/>
      <family val="2"/>
      <scheme val="minor"/>
    </font>
    <font>
      <sz val="10"/>
      <name val="Geneva"/>
      <charset val="134"/>
    </font>
    <font>
      <sz val="9"/>
      <name val="ﾀﾞｯﾁ"/>
      <charset val="128"/>
    </font>
    <font>
      <sz val="14"/>
      <name val="뼻뮝"/>
      <charset val="129"/>
    </font>
    <font>
      <i/>
      <sz val="12"/>
      <color indexed="8"/>
      <name val=".VnBook-AntiquaH"/>
      <family val="2"/>
    </font>
    <font>
      <sz val="11"/>
      <name val="?? ?????"/>
      <charset val="134"/>
    </font>
    <font>
      <sz val="11"/>
      <name val="μ¸¿o"/>
      <charset val="129"/>
    </font>
    <font>
      <sz val="12"/>
      <name val="|??´¸?"/>
      <charset val="129"/>
    </font>
    <font>
      <sz val="12"/>
      <name val="???"/>
      <charset val="134"/>
    </font>
    <font>
      <b/>
      <sz val="8"/>
      <name val="MS Sans Serif"/>
      <charset val="134"/>
    </font>
    <font>
      <i/>
      <sz val="11"/>
      <color indexed="23"/>
      <name val="Calibri"/>
      <family val="2"/>
    </font>
    <font>
      <b/>
      <sz val="11"/>
      <color indexed="62"/>
      <name val="Calibri"/>
      <family val="2"/>
    </font>
    <font>
      <sz val="11"/>
      <name val="lr oSVbN"/>
      <charset val="134"/>
    </font>
    <font>
      <sz val="10"/>
      <name val="Univers (WN)"/>
      <charset val="134"/>
    </font>
    <font>
      <b/>
      <sz val="11"/>
      <name val="Helv"/>
      <charset val="134"/>
    </font>
    <font>
      <sz val="10"/>
      <name val="VNI-Aptima"/>
    </font>
    <font>
      <sz val="12"/>
      <name val="Tms Rmn"/>
      <charset val="134"/>
    </font>
    <font>
      <sz val="11"/>
      <color indexed="52"/>
      <name val="Calibri"/>
      <family val="2"/>
    </font>
    <font>
      <b/>
      <sz val="11"/>
      <color indexed="26"/>
      <name val="Calibri"/>
      <family val="2"/>
    </font>
    <font>
      <sz val="10"/>
      <name val="±¼¸²A¼"/>
      <charset val="129"/>
    </font>
    <font>
      <b/>
      <sz val="10"/>
      <color indexed="8"/>
      <name val="Arial"/>
      <family val="2"/>
    </font>
    <font>
      <sz val="7"/>
      <name val="Small Fonts"/>
      <charset val="134"/>
    </font>
    <font>
      <sz val="12"/>
      <color indexed="8"/>
      <name val="바탕체"/>
      <charset val="129"/>
    </font>
    <font>
      <sz val="12"/>
      <name val="Arial"/>
      <family val="2"/>
    </font>
    <font>
      <sz val="11"/>
      <name val="￥i￠￢￠?o"/>
      <charset val="129"/>
    </font>
    <font>
      <b/>
      <i/>
      <sz val="14"/>
      <name val="VNTime"/>
      <charset val="134"/>
    </font>
    <font>
      <b/>
      <sz val="11"/>
      <color rgb="FFFA7D00"/>
      <name val="Calibri"/>
      <family val="2"/>
      <scheme val="minor"/>
    </font>
    <font>
      <sz val="14"/>
      <name val=".VnArial"/>
      <family val="2"/>
    </font>
    <font>
      <sz val="10"/>
      <name val="Century Gothic"/>
      <family val="2"/>
    </font>
    <font>
      <sz val="11"/>
      <color indexed="60"/>
      <name val="Calibri"/>
      <family val="2"/>
    </font>
    <font>
      <sz val="9"/>
      <name val="Arial"/>
      <family val="2"/>
    </font>
    <font>
      <b/>
      <sz val="10"/>
      <name val="Helv"/>
      <charset val="134"/>
    </font>
    <font>
      <sz val="10"/>
      <name val=" "/>
      <charset val="136"/>
    </font>
    <font>
      <b/>
      <sz val="13"/>
      <color indexed="62"/>
      <name val="Calibri"/>
      <family val="2"/>
    </font>
    <font>
      <sz val="11"/>
      <color indexed="17"/>
      <name val="Calibri"/>
      <family val="2"/>
    </font>
    <font>
      <u/>
      <sz val="11"/>
      <color indexed="12"/>
      <name val="lr oSVbN"/>
      <charset val="134"/>
    </font>
    <font>
      <b/>
      <sz val="11"/>
      <color indexed="56"/>
      <name val="맑은 고딕"/>
      <charset val="129"/>
    </font>
    <font>
      <sz val="12"/>
      <name val="¹UAAA¼"/>
      <charset val="129"/>
    </font>
    <font>
      <sz val="8"/>
      <name val="VNI-Helve"/>
    </font>
    <font>
      <u/>
      <sz val="11"/>
      <color indexed="36"/>
      <name val="lr oSVbN"/>
      <charset val="134"/>
    </font>
    <font>
      <sz val="10"/>
      <name val="VnTimes"/>
      <charset val="134"/>
    </font>
    <font>
      <sz val="8"/>
      <name val="돋움"/>
      <charset val="129"/>
    </font>
    <font>
      <b/>
      <u/>
      <sz val="18"/>
      <color indexed="9"/>
      <name val="Tahoma"/>
      <family val="2"/>
    </font>
    <font>
      <sz val="12"/>
      <name val="System"/>
      <charset val="129"/>
    </font>
    <font>
      <b/>
      <sz val="10"/>
      <name val="VNI-Helve-Condense"/>
    </font>
    <font>
      <b/>
      <sz val="11"/>
      <name val="VNTimeH"/>
      <charset val="134"/>
    </font>
    <font>
      <sz val="8"/>
      <name val="Helv"/>
      <charset val="134"/>
    </font>
    <font>
      <b/>
      <sz val="11"/>
      <name val="Times New Roman"/>
      <family val="1"/>
    </font>
    <font>
      <b/>
      <sz val="12"/>
      <color indexed="9"/>
      <name val="Tms Rmn"/>
      <charset val="134"/>
    </font>
    <font>
      <b/>
      <sz val="12"/>
      <name val="Helv"/>
      <charset val="134"/>
    </font>
    <font>
      <b/>
      <sz val="18"/>
      <color indexed="8"/>
      <name val="Cambria"/>
      <family val="1"/>
    </font>
    <font>
      <sz val="12"/>
      <name val="VNTime"/>
      <charset val="134"/>
    </font>
    <font>
      <sz val="14"/>
      <name val="AngsanaUPC"/>
      <charset val="134"/>
    </font>
    <font>
      <b/>
      <sz val="15"/>
      <color indexed="62"/>
      <name val="Calibri"/>
      <family val="2"/>
    </font>
    <font>
      <sz val="10"/>
      <name val="Arabic Transparent"/>
      <charset val="178"/>
    </font>
    <font>
      <b/>
      <sz val="16"/>
      <name val=".VnTime"/>
      <family val="2"/>
    </font>
    <font>
      <sz val="8"/>
      <name val="바탕체"/>
      <charset val="129"/>
    </font>
    <font>
      <sz val="11"/>
      <name val="VNI-Aptima"/>
    </font>
    <font>
      <b/>
      <sz val="8"/>
      <color indexed="8"/>
      <name val="Helv"/>
      <charset val="134"/>
    </font>
    <font>
      <sz val="11"/>
      <name val="ＭＳ Ｐゴシック"/>
      <charset val="128"/>
    </font>
    <font>
      <b/>
      <sz val="11"/>
      <color indexed="9"/>
      <name val="맑은 고딕"/>
      <charset val="129"/>
    </font>
    <font>
      <sz val="8"/>
      <name val="MS Sans Serif"/>
      <charset val="134"/>
    </font>
    <font>
      <sz val="11"/>
      <color indexed="10"/>
      <name val="Calibri"/>
      <family val="2"/>
    </font>
    <font>
      <sz val="11"/>
      <color indexed="32"/>
      <name val="VNI-Times"/>
    </font>
    <font>
      <sz val="11"/>
      <color indexed="20"/>
      <name val="맑은 고딕"/>
      <charset val="129"/>
    </font>
    <font>
      <sz val="10"/>
      <name val=".VnArial Narrow"/>
      <family val="2"/>
    </font>
    <font>
      <sz val="10"/>
      <name val="명조"/>
      <charset val="129"/>
    </font>
    <font>
      <b/>
      <sz val="15"/>
      <color indexed="56"/>
      <name val="맑은 고딕"/>
      <charset val="129"/>
    </font>
    <font>
      <i/>
      <sz val="11"/>
      <color indexed="23"/>
      <name val="맑은 고딕"/>
      <charset val="129"/>
    </font>
    <font>
      <b/>
      <sz val="13"/>
      <color indexed="56"/>
      <name val="맑은 고딕"/>
      <charset val="129"/>
    </font>
    <font>
      <sz val="11"/>
      <color indexed="52"/>
      <name val="맑은 고딕"/>
      <charset val="129"/>
    </font>
    <font>
      <sz val="12"/>
      <name val="뼻뮝"/>
      <charset val="129"/>
    </font>
    <font>
      <b/>
      <u/>
      <sz val="13"/>
      <name val="굴림체"/>
      <charset val="129"/>
    </font>
    <font>
      <u/>
      <sz val="12"/>
      <color indexed="36"/>
      <name val="Times New Roman"/>
      <family val="1"/>
    </font>
    <font>
      <sz val="9"/>
      <name val=".VnTime"/>
      <family val="2"/>
    </font>
    <font>
      <sz val="11"/>
      <color indexed="17"/>
      <name val="맑은 고딕"/>
      <charset val="129"/>
    </font>
    <font>
      <sz val="10"/>
      <name val="QBJ-명조10pt"/>
      <charset val="129"/>
    </font>
    <font>
      <sz val="12"/>
      <name val="굴림체"/>
      <charset val="129"/>
    </font>
    <font>
      <b/>
      <sz val="18"/>
      <color indexed="62"/>
      <name val="Cambria"/>
      <family val="1"/>
    </font>
    <font>
      <u/>
      <sz val="10"/>
      <color indexed="14"/>
      <name val="COUR"/>
      <charset val="134"/>
    </font>
    <font>
      <sz val="10"/>
      <name val="VNtimes new roman"/>
      <charset val="134"/>
    </font>
    <font>
      <sz val="11"/>
      <color indexed="10"/>
      <name val="맑은 고딕"/>
      <charset val="129"/>
    </font>
    <font>
      <sz val="12"/>
      <name val="명조"/>
      <charset val="129"/>
    </font>
    <font>
      <u/>
      <sz val="12"/>
      <color indexed="36"/>
      <name val="바탕체"/>
      <charset val="129"/>
    </font>
    <font>
      <sz val="11"/>
      <color indexed="60"/>
      <name val="맑은 고딕"/>
      <charset val="129"/>
    </font>
    <font>
      <sz val="10"/>
      <name val="바탕"/>
      <charset val="129"/>
    </font>
    <font>
      <b/>
      <sz val="18"/>
      <color indexed="56"/>
      <name val="맑은 고딕"/>
      <charset val="129"/>
    </font>
    <font>
      <b/>
      <sz val="12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  <font>
      <b/>
      <sz val="18"/>
      <name val="Times New Roman"/>
      <family val="1"/>
      <charset val="163"/>
    </font>
    <font>
      <sz val="18"/>
      <name val="Times New Roman"/>
      <family val="1"/>
      <charset val="163"/>
    </font>
    <font>
      <sz val="18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2"/>
      <color rgb="FFFF0000"/>
      <name val="Times New Roman"/>
      <family val="1"/>
      <charset val="163"/>
    </font>
    <font>
      <sz val="11"/>
      <name val="Times New Roman"/>
      <family val="1"/>
      <charset val="163"/>
    </font>
    <font>
      <b/>
      <sz val="11"/>
      <name val="Times New Roman"/>
      <family val="1"/>
      <charset val="163"/>
    </font>
    <font>
      <sz val="12"/>
      <color rgb="FFFF0000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b/>
      <sz val="10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Cambria"/>
      <family val="1"/>
      <scheme val="maj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b/>
      <sz val="12"/>
      <color indexed="81"/>
      <name val="Cambria"/>
      <family val="1"/>
      <charset val="163"/>
      <scheme val="maj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Cambria"/>
      <family val="1"/>
      <scheme val="major"/>
    </font>
    <font>
      <sz val="13"/>
      <color theme="1"/>
      <name val="Cambria"/>
      <family val="1"/>
      <scheme val="major"/>
    </font>
    <font>
      <sz val="1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7924741355632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theme="3" tint="0.79973754081850645"/>
        <bgColor indexed="64"/>
      </patternFill>
    </fill>
    <fill>
      <patternFill patternType="solid">
        <fgColor indexed="26"/>
        <bgColor indexed="9"/>
      </patternFill>
    </fill>
    <fill>
      <patternFill patternType="gray125">
        <fgColor indexed="3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9"/>
        <bgColor indexed="64"/>
      </patternFill>
    </fill>
    <fill>
      <patternFill patternType="darkVertical"/>
    </fill>
    <fill>
      <patternFill patternType="solid">
        <fgColor indexed="52"/>
        <bgColor indexed="64"/>
      </patternFill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4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44"/>
      </patternFill>
    </fill>
    <fill>
      <patternFill patternType="solid">
        <fgColor indexed="11"/>
        <bgColor indexed="64"/>
      </patternFill>
    </fill>
    <fill>
      <patternFill patternType="lightUp">
        <fgColor indexed="9"/>
        <bgColor indexed="26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lightUp">
        <fgColor indexed="9"/>
        <bgColor indexed="27"/>
      </patternFill>
    </fill>
    <fill>
      <patternFill patternType="solid">
        <fgColor indexed="3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1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E3E3E3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8"/>
      </left>
      <right style="thin">
        <color rgb="FFA0A0A0"/>
      </right>
      <top style="thin">
        <color indexed="8"/>
      </top>
      <bottom style="thin">
        <color rgb="FFA0A0A0"/>
      </bottom>
      <diagonal/>
    </border>
    <border>
      <left/>
      <right style="thin">
        <color rgb="FFA0A0A0"/>
      </right>
      <top style="thin">
        <color indexed="8"/>
      </top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indexed="8"/>
      </left>
      <right style="thin">
        <color rgb="FFE3E3E3"/>
      </right>
      <top/>
      <bottom style="thin">
        <color rgb="FFE3E3E3"/>
      </bottom>
      <diagonal/>
    </border>
    <border>
      <left/>
      <right style="thin">
        <color rgb="FFE3E3E3"/>
      </right>
      <top/>
      <bottom style="thin">
        <color rgb="FFE3E3E3"/>
      </bottom>
      <diagonal/>
    </border>
    <border>
      <left/>
      <right style="thin">
        <color indexed="8"/>
      </right>
      <top style="thin">
        <color indexed="8"/>
      </top>
      <bottom style="thin">
        <color rgb="FFA0A0A0"/>
      </bottom>
      <diagonal/>
    </border>
    <border>
      <left/>
      <right style="thin">
        <color indexed="8"/>
      </right>
      <top/>
      <bottom style="thin">
        <color rgb="FFA0A0A0"/>
      </bottom>
      <diagonal/>
    </border>
    <border>
      <left/>
      <right style="thin">
        <color indexed="8"/>
      </right>
      <top/>
      <bottom style="thin">
        <color rgb="FFE3E3E3"/>
      </bottom>
      <diagonal/>
    </border>
    <border>
      <left style="thin">
        <color indexed="8"/>
      </left>
      <right style="thin">
        <color rgb="FFE3E3E3"/>
      </right>
      <top/>
      <bottom style="thin">
        <color indexed="8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medium">
        <color indexed="49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ck">
        <color indexed="49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ck">
        <color indexed="62"/>
      </bottom>
      <diagonal/>
    </border>
    <border>
      <left/>
      <right style="medium">
        <color indexed="0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42508">
    <xf numFmtId="0" fontId="0" fillId="0" borderId="0"/>
    <xf numFmtId="0" fontId="75" fillId="0" borderId="48" applyNumberFormat="0" applyFont="0" applyBorder="0" applyProtection="0">
      <alignment horizontal="center" vertical="center"/>
    </xf>
    <xf numFmtId="203" fontId="61" fillId="0" borderId="0" applyFont="0" applyFill="0" applyBorder="0" applyAlignment="0" applyProtection="0"/>
    <xf numFmtId="200" fontId="64" fillId="0" borderId="0" applyFill="0" applyBorder="0" applyAlignment="0" applyProtection="0"/>
    <xf numFmtId="43" fontId="245" fillId="0" borderId="0" applyFont="0" applyFill="0" applyBorder="0" applyAlignment="0" applyProtection="0"/>
    <xf numFmtId="167" fontId="6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7" fontId="63" fillId="0" borderId="17">
      <alignment horizontal="right" vertical="center"/>
    </xf>
    <xf numFmtId="214" fontId="96" fillId="0" borderId="17">
      <alignment horizontal="right" vertical="center"/>
    </xf>
    <xf numFmtId="193" fontId="76" fillId="0" borderId="17">
      <alignment horizontal="right" vertical="center"/>
    </xf>
    <xf numFmtId="0" fontId="66" fillId="0" borderId="68">
      <alignment horizontal="lef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2" fontId="82" fillId="0" borderId="2"/>
    <xf numFmtId="167" fontId="62" fillId="0" borderId="17">
      <alignment horizontal="right" vertical="center"/>
    </xf>
    <xf numFmtId="174" fontId="63" fillId="0" borderId="17">
      <alignment horizontal="right" vertical="center"/>
    </xf>
    <xf numFmtId="41" fontId="61" fillId="0" borderId="0" applyFont="0" applyFill="0" applyBorder="0" applyAlignment="0" applyProtection="0"/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225" fontId="64" fillId="0" borderId="0" applyFill="0" applyBorder="0" applyAlignment="0" applyProtection="0"/>
    <xf numFmtId="9" fontId="64" fillId="0" borderId="45" applyNumberFormat="0" applyBorder="0"/>
    <xf numFmtId="167" fontId="62" fillId="0" borderId="17">
      <alignment horizontal="right" vertical="center"/>
    </xf>
    <xf numFmtId="175" fontId="61" fillId="0" borderId="17">
      <alignment horizontal="right" vertical="center"/>
    </xf>
    <xf numFmtId="198" fontId="64" fillId="0" borderId="0" applyFill="0" applyBorder="0" applyAlignment="0" applyProtection="0"/>
    <xf numFmtId="181" fontId="72" fillId="0" borderId="17">
      <alignment horizontal="right" vertical="center"/>
    </xf>
    <xf numFmtId="206" fontId="61" fillId="0" borderId="0" applyFont="0" applyFill="0" applyBorder="0" applyAlignment="0" applyProtection="0"/>
    <xf numFmtId="175" fontId="61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208" fontId="64" fillId="0" borderId="0" applyFill="0" applyBorder="0" applyAlignment="0" applyProtection="0"/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0" borderId="0" applyFont="0" applyFill="0" applyBorder="0" applyAlignment="0" applyProtection="0"/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9" fontId="245" fillId="0" borderId="0" applyFont="0" applyFill="0" applyBorder="0" applyAlignment="0" applyProtection="0"/>
    <xf numFmtId="0" fontId="245" fillId="0" borderId="0"/>
    <xf numFmtId="167" fontId="62" fillId="0" borderId="17">
      <alignment horizontal="right" vertical="center"/>
    </xf>
    <xf numFmtId="174" fontId="63" fillId="0" borderId="17">
      <alignment horizontal="right" vertical="center"/>
    </xf>
    <xf numFmtId="0" fontId="69" fillId="19" borderId="2">
      <alignment horizontal="left" vertical="center"/>
    </xf>
    <xf numFmtId="170" fontId="61" fillId="0" borderId="0" applyFont="0" applyFill="0" applyBorder="0" applyAlignment="0" applyProtection="0"/>
    <xf numFmtId="4" fontId="80" fillId="22" borderId="90" applyNumberFormat="0" applyProtection="0">
      <alignment horizontal="right" vertical="center"/>
    </xf>
    <xf numFmtId="175" fontId="61" fillId="0" borderId="17">
      <alignment horizontal="right" vertical="center"/>
    </xf>
    <xf numFmtId="0" fontId="67" fillId="0" borderId="47" applyNumberFormat="0">
      <alignment horizontal="center"/>
    </xf>
    <xf numFmtId="4" fontId="80" fillId="36" borderId="90" applyNumberFormat="0" applyProtection="0">
      <alignment horizontal="right" vertical="center"/>
    </xf>
    <xf numFmtId="181" fontId="72" fillId="0" borderId="17">
      <alignment horizontal="right" vertical="center"/>
    </xf>
    <xf numFmtId="214" fontId="96" fillId="0" borderId="17">
      <alignment horizontal="right" vertical="center"/>
    </xf>
    <xf numFmtId="10" fontId="78" fillId="21" borderId="2" applyNumberFormat="0" applyBorder="0" applyAlignment="0" applyProtection="0"/>
    <xf numFmtId="175" fontId="61" fillId="0" borderId="17">
      <alignment horizontal="right" vertical="center"/>
    </xf>
    <xf numFmtId="203" fontId="61" fillId="0" borderId="0" applyFont="0" applyFill="0" applyBorder="0" applyAlignment="0" applyProtection="0"/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0" fontId="67" fillId="0" borderId="85" applyNumberFormat="0">
      <alignment horizont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4" fontId="116" fillId="0" borderId="0">
      <alignment horizontal="center" wrapText="1"/>
      <protection locked="0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233" fontId="61" fillId="0" borderId="0" applyFont="0" applyFill="0" applyBorder="0" applyAlignment="0" applyProtection="0"/>
    <xf numFmtId="4" fontId="80" fillId="24" borderId="90" applyNumberFormat="0" applyProtection="0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174" fontId="63" fillId="0" borderId="17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0" fontId="245" fillId="0" borderId="0"/>
    <xf numFmtId="0" fontId="245" fillId="0" borderId="0"/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67" fillId="0" borderId="85" applyNumberFormat="0">
      <alignment horizontal="center"/>
    </xf>
    <xf numFmtId="0" fontId="66" fillId="0" borderId="68">
      <alignment horizontal="left" vertical="center"/>
    </xf>
    <xf numFmtId="237" fontId="98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75" fontId="61" fillId="0" borderId="17">
      <alignment horizontal="right" vertical="center"/>
    </xf>
    <xf numFmtId="184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92" fontId="61" fillId="0" borderId="0" applyFont="0" applyFill="0" applyBorder="0" applyAlignment="0" applyProtection="0"/>
    <xf numFmtId="181" fontId="72" fillId="0" borderId="17">
      <alignment horizontal="right" vertical="center"/>
    </xf>
    <xf numFmtId="182" fontId="89" fillId="0" borderId="2"/>
    <xf numFmtId="193" fontId="76" fillId="0" borderId="17">
      <alignment horizontal="right" vertical="center"/>
    </xf>
    <xf numFmtId="43" fontId="245" fillId="0" borderId="0" applyFont="0" applyFill="0" applyBorder="0" applyAlignment="0" applyProtection="0"/>
    <xf numFmtId="43" fontId="245" fillId="0" borderId="0" applyFont="0" applyFill="0" applyBorder="0" applyAlignment="0" applyProtection="0"/>
    <xf numFmtId="4" fontId="121" fillId="28" borderId="88" applyNumberFormat="0" applyProtection="0">
      <alignment horizontal="left" vertical="center" indent="1"/>
    </xf>
    <xf numFmtId="0" fontId="117" fillId="0" borderId="2" applyNumberFormat="0" applyFont="0" applyFill="0" applyBorder="0" applyAlignment="0">
      <alignment horizont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43" fontId="114" fillId="0" borderId="0" applyFont="0" applyFill="0" applyBorder="0" applyAlignment="0" applyProtection="0"/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43" fontId="245" fillId="0" borderId="0" applyFont="0" applyFill="0" applyBorder="0" applyAlignment="0" applyProtection="0"/>
    <xf numFmtId="0" fontId="125" fillId="0" borderId="0" applyFont="0" applyFill="0" applyBorder="0" applyAlignment="0" applyProtection="0"/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26" fillId="0" borderId="0"/>
    <xf numFmtId="0" fontId="60" fillId="14" borderId="84" applyNumberFormat="0" applyAlignment="0" applyProtection="0"/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3" fontId="68" fillId="0" borderId="68">
      <alignment horizontal="centerContinuous"/>
    </xf>
    <xf numFmtId="41" fontId="61" fillId="0" borderId="0" applyFont="0" applyFill="0" applyBorder="0" applyAlignment="0" applyProtection="0"/>
    <xf numFmtId="193" fontId="7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90" fontId="128" fillId="0" borderId="0" applyFont="0" applyFill="0" applyBorder="0" applyAlignment="0" applyProtection="0"/>
    <xf numFmtId="244" fontId="61" fillId="0" borderId="0" applyFont="0" applyFill="0" applyBorder="0" applyAlignment="0" applyProtection="0"/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9" fontId="61" fillId="0" borderId="0" applyFont="0" applyFill="0" applyBorder="0" applyAlignment="0" applyProtection="0"/>
    <xf numFmtId="167" fontId="62" fillId="0" borderId="17">
      <alignment horizontal="right" vertical="center"/>
    </xf>
    <xf numFmtId="213" fontId="61" fillId="0" borderId="0" applyFont="0" applyFill="0" applyBorder="0" applyAlignment="0" applyProtection="0"/>
    <xf numFmtId="4" fontId="121" fillId="28" borderId="88" applyNumberFormat="0" applyProtection="0">
      <alignment horizontal="left" vertical="center" indent="1"/>
    </xf>
    <xf numFmtId="191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202" fontId="61" fillId="0" borderId="0" applyFont="0" applyFill="0" applyBorder="0" applyAlignment="0" applyProtection="0"/>
    <xf numFmtId="0" fontId="70" fillId="14" borderId="86" applyNumberFormat="0" applyAlignment="0" applyProtection="0"/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5" fontId="88" fillId="27" borderId="1">
      <alignment vertical="top"/>
    </xf>
    <xf numFmtId="9" fontId="64" fillId="0" borderId="45" applyNumberFormat="0" applyBorder="0"/>
    <xf numFmtId="215" fontId="63" fillId="0" borderId="92">
      <alignment horizontal="right" vertical="center"/>
    </xf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91" fontId="64" fillId="0" borderId="0" applyFill="0" applyBorder="0" applyAlignment="0" applyProtection="0"/>
    <xf numFmtId="4" fontId="86" fillId="25" borderId="90" applyNumberFormat="0" applyProtection="0">
      <alignment vertical="center"/>
    </xf>
    <xf numFmtId="224" fontId="61" fillId="0" borderId="0" applyFont="0" applyFill="0" applyBorder="0" applyAlignment="0" applyProtection="0"/>
    <xf numFmtId="0" fontId="67" fillId="0" borderId="85" applyNumberFormat="0">
      <alignment horizontal="center"/>
    </xf>
    <xf numFmtId="174" fontId="63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2" fontId="84" fillId="0" borderId="17" applyBorder="0"/>
    <xf numFmtId="225" fontId="64" fillId="0" borderId="0" applyFill="0" applyBorder="0" applyAlignment="0" applyProtection="0"/>
    <xf numFmtId="175" fontId="61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1" fontId="61" fillId="0" borderId="0" applyFont="0" applyFill="0" applyBorder="0" applyAlignment="0" applyProtection="0"/>
    <xf numFmtId="207" fontId="64" fillId="0" borderId="0" applyFill="0" applyBorder="0" applyAlignment="0" applyProtection="0"/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66" fillId="0" borderId="68">
      <alignment horizontal="left" vertical="center"/>
    </xf>
    <xf numFmtId="225" fontId="64" fillId="0" borderId="0" applyFill="0" applyBorder="0" applyAlignment="0" applyProtection="0"/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" fontId="84" fillId="0" borderId="17" applyBorder="0"/>
    <xf numFmtId="175" fontId="61" fillId="0" borderId="17">
      <alignment horizontal="right" vertical="center"/>
    </xf>
    <xf numFmtId="167" fontId="62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204" fontId="62" fillId="0" borderId="92">
      <alignment horizontal="right" vertical="center"/>
    </xf>
    <xf numFmtId="4" fontId="80" fillId="23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91" fontId="64" fillId="0" borderId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7" fillId="0" borderId="47" applyNumberFormat="0">
      <alignment horizontal="center"/>
    </xf>
    <xf numFmtId="174" fontId="63" fillId="0" borderId="17">
      <alignment horizontal="right" vertical="center"/>
    </xf>
    <xf numFmtId="189" fontId="64" fillId="0" borderId="0" applyFill="0" applyBorder="0" applyAlignment="0" applyProtection="0"/>
    <xf numFmtId="167" fontId="62" fillId="0" borderId="17">
      <alignment horizontal="right" vertical="center"/>
    </xf>
    <xf numFmtId="0" fontId="60" fillId="14" borderId="84" applyNumberFormat="0" applyAlignment="0" applyProtection="0"/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217" fontId="98" fillId="0" borderId="0" applyFont="0" applyFill="0" applyBorder="0" applyAlignment="0" applyProtection="0"/>
    <xf numFmtId="181" fontId="72" fillId="0" borderId="17">
      <alignment horizontal="right" vertical="center"/>
    </xf>
    <xf numFmtId="0" fontId="61" fillId="0" borderId="0" applyFont="0" applyFill="0" applyBorder="0" applyAlignment="0" applyProtection="0"/>
    <xf numFmtId="214" fontId="96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3" fontId="142" fillId="0" borderId="100" applyNumberFormat="0" applyFont="0" applyBorder="0" applyAlignment="0">
      <alignment horizontal="center" vertical="center"/>
    </xf>
    <xf numFmtId="167" fontId="62" fillId="0" borderId="17">
      <alignment horizontal="right" vertical="center"/>
    </xf>
    <xf numFmtId="247" fontId="72" fillId="0" borderId="0" applyFont="0" applyFill="0" applyBorder="0" applyAlignment="0" applyProtection="0"/>
    <xf numFmtId="181" fontId="72" fillId="0" borderId="17">
      <alignment horizontal="right" vertical="center"/>
    </xf>
    <xf numFmtId="3" fontId="95" fillId="0" borderId="19">
      <alignment vertical="center"/>
    </xf>
    <xf numFmtId="9" fontId="64" fillId="0" borderId="45" applyNumberFormat="0" applyBorder="0"/>
    <xf numFmtId="167" fontId="62" fillId="0" borderId="17">
      <alignment horizontal="right" vertical="center"/>
    </xf>
    <xf numFmtId="217" fontId="98" fillId="0" borderId="0" applyFont="0" applyFill="0" applyBorder="0" applyAlignment="0" applyProtection="0"/>
    <xf numFmtId="9" fontId="64" fillId="0" borderId="45" applyNumberFormat="0" applyBorder="0"/>
    <xf numFmtId="167" fontId="62" fillId="0" borderId="17">
      <alignment horizontal="right" vertical="center"/>
    </xf>
    <xf numFmtId="0" fontId="99" fillId="31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4" fontId="80" fillId="35" borderId="90" applyNumberFormat="0" applyProtection="0">
      <alignment horizontal="right" vertical="center"/>
    </xf>
    <xf numFmtId="252" fontId="64" fillId="0" borderId="0" applyFill="0" applyBorder="0" applyAlignment="0" applyProtection="0"/>
    <xf numFmtId="167" fontId="62" fillId="0" borderId="17">
      <alignment horizontal="right" vertical="center"/>
    </xf>
    <xf numFmtId="0" fontId="61" fillId="0" borderId="0" applyFont="0" applyFill="0" applyBorder="0" applyAlignment="0" applyProtection="0"/>
    <xf numFmtId="215" fontId="63" fillId="0" borderId="92">
      <alignment horizontal="right" vertical="center"/>
    </xf>
    <xf numFmtId="0" fontId="245" fillId="0" borderId="0"/>
    <xf numFmtId="0" fontId="245" fillId="0" borderId="0"/>
    <xf numFmtId="180" fontId="61" fillId="0" borderId="0" applyFont="0" applyFill="0" applyBorder="0" applyAlignment="0" applyProtection="0"/>
    <xf numFmtId="184" fontId="64" fillId="0" borderId="0" applyFill="0" applyBorder="0" applyAlignment="0" applyProtection="0"/>
    <xf numFmtId="0" fontId="67" fillId="0" borderId="47" applyNumberFormat="0">
      <alignment horizontal="center"/>
    </xf>
    <xf numFmtId="182" fontId="89" fillId="0" borderId="2"/>
    <xf numFmtId="43" fontId="245" fillId="0" borderId="0" applyFont="0" applyFill="0" applyBorder="0" applyAlignment="0" applyProtection="0"/>
    <xf numFmtId="43" fontId="245" fillId="0" borderId="0" applyFont="0" applyFill="0" applyBorder="0" applyAlignment="0" applyProtection="0"/>
    <xf numFmtId="4" fontId="80" fillId="34" borderId="90" applyNumberFormat="0" applyProtection="0">
      <alignment horizontal="right" vertical="center"/>
    </xf>
    <xf numFmtId="181" fontId="72" fillId="0" borderId="17">
      <alignment horizontal="right" vertical="center"/>
    </xf>
    <xf numFmtId="170" fontId="61" fillId="0" borderId="0" applyFont="0" applyFill="0" applyBorder="0" applyAlignment="0" applyProtection="0"/>
    <xf numFmtId="167" fontId="62" fillId="0" borderId="17">
      <alignment horizontal="right" vertical="center"/>
    </xf>
    <xf numFmtId="0" fontId="101" fillId="0" borderId="2">
      <alignment vertical="center" wrapText="1"/>
    </xf>
    <xf numFmtId="4" fontId="77" fillId="20" borderId="90" applyNumberFormat="0" applyProtection="0">
      <alignment horizontal="left" vertical="center" indent="1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7" fontId="98" fillId="0" borderId="0" applyFont="0" applyFill="0" applyBorder="0" applyAlignment="0" applyProtection="0"/>
    <xf numFmtId="174" fontId="63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83" fontId="98" fillId="0" borderId="0" applyFont="0" applyFill="0" applyBorder="0" applyAlignment="0" applyProtection="0"/>
    <xf numFmtId="167" fontId="62" fillId="0" borderId="17">
      <alignment horizontal="right" vertical="center"/>
    </xf>
    <xf numFmtId="229" fontId="64" fillId="0" borderId="0" applyFill="0" applyBorder="0" applyAlignment="0" applyProtection="0"/>
    <xf numFmtId="167" fontId="62" fillId="0" borderId="17">
      <alignment horizontal="right" vertical="center"/>
    </xf>
    <xf numFmtId="169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9" fontId="64" fillId="0" borderId="45" applyNumberFormat="0" applyBorder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41" fontId="61" fillId="0" borderId="0" applyFont="0" applyFill="0" applyBorder="0" applyAlignment="0" applyProtection="0"/>
    <xf numFmtId="211" fontId="90" fillId="0" borderId="17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85" fontId="61" fillId="0" borderId="0" applyFont="0" applyFill="0" applyBorder="0" applyAlignment="0" applyProtection="0"/>
    <xf numFmtId="4" fontId="80" fillId="23" borderId="90" applyNumberFormat="0" applyProtection="0">
      <alignment horizontal="left" vertical="center" indent="1"/>
    </xf>
    <xf numFmtId="0" fontId="75" fillId="0" borderId="48" applyNumberFormat="0" applyFont="0" applyBorder="0" applyProtection="0">
      <alignment horizontal="center" vertical="center"/>
    </xf>
    <xf numFmtId="0" fontId="99" fillId="31" borderId="84" applyNumberFormat="0" applyAlignment="0" applyProtection="0"/>
    <xf numFmtId="4" fontId="77" fillId="30" borderId="94" applyNumberFormat="0" applyProtection="0">
      <alignment horizontal="left" vertical="center" indent="1"/>
    </xf>
    <xf numFmtId="192" fontId="98" fillId="0" borderId="0" applyFont="0" applyFill="0" applyBorder="0" applyAlignment="0" applyProtection="0"/>
    <xf numFmtId="213" fontId="61" fillId="0" borderId="0" applyFont="0" applyFill="0" applyBorder="0" applyAlignment="0" applyProtection="0"/>
    <xf numFmtId="9" fontId="64" fillId="0" borderId="45" applyNumberFormat="0" applyBorder="0"/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0" fontId="99" fillId="31" borderId="84" applyNumberFormat="0" applyAlignment="0" applyProtection="0"/>
    <xf numFmtId="4" fontId="80" fillId="35" borderId="90" applyNumberFormat="0" applyProtection="0">
      <alignment horizontal="right" vertical="center"/>
    </xf>
    <xf numFmtId="4" fontId="80" fillId="36" borderId="90" applyNumberFormat="0" applyProtection="0">
      <alignment horizontal="right" vertical="center"/>
    </xf>
    <xf numFmtId="193" fontId="76" fillId="0" borderId="17">
      <alignment horizontal="right" vertical="center"/>
    </xf>
    <xf numFmtId="42" fontId="61" fillId="0" borderId="0" applyFont="0" applyFill="0" applyBorder="0" applyAlignment="0" applyProtection="0"/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74" fontId="63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230" fontId="64" fillId="0" borderId="0" applyFill="0" applyBorder="0" applyAlignment="0" applyProtection="0"/>
    <xf numFmtId="9" fontId="64" fillId="0" borderId="45" applyNumberFormat="0" applyBorder="0"/>
    <xf numFmtId="2" fontId="82" fillId="0" borderId="2"/>
    <xf numFmtId="167" fontId="62" fillId="0" borderId="17">
      <alignment horizontal="right" vertical="center"/>
    </xf>
    <xf numFmtId="3" fontId="95" fillId="0" borderId="19">
      <alignment vertical="center"/>
    </xf>
    <xf numFmtId="10" fontId="78" fillId="14" borderId="2" applyNumberFormat="0" applyBorder="0" applyAlignment="0" applyProtection="0"/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7" fontId="63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70" fillId="14" borderId="86" applyNumberFormat="0" applyAlignment="0" applyProtection="0"/>
    <xf numFmtId="230" fontId="64" fillId="0" borderId="0" applyFill="0" applyBorder="0" applyAlignment="0" applyProtection="0"/>
    <xf numFmtId="167" fontId="62" fillId="0" borderId="17">
      <alignment horizontal="right" vertical="center"/>
    </xf>
    <xf numFmtId="207" fontId="64" fillId="0" borderId="0" applyFill="0" applyBorder="0" applyAlignment="0" applyProtection="0"/>
    <xf numFmtId="202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6" fontId="65" fillId="18" borderId="1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64" fillId="0" borderId="0"/>
    <xf numFmtId="10" fontId="78" fillId="21" borderId="2" applyNumberFormat="0" applyBorder="0" applyAlignment="0" applyProtection="0"/>
    <xf numFmtId="4" fontId="80" fillId="29" borderId="90" applyNumberFormat="0" applyProtection="0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204" fontId="62" fillId="0" borderId="92">
      <alignment horizontal="right" vertical="center"/>
    </xf>
    <xf numFmtId="0" fontId="67" fillId="0" borderId="85" applyNumberFormat="0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0" fontId="107" fillId="23" borderId="0" applyNumberFormat="0" applyBorder="0" applyAlignment="0" applyProtection="0"/>
    <xf numFmtId="174" fontId="63" fillId="0" borderId="17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6" fontId="64" fillId="0" borderId="0" applyFill="0" applyBorder="0" applyAlignment="0" applyProtection="0"/>
    <xf numFmtId="0" fontId="81" fillId="0" borderId="91" applyNumberFormat="0" applyFill="0" applyAlignment="0" applyProtection="0"/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43" fontId="61" fillId="0" borderId="0" applyFont="0" applyFill="0" applyBorder="0" applyAlignment="0" applyProtection="0"/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0" fontId="75" fillId="0" borderId="48" applyNumberFormat="0" applyFont="0" applyBorder="0" applyProtection="0">
      <alignment horizontal="center" vertical="center"/>
    </xf>
    <xf numFmtId="184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02" fontId="61" fillId="0" borderId="0" applyFont="0" applyFill="0" applyBorder="0" applyAlignment="0" applyProtection="0"/>
    <xf numFmtId="181" fontId="72" fillId="0" borderId="17">
      <alignment horizontal="right" vertical="center"/>
    </xf>
    <xf numFmtId="214" fontId="96" fillId="0" borderId="17">
      <alignment horizontal="right" vertical="center"/>
    </xf>
    <xf numFmtId="174" fontId="63" fillId="0" borderId="17">
      <alignment horizontal="right" vertical="center"/>
    </xf>
    <xf numFmtId="41" fontId="61" fillId="0" borderId="0" applyFont="0" applyFill="0" applyBorder="0" applyAlignment="0" applyProtection="0"/>
    <xf numFmtId="4" fontId="80" fillId="31" borderId="90" applyNumberFormat="0" applyProtection="0">
      <alignment horizontal="right" vertical="center"/>
    </xf>
    <xf numFmtId="254" fontId="61" fillId="0" borderId="0" applyFont="0" applyFill="0" applyBorder="0" applyAlignment="0" applyProtection="0"/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175" fontId="61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41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96" fontId="64" fillId="0" borderId="0" applyFill="0" applyBorder="0" applyAlignment="0" applyProtection="0"/>
    <xf numFmtId="203" fontId="153" fillId="0" borderId="0" applyFont="0" applyFill="0" applyBorder="0" applyAlignment="0" applyProtection="0"/>
    <xf numFmtId="193" fontId="76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2" fontId="64" fillId="0" borderId="0" applyFill="0" applyBorder="0" applyAlignment="0" applyProtection="0"/>
    <xf numFmtId="4" fontId="77" fillId="23" borderId="90" applyNumberFormat="0" applyProtection="0">
      <alignment vertical="center"/>
    </xf>
    <xf numFmtId="4" fontId="92" fillId="23" borderId="90" applyNumberFormat="0" applyProtection="0">
      <alignment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" fontId="80" fillId="25" borderId="90" applyNumberFormat="0" applyProtection="0">
      <alignment horizontal="right" vertical="center"/>
    </xf>
    <xf numFmtId="2" fontId="84" fillId="0" borderId="17" applyBorder="0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88" fontId="61" fillId="0" borderId="0" applyFont="0" applyFill="0" applyBorder="0" applyAlignment="0" applyProtection="0"/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4" fontId="121" fillId="28" borderId="88" applyNumberFormat="0" applyProtection="0">
      <alignment horizontal="left" vertical="center" indent="1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234" fontId="122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7" fillId="0" borderId="85" applyNumberFormat="0">
      <alignment horizont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92" fontId="98" fillId="0" borderId="0" applyFont="0" applyFill="0" applyBorder="0" applyAlignment="0" applyProtection="0"/>
    <xf numFmtId="10" fontId="78" fillId="21" borderId="2" applyNumberFormat="0" applyBorder="0" applyAlignment="0" applyProtection="0"/>
    <xf numFmtId="207" fontId="64" fillId="0" borderId="0" applyFill="0" applyBorder="0" applyAlignment="0" applyProtection="0"/>
    <xf numFmtId="175" fontId="61" fillId="0" borderId="17">
      <alignment horizontal="right" vertical="center"/>
    </xf>
    <xf numFmtId="174" fontId="63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70" fontId="61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175" fontId="61" fillId="0" borderId="17">
      <alignment horizontal="right" vertical="center"/>
    </xf>
    <xf numFmtId="192" fontId="61" fillId="0" borderId="0" applyFont="0" applyFill="0" applyBorder="0" applyAlignment="0" applyProtection="0"/>
    <xf numFmtId="0" fontId="67" fillId="0" borderId="47" applyNumberFormat="0">
      <alignment horizontal="center"/>
    </xf>
    <xf numFmtId="174" fontId="63" fillId="0" borderId="17">
      <alignment horizontal="right" vertical="center"/>
    </xf>
    <xf numFmtId="0" fontId="110" fillId="0" borderId="0"/>
    <xf numFmtId="193" fontId="76" fillId="0" borderId="17">
      <alignment horizontal="right" vertical="center"/>
    </xf>
    <xf numFmtId="41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4" fillId="0" borderId="0"/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0" fontId="60" fillId="14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187" fontId="63" fillId="0" borderId="17">
      <alignment horizontal="right" vertical="center"/>
    </xf>
    <xf numFmtId="178" fontId="61" fillId="0" borderId="0" applyFont="0" applyFill="0" applyBorder="0" applyAlignment="0" applyProtection="0"/>
    <xf numFmtId="214" fontId="96" fillId="0" borderId="17">
      <alignment horizontal="right" vertical="center"/>
    </xf>
    <xf numFmtId="256" fontId="154" fillId="0" borderId="0"/>
    <xf numFmtId="254" fontId="61" fillId="0" borderId="0" applyFont="0" applyFill="0" applyBorder="0" applyAlignment="0" applyProtection="0"/>
    <xf numFmtId="181" fontId="7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230" fontId="64" fillId="0" borderId="0" applyFill="0" applyBorder="0" applyAlignment="0" applyProtection="0"/>
    <xf numFmtId="191" fontId="64" fillId="0" borderId="0" applyFill="0" applyBorder="0" applyAlignment="0" applyProtection="0"/>
    <xf numFmtId="2" fontId="84" fillId="0" borderId="17" applyBorder="0"/>
    <xf numFmtId="226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0" fillId="0" borderId="0"/>
    <xf numFmtId="5" fontId="91" fillId="28" borderId="2" applyNumberFormat="0" applyAlignment="0">
      <alignment horizontal="left" vertical="top"/>
    </xf>
    <xf numFmtId="43" fontId="61" fillId="0" borderId="0" applyFont="0" applyFill="0" applyBorder="0" applyAlignment="0" applyProtection="0"/>
    <xf numFmtId="175" fontId="61" fillId="0" borderId="17">
      <alignment horizontal="right" vertical="center"/>
    </xf>
    <xf numFmtId="181" fontId="72" fillId="0" borderId="17">
      <alignment horizontal="right" vertical="center"/>
    </xf>
    <xf numFmtId="0" fontId="60" fillId="14" borderId="84" applyNumberFormat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6" fillId="0" borderId="0"/>
    <xf numFmtId="183" fontId="98" fillId="0" borderId="0" applyFont="0" applyFill="0" applyBorder="0" applyAlignment="0" applyProtection="0"/>
    <xf numFmtId="181" fontId="72" fillId="0" borderId="17">
      <alignment horizontal="right" vertical="center"/>
    </xf>
    <xf numFmtId="181" fontId="7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0" fontId="60" fillId="14" borderId="84" applyNumberFormat="0" applyAlignment="0" applyProtection="0"/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67" fontId="62" fillId="0" borderId="17">
      <alignment horizontal="right" vertical="center"/>
    </xf>
    <xf numFmtId="184" fontId="64" fillId="0" borderId="0" applyFill="0" applyBorder="0" applyAlignment="0" applyProtection="0"/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64" fillId="0" borderId="0" applyFill="0" applyBorder="0" applyAlignment="0" applyProtection="0"/>
    <xf numFmtId="175" fontId="61" fillId="0" borderId="17">
      <alignment horizontal="right" vertical="center"/>
    </xf>
    <xf numFmtId="174" fontId="63" fillId="0" borderId="17">
      <alignment horizontal="right" vertical="center"/>
    </xf>
    <xf numFmtId="0" fontId="106" fillId="0" borderId="0"/>
    <xf numFmtId="202" fontId="98" fillId="0" borderId="0" applyFont="0" applyFill="0" applyBorder="0" applyAlignment="0" applyProtection="0"/>
    <xf numFmtId="175" fontId="61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245" fontId="64" fillId="0" borderId="0" applyFill="0" applyBorder="0" applyAlignment="0" applyProtection="0"/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217" fontId="98" fillId="0" borderId="0" applyFont="0" applyFill="0" applyBorder="0" applyAlignment="0" applyProtection="0"/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0" fontId="72" fillId="0" borderId="0" applyNumberForma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0" fontId="64" fillId="0" borderId="0"/>
    <xf numFmtId="174" fontId="63" fillId="0" borderId="17">
      <alignment horizontal="right" vertical="center"/>
    </xf>
    <xf numFmtId="167" fontId="62" fillId="0" borderId="17">
      <alignment horizontal="right" vertical="center"/>
    </xf>
    <xf numFmtId="206" fontId="61" fillId="0" borderId="0" applyFont="0" applyFill="0" applyBorder="0" applyAlignment="0" applyProtection="0"/>
    <xf numFmtId="193" fontId="76" fillId="0" borderId="17">
      <alignment horizontal="right" vertical="center"/>
    </xf>
    <xf numFmtId="2" fontId="84" fillId="0" borderId="17" applyBorder="0"/>
    <xf numFmtId="0" fontId="151" fillId="0" borderId="0" applyFont="0" applyFill="0" applyBorder="0" applyAlignment="0" applyProtection="0"/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0" fontId="72" fillId="0" borderId="0" applyNumberFormat="0" applyFill="0" applyBorder="0" applyAlignment="0" applyProtection="0"/>
    <xf numFmtId="2" fontId="84" fillId="0" borderId="17" applyBorder="0"/>
    <xf numFmtId="0" fontId="67" fillId="0" borderId="47" applyNumberFormat="0">
      <alignment horizontal="center"/>
    </xf>
    <xf numFmtId="167" fontId="62" fillId="0" borderId="17">
      <alignment horizontal="right" vertical="center"/>
    </xf>
    <xf numFmtId="170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238" fontId="61" fillId="0" borderId="0" applyFont="0" applyFill="0" applyBorder="0" applyAlignment="0" applyProtection="0"/>
    <xf numFmtId="167" fontId="62" fillId="0" borderId="17">
      <alignment horizontal="right" vertical="center"/>
    </xf>
    <xf numFmtId="0" fontId="99" fillId="31" borderId="84" applyNumberFormat="0" applyAlignment="0" applyProtection="0"/>
    <xf numFmtId="5" fontId="91" fillId="28" borderId="2" applyNumberFormat="0" applyAlignment="0">
      <alignment horizontal="left" vertical="top"/>
    </xf>
    <xf numFmtId="178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89" fontId="64" fillId="0" borderId="0" applyFill="0" applyBorder="0" applyAlignment="0" applyProtection="0"/>
    <xf numFmtId="193" fontId="76" fillId="0" borderId="17">
      <alignment horizontal="right" vertical="center"/>
    </xf>
    <xf numFmtId="0" fontId="66" fillId="0" borderId="68">
      <alignment horizontal="left" vertical="center"/>
    </xf>
    <xf numFmtId="175" fontId="61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83" fontId="98" fillId="0" borderId="0" applyFont="0" applyFill="0" applyBorder="0" applyAlignment="0" applyProtection="0"/>
    <xf numFmtId="0" fontId="117" fillId="0" borderId="2" applyNumberFormat="0" applyFont="0" applyFill="0" applyBorder="0" applyAlignment="0">
      <alignment horizontal="center"/>
    </xf>
    <xf numFmtId="0" fontId="66" fillId="0" borderId="93" applyNumberFormat="0" applyAlignment="0" applyProtection="0">
      <alignment horizontal="left" vertical="center"/>
    </xf>
    <xf numFmtId="203" fontId="61" fillId="0" borderId="0" applyFont="0" applyFill="0" applyBorder="0" applyAlignment="0" applyProtection="0"/>
    <xf numFmtId="181" fontId="72" fillId="0" borderId="17">
      <alignment horizontal="right" vertical="center"/>
    </xf>
    <xf numFmtId="0" fontId="110" fillId="0" borderId="0"/>
    <xf numFmtId="184" fontId="64" fillId="0" borderId="0" applyFill="0" applyBorder="0" applyAlignment="0" applyProtection="0"/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3" fillId="0" borderId="0" applyNumberForma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36" fontId="72" fillId="0" borderId="0" applyFont="0" applyFill="0" applyBorder="0" applyAlignment="0" applyProtection="0"/>
    <xf numFmtId="238" fontId="61" fillId="0" borderId="0" applyFont="0" applyFill="0" applyBorder="0" applyAlignment="0" applyProtection="0"/>
    <xf numFmtId="212" fontId="64" fillId="0" borderId="0" applyFill="0" applyBorder="0" applyAlignment="0" applyProtection="0"/>
    <xf numFmtId="3" fontId="68" fillId="0" borderId="68">
      <alignment horizontal="centerContinuous"/>
    </xf>
    <xf numFmtId="196" fontId="64" fillId="0" borderId="0" applyFill="0" applyBorder="0" applyAlignment="0" applyProtection="0"/>
    <xf numFmtId="183" fontId="98" fillId="0" borderId="0" applyFont="0" applyFill="0" applyBorder="0" applyAlignment="0" applyProtection="0"/>
    <xf numFmtId="188" fontId="73" fillId="0" borderId="2" applyNumberFormat="0" applyFont="0" applyFill="0" applyBorder="0" applyProtection="0">
      <alignment horizontal="distributed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6" fillId="0" borderId="68">
      <alignment horizontal="left" vertical="center"/>
    </xf>
    <xf numFmtId="0" fontId="110" fillId="0" borderId="0"/>
    <xf numFmtId="2" fontId="84" fillId="0" borderId="17" applyBorder="0"/>
    <xf numFmtId="0" fontId="67" fillId="0" borderId="47" applyNumberFormat="0">
      <alignment horizontal="center"/>
    </xf>
    <xf numFmtId="167" fontId="62" fillId="0" borderId="17">
      <alignment horizontal="right" vertical="center"/>
    </xf>
    <xf numFmtId="41" fontId="61" fillId="0" borderId="0" applyFont="0" applyFill="0" applyBorder="0" applyAlignment="0" applyProtection="0"/>
    <xf numFmtId="202" fontId="98" fillId="0" borderId="0" applyFont="0" applyFill="0" applyBorder="0" applyAlignment="0" applyProtection="0"/>
    <xf numFmtId="193" fontId="76" fillId="0" borderId="17">
      <alignment horizontal="right" vertical="center"/>
    </xf>
    <xf numFmtId="167" fontId="62" fillId="0" borderId="17">
      <alignment horizontal="right" vertical="center"/>
    </xf>
    <xf numFmtId="207" fontId="64" fillId="0" borderId="0" applyFill="0" applyBorder="0" applyAlignment="0" applyProtection="0"/>
    <xf numFmtId="9" fontId="64" fillId="0" borderId="45" applyNumberFormat="0" applyBorder="0"/>
    <xf numFmtId="220" fontId="72" fillId="0" borderId="0"/>
    <xf numFmtId="175" fontId="61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81" fontId="72" fillId="0" borderId="17">
      <alignment horizontal="right" vertical="center"/>
    </xf>
    <xf numFmtId="0" fontId="60" fillId="14" borderId="84" applyNumberFormat="0" applyAlignment="0" applyProtection="0"/>
    <xf numFmtId="0" fontId="67" fillId="0" borderId="47" applyNumberFormat="0">
      <alignment horizontal="center"/>
    </xf>
    <xf numFmtId="174" fontId="63" fillId="0" borderId="17">
      <alignment horizontal="right" vertical="center"/>
    </xf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224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81" fontId="72" fillId="0" borderId="17">
      <alignment horizontal="right" vertical="center"/>
    </xf>
    <xf numFmtId="0" fontId="126" fillId="0" borderId="0"/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0" fontId="70" fillId="14" borderId="86" applyNumberFormat="0" applyAlignment="0" applyProtection="0"/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207" fontId="64" fillId="0" borderId="0" applyFill="0" applyBorder="0" applyAlignment="0" applyProtection="0"/>
    <xf numFmtId="167" fontId="62" fillId="0" borderId="17">
      <alignment horizontal="right" vertical="center"/>
    </xf>
    <xf numFmtId="210" fontId="112" fillId="38" borderId="68" applyProtection="0">
      <alignment vertical="center"/>
    </xf>
    <xf numFmtId="0" fontId="61" fillId="0" borderId="0" applyFont="0" applyFill="0" applyBorder="0" applyAlignment="0" applyProtection="0"/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230" fontId="64" fillId="0" borderId="0" applyFill="0" applyBorder="0" applyAlignment="0" applyProtection="0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88" fontId="98" fillId="0" borderId="0" applyFont="0" applyFill="0" applyBorder="0" applyAlignment="0" applyProtection="0"/>
    <xf numFmtId="174" fontId="63" fillId="0" borderId="17">
      <alignment horizontal="right" vertical="center"/>
    </xf>
    <xf numFmtId="49" fontId="94" fillId="0" borderId="2">
      <alignment vertical="center"/>
    </xf>
    <xf numFmtId="196" fontId="64" fillId="0" borderId="0" applyFill="0" applyBorder="0" applyAlignment="0" applyProtection="0"/>
    <xf numFmtId="0" fontId="72" fillId="0" borderId="0"/>
    <xf numFmtId="181" fontId="7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80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70" fontId="61" fillId="0" borderId="0" applyFont="0" applyFill="0" applyBorder="0" applyAlignment="0" applyProtection="0"/>
    <xf numFmtId="0" fontId="72" fillId="0" borderId="0" applyNumberFormat="0" applyFill="0" applyBorder="0" applyAlignment="0" applyProtection="0"/>
    <xf numFmtId="254" fontId="61" fillId="0" borderId="0" applyFont="0" applyFill="0" applyBorder="0" applyAlignment="0" applyProtection="0"/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0" fontId="72" fillId="0" borderId="0" applyFont="0" applyFill="0" applyBorder="0" applyAlignment="0" applyProtection="0"/>
    <xf numFmtId="0" fontId="72" fillId="0" borderId="0"/>
    <xf numFmtId="0" fontId="67" fillId="0" borderId="47" applyNumberFormat="0">
      <alignment horizontal="center"/>
    </xf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61" fillId="0" borderId="0" applyFont="0" applyFill="0" applyBorder="0" applyAlignment="0" applyProtection="0"/>
    <xf numFmtId="49" fontId="94" fillId="0" borderId="2">
      <alignment vertical="center"/>
    </xf>
    <xf numFmtId="181" fontId="7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38" fontId="157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47" fontId="72" fillId="0" borderId="0" applyFont="0" applyFill="0" applyBorder="0" applyAlignment="0" applyProtection="0"/>
    <xf numFmtId="175" fontId="61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36" fontId="72" fillId="0" borderId="0" applyFont="0" applyFill="0" applyBorder="0" applyAlignment="0" applyProtection="0"/>
    <xf numFmtId="167" fontId="62" fillId="0" borderId="17">
      <alignment horizontal="right" vertical="center"/>
    </xf>
    <xf numFmtId="9" fontId="64" fillId="0" borderId="45" applyNumberFormat="0" applyBorder="0"/>
    <xf numFmtId="10" fontId="78" fillId="14" borderId="2" applyNumberFormat="0" applyBorder="0" applyAlignment="0" applyProtection="0"/>
    <xf numFmtId="3" fontId="95" fillId="0" borderId="19">
      <alignment vertical="center"/>
    </xf>
    <xf numFmtId="247" fontId="72" fillId="0" borderId="0" applyFont="0" applyFill="0" applyBorder="0" applyAlignment="0" applyProtection="0"/>
    <xf numFmtId="0" fontId="118" fillId="0" borderId="0"/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75" fontId="61" fillId="0" borderId="17">
      <alignment horizontal="right" vertical="center"/>
    </xf>
    <xf numFmtId="4" fontId="92" fillId="23" borderId="90" applyNumberFormat="0" applyProtection="0">
      <alignment vertical="center"/>
    </xf>
    <xf numFmtId="213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79" fontId="61" fillId="0" borderId="0" applyFont="0" applyFill="0" applyBorder="0" applyAlignment="0" applyProtection="0"/>
    <xf numFmtId="4" fontId="92" fillId="23" borderId="90" applyNumberFormat="0" applyProtection="0">
      <alignment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0" fontId="153" fillId="0" borderId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0" fillId="0" borderId="0"/>
    <xf numFmtId="4" fontId="80" fillId="34" borderId="90" applyNumberFormat="0" applyProtection="0">
      <alignment horizontal="right" vertical="center"/>
    </xf>
    <xf numFmtId="0" fontId="70" fillId="14" borderId="86" applyNumberFormat="0" applyAlignment="0" applyProtection="0"/>
    <xf numFmtId="212" fontId="64" fillId="0" borderId="0" applyFill="0" applyBorder="0" applyAlignment="0" applyProtection="0"/>
    <xf numFmtId="0" fontId="137" fillId="0" borderId="0"/>
    <xf numFmtId="181" fontId="72" fillId="0" borderId="17">
      <alignment horizontal="right" vertical="center"/>
    </xf>
    <xf numFmtId="9" fontId="64" fillId="0" borderId="45" applyNumberFormat="0" applyBorder="0"/>
    <xf numFmtId="2" fontId="82" fillId="0" borderId="2"/>
    <xf numFmtId="181" fontId="72" fillId="0" borderId="17">
      <alignment horizontal="right" vertical="center"/>
    </xf>
    <xf numFmtId="43" fontId="61" fillId="0" borderId="0" applyFont="0" applyFill="0" applyBorder="0" applyAlignment="0" applyProtection="0"/>
    <xf numFmtId="184" fontId="64" fillId="0" borderId="0" applyFill="0" applyBorder="0" applyAlignment="0" applyProtection="0"/>
    <xf numFmtId="0" fontId="66" fillId="0" borderId="93" applyNumberFormat="0" applyAlignment="0" applyProtection="0">
      <alignment horizontal="left" vertic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9" fontId="64" fillId="0" borderId="45" applyNumberFormat="0" applyBorder="0"/>
    <xf numFmtId="181" fontId="72" fillId="0" borderId="17">
      <alignment horizontal="right" vertical="center"/>
    </xf>
    <xf numFmtId="0" fontId="72" fillId="0" borderId="0" applyNumberFormat="0" applyFill="0" applyBorder="0" applyAlignment="0" applyProtection="0"/>
    <xf numFmtId="0" fontId="67" fillId="0" borderId="85" applyNumberFormat="0">
      <alignment horizontal="center"/>
    </xf>
    <xf numFmtId="202" fontId="61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70" fontId="85" fillId="0" borderId="0" applyFont="0" applyFill="0" applyBorder="0" applyAlignment="0" applyProtection="0"/>
    <xf numFmtId="2" fontId="84" fillId="0" borderId="17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203" fontId="85" fillId="0" borderId="0" applyFont="0" applyFill="0" applyBorder="0" applyAlignment="0" applyProtection="0"/>
    <xf numFmtId="167" fontId="62" fillId="0" borderId="17">
      <alignment horizontal="right" vertical="center"/>
    </xf>
    <xf numFmtId="43" fontId="245" fillId="0" borderId="0" applyFont="0" applyFill="0" applyBorder="0" applyAlignment="0" applyProtection="0"/>
    <xf numFmtId="167" fontId="62" fillId="0" borderId="17">
      <alignment horizontal="right" vertical="center"/>
    </xf>
    <xf numFmtId="200" fontId="64" fillId="0" borderId="0" applyFill="0" applyBorder="0" applyAlignment="0" applyProtection="0"/>
    <xf numFmtId="0" fontId="67" fillId="0" borderId="47" applyNumberFormat="0">
      <alignment horizontal="center"/>
    </xf>
    <xf numFmtId="219" fontId="98" fillId="0" borderId="0" applyFont="0" applyFill="0" applyBorder="0" applyAlignment="0" applyProtection="0"/>
    <xf numFmtId="167" fontId="62" fillId="0" borderId="17">
      <alignment horizontal="right" vertical="center"/>
    </xf>
    <xf numFmtId="187" fontId="63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75" fontId="61" fillId="0" borderId="17">
      <alignment horizontal="right" vertical="center"/>
    </xf>
    <xf numFmtId="188" fontId="134" fillId="0" borderId="0" applyFont="0" applyFill="0" applyBorder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185" fontId="61" fillId="0" borderId="0" applyFont="0" applyFill="0" applyBorder="0" applyAlignment="0" applyProtection="0"/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7" fillId="0" borderId="85" applyNumberFormat="0">
      <alignment horizontal="center"/>
    </xf>
    <xf numFmtId="202" fontId="114" fillId="0" borderId="0" applyFont="0" applyFill="0" applyBorder="0" applyAlignment="0" applyProtection="0"/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245" fontId="64" fillId="0" borderId="0" applyFill="0" applyBorder="0" applyAlignment="0" applyProtection="0"/>
    <xf numFmtId="5" fontId="88" fillId="27" borderId="1">
      <alignment vertical="top"/>
    </xf>
    <xf numFmtId="202" fontId="134" fillId="0" borderId="0" applyFont="0" applyFill="0" applyBorder="0" applyAlignment="0" applyProtection="0"/>
    <xf numFmtId="0" fontId="72" fillId="21" borderId="89" applyNumberFormat="0" applyFont="0" applyAlignment="0" applyProtection="0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208" fontId="64" fillId="0" borderId="0" applyFill="0" applyBorder="0" applyAlignment="0" applyProtection="0"/>
    <xf numFmtId="4" fontId="80" fillId="35" borderId="90" applyNumberFormat="0" applyProtection="0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66" fontId="64" fillId="0" borderId="0" applyFill="0" applyBorder="0" applyAlignment="0" applyProtection="0"/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4" fontId="80" fillId="22" borderId="90" applyNumberFormat="0" applyProtection="0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45" fontId="64" fillId="0" borderId="0" applyFill="0" applyBorder="0" applyAlignment="0" applyProtection="0"/>
    <xf numFmtId="0" fontId="107" fillId="33" borderId="0" applyNumberFormat="0" applyBorder="0" applyAlignment="0" applyProtection="0"/>
    <xf numFmtId="0" fontId="99" fillId="31" borderId="84" applyNumberFormat="0" applyAlignment="0" applyProtection="0"/>
    <xf numFmtId="4" fontId="103" fillId="25" borderId="90" applyNumberFormat="0" applyProtection="0">
      <alignment horizontal="right" vertical="center"/>
    </xf>
    <xf numFmtId="4" fontId="80" fillId="35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02" fontId="134" fillId="0" borderId="0" applyFont="0" applyFill="0" applyBorder="0" applyAlignment="0" applyProtection="0"/>
    <xf numFmtId="175" fontId="61" fillId="0" borderId="17">
      <alignment horizontal="right" vertical="center"/>
    </xf>
    <xf numFmtId="10" fontId="78" fillId="21" borderId="2" applyNumberFormat="0" applyBorder="0" applyAlignment="0" applyProtection="0"/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99" fillId="31" borderId="84" applyNumberFormat="0" applyAlignment="0" applyProtection="0"/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0" fontId="67" fillId="0" borderId="85" applyNumberFormat="0">
      <alignment horizontal="center"/>
    </xf>
    <xf numFmtId="0" fontId="66" fillId="0" borderId="93" applyNumberFormat="0" applyAlignment="0" applyProtection="0">
      <alignment horizontal="left" vertical="center"/>
    </xf>
    <xf numFmtId="181" fontId="72" fillId="0" borderId="17">
      <alignment horizontal="right" vertical="center"/>
    </xf>
    <xf numFmtId="0" fontId="60" fillId="14" borderId="84" applyNumberFormat="0" applyAlignment="0" applyProtection="0"/>
    <xf numFmtId="178" fontId="61" fillId="0" borderId="0" applyFont="0" applyFill="0" applyBorder="0" applyAlignment="0" applyProtection="0"/>
    <xf numFmtId="175" fontId="61" fillId="0" borderId="17">
      <alignment horizontal="right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6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9" fontId="64" fillId="0" borderId="45" applyNumberFormat="0" applyBorder="0"/>
    <xf numFmtId="0" fontId="72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88" fontId="61" fillId="0" borderId="0" applyFont="0" applyFill="0" applyBorder="0" applyAlignment="0" applyProtection="0"/>
    <xf numFmtId="175" fontId="61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167" fontId="62" fillId="0" borderId="17">
      <alignment horizontal="right" vertical="center"/>
    </xf>
    <xf numFmtId="240" fontId="72" fillId="0" borderId="0" applyFont="0" applyFill="0" applyBorder="0" applyAlignment="0" applyProtection="0"/>
    <xf numFmtId="203" fontId="61" fillId="0" borderId="0" applyFont="0" applyFill="0" applyBorder="0" applyAlignment="0" applyProtection="0"/>
    <xf numFmtId="0" fontId="67" fillId="0" borderId="85" applyNumberFormat="0">
      <alignment horizontal="center"/>
    </xf>
    <xf numFmtId="0" fontId="140" fillId="41" borderId="0" applyNumberFormat="0" applyFont="0" applyBorder="0" applyAlignment="0">
      <alignment horizontal="center"/>
    </xf>
    <xf numFmtId="232" fontId="61" fillId="0" borderId="0" applyFont="0" applyFill="0" applyBorder="0" applyAlignment="0" applyProtection="0"/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0" fontId="61" fillId="0" borderId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75" fillId="0" borderId="48" applyNumberFormat="0" applyFont="0" applyBorder="0" applyProtection="0">
      <alignment horizontal="center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193" fontId="76" fillId="0" borderId="17">
      <alignment horizontal="right" vertical="center"/>
    </xf>
    <xf numFmtId="43" fontId="72" fillId="0" borderId="0" applyFont="0" applyFill="0" applyBorder="0" applyAlignment="0" applyProtection="0"/>
    <xf numFmtId="0" fontId="72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230" fontId="64" fillId="0" borderId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91" fontId="64" fillId="0" borderId="0" applyFill="0" applyBorder="0" applyAlignment="0" applyProtection="0"/>
    <xf numFmtId="0" fontId="108" fillId="46" borderId="0"/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1" fontId="61" fillId="0" borderId="0" applyFont="0" applyFill="0" applyBorder="0" applyAlignment="0" applyProtection="0"/>
    <xf numFmtId="193" fontId="76" fillId="0" borderId="17">
      <alignment horizontal="right" vertical="center"/>
    </xf>
    <xf numFmtId="0" fontId="67" fillId="0" borderId="47" applyNumberFormat="0">
      <alignment horizontal="center"/>
    </xf>
    <xf numFmtId="192" fontId="98" fillId="0" borderId="0" applyFont="0" applyFill="0" applyBorder="0" applyAlignment="0" applyProtection="0"/>
    <xf numFmtId="0" fontId="109" fillId="31" borderId="84" applyNumberFormat="0" applyAlignment="0" applyProtection="0"/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4" fontId="80" fillId="22" borderId="90" applyNumberFormat="0" applyProtection="0">
      <alignment horizontal="right" vertical="center"/>
    </xf>
    <xf numFmtId="175" fontId="61" fillId="0" borderId="17">
      <alignment horizontal="right" vertical="center"/>
    </xf>
    <xf numFmtId="214" fontId="96" fillId="0" borderId="17">
      <alignment horizontal="right" vertical="center"/>
    </xf>
    <xf numFmtId="0" fontId="161" fillId="0" borderId="0" applyFont="0" applyFill="0" applyBorder="0" applyAlignment="0" applyProtection="0"/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9" fillId="31" borderId="84" applyNumberFormat="0" applyAlignment="0" applyProtection="0"/>
    <xf numFmtId="251" fontId="64" fillId="0" borderId="0" applyFill="0" applyBorder="0" applyAlignment="0" applyProtection="0"/>
    <xf numFmtId="181" fontId="72" fillId="0" borderId="17">
      <alignment horizontal="right" vertical="center"/>
    </xf>
    <xf numFmtId="0" fontId="81" fillId="0" borderId="91" applyNumberFormat="0" applyFill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0" fillId="14" borderId="84" applyNumberFormat="0" applyAlignment="0" applyProtection="0"/>
    <xf numFmtId="167" fontId="62" fillId="0" borderId="17">
      <alignment horizontal="right" vertical="center"/>
    </xf>
    <xf numFmtId="0" fontId="141" fillId="0" borderId="0"/>
    <xf numFmtId="0" fontId="70" fillId="14" borderId="86" applyNumberFormat="0" applyAlignment="0" applyProtection="0"/>
    <xf numFmtId="0" fontId="162" fillId="0" borderId="0"/>
    <xf numFmtId="4" fontId="80" fillId="36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0" fontId="108" fillId="32" borderId="0"/>
    <xf numFmtId="0" fontId="64" fillId="0" borderId="0" applyFill="0" applyBorder="0" applyAlignment="0" applyProtection="0"/>
    <xf numFmtId="184" fontId="64" fillId="0" borderId="0" applyFill="0" applyBorder="0" applyAlignment="0" applyProtection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93" fontId="76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66" fontId="64" fillId="0" borderId="0" applyFill="0" applyBorder="0" applyAlignment="0" applyProtection="0"/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7" fillId="0" borderId="85" applyNumberFormat="0">
      <alignment horizont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74" fontId="63" fillId="0" borderId="17">
      <alignment horizontal="right" vertical="center"/>
    </xf>
    <xf numFmtId="0" fontId="72" fillId="0" borderId="0" applyNumberFormat="0" applyFill="0" applyBorder="0" applyAlignment="0" applyProtection="0"/>
    <xf numFmtId="184" fontId="64" fillId="0" borderId="0" applyFill="0" applyBorder="0" applyAlignment="0" applyProtection="0"/>
    <xf numFmtId="167" fontId="62" fillId="0" borderId="17">
      <alignment horizontal="right" vertical="center"/>
    </xf>
    <xf numFmtId="2" fontId="84" fillId="0" borderId="17" applyBorder="0"/>
    <xf numFmtId="181" fontId="72" fillId="0" borderId="17">
      <alignment horizontal="right" vertical="center"/>
    </xf>
    <xf numFmtId="0" fontId="64" fillId="0" borderId="0" applyNumberFormat="0" applyFill="0" applyAlignment="0"/>
    <xf numFmtId="217" fontId="98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165" fillId="0" borderId="0" applyNumberFormat="0" applyFill="0" applyBorder="0" applyAlignment="0" applyProtection="0"/>
    <xf numFmtId="226" fontId="64" fillId="0" borderId="0" applyFill="0" applyBorder="0" applyAlignment="0" applyProtection="0"/>
    <xf numFmtId="175" fontId="61" fillId="0" borderId="17">
      <alignment horizontal="right" vertical="center"/>
    </xf>
    <xf numFmtId="193" fontId="76" fillId="0" borderId="17">
      <alignment horizontal="right" vertical="center"/>
    </xf>
    <xf numFmtId="0" fontId="72" fillId="0" borderId="0" applyNumberForma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241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254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4" fontId="92" fillId="23" borderId="90" applyNumberFormat="0" applyProtection="0">
      <alignment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9" fontId="64" fillId="0" borderId="0" applyFill="0" applyBorder="0" applyAlignment="0" applyProtection="0"/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3" fontId="245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226" fontId="64" fillId="0" borderId="0" applyFill="0" applyBorder="0" applyAlignment="0" applyProtection="0"/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4" fontId="72" fillId="0" borderId="2">
      <alignment wrapText="1"/>
    </xf>
    <xf numFmtId="238" fontId="61" fillId="0" borderId="0" applyFont="0" applyFill="0" applyBorder="0" applyAlignment="0" applyProtection="0"/>
    <xf numFmtId="0" fontId="72" fillId="0" borderId="0"/>
    <xf numFmtId="0" fontId="66" fillId="0" borderId="68">
      <alignment horizontal="left" vertical="center"/>
    </xf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02" fontId="61" fillId="0" borderId="0" applyFont="0" applyFill="0" applyBorder="0" applyAlignment="0" applyProtection="0"/>
    <xf numFmtId="224" fontId="61" fillId="0" borderId="0" applyFont="0" applyFill="0" applyBorder="0" applyAlignment="0" applyProtection="0"/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88" fontId="63" fillId="0" borderId="0" applyFont="0" applyFill="0" applyBorder="0" applyAlignment="0" applyProtection="0"/>
    <xf numFmtId="181" fontId="72" fillId="0" borderId="17">
      <alignment horizontal="right" vertical="center"/>
    </xf>
    <xf numFmtId="0" fontId="70" fillId="14" borderId="86" applyNumberFormat="0" applyAlignment="0" applyProtection="0"/>
    <xf numFmtId="0" fontId="110" fillId="0" borderId="0"/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217" fontId="61" fillId="0" borderId="0" applyFont="0" applyFill="0" applyBorder="0" applyAlignment="0" applyProtection="0"/>
    <xf numFmtId="42" fontId="61" fillId="0" borderId="0" applyFont="0" applyFill="0" applyBorder="0" applyAlignment="0" applyProtection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0" fontId="61" fillId="0" borderId="0" applyFont="0" applyFill="0" applyBorder="0" applyAlignment="0" applyProtection="0"/>
    <xf numFmtId="181" fontId="72" fillId="0" borderId="17">
      <alignment horizontal="right" vertical="center"/>
    </xf>
    <xf numFmtId="170" fontId="124" fillId="0" borderId="0" applyFont="0" applyFill="0" applyBorder="0" applyAlignment="0" applyProtection="0"/>
    <xf numFmtId="0" fontId="109" fillId="31" borderId="84" applyNumberFormat="0" applyAlignment="0" applyProtection="0"/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0" fontId="72" fillId="0" borderId="0"/>
    <xf numFmtId="167" fontId="62" fillId="0" borderId="17">
      <alignment horizontal="right" vertical="center"/>
    </xf>
    <xf numFmtId="0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2" fontId="98" fillId="0" borderId="0" applyFont="0" applyFill="0" applyBorder="0" applyAlignment="0" applyProtection="0"/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84" fontId="64" fillId="0" borderId="0" applyFill="0" applyBorder="0" applyAlignment="0" applyProtection="0"/>
    <xf numFmtId="0" fontId="67" fillId="0" borderId="85" applyNumberFormat="0">
      <alignment horizont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96" fontId="64" fillId="0" borderId="0" applyFill="0" applyBorder="0" applyAlignment="0" applyProtection="0"/>
    <xf numFmtId="0" fontId="67" fillId="0" borderId="47" applyNumberFormat="0">
      <alignment horizont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0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68" fillId="0" borderId="68">
      <alignment horizontal="centerContinuous"/>
    </xf>
    <xf numFmtId="167" fontId="62" fillId="0" borderId="17">
      <alignment horizontal="right" vertical="center"/>
    </xf>
    <xf numFmtId="0" fontId="64" fillId="0" borderId="0"/>
    <xf numFmtId="167" fontId="62" fillId="0" borderId="17">
      <alignment horizontal="right" vertical="center"/>
    </xf>
    <xf numFmtId="41" fontId="61" fillId="0" borderId="0" applyFont="0" applyFill="0" applyBorder="0" applyAlignment="0" applyProtection="0"/>
    <xf numFmtId="207" fontId="64" fillId="0" borderId="0" applyFill="0" applyBorder="0" applyAlignment="0" applyProtection="0"/>
    <xf numFmtId="238" fontId="61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2" fontId="84" fillId="0" borderId="17" applyBorder="0"/>
    <xf numFmtId="185" fontId="61" fillId="0" borderId="0" applyFont="0" applyFill="0" applyBorder="0" applyAlignment="0" applyProtection="0"/>
    <xf numFmtId="213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9" fontId="64" fillId="0" borderId="0" applyFill="0" applyBorder="0" applyAlignment="0" applyProtection="0"/>
    <xf numFmtId="0" fontId="64" fillId="0" borderId="0" applyNumberFormat="0" applyFill="0" applyAlignment="0"/>
    <xf numFmtId="167" fontId="62" fillId="0" borderId="17">
      <alignment horizontal="right" vertical="center"/>
    </xf>
    <xf numFmtId="2" fontId="84" fillId="0" borderId="17" applyBorder="0"/>
    <xf numFmtId="0" fontId="64" fillId="0" borderId="0"/>
    <xf numFmtId="0" fontId="67" fillId="0" borderId="47" applyNumberFormat="0">
      <alignment horizontal="center"/>
    </xf>
    <xf numFmtId="0" fontId="66" fillId="0" borderId="93" applyNumberFormat="0" applyAlignment="0" applyProtection="0">
      <alignment horizontal="left" vertical="center"/>
    </xf>
    <xf numFmtId="4" fontId="92" fillId="23" borderId="90" applyNumberFormat="0" applyProtection="0">
      <alignment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42" fontId="61" fillId="0" borderId="0" applyFont="0" applyFill="0" applyBorder="0" applyAlignment="0" applyProtection="0"/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81" fontId="72" fillId="0" borderId="17">
      <alignment horizontal="right" vertical="center"/>
    </xf>
    <xf numFmtId="245" fontId="64" fillId="0" borderId="0" applyFill="0" applyBorder="0" applyAlignment="0" applyProtection="0"/>
    <xf numFmtId="175" fontId="61" fillId="0" borderId="17">
      <alignment horizontal="right" vertical="center"/>
    </xf>
    <xf numFmtId="167" fontId="62" fillId="0" borderId="17">
      <alignment horizontal="right" vertical="center"/>
    </xf>
    <xf numFmtId="2" fontId="82" fillId="0" borderId="2"/>
    <xf numFmtId="181" fontId="72" fillId="0" borderId="17">
      <alignment horizontal="right" vertical="center"/>
    </xf>
    <xf numFmtId="167" fontId="62" fillId="0" borderId="17">
      <alignment horizontal="right" vertical="center"/>
    </xf>
    <xf numFmtId="42" fontId="61" fillId="0" borderId="0" applyFont="0" applyFill="0" applyBorder="0" applyAlignment="0" applyProtection="0"/>
    <xf numFmtId="167" fontId="62" fillId="0" borderId="17">
      <alignment horizontal="right" vertical="center"/>
    </xf>
    <xf numFmtId="42" fontId="61" fillId="0" borderId="0" applyFont="0" applyFill="0" applyBorder="0" applyAlignment="0" applyProtection="0"/>
    <xf numFmtId="4" fontId="77" fillId="20" borderId="90" applyNumberFormat="0" applyProtection="0">
      <alignment horizontal="left" vertical="center" indent="1"/>
    </xf>
    <xf numFmtId="42" fontId="61" fillId="0" borderId="0" applyFont="0" applyFill="0" applyBorder="0" applyAlignment="0" applyProtection="0"/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225" fontId="64" fillId="0" borderId="0" applyFill="0" applyBorder="0" applyAlignment="0" applyProtection="0"/>
    <xf numFmtId="181" fontId="72" fillId="0" borderId="17">
      <alignment horizontal="right" vertical="center"/>
    </xf>
    <xf numFmtId="181" fontId="7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210" fontId="112" fillId="38" borderId="68" applyProtection="0">
      <alignment vertical="center"/>
    </xf>
    <xf numFmtId="227" fontId="63" fillId="0" borderId="17">
      <alignment horizontal="right" vertical="center"/>
    </xf>
    <xf numFmtId="181" fontId="72" fillId="0" borderId="17">
      <alignment horizontal="right" vertical="center"/>
    </xf>
    <xf numFmtId="43" fontId="61" fillId="0" borderId="0" applyFont="0" applyFill="0" applyBorder="0" applyAlignment="0" applyProtection="0"/>
    <xf numFmtId="4" fontId="80" fillId="25" borderId="90" applyNumberFormat="0" applyProtection="0">
      <alignment vertical="center"/>
    </xf>
    <xf numFmtId="4" fontId="86" fillId="25" borderId="90" applyNumberFormat="0" applyProtection="0">
      <alignment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42" fontId="61" fillId="0" borderId="0" applyFont="0" applyFill="0" applyBorder="0" applyAlignment="0" applyProtection="0"/>
    <xf numFmtId="0" fontId="66" fillId="0" borderId="68">
      <alignment horizontal="left" vertical="center"/>
    </xf>
    <xf numFmtId="225" fontId="64" fillId="0" borderId="0" applyFill="0" applyBorder="0" applyAlignment="0" applyProtection="0"/>
    <xf numFmtId="181" fontId="7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68" fillId="0" borderId="68">
      <alignment horizontal="centerContinuous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110" fillId="0" borderId="0"/>
    <xf numFmtId="42" fontId="61" fillId="0" borderId="0" applyFont="0" applyFill="0" applyBorder="0" applyAlignment="0" applyProtection="0"/>
    <xf numFmtId="167" fontId="62" fillId="0" borderId="17">
      <alignment horizontal="right" vertical="center"/>
    </xf>
    <xf numFmtId="0" fontId="110" fillId="0" borderId="0"/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0" fontId="99" fillId="31" borderId="84" applyNumberFormat="0" applyAlignment="0" applyProtection="0"/>
    <xf numFmtId="0" fontId="67" fillId="0" borderId="47" applyNumberFormat="0">
      <alignment horizontal="center"/>
    </xf>
    <xf numFmtId="196" fontId="64" fillId="0" borderId="0" applyFill="0" applyBorder="0" applyAlignment="0" applyProtection="0"/>
    <xf numFmtId="167" fontId="62" fillId="0" borderId="17">
      <alignment horizontal="right" vertical="center"/>
    </xf>
    <xf numFmtId="187" fontId="63" fillId="0" borderId="17">
      <alignment horizontal="right" vertical="center"/>
    </xf>
    <xf numFmtId="212" fontId="64" fillId="0" borderId="0" applyFill="0" applyBorder="0" applyAlignment="0" applyProtection="0"/>
    <xf numFmtId="181" fontId="72" fillId="0" borderId="17">
      <alignment horizontal="right" vertical="center"/>
    </xf>
    <xf numFmtId="217" fontId="63" fillId="0" borderId="0" applyFont="0" applyFill="0" applyBorder="0" applyAlignment="0" applyProtection="0"/>
    <xf numFmtId="43" fontId="129" fillId="0" borderId="0" applyFont="0" applyFill="0" applyBorder="0" applyAlignment="0" applyProtection="0"/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67" fillId="0" borderId="47" applyNumberFormat="0">
      <alignment horizontal="center"/>
    </xf>
    <xf numFmtId="0" fontId="66" fillId="0" borderId="68">
      <alignment horizontal="left" vertical="center"/>
    </xf>
    <xf numFmtId="193" fontId="76" fillId="0" borderId="17">
      <alignment horizontal="right" vertical="center"/>
    </xf>
    <xf numFmtId="170" fontId="61" fillId="0" borderId="0" applyFont="0" applyFill="0" applyBorder="0" applyAlignment="0" applyProtection="0"/>
    <xf numFmtId="0" fontId="67" fillId="0" borderId="47" applyNumberFormat="0">
      <alignment horizontal="center"/>
    </xf>
    <xf numFmtId="175" fontId="61" fillId="0" borderId="17">
      <alignment horizontal="right" vertical="center"/>
    </xf>
    <xf numFmtId="184" fontId="64" fillId="0" borderId="0" applyFill="0" applyBorder="0" applyAlignment="0" applyProtection="0"/>
    <xf numFmtId="167" fontId="62" fillId="0" borderId="17">
      <alignment horizontal="right" vertical="center"/>
    </xf>
    <xf numFmtId="0" fontId="60" fillId="14" borderId="84" applyNumberFormat="0" applyAlignment="0" applyProtection="0"/>
    <xf numFmtId="215" fontId="63" fillId="0" borderId="92">
      <alignment horizontal="right" vertical="center"/>
    </xf>
    <xf numFmtId="5" fontId="88" fillId="27" borderId="1">
      <alignment vertical="top"/>
    </xf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22" fontId="102" fillId="0" borderId="0"/>
    <xf numFmtId="210" fontId="112" fillId="38" borderId="68" applyProtection="0">
      <alignment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91" fontId="64" fillId="0" borderId="0" applyFill="0" applyBorder="0" applyAlignment="0" applyProtection="0"/>
    <xf numFmtId="4" fontId="92" fillId="23" borderId="90" applyNumberFormat="0" applyProtection="0">
      <alignment vertical="center"/>
    </xf>
    <xf numFmtId="178" fontId="61" fillId="0" borderId="0" applyFont="0" applyFill="0" applyBorder="0" applyAlignment="0" applyProtection="0"/>
    <xf numFmtId="240" fontId="72" fillId="0" borderId="0" applyFont="0" applyFill="0" applyBorder="0" applyAlignment="0" applyProtection="0"/>
    <xf numFmtId="0" fontId="110" fillId="0" borderId="0"/>
    <xf numFmtId="167" fontId="62" fillId="0" borderId="17">
      <alignment horizontal="right" vertical="center"/>
    </xf>
    <xf numFmtId="0" fontId="110" fillId="0" borderId="0"/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32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81" fontId="72" fillId="0" borderId="17">
      <alignment horizontal="right" vertical="center"/>
    </xf>
    <xf numFmtId="2" fontId="82" fillId="0" borderId="2"/>
    <xf numFmtId="9" fontId="64" fillId="0" borderId="45" applyNumberFormat="0" applyBorder="0"/>
    <xf numFmtId="0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41" fontId="61" fillId="0" borderId="0" applyFont="0" applyFill="0" applyBorder="0" applyAlignment="0" applyProtection="0"/>
    <xf numFmtId="174" fontId="63" fillId="0" borderId="17">
      <alignment horizontal="right" vertical="center"/>
    </xf>
    <xf numFmtId="42" fontId="61" fillId="0" borderId="0" applyFont="0" applyFill="0" applyBorder="0" applyAlignment="0" applyProtection="0"/>
    <xf numFmtId="184" fontId="64" fillId="0" borderId="0" applyFill="0" applyBorder="0" applyAlignment="0" applyProtection="0"/>
    <xf numFmtId="0" fontId="71" fillId="0" borderId="87" applyNumberFormat="0" applyAlignment="0">
      <alignment horizontal="center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8" fontId="61" fillId="0" borderId="0" applyFont="0" applyFill="0" applyBorder="0" applyAlignment="0" applyProtection="0"/>
    <xf numFmtId="0" fontId="72" fillId="0" borderId="0"/>
    <xf numFmtId="0" fontId="109" fillId="31" borderId="84" applyNumberFormat="0" applyAlignment="0" applyProtection="0"/>
    <xf numFmtId="167" fontId="62" fillId="0" borderId="17">
      <alignment horizontal="right" vertical="center"/>
    </xf>
    <xf numFmtId="42" fontId="61" fillId="0" borderId="0" applyFont="0" applyFill="0" applyBorder="0" applyAlignment="0" applyProtection="0"/>
    <xf numFmtId="167" fontId="62" fillId="0" borderId="17">
      <alignment horizontal="right" vertical="center"/>
    </xf>
    <xf numFmtId="225" fontId="64" fillId="0" borderId="0" applyFill="0" applyBorder="0" applyAlignment="0" applyProtection="0"/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225" fontId="64" fillId="0" borderId="0" applyFill="0" applyBorder="0" applyAlignment="0" applyProtection="0"/>
    <xf numFmtId="0" fontId="113" fillId="32" borderId="86" applyNumberFormat="0" applyAlignment="0" applyProtection="0"/>
    <xf numFmtId="207" fontId="64" fillId="0" borderId="0" applyFill="0" applyBorder="0" applyAlignment="0" applyProtection="0"/>
    <xf numFmtId="9" fontId="64" fillId="0" borderId="45" applyNumberFormat="0" applyBorder="0"/>
    <xf numFmtId="181" fontId="72" fillId="0" borderId="17">
      <alignment horizontal="right" vertical="center"/>
    </xf>
    <xf numFmtId="196" fontId="64" fillId="0" borderId="0" applyFill="0" applyBorder="0" applyAlignment="0" applyProtection="0"/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42" fontId="61" fillId="0" borderId="0" applyFont="0" applyFill="0" applyBorder="0" applyAlignment="0" applyProtection="0"/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2" fontId="84" fillId="0" borderId="17" applyBorder="0"/>
    <xf numFmtId="192" fontId="98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4" fontId="86" fillId="25" borderId="90" applyNumberFormat="0" applyProtection="0">
      <alignment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263" fontId="98" fillId="0" borderId="0" applyFont="0" applyFill="0" applyBorder="0" applyAlignment="0" applyProtection="0"/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260" fontId="64" fillId="0" borderId="0" applyFill="0" applyBorder="0" applyAlignment="0" applyProtection="0"/>
    <xf numFmtId="0" fontId="67" fillId="0" borderId="85" applyNumberFormat="0">
      <alignment horizontal="center"/>
    </xf>
    <xf numFmtId="214" fontId="96" fillId="0" borderId="17">
      <alignment horizontal="right" vertical="center"/>
    </xf>
    <xf numFmtId="181" fontId="72" fillId="0" borderId="17">
      <alignment horizontal="right" vertical="center"/>
    </xf>
    <xf numFmtId="0" fontId="107" fillId="31" borderId="0" applyNumberFormat="0" applyBorder="0" applyAlignment="0" applyProtection="0"/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174" fontId="63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84" fontId="64" fillId="0" borderId="0" applyFill="0" applyBorder="0" applyAlignment="0" applyProtection="0"/>
    <xf numFmtId="9" fontId="143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71" fillId="0" borderId="87" applyNumberFormat="0" applyAlignment="0">
      <alignment horizontal="center"/>
    </xf>
    <xf numFmtId="224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05" fontId="64" fillId="0" borderId="0" applyFill="0" applyBorder="0" applyAlignment="0" applyProtection="0"/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225" fontId="64" fillId="0" borderId="0" applyFill="0" applyBorder="0" applyAlignment="0" applyProtection="0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192" fontId="98" fillId="0" borderId="0" applyFont="0" applyFill="0" applyBorder="0" applyAlignment="0" applyProtection="0"/>
    <xf numFmtId="4" fontId="80" fillId="25" borderId="90" applyNumberFormat="0" applyProtection="0">
      <alignment vertical="center"/>
    </xf>
    <xf numFmtId="174" fontId="63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85" fontId="61" fillId="0" borderId="0" applyFont="0" applyFill="0" applyBorder="0" applyAlignment="0" applyProtection="0"/>
    <xf numFmtId="0" fontId="70" fillId="14" borderId="86" applyNumberFormat="0" applyAlignment="0" applyProtection="0"/>
    <xf numFmtId="4" fontId="80" fillId="35" borderId="90" applyNumberFormat="0" applyProtection="0">
      <alignment horizontal="right" vertical="center"/>
    </xf>
    <xf numFmtId="210" fontId="112" fillId="38" borderId="68" applyProtection="0">
      <alignment vertical="center"/>
    </xf>
    <xf numFmtId="167" fontId="62" fillId="0" borderId="17">
      <alignment horizontal="right" vertical="center"/>
    </xf>
    <xf numFmtId="41" fontId="61" fillId="0" borderId="0" applyFont="0" applyFill="0" applyBorder="0" applyAlignment="0" applyProtection="0"/>
    <xf numFmtId="175" fontId="61" fillId="0" borderId="17">
      <alignment horizontal="right" vertical="center"/>
    </xf>
    <xf numFmtId="264" fontId="72" fillId="47" borderId="0"/>
    <xf numFmtId="43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6" fontId="65" fillId="18" borderId="1"/>
    <xf numFmtId="167" fontId="62" fillId="0" borderId="17">
      <alignment horizontal="right" vertical="center"/>
    </xf>
    <xf numFmtId="232" fontId="61" fillId="0" borderId="0" applyFont="0" applyFill="0" applyBorder="0" applyAlignment="0" applyProtection="0"/>
    <xf numFmtId="0" fontId="245" fillId="0" borderId="0"/>
    <xf numFmtId="0" fontId="245" fillId="0" borderId="0"/>
    <xf numFmtId="4" fontId="80" fillId="23" borderId="90" applyNumberFormat="0" applyProtection="0">
      <alignment horizontal="left" vertical="center" indent="1"/>
    </xf>
    <xf numFmtId="0" fontId="61" fillId="0" borderId="0" applyFont="0" applyFill="0" applyBorder="0" applyAlignment="0" applyProtection="0"/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0" fontId="70" fillId="14" borderId="86" applyNumberFormat="0" applyAlignment="0" applyProtection="0"/>
    <xf numFmtId="0" fontId="67" fillId="0" borderId="85" applyNumberFormat="0">
      <alignment horizontal="center"/>
    </xf>
    <xf numFmtId="174" fontId="63" fillId="0" borderId="17">
      <alignment horizontal="right" vertical="center"/>
    </xf>
    <xf numFmtId="0" fontId="67" fillId="0" borderId="47" applyNumberFormat="0">
      <alignment horizontal="center"/>
    </xf>
    <xf numFmtId="217" fontId="98" fillId="0" borderId="0" applyFont="0" applyFill="0" applyBorder="0" applyAlignment="0" applyProtection="0"/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66" fillId="0" borderId="93" applyNumberFormat="0" applyAlignment="0" applyProtection="0">
      <alignment horizontal="left" vertical="center"/>
    </xf>
    <xf numFmtId="43" fontId="245" fillId="0" borderId="0" applyFont="0" applyFill="0" applyBorder="0" applyAlignment="0" applyProtection="0"/>
    <xf numFmtId="181" fontId="72" fillId="0" borderId="17">
      <alignment horizontal="right" vertical="center"/>
    </xf>
    <xf numFmtId="0" fontId="110" fillId="0" borderId="0"/>
    <xf numFmtId="215" fontId="63" fillId="0" borderId="92">
      <alignment horizontal="right" vertical="center"/>
    </xf>
    <xf numFmtId="0" fontId="64" fillId="0" borderId="0"/>
    <xf numFmtId="9" fontId="64" fillId="0" borderId="45" applyNumberFormat="0" applyBorder="0"/>
    <xf numFmtId="175" fontId="61" fillId="0" borderId="17">
      <alignment horizontal="right" vertical="center"/>
    </xf>
    <xf numFmtId="167" fontId="62" fillId="0" borderId="17">
      <alignment horizontal="right" vertical="center"/>
    </xf>
    <xf numFmtId="202" fontId="61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225" fontId="64" fillId="0" borderId="0" applyFill="0" applyBorder="0" applyAlignment="0" applyProtection="0"/>
    <xf numFmtId="4" fontId="77" fillId="23" borderId="90" applyNumberFormat="0" applyProtection="0">
      <alignment vertical="center"/>
    </xf>
    <xf numFmtId="210" fontId="112" fillId="38" borderId="68" applyProtection="0">
      <alignment vertical="center"/>
    </xf>
    <xf numFmtId="2" fontId="84" fillId="0" borderId="17" applyBorder="0"/>
    <xf numFmtId="181" fontId="72" fillId="0" borderId="17">
      <alignment horizontal="right" vertical="center"/>
    </xf>
    <xf numFmtId="203" fontId="61" fillId="0" borderId="0" applyFont="0" applyFill="0" applyBorder="0" applyAlignment="0" applyProtection="0"/>
    <xf numFmtId="181" fontId="72" fillId="0" borderId="17">
      <alignment horizontal="right" vertical="center"/>
    </xf>
    <xf numFmtId="181" fontId="72" fillId="0" borderId="17">
      <alignment horizontal="right" vertical="center"/>
    </xf>
    <xf numFmtId="192" fontId="61" fillId="0" borderId="0" applyFont="0" applyFill="0" applyBorder="0" applyAlignment="0" applyProtection="0"/>
    <xf numFmtId="0" fontId="64" fillId="0" borderId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9" fontId="64" fillId="0" borderId="0" applyFill="0" applyBorder="0" applyAlignment="0" applyProtection="0"/>
    <xf numFmtId="231" fontId="115" fillId="0" borderId="17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174" fontId="63" fillId="0" borderId="17">
      <alignment horizontal="right" vertical="center"/>
    </xf>
    <xf numFmtId="0" fontId="66" fillId="0" borderId="68">
      <alignment horizontal="left" vertical="center"/>
    </xf>
    <xf numFmtId="170" fontId="61" fillId="0" borderId="0" applyFont="0" applyFill="0" applyBorder="0" applyAlignment="0" applyProtection="0"/>
    <xf numFmtId="4" fontId="80" fillId="29" borderId="90" applyNumberFormat="0" applyProtection="0">
      <alignment horizontal="right" vertical="center"/>
    </xf>
    <xf numFmtId="193" fontId="76" fillId="0" borderId="17">
      <alignment horizontal="right" vertical="center"/>
    </xf>
    <xf numFmtId="0" fontId="66" fillId="0" borderId="68">
      <alignment horizontal="left" vertical="center"/>
    </xf>
    <xf numFmtId="202" fontId="61" fillId="0" borderId="0" applyFont="0" applyFill="0" applyBorder="0" applyAlignment="0" applyProtection="0"/>
    <xf numFmtId="4" fontId="80" fillId="36" borderId="90" applyNumberFormat="0" applyProtection="0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96" fontId="64" fillId="0" borderId="0" applyFill="0" applyBorder="0" applyAlignment="0" applyProtection="0"/>
    <xf numFmtId="181" fontId="72" fillId="0" borderId="17">
      <alignment horizontal="right" vertical="center"/>
    </xf>
    <xf numFmtId="10" fontId="78" fillId="21" borderId="2" applyNumberFormat="0" applyBorder="0" applyAlignment="0" applyProtection="0"/>
    <xf numFmtId="0" fontId="71" fillId="0" borderId="87" applyNumberFormat="0" applyAlignment="0">
      <alignment horizontal="center"/>
    </xf>
    <xf numFmtId="183" fontId="98" fillId="0" borderId="0" applyFont="0" applyFill="0" applyBorder="0" applyAlignment="0" applyProtection="0"/>
    <xf numFmtId="188" fontId="61" fillId="0" borderId="0" applyFont="0" applyFill="0" applyBorder="0" applyAlignment="0" applyProtection="0"/>
    <xf numFmtId="167" fontId="62" fillId="0" borderId="17">
      <alignment horizontal="right" vertical="center"/>
    </xf>
    <xf numFmtId="202" fontId="127" fillId="0" borderId="0" applyFont="0" applyFill="0" applyBorder="0" applyAlignment="0" applyProtection="0"/>
    <xf numFmtId="4" fontId="77" fillId="30" borderId="94" applyNumberFormat="0" applyProtection="0">
      <alignment horizontal="left" vertical="center" indent="1"/>
    </xf>
    <xf numFmtId="0" fontId="66" fillId="0" borderId="68">
      <alignment horizontal="left" vertical="center"/>
    </xf>
    <xf numFmtId="219" fontId="98" fillId="0" borderId="0" applyFont="0" applyFill="0" applyBorder="0" applyAlignment="0" applyProtection="0"/>
    <xf numFmtId="0" fontId="64" fillId="0" borderId="0" applyFill="0" applyBorder="0" applyAlignment="0" applyProtection="0"/>
    <xf numFmtId="167" fontId="62" fillId="0" borderId="17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2" fontId="82" fillId="0" borderId="2"/>
    <xf numFmtId="232" fontId="61" fillId="0" borderId="0" applyFont="0" applyFill="0" applyBorder="0" applyAlignment="0" applyProtection="0"/>
    <xf numFmtId="173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193" fontId="76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4" fillId="0" borderId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66" fillId="0" borderId="93" applyNumberFormat="0" applyAlignment="0" applyProtection="0">
      <alignment horizontal="left" vertical="center"/>
    </xf>
    <xf numFmtId="0" fontId="64" fillId="0" borderId="0"/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210" fontId="112" fillId="38" borderId="68" applyProtection="0">
      <alignment vertical="center"/>
    </xf>
    <xf numFmtId="224" fontId="61" fillId="0" borderId="0" applyFont="0" applyFill="0" applyBorder="0" applyAlignment="0" applyProtection="0"/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66" fillId="0" borderId="68">
      <alignment horizontal="left" vertical="center"/>
    </xf>
    <xf numFmtId="2" fontId="82" fillId="0" borderId="2"/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5" fontId="91" fillId="0" borderId="1">
      <alignment horizontal="left" vertical="top"/>
    </xf>
    <xf numFmtId="167" fontId="62" fillId="0" borderId="17">
      <alignment horizontal="right" vertical="center"/>
    </xf>
    <xf numFmtId="0" fontId="64" fillId="0" borderId="0"/>
    <xf numFmtId="10" fontId="78" fillId="21" borderId="2" applyNumberFormat="0" applyBorder="0" applyAlignment="0" applyProtection="0"/>
    <xf numFmtId="185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3" fontId="93" fillId="0" borderId="2" applyFill="0" applyAlignment="0" applyProtection="0">
      <alignment horizontal="justify" vertical="center"/>
    </xf>
    <xf numFmtId="0" fontId="66" fillId="0" borderId="68">
      <alignment horizontal="left" vertical="center"/>
    </xf>
    <xf numFmtId="185" fontId="61" fillId="0" borderId="0" applyFont="0" applyFill="0" applyBorder="0" applyAlignment="0" applyProtection="0"/>
    <xf numFmtId="174" fontId="63" fillId="0" borderId="17">
      <alignment horizontal="right" vertical="center"/>
    </xf>
    <xf numFmtId="207" fontId="64" fillId="0" borderId="0" applyFill="0" applyBorder="0" applyAlignment="0" applyProtection="0"/>
    <xf numFmtId="0" fontId="66" fillId="0" borderId="68">
      <alignment horizontal="left" vertical="center"/>
    </xf>
    <xf numFmtId="181" fontId="7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187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3" fontId="95" fillId="0" borderId="19">
      <alignment vertical="center"/>
    </xf>
    <xf numFmtId="9" fontId="64" fillId="0" borderId="45" applyNumberFormat="0" applyBorder="0"/>
    <xf numFmtId="181" fontId="72" fillId="0" borderId="17">
      <alignment horizontal="right" vertical="center"/>
    </xf>
    <xf numFmtId="0" fontId="64" fillId="0" borderId="0"/>
    <xf numFmtId="0" fontId="70" fillId="14" borderId="86" applyNumberFormat="0" applyAlignment="0" applyProtection="0"/>
    <xf numFmtId="167" fontId="62" fillId="0" borderId="17">
      <alignment horizontal="right" vertical="center"/>
    </xf>
    <xf numFmtId="174" fontId="63" fillId="0" borderId="17">
      <alignment horizontal="right" vertical="center"/>
    </xf>
    <xf numFmtId="0" fontId="64" fillId="0" borderId="0"/>
    <xf numFmtId="193" fontId="76" fillId="0" borderId="17">
      <alignment horizontal="right" vertical="center"/>
    </xf>
    <xf numFmtId="3" fontId="68" fillId="0" borderId="68">
      <alignment horizontal="centerContinuous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4" fillId="0" borderId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4" fontId="92" fillId="23" borderId="90" applyNumberFormat="0" applyProtection="0">
      <alignment vertical="center"/>
    </xf>
    <xf numFmtId="224" fontId="61" fillId="0" borderId="0" applyFont="0" applyFill="0" applyBorder="0" applyAlignment="0" applyProtection="0"/>
    <xf numFmtId="42" fontId="61" fillId="0" borderId="0" applyFont="0" applyFill="0" applyBorder="0" applyAlignment="0" applyProtection="0"/>
    <xf numFmtId="9" fontId="64" fillId="0" borderId="45" applyNumberFormat="0" applyBorder="0"/>
    <xf numFmtId="167" fontId="62" fillId="0" borderId="17">
      <alignment horizontal="right" vertical="center"/>
    </xf>
    <xf numFmtId="174" fontId="63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9" fillId="31" borderId="84" applyNumberFormat="0" applyAlignment="0" applyProtection="0"/>
    <xf numFmtId="166" fontId="64" fillId="0" borderId="0" applyFill="0" applyBorder="0" applyAlignment="0" applyProtection="0"/>
    <xf numFmtId="41" fontId="61" fillId="0" borderId="0" applyFont="0" applyFill="0" applyBorder="0" applyAlignment="0" applyProtection="0"/>
    <xf numFmtId="4" fontId="80" fillId="35" borderId="90" applyNumberFormat="0" applyProtection="0">
      <alignment horizontal="right" vertical="center"/>
    </xf>
    <xf numFmtId="0" fontId="110" fillId="0" borderId="0"/>
    <xf numFmtId="0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43" fontId="98" fillId="0" borderId="0" applyFont="0" applyFill="0" applyBorder="0" applyAlignment="0" applyProtection="0"/>
    <xf numFmtId="0" fontId="101" fillId="0" borderId="2">
      <alignment vertical="center" wrapText="1"/>
    </xf>
    <xf numFmtId="217" fontId="98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85" fontId="61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4" fontId="121" fillId="28" borderId="88" applyNumberFormat="0" applyProtection="0">
      <alignment horizontal="left" vertical="center" indent="1"/>
    </xf>
    <xf numFmtId="227" fontId="63" fillId="0" borderId="17">
      <alignment horizontal="right" vertical="center"/>
    </xf>
    <xf numFmtId="0" fontId="110" fillId="0" borderId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207" fontId="64" fillId="0" borderId="0" applyFill="0" applyBorder="0" applyAlignment="0" applyProtection="0"/>
    <xf numFmtId="167" fontId="62" fillId="0" borderId="17">
      <alignment horizontal="right" vertical="center"/>
    </xf>
    <xf numFmtId="217" fontId="61" fillId="0" borderId="0" applyFont="0" applyFill="0" applyBorder="0" applyAlignment="0" applyProtection="0"/>
    <xf numFmtId="204" fontId="62" fillId="0" borderId="92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1" fillId="0" borderId="0" applyFont="0" applyFill="0" applyBorder="0" applyAlignment="0" applyProtection="0"/>
    <xf numFmtId="167" fontId="62" fillId="0" borderId="17">
      <alignment horizontal="right" vertical="center"/>
    </xf>
    <xf numFmtId="0" fontId="70" fillId="14" borderId="86" applyNumberFormat="0" applyAlignment="0" applyProtection="0"/>
    <xf numFmtId="167" fontId="62" fillId="0" borderId="17">
      <alignment horizontal="right" vertical="center"/>
    </xf>
    <xf numFmtId="5" fontId="91" fillId="0" borderId="1">
      <alignment horizontal="left" vertical="top"/>
    </xf>
    <xf numFmtId="210" fontId="112" fillId="38" borderId="68" applyProtection="0">
      <alignment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232" fontId="61" fillId="0" borderId="0" applyFont="0" applyFill="0" applyBorder="0" applyAlignment="0" applyProtection="0"/>
    <xf numFmtId="204" fontId="62" fillId="0" borderId="92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224" fontId="61" fillId="0" borderId="0" applyFont="0" applyFill="0" applyBorder="0" applyAlignment="0" applyProtection="0"/>
    <xf numFmtId="167" fontId="62" fillId="0" borderId="17">
      <alignment horizontal="right" vertical="center"/>
    </xf>
    <xf numFmtId="196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4" fillId="0" borderId="0"/>
    <xf numFmtId="167" fontId="62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192" fontId="98" fillId="0" borderId="0" applyFont="0" applyFill="0" applyBorder="0" applyAlignment="0" applyProtection="0"/>
    <xf numFmtId="4" fontId="80" fillId="23" borderId="90" applyNumberFormat="0" applyProtection="0">
      <alignment horizontal="left" vertical="center" indent="1"/>
    </xf>
    <xf numFmtId="9" fontId="64" fillId="0" borderId="45" applyNumberFormat="0" applyBorder="0"/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2" fontId="61" fillId="0" borderId="0" applyFont="0" applyFill="0" applyBorder="0" applyAlignment="0" applyProtection="0"/>
    <xf numFmtId="193" fontId="76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0" fillId="0" borderId="0"/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10" fontId="78" fillId="14" borderId="2" applyNumberFormat="0" applyBorder="0" applyAlignment="0" applyProtection="0"/>
    <xf numFmtId="0" fontId="64" fillId="0" borderId="0"/>
    <xf numFmtId="181" fontId="72" fillId="0" borderId="17">
      <alignment horizontal="right" vertical="center"/>
    </xf>
    <xf numFmtId="167" fontId="62" fillId="0" borderId="17">
      <alignment horizontal="right" vertical="center"/>
    </xf>
    <xf numFmtId="42" fontId="61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228" fontId="61" fillId="0" borderId="0" applyFont="0" applyFill="0" applyBorder="0" applyAlignment="0" applyProtection="0"/>
    <xf numFmtId="0" fontId="126" fillId="0" borderId="0" applyNumberFormat="0" applyFill="0" applyBorder="0" applyAlignment="0" applyProtection="0"/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92" fontId="61" fillId="0" borderId="0" applyFont="0" applyFill="0" applyBorder="0" applyAlignment="0" applyProtection="0"/>
    <xf numFmtId="4" fontId="80" fillId="31" borderId="90" applyNumberFormat="0" applyProtection="0">
      <alignment horizontal="right" vertical="center"/>
    </xf>
    <xf numFmtId="0" fontId="64" fillId="0" borderId="0" applyFill="0" applyBorder="0" applyAlignment="0" applyProtection="0"/>
    <xf numFmtId="0" fontId="72" fillId="0" borderId="0"/>
    <xf numFmtId="0" fontId="110" fillId="0" borderId="0"/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167" fontId="62" fillId="0" borderId="17">
      <alignment horizontal="right" vertical="center"/>
    </xf>
    <xf numFmtId="0" fontId="61" fillId="0" borderId="0" applyFont="0" applyFill="0" applyBorder="0" applyAlignment="0" applyProtection="0"/>
    <xf numFmtId="224" fontId="61" fillId="0" borderId="0" applyFont="0" applyFill="0" applyBorder="0" applyAlignment="0" applyProtection="0"/>
    <xf numFmtId="207" fontId="64" fillId="0" borderId="0" applyFill="0" applyBorder="0" applyAlignment="0" applyProtection="0"/>
    <xf numFmtId="4" fontId="77" fillId="23" borderId="90" applyNumberFormat="0" applyProtection="0">
      <alignment vertical="center"/>
    </xf>
    <xf numFmtId="0" fontId="66" fillId="0" borderId="93" applyNumberFormat="0" applyAlignment="0" applyProtection="0">
      <alignment horizontal="lef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2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1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6" fillId="0" borderId="68">
      <alignment horizontal="left" vertical="center"/>
    </xf>
    <xf numFmtId="0" fontId="67" fillId="0" borderId="47" applyNumberFormat="0">
      <alignment horizontal="center"/>
    </xf>
    <xf numFmtId="178" fontId="61" fillId="0" borderId="0" applyFont="0" applyFill="0" applyBorder="0" applyAlignment="0" applyProtection="0"/>
    <xf numFmtId="4" fontId="80" fillId="22" borderId="90" applyNumberFormat="0" applyProtection="0">
      <alignment horizontal="right" vertical="center"/>
    </xf>
    <xf numFmtId="4" fontId="80" fillId="23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0" fillId="0" borderId="0"/>
    <xf numFmtId="9" fontId="64" fillId="0" borderId="45" applyNumberFormat="0" applyBorder="0"/>
    <xf numFmtId="188" fontId="73" fillId="0" borderId="2" applyNumberFormat="0" applyFont="0" applyFill="0" applyBorder="0" applyProtection="0">
      <alignment horizontal="distributed"/>
    </xf>
    <xf numFmtId="175" fontId="61" fillId="0" borderId="17">
      <alignment horizontal="right" vertical="center"/>
    </xf>
    <xf numFmtId="189" fontId="64" fillId="0" borderId="0" applyFill="0" applyBorder="0" applyAlignment="0" applyProtection="0"/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9" fontId="64" fillId="0" borderId="45" applyNumberFormat="0" applyBorder="0"/>
    <xf numFmtId="4" fontId="77" fillId="23" borderId="90" applyNumberFormat="0" applyProtection="0">
      <alignment vertical="center"/>
    </xf>
    <xf numFmtId="181" fontId="72" fillId="0" borderId="17">
      <alignment horizontal="right" vertical="center"/>
    </xf>
    <xf numFmtId="0" fontId="169" fillId="0" borderId="101"/>
    <xf numFmtId="251" fontId="64" fillId="0" borderId="0" applyFill="0" applyBorder="0" applyAlignment="0" applyProtection="0"/>
    <xf numFmtId="4" fontId="80" fillId="29" borderId="90" applyNumberFormat="0" applyProtection="0">
      <alignment horizontal="right" vertical="center"/>
    </xf>
    <xf numFmtId="170" fontId="61" fillId="0" borderId="0" applyFont="0" applyFill="0" applyBorder="0" applyAlignment="0" applyProtection="0"/>
    <xf numFmtId="0" fontId="70" fillId="14" borderId="86" applyNumberFormat="0" applyAlignment="0" applyProtection="0"/>
    <xf numFmtId="183" fontId="98" fillId="0" borderId="0" applyFont="0" applyFill="0" applyBorder="0" applyAlignment="0" applyProtection="0"/>
    <xf numFmtId="167" fontId="62" fillId="0" borderId="17">
      <alignment horizontal="right" vertical="center"/>
    </xf>
    <xf numFmtId="0" fontId="61" fillId="0" borderId="0" applyFont="0" applyFill="0" applyBorder="0" applyAlignment="0" applyProtection="0"/>
    <xf numFmtId="193" fontId="76" fillId="0" borderId="17">
      <alignment horizontal="right" vertical="center"/>
    </xf>
    <xf numFmtId="0" fontId="72" fillId="21" borderId="89" applyNumberFormat="0" applyFont="0" applyAlignment="0" applyProtection="0"/>
    <xf numFmtId="49" fontId="94" fillId="0" borderId="2">
      <alignment vertical="center"/>
    </xf>
    <xf numFmtId="227" fontId="63" fillId="0" borderId="17">
      <alignment horizontal="right" vertical="center"/>
    </xf>
    <xf numFmtId="251" fontId="64" fillId="0" borderId="0" applyFill="0" applyBorder="0" applyAlignment="0" applyProtection="0"/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66" fillId="0" borderId="93" applyNumberFormat="0" applyAlignment="0" applyProtection="0">
      <alignment horizontal="lef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229" fontId="64" fillId="0" borderId="0" applyFill="0" applyBorder="0" applyAlignment="0" applyProtection="0"/>
    <xf numFmtId="4" fontId="80" fillId="35" borderId="90" applyNumberFormat="0" applyProtection="0">
      <alignment horizontal="right" vertical="center"/>
    </xf>
    <xf numFmtId="0" fontId="66" fillId="0" borderId="93" applyNumberFormat="0" applyAlignment="0" applyProtection="0">
      <alignment horizontal="left" vertical="center"/>
    </xf>
    <xf numFmtId="184" fontId="64" fillId="0" borderId="0" applyFill="0" applyBorder="0" applyAlignment="0" applyProtection="0"/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38" fontId="64" fillId="0" borderId="0" applyFont="0" applyFill="0" applyBorder="0" applyAlignment="0" applyProtection="0"/>
    <xf numFmtId="43" fontId="72" fillId="0" borderId="0" applyFont="0" applyFill="0" applyBorder="0" applyAlignment="0" applyProtection="0"/>
    <xf numFmtId="252" fontId="64" fillId="0" borderId="0" applyFill="0" applyBorder="0" applyAlignment="0" applyProtection="0"/>
    <xf numFmtId="0" fontId="117" fillId="0" borderId="2" applyNumberFormat="0" applyFont="0" applyFill="0" applyBorder="0" applyAlignment="0">
      <alignment horizont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43" fontId="61" fillId="0" borderId="0" applyFont="0" applyFill="0" applyBorder="0" applyAlignment="0" applyProtection="0"/>
    <xf numFmtId="204" fontId="62" fillId="0" borderId="92">
      <alignment horizontal="right" vertical="center"/>
    </xf>
    <xf numFmtId="4" fontId="121" fillId="28" borderId="88" applyNumberFormat="0" applyProtection="0">
      <alignment horizontal="left" vertical="center" indent="1"/>
    </xf>
    <xf numFmtId="0" fontId="75" fillId="0" borderId="48" applyNumberFormat="0" applyFont="0" applyBorder="0" applyProtection="0">
      <alignment horizontal="center" vertical="center"/>
    </xf>
    <xf numFmtId="224" fontId="61" fillId="0" borderId="0" applyFont="0" applyFill="0" applyBorder="0" applyAlignment="0" applyProtection="0"/>
    <xf numFmtId="196" fontId="64" fillId="0" borderId="0" applyFill="0" applyBorder="0" applyAlignment="0" applyProtection="0"/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0" fontId="79" fillId="49" borderId="0" applyNumberFormat="0" applyBorder="0" applyAlignment="0" applyProtection="0"/>
    <xf numFmtId="167" fontId="62" fillId="0" borderId="17">
      <alignment horizontal="right" vertical="center"/>
    </xf>
    <xf numFmtId="245" fontId="64" fillId="0" borderId="0" applyFill="0" applyBorder="0" applyAlignment="0" applyProtection="0"/>
    <xf numFmtId="167" fontId="62" fillId="0" borderId="17">
      <alignment horizontal="right" vertical="center"/>
    </xf>
    <xf numFmtId="5" fontId="88" fillId="27" borderId="1">
      <alignment vertical="top"/>
    </xf>
    <xf numFmtId="9" fontId="64" fillId="0" borderId="45" applyNumberFormat="0" applyBorder="0"/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0" fontId="61" fillId="0" borderId="0" applyFont="0" applyFill="0" applyBorder="0" applyAlignment="0" applyProtection="0"/>
    <xf numFmtId="167" fontId="62" fillId="0" borderId="17">
      <alignment horizontal="right" vertical="center"/>
    </xf>
    <xf numFmtId="184" fontId="64" fillId="0" borderId="0" applyFill="0" applyBorder="0" applyAlignment="0" applyProtection="0"/>
    <xf numFmtId="4" fontId="92" fillId="23" borderId="90" applyNumberFormat="0" applyProtection="0">
      <alignment vertical="center"/>
    </xf>
    <xf numFmtId="193" fontId="76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4" fontId="121" fillId="28" borderId="88" applyNumberFormat="0" applyProtection="0">
      <alignment horizontal="left" vertical="center" indent="1"/>
    </xf>
    <xf numFmtId="170" fontId="61" fillId="0" borderId="0" applyFont="0" applyFill="0" applyBorder="0" applyAlignment="0" applyProtection="0"/>
    <xf numFmtId="170" fontId="61" fillId="0" borderId="0" applyFont="0" applyFill="0" applyBorder="0" applyAlignment="0" applyProtection="0"/>
    <xf numFmtId="181" fontId="72" fillId="0" borderId="17">
      <alignment horizontal="right" vertical="center"/>
    </xf>
    <xf numFmtId="10" fontId="78" fillId="14" borderId="2" applyNumberFormat="0" applyBorder="0" applyAlignment="0" applyProtection="0"/>
    <xf numFmtId="185" fontId="61" fillId="0" borderId="0" applyFont="0" applyFill="0" applyBorder="0" applyAlignment="0" applyProtection="0"/>
    <xf numFmtId="224" fontId="61" fillId="0" borderId="0" applyFont="0" applyFill="0" applyBorder="0" applyAlignment="0" applyProtection="0"/>
    <xf numFmtId="0" fontId="64" fillId="0" borderId="0" applyFill="0" applyBorder="0" applyAlignment="0" applyProtection="0"/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139" fillId="0" borderId="3" applyBorder="0"/>
    <xf numFmtId="167" fontId="62" fillId="0" borderId="17">
      <alignment horizontal="right" vertical="center"/>
    </xf>
    <xf numFmtId="269" fontId="72" fillId="0" borderId="0" applyFont="0" applyFill="0" applyBorder="0" applyAlignment="0" applyProtection="0"/>
    <xf numFmtId="178" fontId="61" fillId="0" borderId="0" applyFont="0" applyFill="0" applyBorder="0" applyAlignment="0" applyProtection="0"/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204" fontId="62" fillId="0" borderId="92">
      <alignment horizontal="right" vertical="center"/>
    </xf>
    <xf numFmtId="10" fontId="78" fillId="14" borderId="2" applyNumberFormat="0" applyBorder="0" applyAlignment="0" applyProtection="0"/>
    <xf numFmtId="230" fontId="64" fillId="0" borderId="0" applyFill="0" applyBorder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66" fillId="0" borderId="68">
      <alignment horizontal="left" vertical="center"/>
    </xf>
    <xf numFmtId="191" fontId="64" fillId="0" borderId="0" applyFill="0" applyBorder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184" fontId="64" fillId="0" borderId="0" applyFill="0" applyBorder="0" applyAlignment="0" applyProtection="0"/>
    <xf numFmtId="167" fontId="62" fillId="0" borderId="17">
      <alignment horizontal="right" vertical="center"/>
    </xf>
    <xf numFmtId="254" fontId="61" fillId="0" borderId="0" applyFont="0" applyFill="0" applyBorder="0" applyAlignment="0" applyProtection="0"/>
    <xf numFmtId="206" fontId="61" fillId="0" borderId="0" applyFont="0" applyFill="0" applyBorder="0" applyAlignment="0" applyProtection="0"/>
    <xf numFmtId="0" fontId="110" fillId="0" borderId="0"/>
    <xf numFmtId="167" fontId="62" fillId="0" borderId="17">
      <alignment horizontal="right" vertical="center"/>
    </xf>
    <xf numFmtId="170" fontId="61" fillId="0" borderId="0" applyFont="0" applyFill="0" applyBorder="0" applyAlignment="0" applyProtection="0"/>
    <xf numFmtId="2" fontId="84" fillId="0" borderId="17" applyBorder="0"/>
    <xf numFmtId="167" fontId="62" fillId="0" borderId="17">
      <alignment horizontal="right" vertical="center"/>
    </xf>
    <xf numFmtId="189" fontId="64" fillId="0" borderId="0" applyFill="0" applyBorder="0" applyAlignment="0" applyProtection="0"/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70" fontId="61" fillId="0" borderId="0" applyFont="0" applyFill="0" applyBorder="0" applyAlignment="0" applyProtection="0"/>
    <xf numFmtId="167" fontId="62" fillId="0" borderId="17">
      <alignment horizontal="right" vertical="center"/>
    </xf>
    <xf numFmtId="189" fontId="64" fillId="0" borderId="0" applyFill="0" applyBorder="0" applyAlignment="0" applyProtection="0"/>
    <xf numFmtId="167" fontId="6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191" fontId="64" fillId="0" borderId="0" applyFill="0" applyBorder="0" applyAlignment="0" applyProtection="0"/>
    <xf numFmtId="188" fontId="61" fillId="0" borderId="0" applyFont="0" applyFill="0" applyBorder="0" applyAlignment="0" applyProtection="0"/>
    <xf numFmtId="204" fontId="62" fillId="0" borderId="92">
      <alignment horizontal="right" vertical="center"/>
    </xf>
    <xf numFmtId="240" fontId="72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170" fontId="61" fillId="0" borderId="0" applyFont="0" applyFill="0" applyBorder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238" fontId="61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9" fontId="64" fillId="0" borderId="0" applyFill="0" applyBorder="0" applyAlignment="0" applyProtection="0"/>
    <xf numFmtId="191" fontId="64" fillId="0" borderId="0" applyFill="0" applyBorder="0" applyAlignment="0" applyProtection="0"/>
    <xf numFmtId="0" fontId="64" fillId="0" borderId="0" applyNumberFormat="0" applyFill="0" applyAlignment="0"/>
    <xf numFmtId="0" fontId="66" fillId="0" borderId="68">
      <alignment horizontal="left" vertical="center"/>
    </xf>
    <xf numFmtId="170" fontId="61" fillId="0" borderId="0" applyFont="0" applyFill="0" applyBorder="0" applyAlignment="0" applyProtection="0"/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213" fontId="61" fillId="0" borderId="0" applyFont="0" applyFill="0" applyBorder="0" applyAlignment="0" applyProtection="0"/>
    <xf numFmtId="0" fontId="66" fillId="0" borderId="68">
      <alignment horizontal="left" vertical="center"/>
    </xf>
    <xf numFmtId="4" fontId="121" fillId="28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0" fontId="81" fillId="0" borderId="91" applyNumberFormat="0" applyFill="0" applyAlignment="0" applyProtection="0"/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4" fontId="92" fillId="23" borderId="90" applyNumberFormat="0" applyProtection="0">
      <alignment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170" fontId="61" fillId="0" borderId="0" applyFont="0" applyFill="0" applyBorder="0" applyAlignment="0" applyProtection="0"/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213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4" fontId="72" fillId="0" borderId="2">
      <alignment wrapText="1"/>
    </xf>
    <xf numFmtId="167" fontId="62" fillId="0" borderId="17">
      <alignment horizontal="right" vertical="center"/>
    </xf>
    <xf numFmtId="0" fontId="105" fillId="0" borderId="0"/>
    <xf numFmtId="0" fontId="105" fillId="0" borderId="0"/>
    <xf numFmtId="43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211" fontId="90" fillId="0" borderId="17">
      <alignment horizontal="center"/>
    </xf>
    <xf numFmtId="204" fontId="62" fillId="0" borderId="92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84" fontId="64" fillId="0" borderId="0" applyFill="0" applyBorder="0" applyAlignment="0" applyProtection="0"/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242" fontId="61" fillId="0" borderId="0" applyFont="0" applyFill="0" applyBorder="0" applyAlignment="0" applyProtection="0"/>
    <xf numFmtId="203" fontId="61" fillId="0" borderId="0" applyFont="0" applyFill="0" applyBorder="0" applyAlignment="0" applyProtection="0"/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6" fontId="64" fillId="0" borderId="0" applyFill="0" applyBorder="0" applyAlignment="0" applyProtection="0"/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43" fontId="129" fillId="0" borderId="0" applyFont="0" applyFill="0" applyBorder="0" applyAlignment="0" applyProtection="0"/>
    <xf numFmtId="167" fontId="62" fillId="0" borderId="17">
      <alignment horizontal="right" vertical="center"/>
    </xf>
    <xf numFmtId="209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205" fontId="64" fillId="0" borderId="0" applyFill="0" applyBorder="0" applyAlignment="0" applyProtection="0"/>
    <xf numFmtId="208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24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4" fontId="121" fillId="28" borderId="88" applyNumberFormat="0" applyProtection="0">
      <alignment horizontal="left" vertical="center" indent="1"/>
    </xf>
    <xf numFmtId="184" fontId="64" fillId="0" borderId="0" applyFill="0" applyBorder="0" applyAlignment="0" applyProtection="0"/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225" fontId="64" fillId="0" borderId="0" applyFill="0" applyBorder="0" applyAlignment="0" applyProtection="0"/>
    <xf numFmtId="4" fontId="80" fillId="24" borderId="90" applyNumberFormat="0" applyProtection="0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84" fontId="64" fillId="0" borderId="0" applyFill="0" applyBorder="0" applyAlignment="0" applyProtection="0"/>
    <xf numFmtId="174" fontId="63" fillId="0" borderId="17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251" fontId="64" fillId="0" borderId="0" applyFill="0" applyBorder="0" applyAlignment="0" applyProtection="0"/>
    <xf numFmtId="189" fontId="64" fillId="0" borderId="0" applyFill="0" applyBorder="0" applyAlignment="0" applyProtection="0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203" fontId="61" fillId="0" borderId="0" applyFont="0" applyFill="0" applyBorder="0" applyAlignment="0" applyProtection="0"/>
    <xf numFmtId="239" fontId="124" fillId="0" borderId="0" applyFont="0" applyFill="0" applyBorder="0" applyAlignment="0" applyProtection="0"/>
    <xf numFmtId="9" fontId="64" fillId="0" borderId="45" applyNumberFormat="0" applyBorder="0"/>
    <xf numFmtId="167" fontId="62" fillId="0" borderId="17">
      <alignment horizontal="right" vertical="center"/>
    </xf>
    <xf numFmtId="245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0" fontId="61" fillId="0" borderId="0" applyFont="0" applyFill="0" applyBorder="0" applyAlignment="0" applyProtection="0"/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0" fontId="61" fillId="0" borderId="0" applyFont="0" applyFill="0" applyBorder="0" applyAlignment="0" applyProtection="0"/>
    <xf numFmtId="0" fontId="140" fillId="43" borderId="68" applyNumberFormat="0" applyFont="0" applyAlignment="0">
      <alignment horizontal="center"/>
    </xf>
    <xf numFmtId="0" fontId="72" fillId="21" borderId="89" applyNumberFormat="0" applyFont="0" applyAlignment="0" applyProtection="0"/>
    <xf numFmtId="0" fontId="71" fillId="0" borderId="87" applyNumberFormat="0" applyAlignment="0">
      <alignment horizontal="center"/>
    </xf>
    <xf numFmtId="191" fontId="64" fillId="0" borderId="0" applyFill="0" applyBorder="0" applyAlignment="0" applyProtection="0"/>
    <xf numFmtId="174" fontId="63" fillId="0" borderId="17">
      <alignment horizontal="right" vertical="center"/>
    </xf>
    <xf numFmtId="0" fontId="64" fillId="0" borderId="0" applyFill="0" applyBorder="0" applyAlignment="0" applyProtection="0"/>
    <xf numFmtId="0" fontId="70" fillId="14" borderId="86" applyNumberFormat="0" applyAlignment="0" applyProtection="0"/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175" fontId="61" fillId="0" borderId="17">
      <alignment horizontal="right" vertical="center"/>
    </xf>
    <xf numFmtId="230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0" fontId="67" fillId="0" borderId="85" applyNumberFormat="0">
      <alignment horizontal="center"/>
    </xf>
    <xf numFmtId="184" fontId="64" fillId="0" borderId="0" applyFill="0" applyBorder="0" applyAlignment="0" applyProtection="0"/>
    <xf numFmtId="42" fontId="61" fillId="0" borderId="0" applyFont="0" applyFill="0" applyBorder="0" applyAlignment="0" applyProtection="0"/>
    <xf numFmtId="210" fontId="112" fillId="38" borderId="68" applyProtection="0">
      <alignment vertical="center"/>
    </xf>
    <xf numFmtId="4" fontId="121" fillId="28" borderId="88" applyNumberFormat="0" applyProtection="0">
      <alignment horizontal="left" vertical="center" indent="1"/>
    </xf>
    <xf numFmtId="9" fontId="64" fillId="0" borderId="45" applyNumberFormat="0" applyBorder="0"/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49" fontId="94" fillId="0" borderId="2">
      <alignment vertical="center"/>
    </xf>
    <xf numFmtId="184" fontId="64" fillId="0" borderId="0" applyFill="0" applyBorder="0" applyAlignment="0" applyProtection="0"/>
    <xf numFmtId="0" fontId="70" fillId="14" borderId="86" applyNumberFormat="0" applyAlignment="0" applyProtection="0"/>
    <xf numFmtId="0" fontId="70" fillId="14" borderId="86" applyNumberFormat="0" applyAlignment="0" applyProtection="0"/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230" fontId="64" fillId="0" borderId="0" applyFill="0" applyBorder="0" applyAlignment="0" applyProtection="0"/>
    <xf numFmtId="4" fontId="72" fillId="0" borderId="2">
      <alignment wrapText="1"/>
    </xf>
    <xf numFmtId="215" fontId="63" fillId="0" borderId="92">
      <alignment horizontal="right" vertical="center"/>
    </xf>
    <xf numFmtId="185" fontId="61" fillId="0" borderId="0" applyFont="0" applyFill="0" applyBorder="0" applyAlignment="0" applyProtection="0"/>
    <xf numFmtId="208" fontId="64" fillId="0" borderId="0" applyFill="0" applyBorder="0" applyAlignment="0" applyProtection="0"/>
    <xf numFmtId="167" fontId="62" fillId="0" borderId="17">
      <alignment horizontal="right" vertical="center"/>
    </xf>
    <xf numFmtId="9" fontId="64" fillId="0" borderId="45" applyNumberFormat="0" applyBorder="0"/>
    <xf numFmtId="175" fontId="61" fillId="0" borderId="17">
      <alignment horizontal="right" vertical="center"/>
    </xf>
    <xf numFmtId="0" fontId="101" fillId="0" borderId="2">
      <alignment vertical="center" wrapText="1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4" fillId="0" borderId="0" applyFill="0" applyBorder="0" applyAlignment="0" applyProtection="0"/>
    <xf numFmtId="4" fontId="80" fillId="34" borderId="90" applyNumberFormat="0" applyProtection="0">
      <alignment horizontal="right" vertical="center"/>
    </xf>
    <xf numFmtId="4" fontId="80" fillId="25" borderId="90" applyNumberFormat="0" applyProtection="0">
      <alignment vertical="center"/>
    </xf>
    <xf numFmtId="4" fontId="80" fillId="33" borderId="90" applyNumberFormat="0" applyProtection="0">
      <alignment horizontal="right" vertical="center"/>
    </xf>
    <xf numFmtId="175" fontId="61" fillId="0" borderId="17">
      <alignment horizontal="right" vertical="center"/>
    </xf>
    <xf numFmtId="0" fontId="61" fillId="0" borderId="0" applyFont="0" applyFill="0" applyBorder="0" applyAlignment="0" applyProtection="0"/>
    <xf numFmtId="181" fontId="7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68" fontId="61" fillId="0" borderId="0" applyFont="0" applyFill="0" applyBorder="0" applyAlignment="0" applyProtection="0"/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4" fontId="80" fillId="35" borderId="90" applyNumberFormat="0" applyProtection="0">
      <alignment horizontal="right" vertical="center"/>
    </xf>
    <xf numFmtId="0" fontId="99" fillId="31" borderId="84" applyNumberFormat="0" applyAlignment="0" applyProtection="0"/>
    <xf numFmtId="174" fontId="63" fillId="0" borderId="17">
      <alignment horizontal="right" vertical="center"/>
    </xf>
    <xf numFmtId="167" fontId="62" fillId="0" borderId="17">
      <alignment horizontal="right" vertical="center"/>
    </xf>
    <xf numFmtId="211" fontId="90" fillId="0" borderId="17">
      <alignment horizontal="center"/>
    </xf>
    <xf numFmtId="0" fontId="99" fillId="31" borderId="84" applyNumberFormat="0" applyAlignment="0" applyProtection="0"/>
    <xf numFmtId="185" fontId="61" fillId="0" borderId="0" applyFont="0" applyFill="0" applyBorder="0" applyAlignment="0" applyProtection="0"/>
    <xf numFmtId="43" fontId="105" fillId="0" borderId="0" applyFont="0" applyFill="0" applyBorder="0" applyAlignment="0" applyProtection="0"/>
    <xf numFmtId="43" fontId="105" fillId="0" borderId="0" applyFont="0" applyFill="0" applyBorder="0" applyAlignment="0" applyProtection="0"/>
    <xf numFmtId="191" fontId="64" fillId="0" borderId="0" applyFill="0" applyBorder="0" applyAlignment="0" applyProtection="0"/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85" fontId="61" fillId="0" borderId="0" applyFont="0" applyFill="0" applyBorder="0" applyAlignment="0" applyProtection="0"/>
    <xf numFmtId="4" fontId="80" fillId="33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4" fontId="80" fillId="26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1" fillId="0" borderId="0" applyFont="0" applyFill="0" applyBorder="0" applyAlignment="0" applyProtection="0"/>
    <xf numFmtId="0" fontId="118" fillId="14" borderId="0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89" fontId="64" fillId="0" borderId="0" applyFill="0" applyBorder="0" applyAlignment="0" applyProtection="0"/>
    <xf numFmtId="193" fontId="76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236" fontId="167" fillId="0" borderId="0" applyFont="0" applyFill="0" applyBorder="0" applyAlignment="0" applyProtection="0"/>
    <xf numFmtId="167" fontId="62" fillId="0" borderId="17">
      <alignment horizontal="right" vertical="center"/>
    </xf>
    <xf numFmtId="0" fontId="61" fillId="0" borderId="0" applyFont="0" applyFill="0" applyBorder="0" applyAlignment="0" applyProtection="0"/>
    <xf numFmtId="175" fontId="61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0" fontId="72" fillId="0" borderId="0" applyFill="0" applyBorder="0" applyAlignment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42" fontId="61" fillId="0" borderId="0" applyFont="0" applyFill="0" applyBorder="0" applyAlignment="0" applyProtection="0"/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185" fontId="61" fillId="0" borderId="0" applyFont="0" applyFill="0" applyBorder="0" applyAlignment="0" applyProtection="0"/>
    <xf numFmtId="175" fontId="61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3" fontId="95" fillId="0" borderId="19">
      <alignment vertical="center"/>
    </xf>
    <xf numFmtId="9" fontId="64" fillId="0" borderId="45" applyNumberFormat="0" applyBorder="0"/>
    <xf numFmtId="9" fontId="64" fillId="0" borderId="45" applyNumberFormat="0" applyBorder="0"/>
    <xf numFmtId="183" fontId="98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170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6" fillId="0" borderId="68">
      <alignment horizontal="left" vertical="center"/>
    </xf>
    <xf numFmtId="175" fontId="61" fillId="0" borderId="17">
      <alignment horizontal="right" vertical="center"/>
    </xf>
    <xf numFmtId="43" fontId="61" fillId="0" borderId="0" applyFont="0" applyFill="0" applyBorder="0" applyAlignment="0" applyProtection="0"/>
    <xf numFmtId="175" fontId="61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0" fontId="67" fillId="0" borderId="47" applyNumberFormat="0">
      <alignment horizontal="center"/>
    </xf>
    <xf numFmtId="49" fontId="94" fillId="0" borderId="2">
      <alignment vertical="center"/>
    </xf>
    <xf numFmtId="4" fontId="80" fillId="34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0" fontId="61" fillId="0" borderId="0" applyFont="0" applyFill="0" applyBorder="0" applyAlignment="0" applyProtection="0"/>
    <xf numFmtId="204" fontId="62" fillId="0" borderId="92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0" fontId="78" fillId="21" borderId="2" applyNumberFormat="0" applyBorder="0" applyAlignment="0" applyProtection="0"/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6" fillId="0" borderId="68">
      <alignment horizontal="left" vertical="center"/>
    </xf>
    <xf numFmtId="224" fontId="61" fillId="0" borderId="0" applyFont="0" applyFill="0" applyBorder="0" applyAlignment="0" applyProtection="0"/>
    <xf numFmtId="224" fontId="61" fillId="0" borderId="0" applyFont="0" applyFill="0" applyBorder="0" applyAlignment="0" applyProtection="0"/>
    <xf numFmtId="192" fontId="98" fillId="0" borderId="0" applyFont="0" applyFill="0" applyBorder="0" applyAlignment="0" applyProtection="0"/>
    <xf numFmtId="181" fontId="72" fillId="0" borderId="17">
      <alignment horizontal="right" vertical="center"/>
    </xf>
    <xf numFmtId="0" fontId="67" fillId="0" borderId="85" applyNumberFormat="0">
      <alignment horizontal="center"/>
    </xf>
    <xf numFmtId="4" fontId="121" fillId="28" borderId="88" applyNumberFormat="0" applyProtection="0">
      <alignment horizontal="left" vertical="center" indent="1"/>
    </xf>
    <xf numFmtId="0" fontId="61" fillId="0" borderId="0" applyFont="0" applyFill="0" applyBorder="0" applyAlignment="0" applyProtection="0"/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8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224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68" fillId="0" borderId="68">
      <alignment horizontal="centerContinuous"/>
    </xf>
    <xf numFmtId="10" fontId="78" fillId="14" borderId="2" applyNumberFormat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232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7" fillId="0" borderId="85" applyNumberFormat="0">
      <alignment horizontal="center"/>
    </xf>
    <xf numFmtId="4" fontId="72" fillId="0" borderId="2">
      <alignment wrapText="1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70" fontId="61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0" fontId="75" fillId="0" borderId="48" applyNumberFormat="0" applyFont="0" applyBorder="0" applyProtection="0">
      <alignment horizontal="center" vertical="center"/>
    </xf>
    <xf numFmtId="0" fontId="144" fillId="33" borderId="0" applyNumberFormat="0" applyBorder="0" applyAlignment="0" applyProtection="0"/>
    <xf numFmtId="226" fontId="64" fillId="0" borderId="0" applyFill="0" applyBorder="0" applyAlignment="0" applyProtection="0"/>
    <xf numFmtId="181" fontId="72" fillId="0" borderId="17">
      <alignment horizontal="right" vertical="center"/>
    </xf>
    <xf numFmtId="0" fontId="67" fillId="0" borderId="85" applyNumberFormat="0">
      <alignment horizontal="center"/>
    </xf>
    <xf numFmtId="238" fontId="61" fillId="0" borderId="0" applyFont="0" applyFill="0" applyBorder="0" applyAlignment="0" applyProtection="0"/>
    <xf numFmtId="167" fontId="62" fillId="0" borderId="17">
      <alignment horizontal="right" vertical="center"/>
    </xf>
    <xf numFmtId="189" fontId="64" fillId="0" borderId="0" applyFill="0" applyBorder="0" applyAlignment="0" applyProtection="0"/>
    <xf numFmtId="167" fontId="62" fillId="0" borderId="17">
      <alignment horizontal="right" vertical="center"/>
    </xf>
    <xf numFmtId="187" fontId="63" fillId="0" borderId="17">
      <alignment horizontal="right" vertical="center"/>
    </xf>
    <xf numFmtId="181" fontId="72" fillId="0" borderId="17">
      <alignment horizontal="right" vertical="center"/>
    </xf>
    <xf numFmtId="271" fontId="72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4" fontId="77" fillId="20" borderId="88" applyNumberFormat="0" applyProtection="0">
      <alignment horizontal="left" vertical="center" indent="1"/>
    </xf>
    <xf numFmtId="274" fontId="85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170" fontId="61" fillId="0" borderId="0" applyFont="0" applyFill="0" applyBorder="0" applyAlignment="0" applyProtection="0"/>
    <xf numFmtId="4" fontId="80" fillId="24" borderId="90" applyNumberFormat="0" applyProtection="0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72" fillId="21" borderId="89" applyNumberFormat="0" applyFont="0" applyAlignment="0" applyProtection="0"/>
    <xf numFmtId="173" fontId="61" fillId="0" borderId="0" applyFont="0" applyFill="0" applyBorder="0" applyAlignment="0" applyProtection="0"/>
    <xf numFmtId="196" fontId="64" fillId="0" borderId="0" applyFill="0" applyBorder="0" applyAlignment="0" applyProtection="0"/>
    <xf numFmtId="4" fontId="77" fillId="20" borderId="88" applyNumberFormat="0" applyProtection="0">
      <alignment horizontal="left" vertical="center" indent="1"/>
    </xf>
    <xf numFmtId="38" fontId="78" fillId="14" borderId="0" applyNumberFormat="0" applyBorder="0" applyAlignment="0" applyProtection="0"/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170" fontId="61" fillId="0" borderId="0" applyFont="0" applyFill="0" applyBorder="0" applyAlignment="0" applyProtection="0"/>
    <xf numFmtId="212" fontId="64" fillId="0" borderId="0" applyFill="0" applyBorder="0" applyAlignment="0" applyProtection="0"/>
    <xf numFmtId="181" fontId="7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72" fillId="21" borderId="89" applyNumberFormat="0" applyFont="0" applyAlignment="0" applyProtection="0"/>
    <xf numFmtId="275" fontId="72" fillId="0" borderId="0" applyFont="0" applyFill="0" applyBorder="0" applyAlignment="0" applyProtection="0"/>
    <xf numFmtId="43" fontId="245" fillId="0" borderId="0" applyFont="0" applyFill="0" applyBorder="0" applyAlignment="0" applyProtection="0"/>
    <xf numFmtId="167" fontId="62" fillId="0" borderId="17">
      <alignment horizontal="right" vertical="center"/>
    </xf>
    <xf numFmtId="0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81" fontId="72" fillId="0" borderId="17">
      <alignment horizontal="right" vertical="center"/>
    </xf>
    <xf numFmtId="0" fontId="60" fillId="14" borderId="84" applyNumberFormat="0" applyAlignment="0" applyProtection="0"/>
    <xf numFmtId="167" fontId="62" fillId="0" borderId="17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70" fontId="61" fillId="0" borderId="0" applyFont="0" applyFill="0" applyBorder="0" applyAlignment="0" applyProtection="0"/>
    <xf numFmtId="230" fontId="64" fillId="0" borderId="0" applyFill="0" applyBorder="0" applyAlignment="0" applyProtection="0"/>
    <xf numFmtId="167" fontId="62" fillId="0" borderId="17">
      <alignment horizontal="right" vertical="center"/>
    </xf>
    <xf numFmtId="170" fontId="61" fillId="0" borderId="0" applyFont="0" applyFill="0" applyBorder="0" applyAlignment="0" applyProtection="0"/>
    <xf numFmtId="10" fontId="78" fillId="21" borderId="2" applyNumberFormat="0" applyBorder="0" applyAlignment="0" applyProtection="0"/>
    <xf numFmtId="238" fontId="61" fillId="0" borderId="0" applyFont="0" applyFill="0" applyBorder="0" applyAlignment="0" applyProtection="0"/>
    <xf numFmtId="2" fontId="84" fillId="0" borderId="17" applyBorder="0"/>
    <xf numFmtId="185" fontId="61" fillId="0" borderId="0" applyFont="0" applyFill="0" applyBorder="0" applyAlignment="0" applyProtection="0"/>
    <xf numFmtId="245" fontId="64" fillId="0" borderId="0" applyFill="0" applyBorder="0" applyAlignment="0" applyProtection="0"/>
    <xf numFmtId="0" fontId="245" fillId="0" borderId="0"/>
    <xf numFmtId="0" fontId="245" fillId="0" borderId="0"/>
    <xf numFmtId="4" fontId="103" fillId="25" borderId="90" applyNumberFormat="0" applyProtection="0">
      <alignment horizontal="right" vertical="center"/>
    </xf>
    <xf numFmtId="184" fontId="64" fillId="0" borderId="0" applyFill="0" applyBorder="0" applyAlignment="0" applyProtection="0"/>
    <xf numFmtId="167" fontId="62" fillId="0" borderId="17">
      <alignment horizontal="right" vertical="center"/>
    </xf>
    <xf numFmtId="224" fontId="61" fillId="0" borderId="0" applyFont="0" applyFill="0" applyBorder="0" applyAlignment="0" applyProtection="0"/>
    <xf numFmtId="226" fontId="64" fillId="0" borderId="0" applyFill="0" applyBorder="0" applyAlignment="0" applyProtection="0"/>
    <xf numFmtId="210" fontId="112" fillId="38" borderId="68" applyProtection="0">
      <alignment vertical="center"/>
    </xf>
    <xf numFmtId="0" fontId="67" fillId="0" borderId="47" applyNumberFormat="0">
      <alignment horizontal="center"/>
    </xf>
    <xf numFmtId="250" fontId="61" fillId="0" borderId="0" applyFont="0" applyFill="0" applyBorder="0" applyAlignment="0" applyProtection="0"/>
    <xf numFmtId="4" fontId="80" fillId="34" borderId="90" applyNumberFormat="0" applyProtection="0">
      <alignment horizontal="right" vertical="center"/>
    </xf>
    <xf numFmtId="0" fontId="70" fillId="14" borderId="86" applyNumberFormat="0" applyAlignment="0" applyProtection="0"/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232" fontId="61" fillId="0" borderId="0" applyFont="0" applyFill="0" applyBorder="0" applyAlignment="0" applyProtection="0"/>
    <xf numFmtId="213" fontId="61" fillId="0" borderId="0" applyFont="0" applyFill="0" applyBorder="0" applyAlignment="0" applyProtection="0"/>
    <xf numFmtId="189" fontId="64" fillId="0" borderId="0" applyFill="0" applyBorder="0" applyAlignment="0" applyProtection="0"/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104" fillId="32" borderId="84" applyNumberFormat="0" applyAlignment="0" applyProtection="0"/>
    <xf numFmtId="167" fontId="62" fillId="0" borderId="17">
      <alignment horizontal="right" vertical="center"/>
    </xf>
    <xf numFmtId="230" fontId="64" fillId="0" borderId="0" applyFill="0" applyBorder="0" applyAlignment="0" applyProtection="0"/>
    <xf numFmtId="167" fontId="62" fillId="0" borderId="17">
      <alignment horizontal="right" vertical="center"/>
    </xf>
    <xf numFmtId="192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91" fontId="64" fillId="0" borderId="0" applyFill="0" applyBorder="0" applyAlignment="0" applyProtection="0"/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81" fontId="72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209" fontId="61" fillId="0" borderId="0" applyFont="0" applyFill="0" applyBorder="0" applyAlignment="0" applyProtection="0"/>
    <xf numFmtId="167" fontId="62" fillId="0" borderId="17">
      <alignment horizontal="right" vertical="center"/>
    </xf>
    <xf numFmtId="170" fontId="61" fillId="0" borderId="0" applyFont="0" applyFill="0" applyBorder="0" applyAlignment="0" applyProtection="0"/>
    <xf numFmtId="0" fontId="66" fillId="0" borderId="68">
      <alignment horizontal="left" vertical="center"/>
    </xf>
    <xf numFmtId="43" fontId="245" fillId="0" borderId="0" applyFont="0" applyFill="0" applyBorder="0" applyAlignment="0" applyProtection="0"/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84" fontId="64" fillId="0" borderId="0" applyFill="0" applyBorder="0" applyAlignment="0" applyProtection="0"/>
    <xf numFmtId="4" fontId="86" fillId="25" borderId="90" applyNumberFormat="0" applyProtection="0">
      <alignment horizontal="right" vertical="center"/>
    </xf>
    <xf numFmtId="3" fontId="95" fillId="0" borderId="19">
      <alignment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45" fontId="64" fillId="0" borderId="0" applyFill="0" applyBorder="0" applyAlignment="0" applyProtection="0"/>
    <xf numFmtId="167" fontId="6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43" fontId="61" fillId="0" borderId="0" applyFont="0" applyFill="0" applyBorder="0" applyAlignment="0" applyProtection="0"/>
    <xf numFmtId="193" fontId="76" fillId="0" borderId="17">
      <alignment horizontal="right" vertical="center"/>
    </xf>
    <xf numFmtId="5" fontId="91" fillId="0" borderId="1">
      <alignment horizontal="left" vertical="top"/>
    </xf>
    <xf numFmtId="187" fontId="63" fillId="0" borderId="17">
      <alignment horizontal="right" vertical="center"/>
    </xf>
    <xf numFmtId="193" fontId="76" fillId="0" borderId="17">
      <alignment horizontal="right" vertical="center"/>
    </xf>
    <xf numFmtId="10" fontId="78" fillId="14" borderId="2" applyNumberFormat="0" applyBorder="0" applyAlignment="0" applyProtection="0"/>
    <xf numFmtId="204" fontId="62" fillId="0" borderId="92">
      <alignment horizontal="right" vertical="center"/>
    </xf>
    <xf numFmtId="4" fontId="80" fillId="35" borderId="90" applyNumberFormat="0" applyProtection="0">
      <alignment horizontal="right" vertical="center"/>
    </xf>
    <xf numFmtId="185" fontId="61" fillId="0" borderId="0" applyFont="0" applyFill="0" applyBorder="0" applyAlignment="0" applyProtection="0"/>
    <xf numFmtId="181" fontId="72" fillId="0" borderId="17">
      <alignment horizontal="right" vertical="center"/>
    </xf>
    <xf numFmtId="0" fontId="67" fillId="0" borderId="85" applyNumberFormat="0">
      <alignment horizontal="center"/>
    </xf>
    <xf numFmtId="181" fontId="7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210" fontId="112" fillId="38" borderId="68" applyProtection="0">
      <alignment vertical="center"/>
    </xf>
    <xf numFmtId="203" fontId="61" fillId="0" borderId="0" applyFont="0" applyFill="0" applyBorder="0" applyAlignment="0" applyProtection="0"/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66" fillId="0" borderId="93" applyNumberFormat="0" applyAlignment="0" applyProtection="0">
      <alignment horizontal="left" vertical="center"/>
    </xf>
    <xf numFmtId="194" fontId="96" fillId="0" borderId="92">
      <alignment horizontal="right" vertical="center"/>
    </xf>
    <xf numFmtId="238" fontId="61" fillId="0" borderId="0" applyFont="0" applyFill="0" applyBorder="0" applyAlignment="0" applyProtection="0"/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0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9" fontId="64" fillId="0" borderId="45" applyNumberFormat="0" applyBorder="0"/>
    <xf numFmtId="0" fontId="64" fillId="0" borderId="0" applyFill="0" applyBorder="0" applyAlignment="0" applyProtection="0"/>
    <xf numFmtId="174" fontId="63" fillId="0" borderId="17">
      <alignment horizontal="right" vertic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4" fontId="80" fillId="23" borderId="90" applyNumberFormat="0" applyProtection="0">
      <alignment horizontal="left" vertical="center" indent="1"/>
    </xf>
    <xf numFmtId="238" fontId="61" fillId="0" borderId="0" applyFont="0" applyFill="0" applyBorder="0" applyAlignment="0" applyProtection="0"/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3" fontId="245" fillId="0" borderId="0" applyFont="0" applyFill="0" applyBorder="0" applyAlignment="0" applyProtection="0"/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89" fontId="64" fillId="0" borderId="0" applyFill="0" applyBorder="0" applyAlignment="0" applyProtection="0"/>
    <xf numFmtId="0" fontId="61" fillId="0" borderId="0" applyFont="0" applyFill="0" applyBorder="0" applyAlignment="0" applyProtection="0"/>
    <xf numFmtId="181" fontId="72" fillId="0" borderId="17">
      <alignment horizontal="right" vertical="center"/>
    </xf>
    <xf numFmtId="188" fontId="61" fillId="0" borderId="0" applyFont="0" applyFill="0" applyBorder="0" applyAlignment="0" applyProtection="0"/>
    <xf numFmtId="4" fontId="77" fillId="20" borderId="90" applyNumberFormat="0" applyProtection="0">
      <alignment horizontal="left" vertical="center" indent="1"/>
    </xf>
    <xf numFmtId="2" fontId="82" fillId="0" borderId="2"/>
    <xf numFmtId="213" fontId="61" fillId="0" borderId="0" applyFont="0" applyFill="0" applyBorder="0" applyAlignment="0" applyProtection="0"/>
    <xf numFmtId="0" fontId="67" fillId="0" borderId="47" applyNumberFormat="0">
      <alignment horizontal="center"/>
    </xf>
    <xf numFmtId="0" fontId="75" fillId="0" borderId="48" applyNumberFormat="0" applyFont="0" applyBorder="0" applyProtection="0">
      <alignment horizontal="center" vertical="center"/>
    </xf>
    <xf numFmtId="0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244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24" fontId="61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4" fontId="80" fillId="24" borderId="90" applyNumberFormat="0" applyProtection="0">
      <alignment horizontal="right" vertical="center"/>
    </xf>
    <xf numFmtId="232" fontId="61" fillId="0" borderId="0" applyFont="0" applyFill="0" applyBorder="0" applyAlignment="0" applyProtection="0"/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230" fontId="64" fillId="0" borderId="0" applyFill="0" applyBorder="0" applyAlignment="0" applyProtection="0"/>
    <xf numFmtId="167" fontId="62" fillId="0" borderId="17">
      <alignment horizontal="right" vertical="center"/>
    </xf>
    <xf numFmtId="0" fontId="99" fillId="31" borderId="84" applyNumberFormat="0" applyAlignment="0" applyProtection="0"/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183" fontId="98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4" fillId="0" borderId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42" fontId="61" fillId="0" borderId="0" applyFont="0" applyFill="0" applyBorder="0" applyAlignment="0" applyProtection="0"/>
    <xf numFmtId="4" fontId="80" fillId="24" borderId="90" applyNumberFormat="0" applyProtection="0">
      <alignment horizontal="right" vertical="center"/>
    </xf>
    <xf numFmtId="193" fontId="76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213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1" fillId="0" borderId="0" applyFont="0" applyFill="0" applyBorder="0" applyAlignment="0" applyProtection="0"/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70" fontId="61" fillId="0" borderId="0" applyFont="0" applyFill="0" applyBorder="0" applyAlignment="0" applyProtection="0"/>
    <xf numFmtId="175" fontId="61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257" fontId="64" fillId="0" borderId="0" applyFill="0" applyBorder="0" applyAlignment="0" applyProtection="0"/>
    <xf numFmtId="167" fontId="62" fillId="0" borderId="17">
      <alignment horizontal="right" vertical="center"/>
    </xf>
    <xf numFmtId="0" fontId="61" fillId="0" borderId="0" applyFont="0" applyFill="0" applyBorder="0" applyAlignment="0" applyProtection="0"/>
    <xf numFmtId="167" fontId="62" fillId="0" borderId="17">
      <alignment horizontal="right" vertical="center"/>
    </xf>
    <xf numFmtId="238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48" fontId="95" fillId="0" borderId="98" applyBorder="0"/>
    <xf numFmtId="4" fontId="77" fillId="23" borderId="90" applyNumberFormat="0" applyProtection="0">
      <alignment vertical="center"/>
    </xf>
    <xf numFmtId="178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00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96" fontId="64" fillId="0" borderId="0" applyFill="0" applyBorder="0" applyAlignment="0" applyProtection="0"/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5" fontId="61" fillId="0" borderId="0" applyFont="0" applyFill="0" applyBorder="0" applyAlignment="0" applyProtection="0"/>
    <xf numFmtId="0" fontId="164" fillId="0" borderId="101">
      <alignment horizontal="center"/>
    </xf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238" fontId="61" fillId="0" borderId="0" applyFont="0" applyFill="0" applyBorder="0" applyAlignment="0" applyProtection="0"/>
    <xf numFmtId="213" fontId="61" fillId="0" borderId="0" applyFont="0" applyFill="0" applyBorder="0" applyAlignment="0" applyProtection="0"/>
    <xf numFmtId="0" fontId="161" fillId="0" borderId="0" applyFont="0" applyFill="0" applyBorder="0" applyAlignment="0" applyProtection="0"/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207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238" fontId="61" fillId="0" borderId="0" applyFont="0" applyFill="0" applyBorder="0" applyAlignment="0" applyProtection="0"/>
    <xf numFmtId="175" fontId="61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2" fontId="64" fillId="0" borderId="0" applyFill="0" applyBorder="0" applyAlignment="0" applyProtection="0"/>
    <xf numFmtId="245" fontId="64" fillId="0" borderId="0" applyFill="0" applyBorder="0" applyAlignment="0" applyProtection="0"/>
    <xf numFmtId="0" fontId="66" fillId="0" borderId="93" applyNumberFormat="0" applyAlignment="0" applyProtection="0">
      <alignment horizontal="left" vertical="center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4" fontId="64" fillId="0" borderId="0" applyFill="0" applyBorder="0" applyAlignment="0" applyProtection="0"/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218" fontId="61" fillId="0" borderId="0" applyFont="0" applyFill="0" applyBorder="0" applyAlignment="0" applyProtection="0"/>
    <xf numFmtId="42" fontId="61" fillId="0" borderId="0" applyFont="0" applyFill="0" applyBorder="0" applyAlignment="0" applyProtection="0"/>
    <xf numFmtId="184" fontId="64" fillId="0" borderId="0" applyFill="0" applyBorder="0" applyAlignment="0" applyProtection="0"/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0" fillId="14" borderId="86" applyNumberFormat="0" applyAlignment="0" applyProtection="0"/>
    <xf numFmtId="188" fontId="61" fillId="0" borderId="0" applyFont="0" applyFill="0" applyBorder="0" applyAlignment="0" applyProtection="0"/>
    <xf numFmtId="188" fontId="61" fillId="0" borderId="0" applyFont="0" applyFill="0" applyBorder="0" applyAlignment="0" applyProtection="0"/>
    <xf numFmtId="167" fontId="62" fillId="0" borderId="17">
      <alignment horizontal="right" vertical="center"/>
    </xf>
    <xf numFmtId="245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5" fontId="64" fillId="0" borderId="0" applyFill="0" applyBorder="0" applyAlignment="0" applyProtection="0"/>
    <xf numFmtId="279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91" fontId="64" fillId="0" borderId="0" applyFill="0" applyBorder="0" applyAlignment="0" applyProtection="0"/>
    <xf numFmtId="193" fontId="76" fillId="0" borderId="17">
      <alignment horizontal="right" vertical="center"/>
    </xf>
    <xf numFmtId="167" fontId="62" fillId="0" borderId="17">
      <alignment horizontal="right" vertical="center"/>
    </xf>
    <xf numFmtId="202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7" fillId="0" borderId="47" applyNumberFormat="0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75" fontId="61" fillId="0" borderId="17">
      <alignment horizontal="right" vertical="center"/>
    </xf>
    <xf numFmtId="185" fontId="61" fillId="0" borderId="0" applyFont="0" applyFill="0" applyBorder="0" applyAlignment="0" applyProtection="0"/>
    <xf numFmtId="166" fontId="64" fillId="0" borderId="0" applyFill="0" applyBorder="0" applyAlignment="0" applyProtection="0"/>
    <xf numFmtId="233" fontId="61" fillId="0" borderId="0" applyFont="0" applyFill="0" applyBorder="0" applyAlignment="0" applyProtection="0"/>
    <xf numFmtId="0" fontId="61" fillId="0" borderId="0" applyFont="0" applyFill="0" applyBorder="0" applyAlignment="0" applyProtection="0"/>
    <xf numFmtId="224" fontId="61" fillId="0" borderId="0" applyFont="0" applyFill="0" applyBorder="0" applyAlignment="0" applyProtection="0"/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41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6" fillId="0" borderId="99">
      <alignment horizontal="left" vertical="center"/>
    </xf>
    <xf numFmtId="43" fontId="245" fillId="0" borderId="0" applyFont="0" applyFill="0" applyBorder="0" applyAlignment="0" applyProtection="0"/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84" fontId="64" fillId="0" borderId="0" applyFill="0" applyBorder="0" applyAlignment="0" applyProtection="0"/>
    <xf numFmtId="187" fontId="63" fillId="0" borderId="17">
      <alignment horizontal="right" vertical="center"/>
    </xf>
    <xf numFmtId="167" fontId="62" fillId="0" borderId="17">
      <alignment horizontal="right" vertical="center"/>
    </xf>
    <xf numFmtId="0" fontId="69" fillId="19" borderId="2">
      <alignment horizontal="left" vertical="center"/>
    </xf>
    <xf numFmtId="181" fontId="72" fillId="0" borderId="17">
      <alignment horizontal="right" vertical="center"/>
    </xf>
    <xf numFmtId="0" fontId="72" fillId="21" borderId="89" applyNumberFormat="0" applyFont="0" applyAlignment="0" applyProtection="0"/>
    <xf numFmtId="211" fontId="90" fillId="0" borderId="17">
      <alignment horizontal="center"/>
    </xf>
    <xf numFmtId="193" fontId="76" fillId="0" borderId="17">
      <alignment horizontal="right" vertical="center"/>
    </xf>
    <xf numFmtId="174" fontId="63" fillId="0" borderId="17">
      <alignment horizontal="right" vertical="center"/>
    </xf>
    <xf numFmtId="230" fontId="64" fillId="0" borderId="0" applyFill="0" applyBorder="0" applyAlignment="0" applyProtection="0"/>
    <xf numFmtId="181" fontId="72" fillId="0" borderId="17">
      <alignment horizontal="right" vertical="center"/>
    </xf>
    <xf numFmtId="224" fontId="61" fillId="0" borderId="0" applyFont="0" applyFill="0" applyBorder="0" applyAlignment="0" applyProtection="0"/>
    <xf numFmtId="167" fontId="62" fillId="0" borderId="17">
      <alignment horizontal="right" vertical="center"/>
    </xf>
    <xf numFmtId="2" fontId="84" fillId="0" borderId="17" applyBorder="0"/>
    <xf numFmtId="9" fontId="64" fillId="0" borderId="45" applyNumberFormat="0" applyBorder="0"/>
    <xf numFmtId="175" fontId="61" fillId="0" borderId="17">
      <alignment horizontal="right" vertical="center"/>
    </xf>
    <xf numFmtId="43" fontId="61" fillId="0" borderId="0" applyFont="0" applyFill="0" applyBorder="0" applyAlignment="0" applyProtection="0"/>
    <xf numFmtId="0" fontId="64" fillId="0" borderId="0" applyFill="0" applyBorder="0" applyAlignment="0" applyProtection="0"/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7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43" fontId="61" fillId="0" borderId="0" applyFont="0" applyFill="0" applyBorder="0" applyAlignment="0" applyProtection="0"/>
    <xf numFmtId="230" fontId="64" fillId="0" borderId="0" applyFill="0" applyBorder="0" applyAlignment="0" applyProtection="0"/>
    <xf numFmtId="181" fontId="72" fillId="0" borderId="17">
      <alignment horizontal="right" vertical="center"/>
    </xf>
    <xf numFmtId="281" fontId="126" fillId="50" borderId="0" applyBorder="0">
      <alignment horizontal="center"/>
    </xf>
    <xf numFmtId="0" fontId="99" fillId="31" borderId="84" applyNumberFormat="0" applyAlignment="0" applyProtection="0"/>
    <xf numFmtId="0" fontId="106" fillId="0" borderId="0"/>
    <xf numFmtId="230" fontId="64" fillId="0" borderId="0" applyFill="0" applyBorder="0" applyAlignment="0" applyProtection="0"/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259" fontId="63" fillId="0" borderId="0" applyFont="0" applyFill="0" applyBorder="0" applyAlignment="0" applyProtection="0"/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99" fillId="31" borderId="84" applyNumberFormat="0" applyAlignment="0" applyProtection="0"/>
    <xf numFmtId="167" fontId="62" fillId="0" borderId="17">
      <alignment horizontal="right" vertical="center"/>
    </xf>
    <xf numFmtId="224" fontId="61" fillId="0" borderId="0" applyFont="0" applyFill="0" applyBorder="0" applyAlignment="0" applyProtection="0"/>
    <xf numFmtId="4" fontId="80" fillId="36" borderId="90" applyNumberFormat="0" applyProtection="0">
      <alignment horizontal="right" vertical="center"/>
    </xf>
    <xf numFmtId="4" fontId="80" fillId="35" borderId="90" applyNumberFormat="0" applyProtection="0">
      <alignment horizontal="right" vertical="center"/>
    </xf>
    <xf numFmtId="0" fontId="99" fillId="31" borderId="84" applyNumberFormat="0" applyAlignment="0" applyProtection="0"/>
    <xf numFmtId="170" fontId="61" fillId="0" borderId="0" applyFont="0" applyFill="0" applyBorder="0" applyAlignment="0" applyProtection="0"/>
    <xf numFmtId="230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0" fontId="60" fillId="14" borderId="84" applyNumberFormat="0" applyAlignment="0" applyProtection="0"/>
    <xf numFmtId="192" fontId="61" fillId="0" borderId="0" applyFont="0" applyFill="0" applyBorder="0" applyAlignment="0" applyProtection="0"/>
    <xf numFmtId="42" fontId="61" fillId="0" borderId="0" applyFont="0" applyFill="0" applyBorder="0" applyAlignment="0" applyProtection="0"/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0" fontId="67" fillId="0" borderId="47" applyNumberFormat="0">
      <alignment horizontal="center"/>
    </xf>
    <xf numFmtId="174" fontId="63" fillId="0" borderId="17">
      <alignment horizontal="right" vertical="center"/>
    </xf>
    <xf numFmtId="224" fontId="61" fillId="0" borderId="0" applyFont="0" applyFill="0" applyBorder="0" applyAlignment="0" applyProtection="0"/>
    <xf numFmtId="175" fontId="61" fillId="0" borderId="17">
      <alignment horizontal="right" vertical="center"/>
    </xf>
    <xf numFmtId="184" fontId="64" fillId="0" borderId="0" applyFill="0" applyBorder="0" applyAlignment="0" applyProtection="0"/>
    <xf numFmtId="167" fontId="62" fillId="0" borderId="17">
      <alignment horizontal="right" vertical="center"/>
    </xf>
    <xf numFmtId="230" fontId="64" fillId="0" borderId="0" applyFill="0" applyBorder="0" applyAlignment="0" applyProtection="0"/>
    <xf numFmtId="2" fontId="82" fillId="0" borderId="2"/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41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238" fontId="61" fillId="0" borderId="0" applyFont="0" applyFill="0" applyBorder="0" applyAlignment="0" applyProtection="0"/>
    <xf numFmtId="167" fontId="62" fillId="0" borderId="17">
      <alignment horizontal="right" vertical="center"/>
    </xf>
    <xf numFmtId="204" fontId="62" fillId="0" borderId="92">
      <alignment horizontal="right" vertical="center"/>
    </xf>
    <xf numFmtId="0" fontId="99" fillId="31" borderId="84" applyNumberFormat="0" applyAlignment="0" applyProtection="0"/>
    <xf numFmtId="6" fontId="65" fillId="18" borderId="1"/>
    <xf numFmtId="0" fontId="67" fillId="0" borderId="85" applyNumberFormat="0">
      <alignment horizontal="center"/>
    </xf>
    <xf numFmtId="230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75" fontId="61" fillId="0" borderId="17">
      <alignment horizontal="right" vertical="center"/>
    </xf>
    <xf numFmtId="184" fontId="64" fillId="0" borderId="0" applyFill="0" applyBorder="0" applyAlignment="0" applyProtection="0"/>
    <xf numFmtId="227" fontId="63" fillId="0" borderId="17">
      <alignment horizontal="right" vertical="center"/>
    </xf>
    <xf numFmtId="4" fontId="92" fillId="23" borderId="90" applyNumberFormat="0" applyProtection="0">
      <alignment vertical="center"/>
    </xf>
    <xf numFmtId="0" fontId="67" fillId="0" borderId="47" applyNumberFormat="0">
      <alignment horizontal="center"/>
    </xf>
    <xf numFmtId="184" fontId="64" fillId="0" borderId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52" fontId="64" fillId="0" borderId="0" applyFill="0" applyBorder="0" applyAlignment="0" applyProtection="0"/>
    <xf numFmtId="175" fontId="61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214" fontId="96" fillId="0" borderId="17">
      <alignment horizontal="right" vertical="center"/>
    </xf>
    <xf numFmtId="181" fontId="72" fillId="0" borderId="17">
      <alignment horizontal="right" vertical="center"/>
    </xf>
    <xf numFmtId="43" fontId="61" fillId="0" borderId="0" applyFont="0" applyFill="0" applyBorder="0" applyAlignment="0" applyProtection="0"/>
    <xf numFmtId="0" fontId="67" fillId="0" borderId="47" applyNumberFormat="0">
      <alignment horizont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3" fontId="61" fillId="0" borderId="0" applyFont="0" applyFill="0" applyBorder="0" applyAlignment="0" applyProtection="0"/>
    <xf numFmtId="181" fontId="72" fillId="0" borderId="17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2" fontId="84" fillId="0" borderId="17" applyBorder="0"/>
    <xf numFmtId="208" fontId="64" fillId="0" borderId="0" applyFill="0" applyBorder="0" applyAlignment="0" applyProtection="0"/>
    <xf numFmtId="0" fontId="66" fillId="0" borderId="68">
      <alignment horizontal="left" vertical="center"/>
    </xf>
    <xf numFmtId="185" fontId="61" fillId="0" borderId="0" applyFont="0" applyFill="0" applyBorder="0" applyAlignment="0" applyProtection="0"/>
    <xf numFmtId="184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78" fontId="61" fillId="0" borderId="0" applyFont="0" applyFill="0" applyBorder="0" applyAlignment="0" applyProtection="0"/>
    <xf numFmtId="181" fontId="72" fillId="0" borderId="17">
      <alignment horizontal="right" vertical="center"/>
    </xf>
    <xf numFmtId="181" fontId="72" fillId="0" borderId="17">
      <alignment horizontal="right" vertical="center"/>
    </xf>
    <xf numFmtId="42" fontId="61" fillId="0" borderId="0" applyFont="0" applyFill="0" applyBorder="0" applyAlignment="0" applyProtection="0"/>
    <xf numFmtId="167" fontId="62" fillId="0" borderId="17">
      <alignment horizontal="right" vertical="center"/>
    </xf>
    <xf numFmtId="217" fontId="98" fillId="0" borderId="0" applyFont="0" applyFill="0" applyBorder="0" applyAlignment="0" applyProtection="0"/>
    <xf numFmtId="3" fontId="95" fillId="0" borderId="19">
      <alignment vertical="center"/>
    </xf>
    <xf numFmtId="193" fontId="76" fillId="0" borderId="17">
      <alignment horizontal="right" vertical="center"/>
    </xf>
    <xf numFmtId="180" fontId="61" fillId="0" borderId="0" applyFont="0" applyFill="0" applyBorder="0" applyAlignment="0" applyProtection="0"/>
    <xf numFmtId="181" fontId="72" fillId="0" borderId="17">
      <alignment horizontal="right" vertical="center"/>
    </xf>
    <xf numFmtId="227" fontId="63" fillId="0" borderId="17">
      <alignment horizontal="right" vertical="center"/>
    </xf>
    <xf numFmtId="245" fontId="64" fillId="0" borderId="0" applyFill="0" applyBorder="0" applyAlignment="0" applyProtection="0"/>
    <xf numFmtId="49" fontId="94" fillId="0" borderId="2">
      <alignment vertical="center"/>
    </xf>
    <xf numFmtId="4" fontId="77" fillId="23" borderId="90" applyNumberFormat="0" applyProtection="0">
      <alignment vertical="center"/>
    </xf>
    <xf numFmtId="224" fontId="61" fillId="0" borderId="0" applyFont="0" applyFill="0" applyBorder="0" applyAlignment="0" applyProtection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207" fontId="64" fillId="0" borderId="0" applyFill="0" applyBorder="0" applyAlignment="0" applyProtection="0"/>
    <xf numFmtId="215" fontId="63" fillId="0" borderId="92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24" fontId="61" fillId="0" borderId="0" applyFont="0" applyFill="0" applyBorder="0" applyAlignment="0" applyProtection="0"/>
    <xf numFmtId="181" fontId="72" fillId="0" borderId="17">
      <alignment horizontal="right" vertical="center"/>
    </xf>
    <xf numFmtId="227" fontId="63" fillId="0" borderId="17">
      <alignment horizontal="right" vertical="center"/>
    </xf>
    <xf numFmtId="254" fontId="61" fillId="0" borderId="0" applyFont="0" applyFill="0" applyBorder="0" applyAlignment="0" applyProtection="0"/>
    <xf numFmtId="0" fontId="140" fillId="43" borderId="68" applyNumberFormat="0" applyFont="0" applyAlignment="0">
      <alignment horizontal="center"/>
    </xf>
    <xf numFmtId="0" fontId="67" fillId="0" borderId="47" applyNumberFormat="0">
      <alignment horizontal="center"/>
    </xf>
    <xf numFmtId="172" fontId="63" fillId="0" borderId="0" applyFont="0" applyFill="0" applyBorder="0" applyAlignment="0" applyProtection="0"/>
    <xf numFmtId="49" fontId="83" fillId="0" borderId="2" applyNumberFormat="0" applyFont="0" applyFill="0" applyAlignment="0" applyProtection="0">
      <alignment horizontal="center" vertical="center" wrapText="1"/>
    </xf>
    <xf numFmtId="41" fontId="61" fillId="0" borderId="0" applyFont="0" applyFill="0" applyBorder="0" applyAlignment="0" applyProtection="0"/>
    <xf numFmtId="184" fontId="64" fillId="0" borderId="0" applyFill="0" applyBorder="0" applyAlignment="0" applyProtection="0"/>
    <xf numFmtId="204" fontId="62" fillId="0" borderId="92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5" fontId="88" fillId="27" borderId="1">
      <alignment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70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68" fillId="0" borderId="68">
      <alignment horizontal="centerContinuous"/>
    </xf>
    <xf numFmtId="210" fontId="112" fillId="38" borderId="68" applyProtection="0">
      <alignment vertical="center"/>
    </xf>
    <xf numFmtId="217" fontId="98" fillId="0" borderId="0" applyFont="0" applyFill="0" applyBorder="0" applyAlignment="0" applyProtection="0"/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41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2" fontId="82" fillId="0" borderId="2"/>
    <xf numFmtId="178" fontId="61" fillId="0" borderId="0" applyFont="0" applyFill="0" applyBorder="0" applyAlignment="0" applyProtection="0"/>
    <xf numFmtId="42" fontId="61" fillId="0" borderId="0" applyFont="0" applyFill="0" applyBorder="0" applyAlignment="0" applyProtection="0"/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99" fillId="31" borderId="84" applyNumberFormat="0" applyAlignment="0" applyProtection="0"/>
    <xf numFmtId="43" fontId="61" fillId="0" borderId="0" applyFont="0" applyFill="0" applyBorder="0" applyAlignment="0" applyProtection="0"/>
    <xf numFmtId="0" fontId="101" fillId="0" borderId="2">
      <alignment vertical="center" wrapText="1"/>
    </xf>
    <xf numFmtId="0" fontId="99" fillId="31" borderId="84" applyNumberFormat="0" applyAlignment="0" applyProtection="0"/>
    <xf numFmtId="167" fontId="62" fillId="0" borderId="17">
      <alignment horizontal="right" vertical="center"/>
    </xf>
    <xf numFmtId="0" fontId="66" fillId="0" borderId="68">
      <alignment horizontal="left" vertical="center"/>
    </xf>
    <xf numFmtId="175" fontId="61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92" fontId="98" fillId="0" borderId="0" applyFont="0" applyFill="0" applyBorder="0" applyAlignment="0" applyProtection="0"/>
    <xf numFmtId="167" fontId="62" fillId="0" borderId="17">
      <alignment horizontal="right" vertical="center"/>
    </xf>
    <xf numFmtId="230" fontId="64" fillId="0" borderId="0" applyFill="0" applyBorder="0" applyAlignment="0" applyProtection="0"/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74" fontId="63" fillId="0" borderId="17">
      <alignment horizontal="right" vertical="center"/>
    </xf>
    <xf numFmtId="207" fontId="64" fillId="0" borderId="0" applyFill="0" applyBorder="0" applyAlignment="0" applyProtection="0"/>
    <xf numFmtId="181" fontId="72" fillId="0" borderId="17">
      <alignment horizontal="right" vertical="center"/>
    </xf>
    <xf numFmtId="192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92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207" fontId="64" fillId="0" borderId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184" fontId="64" fillId="0" borderId="0" applyFill="0" applyBorder="0" applyAlignment="0" applyProtection="0"/>
    <xf numFmtId="185" fontId="61" fillId="0" borderId="0" applyFont="0" applyFill="0" applyBorder="0" applyAlignment="0" applyProtection="0"/>
    <xf numFmtId="193" fontId="76" fillId="0" borderId="17">
      <alignment horizontal="right" vertical="center"/>
    </xf>
    <xf numFmtId="0" fontId="67" fillId="0" borderId="47" applyNumberFormat="0">
      <alignment horizontal="center"/>
    </xf>
    <xf numFmtId="0" fontId="126" fillId="0" borderId="0" applyNumberFormat="0" applyFill="0" applyBorder="0" applyAlignment="0" applyProtection="0"/>
    <xf numFmtId="238" fontId="61" fillId="0" borderId="0" applyFont="0" applyFill="0" applyBorder="0" applyAlignment="0" applyProtection="0"/>
    <xf numFmtId="4" fontId="121" fillId="28" borderId="88" applyNumberFormat="0" applyProtection="0">
      <alignment horizontal="left" vertical="center" indent="1"/>
    </xf>
    <xf numFmtId="4" fontId="80" fillId="33" borderId="90" applyNumberFormat="0" applyProtection="0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150" fillId="0" borderId="0" applyFont="0" applyFill="0" applyBorder="0" applyAlignment="0" applyProtection="0"/>
    <xf numFmtId="230" fontId="64" fillId="0" borderId="0" applyFill="0" applyBorder="0" applyAlignment="0" applyProtection="0"/>
    <xf numFmtId="185" fontId="61" fillId="0" borderId="0" applyFont="0" applyFill="0" applyBorder="0" applyAlignment="0" applyProtection="0"/>
    <xf numFmtId="215" fontId="63" fillId="0" borderId="92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43" fontId="61" fillId="0" borderId="0" applyFont="0" applyFill="0" applyBorder="0" applyAlignment="0" applyProtection="0"/>
    <xf numFmtId="194" fontId="96" fillId="0" borderId="92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212" fontId="64" fillId="0" borderId="0" applyFill="0" applyBorder="0" applyAlignment="0" applyProtection="0"/>
    <xf numFmtId="3" fontId="95" fillId="0" borderId="19">
      <alignment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" fontId="84" fillId="0" borderId="17" applyBorder="0"/>
    <xf numFmtId="0" fontId="72" fillId="0" borderId="0"/>
    <xf numFmtId="184" fontId="64" fillId="0" borderId="0" applyFill="0" applyBorder="0" applyAlignment="0" applyProtection="0"/>
    <xf numFmtId="178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1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82" fontId="126" fillId="25" borderId="44" applyBorder="0">
      <alignment horizont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224" fontId="61" fillId="0" borderId="0" applyFont="0" applyFill="0" applyBorder="0" applyAlignment="0" applyProtection="0"/>
    <xf numFmtId="4" fontId="103" fillId="25" borderId="90" applyNumberFormat="0" applyProtection="0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246" fontId="72" fillId="0" borderId="0" applyFont="0" applyFill="0" applyBorder="0" applyAlignment="0" applyProtection="0"/>
    <xf numFmtId="167" fontId="62" fillId="0" borderId="17">
      <alignment horizontal="right" vertical="center"/>
    </xf>
    <xf numFmtId="180" fontId="61" fillId="0" borderId="0" applyFont="0" applyFill="0" applyBorder="0" applyAlignment="0" applyProtection="0"/>
    <xf numFmtId="167" fontId="62" fillId="0" borderId="17">
      <alignment horizontal="right" vertical="center"/>
    </xf>
    <xf numFmtId="202" fontId="61" fillId="0" borderId="0" applyFont="0" applyFill="0" applyBorder="0" applyAlignment="0" applyProtection="0"/>
    <xf numFmtId="4" fontId="72" fillId="0" borderId="2">
      <alignment wrapText="1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54" fontId="61" fillId="0" borderId="0" applyFont="0" applyFill="0" applyBorder="0" applyAlignment="0" applyProtection="0"/>
    <xf numFmtId="167" fontId="62" fillId="0" borderId="17">
      <alignment horizontal="right" vertical="center"/>
    </xf>
    <xf numFmtId="188" fontId="114" fillId="0" borderId="0" applyFont="0" applyFill="0" applyBorder="0" applyAlignment="0" applyProtection="0"/>
    <xf numFmtId="187" fontId="63" fillId="0" borderId="17">
      <alignment horizontal="right" vertical="center"/>
    </xf>
    <xf numFmtId="185" fontId="61" fillId="0" borderId="0" applyFont="0" applyFill="0" applyBorder="0" applyAlignment="0" applyProtection="0"/>
    <xf numFmtId="175" fontId="61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5" fontId="61" fillId="0" borderId="0" applyFont="0" applyFill="0" applyBorder="0" applyAlignment="0" applyProtection="0"/>
    <xf numFmtId="245" fontId="64" fillId="0" borderId="0" applyFill="0" applyBorder="0" applyAlignment="0" applyProtection="0"/>
    <xf numFmtId="191" fontId="64" fillId="0" borderId="0" applyFill="0" applyBorder="0" applyAlignment="0" applyProtection="0"/>
    <xf numFmtId="175" fontId="61" fillId="0" borderId="17">
      <alignment horizontal="right" vertical="center"/>
    </xf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96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204" fontId="62" fillId="0" borderId="92">
      <alignment horizontal="right" vertical="center"/>
    </xf>
    <xf numFmtId="217" fontId="98" fillId="0" borderId="0" applyFont="0" applyFill="0" applyBorder="0" applyAlignment="0" applyProtection="0"/>
    <xf numFmtId="43" fontId="61" fillId="0" borderId="0" applyFont="0" applyFill="0" applyBorder="0" applyAlignment="0" applyProtection="0"/>
    <xf numFmtId="0" fontId="99" fillId="31" borderId="84" applyNumberFormat="0" applyAlignment="0" applyProtection="0"/>
    <xf numFmtId="193" fontId="76" fillId="0" borderId="17">
      <alignment horizontal="right" vertical="center"/>
    </xf>
    <xf numFmtId="4" fontId="92" fillId="23" borderId="90" applyNumberFormat="0" applyProtection="0">
      <alignment vertical="center"/>
    </xf>
    <xf numFmtId="0" fontId="67" fillId="0" borderId="47" applyNumberFormat="0">
      <alignment horizontal="center"/>
    </xf>
    <xf numFmtId="222" fontId="102" fillId="0" borderId="0"/>
    <xf numFmtId="283" fontId="72" fillId="0" borderId="0" applyFont="0" applyFill="0" applyBorder="0" applyAlignment="0" applyProtection="0"/>
    <xf numFmtId="43" fontId="61" fillId="0" borderId="0" applyFont="0" applyFill="0" applyBorder="0" applyAlignment="0" applyProtection="0"/>
    <xf numFmtId="254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193" fontId="76" fillId="0" borderId="17">
      <alignment horizontal="right" vertical="center"/>
    </xf>
    <xf numFmtId="167" fontId="62" fillId="0" borderId="17">
      <alignment horizontal="right" vertical="center"/>
    </xf>
    <xf numFmtId="188" fontId="61" fillId="0" borderId="0" applyFont="0" applyFill="0" applyBorder="0" applyAlignment="0" applyProtection="0"/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9" fontId="64" fillId="0" borderId="45" applyNumberFormat="0" applyBorder="0"/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4" fillId="0" borderId="0" applyFill="0" applyBorder="0" applyAlignment="0" applyProtection="0"/>
    <xf numFmtId="0" fontId="66" fillId="0" borderId="93" applyNumberFormat="0" applyAlignment="0" applyProtection="0">
      <alignment horizontal="left" vertical="center"/>
    </xf>
    <xf numFmtId="0" fontId="75" fillId="0" borderId="48" applyNumberFormat="0" applyFont="0" applyBorder="0" applyProtection="0">
      <alignment horizontal="center" vertical="center"/>
    </xf>
    <xf numFmtId="2" fontId="82" fillId="0" borderId="2"/>
    <xf numFmtId="188" fontId="61" fillId="0" borderId="0" applyFont="0" applyFill="0" applyBorder="0" applyAlignment="0" applyProtection="0"/>
    <xf numFmtId="167" fontId="62" fillId="0" borderId="17">
      <alignment horizontal="right" vertical="center"/>
    </xf>
    <xf numFmtId="206" fontId="61" fillId="0" borderId="0" applyFont="0" applyFill="0" applyBorder="0" applyAlignment="0" applyProtection="0"/>
    <xf numFmtId="175" fontId="61" fillId="0" borderId="17">
      <alignment horizontal="right" vertical="center"/>
    </xf>
    <xf numFmtId="181" fontId="72" fillId="0" borderId="17">
      <alignment horizontal="right" vertical="center"/>
    </xf>
    <xf numFmtId="0" fontId="60" fillId="14" borderId="84" applyNumberFormat="0" applyAlignment="0" applyProtection="0"/>
    <xf numFmtId="202" fontId="61" fillId="0" borderId="0" applyFont="0" applyFill="0" applyBorder="0" applyAlignment="0" applyProtection="0"/>
    <xf numFmtId="181" fontId="72" fillId="0" borderId="17">
      <alignment horizontal="right" vertical="center"/>
    </xf>
    <xf numFmtId="230" fontId="64" fillId="0" borderId="0" applyFill="0" applyBorder="0" applyAlignment="0" applyProtection="0"/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1" fillId="0" borderId="0" applyFont="0" applyFill="0" applyBorder="0" applyAlignment="0" applyProtection="0"/>
    <xf numFmtId="175" fontId="61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88" fontId="61" fillId="0" borderId="0" applyFont="0" applyFill="0" applyBorder="0" applyAlignment="0" applyProtection="0"/>
    <xf numFmtId="0" fontId="61" fillId="0" borderId="0" applyFont="0" applyFill="0" applyBorder="0" applyAlignment="0" applyProtection="0"/>
    <xf numFmtId="196" fontId="64" fillId="0" borderId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203" fontId="163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181" fontId="72" fillId="0" borderId="17">
      <alignment horizontal="right" vertical="center"/>
    </xf>
    <xf numFmtId="217" fontId="61" fillId="0" borderId="0" applyFont="0" applyFill="0" applyBorder="0" applyAlignment="0" applyProtection="0"/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202" fontId="61" fillId="0" borderId="0" applyFont="0" applyFill="0" applyBorder="0" applyAlignment="0" applyProtection="0"/>
    <xf numFmtId="0" fontId="67" fillId="0" borderId="85" applyNumberFormat="0">
      <alignment horizontal="center"/>
    </xf>
    <xf numFmtId="202" fontId="61" fillId="0" borderId="0" applyFont="0" applyFill="0" applyBorder="0" applyAlignment="0" applyProtection="0"/>
    <xf numFmtId="3" fontId="68" fillId="0" borderId="68">
      <alignment horizontal="centerContinuous"/>
    </xf>
    <xf numFmtId="0" fontId="75" fillId="0" borderId="48" applyNumberFormat="0" applyFont="0" applyBorder="0" applyProtection="0">
      <alignment horizontal="center" vertical="center"/>
    </xf>
    <xf numFmtId="43" fontId="245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210" fontId="112" fillId="38" borderId="68" applyProtection="0">
      <alignment vertical="center"/>
    </xf>
    <xf numFmtId="0" fontId="75" fillId="0" borderId="48" applyNumberFormat="0" applyFont="0" applyBorder="0" applyProtection="0">
      <alignment horizontal="center" vertical="center"/>
    </xf>
    <xf numFmtId="4" fontId="77" fillId="30" borderId="94" applyNumberFormat="0" applyProtection="0">
      <alignment horizontal="left" vertical="center" indent="1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202" fontId="61" fillId="0" borderId="0" applyFont="0" applyFill="0" applyBorder="0" applyAlignment="0" applyProtection="0"/>
    <xf numFmtId="0" fontId="66" fillId="0" borderId="68">
      <alignment horizontal="left" vertical="center"/>
    </xf>
    <xf numFmtId="9" fontId="64" fillId="0" borderId="45" applyNumberFormat="0" applyBorder="0"/>
    <xf numFmtId="0" fontId="60" fillId="14" borderId="84" applyNumberFormat="0" applyAlignment="0" applyProtection="0"/>
    <xf numFmtId="181" fontId="72" fillId="0" borderId="17">
      <alignment horizontal="right" vertical="center"/>
    </xf>
    <xf numFmtId="9" fontId="64" fillId="0" borderId="45" applyNumberFormat="0" applyBorder="0"/>
    <xf numFmtId="196" fontId="64" fillId="0" borderId="0" applyFill="0" applyBorder="0" applyAlignment="0" applyProtection="0"/>
    <xf numFmtId="10" fontId="78" fillId="14" borderId="2" applyNumberFormat="0" applyBorder="0" applyAlignment="0" applyProtection="0"/>
    <xf numFmtId="4" fontId="80" fillId="33" borderId="90" applyNumberFormat="0" applyProtection="0">
      <alignment horizontal="right" vertical="center"/>
    </xf>
    <xf numFmtId="224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7" fillId="0" borderId="47" applyNumberFormat="0">
      <alignment horizontal="center"/>
    </xf>
    <xf numFmtId="174" fontId="63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178" fontId="61" fillId="0" borderId="0" applyFont="0" applyFill="0" applyBorder="0" applyAlignment="0" applyProtection="0"/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207" fontId="64" fillId="0" borderId="0" applyFill="0" applyBorder="0" applyAlignment="0" applyProtection="0"/>
    <xf numFmtId="0" fontId="67" fillId="0" borderId="85" applyNumberFormat="0">
      <alignment horizontal="center"/>
    </xf>
    <xf numFmtId="175" fontId="61" fillId="0" borderId="17">
      <alignment horizontal="right" vertical="center"/>
    </xf>
    <xf numFmtId="42" fontId="114" fillId="0" borderId="0" applyFont="0" applyFill="0" applyBorder="0" applyAlignment="0" applyProtection="0"/>
    <xf numFmtId="4" fontId="80" fillId="26" borderId="90" applyNumberFormat="0" applyProtection="0">
      <alignment horizontal="right" vertical="center"/>
    </xf>
    <xf numFmtId="230" fontId="64" fillId="0" borderId="0" applyFill="0" applyBorder="0" applyAlignment="0" applyProtection="0"/>
    <xf numFmtId="185" fontId="61" fillId="0" borderId="0" applyFont="0" applyFill="0" applyBorder="0" applyAlignment="0" applyProtection="0"/>
    <xf numFmtId="10" fontId="78" fillId="14" borderId="2" applyNumberFormat="0" applyBorder="0" applyAlignment="0" applyProtection="0"/>
    <xf numFmtId="0" fontId="160" fillId="0" borderId="0"/>
    <xf numFmtId="0" fontId="66" fillId="0" borderId="68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45" fontId="64" fillId="0" borderId="0" applyFill="0" applyBorder="0" applyAlignment="0" applyProtection="0"/>
    <xf numFmtId="4" fontId="80" fillId="29" borderId="90" applyNumberFormat="0" applyProtection="0">
      <alignment horizontal="right" vertical="center"/>
    </xf>
    <xf numFmtId="184" fontId="64" fillId="0" borderId="0" applyFill="0" applyBorder="0" applyAlignment="0" applyProtection="0"/>
    <xf numFmtId="9" fontId="64" fillId="0" borderId="45" applyNumberFormat="0" applyBorder="0"/>
    <xf numFmtId="0" fontId="75" fillId="0" borderId="48" applyNumberFormat="0" applyFont="0" applyBorder="0" applyProtection="0">
      <alignment horizontal="center" vertical="center"/>
    </xf>
    <xf numFmtId="226" fontId="64" fillId="0" borderId="0" applyFill="0" applyBorder="0" applyAlignment="0" applyProtection="0"/>
    <xf numFmtId="167" fontId="62" fillId="0" borderId="17">
      <alignment horizontal="right" vertical="center"/>
    </xf>
    <xf numFmtId="284" fontId="63" fillId="0" borderId="0" applyFont="0" applyFill="0" applyBorder="0" applyAlignment="0" applyProtection="0"/>
    <xf numFmtId="224" fontId="61" fillId="0" borderId="0" applyFont="0" applyFill="0" applyBorder="0" applyAlignment="0" applyProtection="0"/>
    <xf numFmtId="202" fontId="98" fillId="0" borderId="0" applyFont="0" applyFill="0" applyBorder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252" fontId="64" fillId="0" borderId="0" applyFill="0" applyBorder="0" applyAlignment="0" applyProtection="0"/>
    <xf numFmtId="230" fontId="64" fillId="0" borderId="0" applyFill="0" applyBorder="0" applyAlignment="0" applyProtection="0"/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227" fontId="63" fillId="0" borderId="17">
      <alignment horizontal="right" vertical="center"/>
    </xf>
    <xf numFmtId="184" fontId="64" fillId="0" borderId="0" applyFill="0" applyBorder="0" applyAlignment="0" applyProtection="0"/>
    <xf numFmtId="167" fontId="62" fillId="0" borderId="17">
      <alignment horizontal="right" vertical="center"/>
    </xf>
    <xf numFmtId="42" fontId="61" fillId="0" borderId="0" applyFont="0" applyFill="0" applyBorder="0" applyAlignment="0" applyProtection="0"/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178" fontId="61" fillId="0" borderId="0" applyFont="0" applyFill="0" applyBorder="0" applyAlignment="0" applyProtection="0"/>
    <xf numFmtId="174" fontId="63" fillId="0" borderId="17">
      <alignment horizontal="right" vertical="center"/>
    </xf>
    <xf numFmtId="230" fontId="64" fillId="0" borderId="0" applyFill="0" applyBorder="0" applyAlignment="0" applyProtection="0"/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92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70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50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212" fontId="64" fillId="0" borderId="0" applyFill="0" applyBorder="0" applyAlignment="0" applyProtection="0"/>
    <xf numFmtId="181" fontId="72" fillId="0" borderId="17">
      <alignment horizontal="right" vertical="center"/>
    </xf>
    <xf numFmtId="189" fontId="64" fillId="0" borderId="0" applyFill="0" applyBorder="0" applyAlignment="0" applyProtection="0"/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79" fontId="64" fillId="0" borderId="0" applyFill="0" applyBorder="0" applyAlignment="0" applyProtection="0"/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207" fontId="64" fillId="0" borderId="0" applyFill="0" applyBorder="0" applyAlignment="0" applyProtection="0"/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30" fontId="64" fillId="0" borderId="0" applyFill="0" applyBorder="0" applyAlignment="0" applyProtection="0"/>
    <xf numFmtId="167" fontId="62" fillId="0" borderId="17">
      <alignment horizontal="right" vertical="center"/>
    </xf>
    <xf numFmtId="202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0" fontId="75" fillId="0" borderId="48" applyNumberFormat="0" applyFont="0" applyBorder="0" applyProtection="0">
      <alignment horizontal="center" vertical="center"/>
    </xf>
    <xf numFmtId="0" fontId="66" fillId="0" borderId="68">
      <alignment horizontal="left" vertical="center"/>
    </xf>
    <xf numFmtId="224" fontId="61" fillId="0" borderId="0" applyFont="0" applyFill="0" applyBorder="0" applyAlignment="0" applyProtection="0"/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226" fontId="64" fillId="0" borderId="0" applyFill="0" applyBorder="0" applyAlignment="0" applyProtection="0"/>
    <xf numFmtId="167" fontId="62" fillId="0" borderId="17">
      <alignment horizontal="right" vertical="center"/>
    </xf>
    <xf numFmtId="9" fontId="64" fillId="0" borderId="45" applyNumberFormat="0" applyBorder="0"/>
    <xf numFmtId="207" fontId="64" fillId="0" borderId="0" applyFill="0" applyBorder="0" applyAlignment="0" applyProtection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4" fontId="86" fillId="25" borderId="90" applyNumberFormat="0" applyProtection="0">
      <alignment vertical="center"/>
    </xf>
    <xf numFmtId="198" fontId="64" fillId="0" borderId="0" applyFill="0" applyBorder="0" applyAlignment="0" applyProtection="0"/>
    <xf numFmtId="2" fontId="84" fillId="0" borderId="17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92" fontId="61" fillId="0" borderId="0" applyFont="0" applyFill="0" applyBorder="0" applyAlignment="0" applyProtection="0"/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4" fontId="80" fillId="26" borderId="90" applyNumberFormat="0" applyProtection="0">
      <alignment horizontal="right" vertical="center"/>
    </xf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4" fontId="77" fillId="30" borderId="94" applyNumberFormat="0" applyProtection="0">
      <alignment horizontal="left" vertical="center" indent="1"/>
    </xf>
    <xf numFmtId="193" fontId="76" fillId="0" borderId="17">
      <alignment horizontal="right" vertical="center"/>
    </xf>
    <xf numFmtId="0" fontId="60" fillId="14" borderId="84" applyNumberFormat="0" applyAlignment="0" applyProtection="0"/>
    <xf numFmtId="167" fontId="62" fillId="0" borderId="17">
      <alignment horizontal="right" vertical="center"/>
    </xf>
    <xf numFmtId="225" fontId="64" fillId="0" borderId="0" applyFill="0" applyBorder="0" applyAlignment="0" applyProtection="0"/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224" fontId="61" fillId="0" borderId="0" applyFont="0" applyFill="0" applyBorder="0" applyAlignment="0" applyProtection="0"/>
    <xf numFmtId="5" fontId="91" fillId="28" borderId="2" applyNumberFormat="0" applyAlignment="0">
      <alignment horizontal="left" vertical="top"/>
    </xf>
    <xf numFmtId="0" fontId="79" fillId="21" borderId="89" applyNumberFormat="0" applyFont="0" applyAlignment="0" applyProtection="0"/>
    <xf numFmtId="217" fontId="61" fillId="0" borderId="0" applyFont="0" applyFill="0" applyBorder="0" applyAlignment="0" applyProtection="0"/>
    <xf numFmtId="203" fontId="61" fillId="0" borderId="0" applyFont="0" applyFill="0" applyBorder="0" applyAlignment="0" applyProtection="0"/>
    <xf numFmtId="0" fontId="60" fillId="14" borderId="84" applyNumberFormat="0" applyAlignment="0" applyProtection="0"/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32" fontId="61" fillId="0" borderId="0" applyFont="0" applyFill="0" applyBorder="0" applyAlignment="0" applyProtection="0"/>
    <xf numFmtId="246" fontId="72" fillId="0" borderId="0" applyFont="0" applyFill="0" applyBorder="0" applyAlignment="0" applyProtection="0"/>
    <xf numFmtId="225" fontId="64" fillId="0" borderId="0" applyFill="0" applyBorder="0" applyAlignment="0" applyProtection="0"/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2" fontId="61" fillId="0" borderId="0" applyFont="0" applyFill="0" applyBorder="0" applyAlignment="0" applyProtection="0"/>
    <xf numFmtId="167" fontId="62" fillId="0" borderId="17">
      <alignment horizontal="right" vertical="center"/>
    </xf>
    <xf numFmtId="242" fontId="61" fillId="0" borderId="0" applyFont="0" applyFill="0" applyBorder="0" applyAlignment="0" applyProtection="0"/>
    <xf numFmtId="250" fontId="61" fillId="0" borderId="0" applyFont="0" applyFill="0" applyBorder="0" applyAlignment="0" applyProtection="0"/>
    <xf numFmtId="167" fontId="62" fillId="0" borderId="17">
      <alignment horizontal="right" vertical="center"/>
    </xf>
    <xf numFmtId="227" fontId="63" fillId="0" borderId="17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232" fontId="61" fillId="0" borderId="0" applyFont="0" applyFill="0" applyBorder="0" applyAlignment="0" applyProtection="0"/>
    <xf numFmtId="213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91" fontId="64" fillId="0" borderId="0" applyFill="0" applyBorder="0" applyAlignment="0" applyProtection="0"/>
    <xf numFmtId="49" fontId="94" fillId="0" borderId="2">
      <alignment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233" fontId="61" fillId="0" borderId="0" applyFont="0" applyFill="0" applyBorder="0" applyAlignment="0" applyProtection="0"/>
    <xf numFmtId="0" fontId="66" fillId="0" borderId="68">
      <alignment horizontal="lef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0" fontId="66" fillId="0" borderId="93" applyNumberFormat="0" applyAlignment="0" applyProtection="0">
      <alignment horizontal="left" vertical="center"/>
    </xf>
    <xf numFmtId="192" fontId="61" fillId="0" borderId="0" applyFont="0" applyFill="0" applyBorder="0" applyAlignment="0" applyProtection="0"/>
    <xf numFmtId="167" fontId="62" fillId="0" borderId="17">
      <alignment horizontal="right" vertical="center"/>
    </xf>
    <xf numFmtId="233" fontId="61" fillId="0" borderId="0" applyFont="0" applyFill="0" applyBorder="0" applyAlignment="0" applyProtection="0"/>
    <xf numFmtId="203" fontId="61" fillId="0" borderId="0" applyFont="0" applyFill="0" applyBorder="0" applyAlignment="0" applyProtection="0"/>
    <xf numFmtId="167" fontId="62" fillId="0" borderId="17">
      <alignment horizontal="right" vertical="center"/>
    </xf>
    <xf numFmtId="41" fontId="61" fillId="0" borderId="0" applyFont="0" applyFill="0" applyBorder="0" applyAlignment="0" applyProtection="0"/>
    <xf numFmtId="167" fontId="62" fillId="0" borderId="17">
      <alignment horizontal="right" vertical="center"/>
    </xf>
    <xf numFmtId="207" fontId="64" fillId="0" borderId="0" applyFill="0" applyBorder="0" applyAlignment="0" applyProtection="0"/>
    <xf numFmtId="167" fontId="62" fillId="0" borderId="17">
      <alignment horizontal="right" vertical="center"/>
    </xf>
    <xf numFmtId="184" fontId="64" fillId="0" borderId="0" applyFill="0" applyBorder="0" applyAlignment="0" applyProtection="0"/>
    <xf numFmtId="232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4" fontId="77" fillId="20" borderId="90" applyNumberFormat="0" applyProtection="0">
      <alignment horizontal="left" vertical="center" indent="1"/>
    </xf>
    <xf numFmtId="2" fontId="84" fillId="0" borderId="17" applyBorder="0"/>
    <xf numFmtId="167" fontId="62" fillId="0" borderId="17">
      <alignment horizontal="right" vertical="center"/>
    </xf>
    <xf numFmtId="175" fontId="61" fillId="0" borderId="17">
      <alignment horizontal="right" vertical="center"/>
    </xf>
    <xf numFmtId="196" fontId="64" fillId="0" borderId="0" applyFill="0" applyBorder="0" applyAlignment="0" applyProtection="0"/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178" fontId="61" fillId="0" borderId="0" applyFont="0" applyFill="0" applyBorder="0" applyAlignment="0" applyProtection="0"/>
    <xf numFmtId="10" fontId="78" fillId="21" borderId="2" applyNumberFormat="0" applyBorder="0" applyAlignment="0" applyProtection="0"/>
    <xf numFmtId="232" fontId="61" fillId="0" borderId="0" applyFont="0" applyFill="0" applyBorder="0" applyAlignment="0" applyProtection="0"/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0" fontId="67" fillId="0" borderId="85" applyNumberFormat="0">
      <alignment horizontal="center"/>
    </xf>
    <xf numFmtId="207" fontId="64" fillId="0" borderId="0" applyFill="0" applyBorder="0" applyAlignment="0" applyProtection="0"/>
    <xf numFmtId="174" fontId="63" fillId="0" borderId="17">
      <alignment horizontal="right" vertical="center"/>
    </xf>
    <xf numFmtId="181" fontId="72" fillId="0" borderId="17">
      <alignment horizontal="right" vertical="center"/>
    </xf>
    <xf numFmtId="0" fontId="60" fillId="14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26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213" fontId="61" fillId="0" borderId="0" applyFont="0" applyFill="0" applyBorder="0" applyAlignment="0" applyProtection="0"/>
    <xf numFmtId="167" fontId="62" fillId="0" borderId="17">
      <alignment horizontal="right" vertical="center"/>
    </xf>
    <xf numFmtId="229" fontId="64" fillId="0" borderId="0" applyFill="0" applyBorder="0" applyAlignment="0" applyProtection="0"/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97" fillId="0" borderId="95" applyNumberFormat="0" applyFill="0" applyAlignment="0" applyProtection="0"/>
    <xf numFmtId="232" fontId="61" fillId="0" borderId="0" applyFont="0" applyFill="0" applyBorder="0" applyAlignment="0" applyProtection="0"/>
    <xf numFmtId="175" fontId="61" fillId="0" borderId="17">
      <alignment horizontal="right" vertical="center"/>
    </xf>
    <xf numFmtId="0" fontId="66" fillId="0" borderId="68">
      <alignment horizontal="left" vertical="center"/>
    </xf>
    <xf numFmtId="212" fontId="64" fillId="0" borderId="0" applyFill="0" applyBorder="0" applyAlignment="0" applyProtection="0"/>
    <xf numFmtId="192" fontId="61" fillId="0" borderId="0" applyFont="0" applyFill="0" applyBorder="0" applyAlignment="0" applyProtection="0"/>
    <xf numFmtId="43" fontId="245" fillId="0" borderId="0" applyFont="0" applyFill="0" applyBorder="0" applyAlignment="0" applyProtection="0"/>
    <xf numFmtId="0" fontId="117" fillId="0" borderId="2" applyNumberFormat="0" applyFont="0" applyFill="0" applyBorder="0" applyAlignment="0">
      <alignment horizontal="center"/>
    </xf>
    <xf numFmtId="178" fontId="61" fillId="0" borderId="0" applyFont="0" applyFill="0" applyBorder="0" applyAlignment="0" applyProtection="0"/>
    <xf numFmtId="225" fontId="64" fillId="0" borderId="0" applyFill="0" applyBorder="0" applyAlignment="0" applyProtection="0"/>
    <xf numFmtId="212" fontId="64" fillId="0" borderId="0" applyFill="0" applyBorder="0" applyAlignment="0" applyProtection="0"/>
    <xf numFmtId="174" fontId="63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227" fontId="63" fillId="0" borderId="17">
      <alignment horizontal="right" vertical="center"/>
    </xf>
    <xf numFmtId="43" fontId="61" fillId="0" borderId="0" applyFont="0" applyFill="0" applyBorder="0" applyAlignment="0" applyProtection="0"/>
    <xf numFmtId="0" fontId="67" fillId="0" borderId="47" applyNumberFormat="0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66" fillId="0" borderId="93" applyNumberFormat="0" applyAlignment="0" applyProtection="0">
      <alignment horizontal="lef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225" fontId="64" fillId="0" borderId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4" fontId="77" fillId="23" borderId="90" applyNumberFormat="0" applyProtection="0">
      <alignment vertical="center"/>
    </xf>
    <xf numFmtId="43" fontId="130" fillId="0" borderId="0" applyFont="0" applyFill="0" applyBorder="0" applyAlignment="0" applyProtection="0"/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0" fontId="119" fillId="0" borderId="0"/>
    <xf numFmtId="181" fontId="72" fillId="0" borderId="17">
      <alignment horizontal="right" vertical="center"/>
    </xf>
    <xf numFmtId="167" fontId="62" fillId="0" borderId="17">
      <alignment horizontal="right" vertical="center"/>
    </xf>
    <xf numFmtId="213" fontId="61" fillId="0" borderId="0" applyFont="0" applyFill="0" applyBorder="0" applyAlignment="0" applyProtection="0"/>
    <xf numFmtId="174" fontId="63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2" fontId="64" fillId="0" borderId="0" applyFill="0" applyBorder="0" applyAlignment="0" applyProtection="0"/>
    <xf numFmtId="225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75" fontId="61" fillId="0" borderId="17">
      <alignment horizontal="right" vertical="center"/>
    </xf>
    <xf numFmtId="0" fontId="66" fillId="0" borderId="68">
      <alignment horizontal="left" vertical="center"/>
    </xf>
    <xf numFmtId="227" fontId="63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217" fontId="61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217" fontId="61" fillId="0" borderId="0" applyFont="0" applyFill="0" applyBorder="0" applyAlignment="0" applyProtection="0"/>
    <xf numFmtId="174" fontId="63" fillId="0" borderId="17">
      <alignment horizontal="right" vertical="center"/>
    </xf>
    <xf numFmtId="187" fontId="63" fillId="0" borderId="17">
      <alignment horizontal="right" vertical="center"/>
    </xf>
    <xf numFmtId="175" fontId="61" fillId="0" borderId="17">
      <alignment horizontal="right" vertical="center"/>
    </xf>
    <xf numFmtId="213" fontId="61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92" fontId="61" fillId="0" borderId="0" applyFont="0" applyFill="0" applyBorder="0" applyAlignment="0" applyProtection="0"/>
    <xf numFmtId="192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84" fontId="64" fillId="0" borderId="0" applyFill="0" applyBorder="0" applyAlignment="0" applyProtection="0"/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212" fontId="64" fillId="0" borderId="0" applyFill="0" applyBorder="0" applyAlignment="0" applyProtection="0"/>
    <xf numFmtId="167" fontId="62" fillId="0" borderId="17">
      <alignment horizontal="right" vertical="center"/>
    </xf>
    <xf numFmtId="225" fontId="64" fillId="0" borderId="0" applyFill="0" applyBorder="0" applyAlignment="0" applyProtection="0"/>
    <xf numFmtId="2" fontId="84" fillId="0" borderId="17" applyBorder="0"/>
    <xf numFmtId="167" fontId="62" fillId="0" borderId="17">
      <alignment horizontal="right" vertical="center"/>
    </xf>
    <xf numFmtId="217" fontId="61" fillId="0" borderId="0" applyFont="0" applyFill="0" applyBorder="0" applyAlignment="0" applyProtection="0"/>
    <xf numFmtId="4" fontId="72" fillId="0" borderId="2">
      <alignment wrapText="1"/>
    </xf>
    <xf numFmtId="181" fontId="72" fillId="0" borderId="17">
      <alignment horizontal="right" vertical="center"/>
    </xf>
    <xf numFmtId="178" fontId="61" fillId="0" borderId="0" applyFont="0" applyFill="0" applyBorder="0" applyAlignment="0" applyProtection="0"/>
    <xf numFmtId="167" fontId="62" fillId="0" borderId="17">
      <alignment horizontal="right" vertical="center"/>
    </xf>
    <xf numFmtId="286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30" fontId="64" fillId="0" borderId="0" applyFill="0" applyBorder="0" applyAlignment="0" applyProtection="0"/>
    <xf numFmtId="0" fontId="72" fillId="21" borderId="89" applyNumberFormat="0" applyFont="0" applyAlignment="0" applyProtection="0"/>
    <xf numFmtId="178" fontId="61" fillId="0" borderId="0" applyFont="0" applyFill="0" applyBorder="0" applyAlignment="0" applyProtection="0"/>
    <xf numFmtId="193" fontId="76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67" fontId="62" fillId="0" borderId="17">
      <alignment horizontal="right" vertical="center"/>
    </xf>
    <xf numFmtId="170" fontId="61" fillId="0" borderId="0" applyFont="0" applyFill="0" applyBorder="0" applyAlignment="0" applyProtection="0"/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192" fontId="61" fillId="0" borderId="0" applyFont="0" applyFill="0" applyBorder="0" applyAlignment="0" applyProtection="0"/>
    <xf numFmtId="42" fontId="61" fillId="0" borderId="0" applyFont="0" applyFill="0" applyBorder="0" applyAlignment="0" applyProtection="0"/>
    <xf numFmtId="192" fontId="98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213" fontId="61" fillId="0" borderId="0" applyFont="0" applyFill="0" applyBorder="0" applyAlignment="0" applyProtection="0"/>
    <xf numFmtId="181" fontId="72" fillId="0" borderId="17">
      <alignment horizontal="right" vertical="center"/>
    </xf>
    <xf numFmtId="0" fontId="60" fillId="14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92" fontId="98" fillId="0" borderId="0" applyFont="0" applyFill="0" applyBorder="0" applyAlignment="0" applyProtection="0"/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0" fontId="79" fillId="21" borderId="89" applyNumberFormat="0" applyFont="0" applyAlignment="0" applyProtection="0"/>
    <xf numFmtId="0" fontId="107" fillId="40" borderId="0" applyNumberFormat="0" applyBorder="0" applyAlignment="0" applyProtection="0"/>
    <xf numFmtId="167" fontId="62" fillId="0" borderId="17">
      <alignment horizontal="right" vertical="center"/>
    </xf>
    <xf numFmtId="9" fontId="64" fillId="0" borderId="45" applyNumberFormat="0" applyBorder="0"/>
    <xf numFmtId="0" fontId="140" fillId="43" borderId="68" applyNumberFormat="0" applyFont="0" applyAlignment="0">
      <alignment horizontal="center"/>
    </xf>
    <xf numFmtId="175" fontId="61" fillId="0" borderId="17">
      <alignment horizontal="right" vertical="center"/>
    </xf>
    <xf numFmtId="204" fontId="62" fillId="0" borderId="92">
      <alignment horizontal="right" vertical="center"/>
    </xf>
    <xf numFmtId="41" fontId="61" fillId="0" borderId="0" applyFont="0" applyFill="0" applyBorder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9" fontId="64" fillId="0" borderId="45" applyNumberFormat="0" applyBorder="0"/>
    <xf numFmtId="215" fontId="63" fillId="0" borderId="92">
      <alignment horizontal="right" vertical="center"/>
    </xf>
    <xf numFmtId="204" fontId="62" fillId="0" borderId="92">
      <alignment horizontal="right" vertical="center"/>
    </xf>
    <xf numFmtId="225" fontId="64" fillId="0" borderId="0" applyFill="0" applyBorder="0" applyAlignment="0" applyProtection="0"/>
    <xf numFmtId="193" fontId="76" fillId="0" borderId="17">
      <alignment horizontal="right" vertical="center"/>
    </xf>
    <xf numFmtId="212" fontId="64" fillId="0" borderId="0" applyFill="0" applyBorder="0" applyAlignment="0" applyProtection="0"/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8" fontId="61" fillId="0" borderId="0" applyFont="0" applyFill="0" applyBorder="0" applyAlignment="0" applyProtection="0"/>
    <xf numFmtId="0" fontId="72" fillId="0" borderId="0"/>
    <xf numFmtId="225" fontId="64" fillId="0" borderId="0" applyFill="0" applyBorder="0" applyAlignment="0" applyProtection="0"/>
    <xf numFmtId="193" fontId="76" fillId="0" borderId="17">
      <alignment horizontal="right" vertical="center"/>
    </xf>
    <xf numFmtId="218" fontId="61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4" fontId="92" fillId="23" borderId="90" applyNumberFormat="0" applyProtection="0">
      <alignment vertical="center"/>
    </xf>
    <xf numFmtId="10" fontId="78" fillId="21" borderId="2" applyNumberFormat="0" applyBorder="0" applyAlignment="0" applyProtection="0"/>
    <xf numFmtId="285" fontId="64" fillId="0" borderId="0" applyFill="0" applyBorder="0" applyAlignment="0" applyProtection="0"/>
    <xf numFmtId="167" fontId="62" fillId="0" borderId="17">
      <alignment horizontal="right" vertical="center"/>
    </xf>
    <xf numFmtId="216" fontId="61" fillId="0" borderId="0" applyFont="0" applyFill="0" applyBorder="0" applyAlignment="0" applyProtection="0"/>
    <xf numFmtId="174" fontId="63" fillId="0" borderId="17">
      <alignment horizontal="right" vertical="center"/>
    </xf>
    <xf numFmtId="254" fontId="61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68" fontId="64" fillId="0" borderId="0" applyFill="0" applyBorder="0" applyAlignment="0" applyProtection="0"/>
    <xf numFmtId="210" fontId="112" fillId="38" borderId="68" applyProtection="0">
      <alignment vertical="center"/>
    </xf>
    <xf numFmtId="0" fontId="70" fillId="14" borderId="86" applyNumberFormat="0" applyAlignment="0" applyProtection="0"/>
    <xf numFmtId="49" fontId="94" fillId="0" borderId="2">
      <alignment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41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70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89" fontId="64" fillId="0" borderId="0" applyFill="0" applyBorder="0" applyAlignment="0" applyProtection="0"/>
    <xf numFmtId="215" fontId="63" fillId="0" borderId="92">
      <alignment horizontal="right" vertical="center"/>
    </xf>
    <xf numFmtId="181" fontId="72" fillId="0" borderId="17">
      <alignment horizontal="right" vertical="center"/>
    </xf>
    <xf numFmtId="166" fontId="64" fillId="0" borderId="0" applyFill="0" applyBorder="0" applyAlignment="0" applyProtection="0"/>
    <xf numFmtId="193" fontId="76" fillId="0" borderId="17">
      <alignment horizontal="right" vertical="center"/>
    </xf>
    <xf numFmtId="184" fontId="64" fillId="0" borderId="0" applyFill="0" applyBorder="0" applyAlignment="0" applyProtection="0"/>
    <xf numFmtId="4" fontId="80" fillId="34" borderId="90" applyNumberFormat="0" applyProtection="0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24" fontId="61" fillId="0" borderId="0" applyFont="0" applyFill="0" applyBorder="0" applyAlignment="0" applyProtection="0"/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4" fontId="77" fillId="20" borderId="90" applyNumberFormat="0" applyProtection="0">
      <alignment horizontal="left" vertical="center" indent="1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230" fontId="64" fillId="0" borderId="0" applyFill="0" applyBorder="0" applyAlignment="0" applyProtection="0"/>
    <xf numFmtId="10" fontId="78" fillId="14" borderId="2" applyNumberFormat="0" applyBorder="0" applyAlignment="0" applyProtection="0"/>
    <xf numFmtId="174" fontId="63" fillId="0" borderId="17">
      <alignment horizontal="right" vertical="center"/>
    </xf>
    <xf numFmtId="220" fontId="111" fillId="0" borderId="0">
      <alignment wrapText="1"/>
    </xf>
    <xf numFmtId="184" fontId="64" fillId="0" borderId="0" applyFill="0" applyBorder="0" applyAlignment="0" applyProtection="0"/>
    <xf numFmtId="10" fontId="78" fillId="14" borderId="2" applyNumberFormat="0" applyBorder="0" applyAlignment="0" applyProtection="0"/>
    <xf numFmtId="189" fontId="64" fillId="0" borderId="0" applyFill="0" applyBorder="0" applyAlignment="0" applyProtection="0"/>
    <xf numFmtId="174" fontId="63" fillId="0" borderId="17">
      <alignment horizontal="right" vertical="center"/>
    </xf>
    <xf numFmtId="170" fontId="61" fillId="0" borderId="0" applyFont="0" applyFill="0" applyBorder="0" applyAlignment="0" applyProtection="0"/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0" fontId="69" fillId="19" borderId="2">
      <alignment horizontal="left" vertical="center"/>
    </xf>
    <xf numFmtId="167" fontId="62" fillId="0" borderId="17">
      <alignment horizontal="right" vertical="center"/>
    </xf>
    <xf numFmtId="211" fontId="90" fillId="0" borderId="17">
      <alignment horizont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208" fontId="64" fillId="0" borderId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4" fontId="86" fillId="25" borderId="90" applyNumberFormat="0" applyProtection="0">
      <alignment vertical="center"/>
    </xf>
    <xf numFmtId="9" fontId="64" fillId="0" borderId="45" applyNumberFormat="0" applyBorder="0"/>
    <xf numFmtId="170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0" fontId="78" fillId="14" borderId="2" applyNumberFormat="0" applyBorder="0" applyAlignment="0" applyProtection="0"/>
    <xf numFmtId="0" fontId="117" fillId="0" borderId="2" applyNumberFormat="0" applyFont="0" applyFill="0" applyBorder="0" applyAlignment="0">
      <alignment horizontal="center"/>
    </xf>
    <xf numFmtId="181" fontId="72" fillId="0" borderId="17">
      <alignment horizontal="right" vertical="center"/>
    </xf>
    <xf numFmtId="189" fontId="64" fillId="0" borderId="0" applyFill="0" applyBorder="0" applyAlignment="0" applyProtection="0"/>
    <xf numFmtId="2" fontId="84" fillId="0" borderId="17" applyBorder="0"/>
    <xf numFmtId="167" fontId="62" fillId="0" borderId="17">
      <alignment horizontal="right" vertical="center"/>
    </xf>
    <xf numFmtId="41" fontId="61" fillId="0" borderId="0" applyFont="0" applyFill="0" applyBorder="0" applyAlignment="0" applyProtection="0"/>
    <xf numFmtId="0" fontId="66" fillId="0" borderId="68">
      <alignment horizontal="left" vertical="center"/>
    </xf>
    <xf numFmtId="0" fontId="67" fillId="0" borderId="85" applyNumberFormat="0">
      <alignment horizontal="center"/>
    </xf>
    <xf numFmtId="181" fontId="72" fillId="0" borderId="17">
      <alignment horizontal="right" vertical="center"/>
    </xf>
    <xf numFmtId="41" fontId="61" fillId="0" borderId="0" applyFont="0" applyFill="0" applyBorder="0" applyAlignment="0" applyProtection="0"/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70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5" fontId="61" fillId="0" borderId="0" applyFont="0" applyFill="0" applyBorder="0" applyAlignment="0" applyProtection="0"/>
    <xf numFmtId="181" fontId="72" fillId="0" borderId="17">
      <alignment horizontal="right" vertical="center"/>
    </xf>
    <xf numFmtId="2" fontId="84" fillId="0" borderId="17" applyBorder="0"/>
    <xf numFmtId="184" fontId="64" fillId="0" borderId="0" applyFill="0" applyBorder="0" applyAlignment="0" applyProtection="0"/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1" fontId="61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2" fontId="84" fillId="0" borderId="17" applyBorder="0"/>
    <xf numFmtId="167" fontId="62" fillId="0" borderId="17">
      <alignment horizontal="right" vertical="center"/>
    </xf>
    <xf numFmtId="202" fontId="61" fillId="0" borderId="0" applyFont="0" applyFill="0" applyBorder="0" applyAlignment="0" applyProtection="0"/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110" fillId="0" borderId="0"/>
    <xf numFmtId="185" fontId="61" fillId="0" borderId="0" applyFont="0" applyFill="0" applyBorder="0" applyAlignment="0" applyProtection="0"/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3" fontId="68" fillId="0" borderId="68">
      <alignment horizontal="centerContinuous"/>
    </xf>
    <xf numFmtId="167" fontId="62" fillId="0" borderId="17">
      <alignment horizontal="right" vertical="center"/>
    </xf>
    <xf numFmtId="170" fontId="61" fillId="0" borderId="0" applyFont="0" applyFill="0" applyBorder="0" applyAlignment="0" applyProtection="0"/>
    <xf numFmtId="217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60" fillId="14" borderId="84" applyNumberFormat="0" applyAlignment="0" applyProtection="0"/>
    <xf numFmtId="167" fontId="62" fillId="0" borderId="17">
      <alignment horizontal="right" vertical="center"/>
    </xf>
    <xf numFmtId="222" fontId="102" fillId="0" borderId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17" fontId="98" fillId="0" borderId="0" applyFont="0" applyFill="0" applyBorder="0" applyAlignment="0" applyProtection="0"/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9" fontId="64" fillId="0" borderId="45" applyNumberFormat="0" applyBorder="0"/>
    <xf numFmtId="0" fontId="72" fillId="0" borderId="0" applyFont="0" applyFill="0" applyBorder="0" applyAlignment="0" applyProtection="0"/>
    <xf numFmtId="10" fontId="78" fillId="14" borderId="2" applyNumberFormat="0" applyBorder="0" applyAlignment="0" applyProtection="0"/>
    <xf numFmtId="41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9" fontId="64" fillId="0" borderId="45" applyNumberFormat="0" applyBorder="0"/>
    <xf numFmtId="41" fontId="61" fillId="0" borderId="0" applyFont="0" applyFill="0" applyBorder="0" applyAlignment="0" applyProtection="0"/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0" fontId="61" fillId="0" borderId="0" applyFont="0" applyFill="0" applyBorder="0" applyAlignment="0" applyProtection="0"/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0" fontId="147" fillId="0" borderId="0" applyNumberFormat="0" applyAlignment="0">
      <alignment horizontal="left"/>
    </xf>
    <xf numFmtId="182" fontId="89" fillId="0" borderId="2"/>
    <xf numFmtId="174" fontId="63" fillId="0" borderId="17">
      <alignment horizontal="right" vertical="center"/>
    </xf>
    <xf numFmtId="167" fontId="62" fillId="0" borderId="17">
      <alignment horizontal="right" vertical="center"/>
    </xf>
    <xf numFmtId="238" fontId="61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181" fontId="72" fillId="0" borderId="17">
      <alignment horizontal="right" vertical="center"/>
    </xf>
    <xf numFmtId="0" fontId="60" fillId="14" borderId="84" applyNumberFormat="0" applyAlignment="0" applyProtection="0"/>
    <xf numFmtId="5" fontId="91" fillId="0" borderId="1">
      <alignment horizontal="left" vertical="top"/>
    </xf>
    <xf numFmtId="167" fontId="62" fillId="0" borderId="17">
      <alignment horizontal="right" vertical="center"/>
    </xf>
    <xf numFmtId="0" fontId="120" fillId="0" borderId="0" applyFont="0" applyFill="0" applyBorder="0" applyProtection="0">
      <alignment horizontal="center" vertical="center"/>
    </xf>
    <xf numFmtId="245" fontId="64" fillId="0" borderId="0" applyFill="0" applyBorder="0" applyAlignment="0" applyProtection="0"/>
    <xf numFmtId="167" fontId="62" fillId="0" borderId="17">
      <alignment horizontal="right" vertical="center"/>
    </xf>
    <xf numFmtId="215" fontId="63" fillId="0" borderId="92">
      <alignment horizontal="right" vertical="center"/>
    </xf>
    <xf numFmtId="189" fontId="64" fillId="0" borderId="0" applyFill="0" applyBorder="0" applyAlignment="0" applyProtection="0"/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287" fontId="114" fillId="0" borderId="0" applyFont="0" applyFill="0" applyBorder="0" applyAlignment="0" applyProtection="0"/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217" fontId="98" fillId="0" borderId="0" applyFont="0" applyFill="0" applyBorder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67" fillId="0" borderId="85" applyNumberFormat="0">
      <alignment horizontal="center"/>
    </xf>
    <xf numFmtId="0" fontId="61" fillId="0" borderId="0" applyFont="0" applyFill="0" applyBorder="0" applyAlignment="0" applyProtection="0"/>
    <xf numFmtId="193" fontId="76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81" fontId="72" fillId="0" borderId="17">
      <alignment horizontal="right" vertical="center"/>
    </xf>
    <xf numFmtId="0" fontId="61" fillId="0" borderId="0" applyFont="0" applyFill="0" applyBorder="0" applyAlignment="0" applyProtection="0"/>
    <xf numFmtId="4" fontId="80" fillId="24" borderId="90" applyNumberFormat="0" applyProtection="0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213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202" fontId="72" fillId="0" borderId="0" applyFont="0" applyFill="0" applyBorder="0" applyAlignment="0" applyProtection="0"/>
    <xf numFmtId="167" fontId="62" fillId="0" borderId="17">
      <alignment horizontal="right" vertical="center"/>
    </xf>
    <xf numFmtId="224" fontId="61" fillId="0" borderId="0" applyFont="0" applyFill="0" applyBorder="0" applyAlignment="0" applyProtection="0"/>
    <xf numFmtId="167" fontId="62" fillId="0" borderId="17">
      <alignment horizontal="right" vertical="center"/>
    </xf>
    <xf numFmtId="170" fontId="61" fillId="0" borderId="0" applyFont="0" applyFill="0" applyBorder="0" applyAlignment="0" applyProtection="0"/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214" fontId="96" fillId="0" borderId="17">
      <alignment horizontal="right" vertical="center"/>
    </xf>
    <xf numFmtId="181" fontId="72" fillId="0" borderId="17">
      <alignment horizontal="right" vertical="center"/>
    </xf>
    <xf numFmtId="0" fontId="61" fillId="0" borderId="0" applyFont="0" applyFill="0" applyBorder="0" applyAlignment="0" applyProtection="0"/>
    <xf numFmtId="203" fontId="61" fillId="0" borderId="0" applyFont="0" applyFill="0" applyBorder="0" applyAlignment="0" applyProtection="0"/>
    <xf numFmtId="5" fontId="91" fillId="28" borderId="2" applyNumberFormat="0" applyAlignment="0">
      <alignment horizontal="left" vertical="top"/>
    </xf>
    <xf numFmtId="169" fontId="61" fillId="0" borderId="0" applyFont="0" applyFill="0" applyBorder="0" applyAlignment="0" applyProtection="0"/>
    <xf numFmtId="167" fontId="62" fillId="0" borderId="17">
      <alignment horizontal="right" vertical="center"/>
    </xf>
    <xf numFmtId="2" fontId="84" fillId="0" borderId="17" applyBorder="0"/>
    <xf numFmtId="193" fontId="76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70" fontId="61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6" fontId="64" fillId="0" borderId="0" applyFill="0" applyBorder="0" applyAlignment="0" applyProtection="0"/>
    <xf numFmtId="4" fontId="77" fillId="30" borderId="94" applyNumberFormat="0" applyProtection="0">
      <alignment horizontal="left" vertical="center" indent="1"/>
    </xf>
    <xf numFmtId="0" fontId="66" fillId="0" borderId="68">
      <alignment horizontal="left" vertical="center"/>
    </xf>
    <xf numFmtId="9" fontId="64" fillId="0" borderId="45" applyNumberFormat="0" applyBorder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1" fontId="61" fillId="0" borderId="0" applyFont="0" applyFill="0" applyBorder="0" applyAlignment="0" applyProtection="0"/>
    <xf numFmtId="167" fontId="62" fillId="0" borderId="17">
      <alignment horizontal="right" vertical="center"/>
    </xf>
    <xf numFmtId="189" fontId="64" fillId="0" borderId="0" applyFill="0" applyBorder="0" applyAlignment="0" applyProtection="0"/>
    <xf numFmtId="204" fontId="62" fillId="0" borderId="92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93" fontId="76" fillId="0" borderId="17">
      <alignment horizontal="right" vertical="center"/>
    </xf>
    <xf numFmtId="43" fontId="245" fillId="0" borderId="0" applyFont="0" applyFill="0" applyBorder="0" applyAlignment="0" applyProtection="0"/>
    <xf numFmtId="43" fontId="105" fillId="0" borderId="0" applyFont="0" applyFill="0" applyBorder="0" applyAlignment="0" applyProtection="0"/>
    <xf numFmtId="10" fontId="78" fillId="21" borderId="2" applyNumberFormat="0" applyBorder="0" applyAlignment="0" applyProtection="0"/>
    <xf numFmtId="170" fontId="61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9" fillId="31" borderId="84" applyNumberFormat="0" applyAlignment="0" applyProtection="0"/>
    <xf numFmtId="211" fontId="90" fillId="0" borderId="17">
      <alignment horizont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0" fontId="107" fillId="40" borderId="0" applyNumberFormat="0" applyBorder="0" applyAlignment="0" applyProtection="0"/>
    <xf numFmtId="0" fontId="99" fillId="31" borderId="84" applyNumberFormat="0" applyAlignment="0" applyProtection="0"/>
    <xf numFmtId="4" fontId="80" fillId="35" borderId="90" applyNumberFormat="0" applyProtection="0">
      <alignment horizontal="right" vertical="center"/>
    </xf>
    <xf numFmtId="181" fontId="72" fillId="0" borderId="17">
      <alignment horizontal="right" vertical="center"/>
    </xf>
    <xf numFmtId="184" fontId="64" fillId="0" borderId="0" applyFill="0" applyBorder="0" applyAlignment="0" applyProtection="0"/>
    <xf numFmtId="4" fontId="80" fillId="25" borderId="90" applyNumberFormat="0" applyProtection="0">
      <alignment horizontal="right" vertical="center"/>
    </xf>
    <xf numFmtId="0" fontId="71" fillId="0" borderId="87" applyNumberFormat="0" applyAlignment="0">
      <alignment horizontal="center"/>
    </xf>
    <xf numFmtId="43" fontId="245" fillId="0" borderId="0" applyFont="0" applyFill="0" applyBorder="0" applyAlignment="0" applyProtection="0"/>
    <xf numFmtId="43" fontId="105" fillId="0" borderId="0" applyFont="0" applyFill="0" applyBorder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170" fontId="61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174" fontId="63" fillId="0" borderId="17">
      <alignment horizontal="right" vertical="center"/>
    </xf>
    <xf numFmtId="170" fontId="61" fillId="0" borderId="0" applyFont="0" applyFill="0" applyBorder="0" applyAlignment="0" applyProtection="0"/>
    <xf numFmtId="0" fontId="66" fillId="0" borderId="68">
      <alignment horizontal="left" vertical="center"/>
    </xf>
    <xf numFmtId="0" fontId="70" fillId="14" borderId="86" applyNumberFormat="0" applyAlignment="0" applyProtection="0"/>
    <xf numFmtId="167" fontId="62" fillId="0" borderId="17">
      <alignment horizontal="right" vertical="center"/>
    </xf>
    <xf numFmtId="49" fontId="94" fillId="0" borderId="2">
      <alignment vertical="center"/>
    </xf>
    <xf numFmtId="204" fontId="62" fillId="0" borderId="92">
      <alignment horizontal="right" vertical="center"/>
    </xf>
    <xf numFmtId="188" fontId="61" fillId="0" borderId="0" applyFont="0" applyFill="0" applyBorder="0" applyAlignment="0" applyProtection="0"/>
    <xf numFmtId="174" fontId="63" fillId="0" borderId="17">
      <alignment horizontal="right" vertical="center"/>
    </xf>
    <xf numFmtId="3" fontId="68" fillId="0" borderId="68">
      <alignment horizontal="centerContinuous"/>
    </xf>
    <xf numFmtId="210" fontId="112" fillId="38" borderId="68" applyProtection="0">
      <alignment vertical="center"/>
    </xf>
    <xf numFmtId="181" fontId="72" fillId="0" borderId="17">
      <alignment horizontal="right" vertical="center"/>
    </xf>
    <xf numFmtId="2" fontId="82" fillId="0" borderId="2"/>
    <xf numFmtId="0" fontId="60" fillId="14" borderId="84" applyNumberFormat="0" applyAlignment="0" applyProtection="0"/>
    <xf numFmtId="0" fontId="66" fillId="0" borderId="68">
      <alignment horizontal="left" vertical="center"/>
    </xf>
    <xf numFmtId="9" fontId="64" fillId="0" borderId="45" applyNumberFormat="0" applyBorder="0"/>
    <xf numFmtId="0" fontId="64" fillId="0" borderId="0"/>
    <xf numFmtId="175" fontId="61" fillId="0" borderId="17">
      <alignment horizontal="right" vertical="center"/>
    </xf>
    <xf numFmtId="181" fontId="72" fillId="0" borderId="17">
      <alignment horizontal="right" vertical="center"/>
    </xf>
    <xf numFmtId="170" fontId="61" fillId="0" borderId="0" applyFont="0" applyFill="0" applyBorder="0" applyAlignment="0" applyProtection="0"/>
    <xf numFmtId="10" fontId="78" fillId="14" borderId="2" applyNumberFormat="0" applyBorder="0" applyAlignment="0" applyProtection="0"/>
    <xf numFmtId="174" fontId="63" fillId="0" borderId="17">
      <alignment horizontal="right" vertical="center"/>
    </xf>
    <xf numFmtId="245" fontId="64" fillId="0" borderId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245" fontId="64" fillId="0" borderId="0" applyFill="0" applyBorder="0" applyAlignment="0" applyProtection="0"/>
    <xf numFmtId="0" fontId="66" fillId="0" borderId="93" applyNumberFormat="0" applyAlignment="0" applyProtection="0">
      <alignment horizontal="left" vertical="center"/>
    </xf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8" fontId="64" fillId="0" borderId="0" applyFill="0" applyBorder="0" applyAlignment="0" applyProtection="0"/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238" fontId="61" fillId="0" borderId="0" applyFont="0" applyFill="0" applyBorder="0" applyAlignment="0" applyProtection="0"/>
    <xf numFmtId="167" fontId="62" fillId="0" borderId="17">
      <alignment horizontal="right" vertical="center"/>
    </xf>
    <xf numFmtId="43" fontId="245" fillId="0" borderId="0" applyFont="0" applyFill="0" applyBorder="0" applyAlignment="0" applyProtection="0"/>
    <xf numFmtId="4" fontId="86" fillId="25" borderId="90" applyNumberFormat="0" applyProtection="0">
      <alignment horizontal="right" vertical="center"/>
    </xf>
    <xf numFmtId="0" fontId="67" fillId="0" borderId="47" applyNumberFormat="0">
      <alignment horizontal="center"/>
    </xf>
    <xf numFmtId="0" fontId="66" fillId="0" borderId="93" applyNumberFormat="0" applyAlignment="0" applyProtection="0">
      <alignment horizontal="left" vertical="center"/>
    </xf>
    <xf numFmtId="193" fontId="76" fillId="0" borderId="17">
      <alignment horizontal="right" vertical="center"/>
    </xf>
    <xf numFmtId="245" fontId="64" fillId="0" borderId="0" applyFill="0" applyBorder="0" applyAlignment="0" applyProtection="0"/>
    <xf numFmtId="0" fontId="61" fillId="0" borderId="0" applyFont="0" applyFill="0" applyBorder="0" applyAlignment="0" applyProtection="0"/>
    <xf numFmtId="224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1" fillId="0" borderId="0" applyFont="0" applyFill="0" applyBorder="0" applyAlignment="0" applyProtection="0"/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4" fillId="0" borderId="0" applyFill="0" applyBorder="0" applyAlignment="0" applyProtection="0"/>
    <xf numFmtId="230" fontId="64" fillId="0" borderId="0" applyFill="0" applyBorder="0" applyAlignment="0" applyProtection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224" fontId="61" fillId="0" borderId="0" applyFont="0" applyFill="0" applyBorder="0" applyAlignment="0" applyProtection="0"/>
    <xf numFmtId="203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7" fillId="0" borderId="47" applyNumberFormat="0">
      <alignment horizontal="center"/>
    </xf>
    <xf numFmtId="0" fontId="61" fillId="0" borderId="0" applyFont="0" applyFill="0" applyBorder="0" applyAlignment="0" applyProtection="0"/>
    <xf numFmtId="175" fontId="61" fillId="0" borderId="17">
      <alignment horizontal="right" vertical="center"/>
    </xf>
    <xf numFmtId="9" fontId="105" fillId="0" borderId="0" applyFont="0" applyFill="0" applyBorder="0" applyAlignment="0" applyProtection="0"/>
    <xf numFmtId="167" fontId="62" fillId="0" borderId="17">
      <alignment horizontal="right" vertical="center"/>
    </xf>
    <xf numFmtId="196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84" fontId="64" fillId="0" borderId="0" applyFill="0" applyBorder="0" applyAlignment="0" applyProtection="0"/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0" fontId="61" fillId="0" borderId="0" applyFont="0" applyFill="0" applyBorder="0" applyAlignment="0" applyProtection="0"/>
    <xf numFmtId="167" fontId="62" fillId="0" borderId="17">
      <alignment horizontal="right" vertical="center"/>
    </xf>
    <xf numFmtId="238" fontId="61" fillId="0" borderId="0" applyFont="0" applyFill="0" applyBorder="0" applyAlignment="0" applyProtection="0"/>
    <xf numFmtId="170" fontId="61" fillId="0" borderId="0" applyFont="0" applyFill="0" applyBorder="0" applyAlignment="0" applyProtection="0"/>
    <xf numFmtId="214" fontId="96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0" fontId="67" fillId="0" borderId="47" applyNumberFormat="0">
      <alignment horizontal="center"/>
    </xf>
    <xf numFmtId="175" fontId="61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0" fontId="67" fillId="0" borderId="47" applyNumberFormat="0">
      <alignment horizontal="center"/>
    </xf>
    <xf numFmtId="238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246" fontId="72" fillId="0" borderId="0" applyFont="0" applyFill="0" applyBorder="0" applyAlignment="0" applyProtection="0"/>
    <xf numFmtId="4" fontId="77" fillId="30" borderId="94" applyNumberFormat="0" applyProtection="0">
      <alignment horizontal="left" vertical="center" indent="1"/>
    </xf>
    <xf numFmtId="178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4" fontId="77" fillId="20" borderId="90" applyNumberFormat="0" applyProtection="0">
      <alignment horizontal="left" vertical="center" indent="1"/>
    </xf>
    <xf numFmtId="189" fontId="64" fillId="0" borderId="0" applyFill="0" applyBorder="0" applyAlignment="0" applyProtection="0"/>
    <xf numFmtId="167" fontId="62" fillId="0" borderId="17">
      <alignment horizontal="right" vertical="center"/>
    </xf>
    <xf numFmtId="174" fontId="63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6" fillId="0" borderId="99">
      <alignment horizontal="left" vertic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245" fontId="64" fillId="0" borderId="0" applyFill="0" applyBorder="0" applyAlignment="0" applyProtection="0"/>
    <xf numFmtId="167" fontId="62" fillId="0" borderId="17">
      <alignment horizontal="right" vertical="center"/>
    </xf>
    <xf numFmtId="245" fontId="64" fillId="0" borderId="0" applyFill="0" applyBorder="0" applyAlignment="0" applyProtection="0"/>
    <xf numFmtId="217" fontId="98" fillId="0" borderId="0" applyFont="0" applyFill="0" applyBorder="0" applyAlignment="0" applyProtection="0"/>
    <xf numFmtId="202" fontId="61" fillId="0" borderId="0" applyFont="0" applyFill="0" applyBorder="0" applyAlignment="0" applyProtection="0"/>
    <xf numFmtId="175" fontId="61" fillId="0" borderId="17">
      <alignment horizontal="right" vertical="center"/>
    </xf>
    <xf numFmtId="174" fontId="63" fillId="0" borderId="17">
      <alignment horizontal="right" vertical="center"/>
    </xf>
    <xf numFmtId="0" fontId="113" fillId="32" borderId="86" applyNumberFormat="0" applyAlignment="0" applyProtection="0"/>
    <xf numFmtId="181" fontId="72" fillId="0" borderId="17">
      <alignment horizontal="right" vertical="center"/>
    </xf>
    <xf numFmtId="178" fontId="61" fillId="0" borderId="0" applyFont="0" applyFill="0" applyBorder="0" applyAlignment="0" applyProtection="0"/>
    <xf numFmtId="167" fontId="62" fillId="0" borderId="17">
      <alignment horizontal="right" vertical="center"/>
    </xf>
    <xf numFmtId="191" fontId="64" fillId="0" borderId="0" applyFill="0" applyBorder="0" applyAlignment="0" applyProtection="0"/>
    <xf numFmtId="167" fontId="62" fillId="0" borderId="17">
      <alignment horizontal="right" vertical="center"/>
    </xf>
    <xf numFmtId="3" fontId="72" fillId="0" borderId="0" applyFont="0" applyFill="0" applyBorder="0" applyAlignment="0" applyProtection="0"/>
    <xf numFmtId="167" fontId="62" fillId="0" borderId="17">
      <alignment horizontal="right" vertical="center"/>
    </xf>
    <xf numFmtId="208" fontId="64" fillId="0" borderId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230" fontId="64" fillId="0" borderId="0" applyFill="0" applyBorder="0" applyAlignment="0" applyProtection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1" fillId="0" borderId="0" applyFont="0" applyFill="0" applyBorder="0" applyAlignment="0" applyProtection="0"/>
    <xf numFmtId="38" fontId="64" fillId="0" borderId="0" applyFont="0" applyFill="0" applyBorder="0" applyAlignment="0" applyProtection="0"/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2" fontId="82" fillId="0" borderId="2"/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74" fontId="63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30" fontId="64" fillId="0" borderId="0" applyFill="0" applyBorder="0" applyAlignment="0" applyProtection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61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4" fontId="86" fillId="25" borderId="90" applyNumberFormat="0" applyProtection="0">
      <alignment vertical="center"/>
    </xf>
    <xf numFmtId="4" fontId="72" fillId="0" borderId="2">
      <alignment wrapText="1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217" fontId="61" fillId="0" borderId="0" applyFont="0" applyFill="0" applyBorder="0" applyAlignment="0" applyProtection="0"/>
    <xf numFmtId="0" fontId="64" fillId="0" borderId="0" applyFill="0" applyBorder="0" applyAlignment="0" applyProtection="0"/>
    <xf numFmtId="4" fontId="80" fillId="25" borderId="90" applyNumberFormat="0" applyProtection="0">
      <alignment horizontal="right" vertical="center"/>
    </xf>
    <xf numFmtId="184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224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92" fontId="61" fillId="0" borderId="0" applyFont="0" applyFill="0" applyBorder="0" applyAlignment="0" applyProtection="0"/>
    <xf numFmtId="2" fontId="84" fillId="0" borderId="17" applyBorder="0"/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193" fontId="76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75" fontId="61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0" fontId="69" fillId="19" borderId="2">
      <alignment horizontal="left" vertical="center"/>
    </xf>
    <xf numFmtId="4" fontId="80" fillId="26" borderId="90" applyNumberFormat="0" applyProtection="0">
      <alignment horizontal="right" vertical="center"/>
    </xf>
    <xf numFmtId="175" fontId="61" fillId="0" borderId="17">
      <alignment horizontal="right" vertical="center"/>
    </xf>
    <xf numFmtId="225" fontId="64" fillId="0" borderId="0" applyFill="0" applyBorder="0" applyAlignment="0" applyProtection="0"/>
    <xf numFmtId="167" fontId="62" fillId="0" borderId="17">
      <alignment horizontal="right" vertical="center"/>
    </xf>
    <xf numFmtId="3" fontId="68" fillId="0" borderId="68">
      <alignment horizontal="centerContinuous"/>
    </xf>
    <xf numFmtId="193" fontId="76" fillId="0" borderId="17">
      <alignment horizontal="right" vertical="center"/>
    </xf>
    <xf numFmtId="184" fontId="64" fillId="0" borderId="0" applyFill="0" applyBorder="0" applyAlignment="0" applyProtection="0"/>
    <xf numFmtId="167" fontId="62" fillId="0" borderId="17">
      <alignment horizontal="right" vertical="center"/>
    </xf>
    <xf numFmtId="282" fontId="126" fillId="25" borderId="44" applyBorder="0">
      <alignment horizontal="center"/>
    </xf>
    <xf numFmtId="4" fontId="80" fillId="26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187" fontId="63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5" fontId="88" fillId="27" borderId="1">
      <alignment vertical="top"/>
    </xf>
    <xf numFmtId="185" fontId="61" fillId="0" borderId="0" applyFont="0" applyFill="0" applyBorder="0" applyAlignment="0" applyProtection="0"/>
    <xf numFmtId="185" fontId="61" fillId="0" borderId="0" applyFont="0" applyFill="0" applyBorder="0" applyAlignment="0" applyProtection="0"/>
    <xf numFmtId="4" fontId="80" fillId="34" borderId="90" applyNumberFormat="0" applyProtection="0">
      <alignment horizontal="right" vertical="center"/>
    </xf>
    <xf numFmtId="43" fontId="61" fillId="0" borderId="0" applyFont="0" applyFill="0" applyBorder="0" applyAlignment="0" applyProtection="0"/>
    <xf numFmtId="181" fontId="72" fillId="0" borderId="17">
      <alignment horizontal="right" vertical="center"/>
    </xf>
    <xf numFmtId="0" fontId="60" fillId="14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30" fontId="64" fillId="0" borderId="0" applyFill="0" applyBorder="0" applyAlignment="0" applyProtection="0"/>
    <xf numFmtId="214" fontId="96" fillId="0" borderId="17">
      <alignment horizontal="right" vertical="center"/>
    </xf>
    <xf numFmtId="178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4" fontId="64" fillId="0" borderId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81" fontId="72" fillId="0" borderId="17">
      <alignment horizontal="right" vertical="center"/>
    </xf>
    <xf numFmtId="43" fontId="245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174" fontId="63" fillId="0" borderId="17">
      <alignment horizontal="right" vertical="center"/>
    </xf>
    <xf numFmtId="181" fontId="72" fillId="0" borderId="17">
      <alignment horizontal="right" vertical="center"/>
    </xf>
    <xf numFmtId="188" fontId="98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200" fontId="64" fillId="0" borderId="0" applyFill="0" applyBorder="0" applyAlignment="0" applyProtection="0"/>
    <xf numFmtId="167" fontId="62" fillId="0" borderId="17">
      <alignment horizontal="right" vertical="center"/>
    </xf>
    <xf numFmtId="203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0" fillId="14" borderId="84" applyNumberFormat="0" applyAlignment="0" applyProtection="0"/>
    <xf numFmtId="167" fontId="62" fillId="0" borderId="17">
      <alignment horizontal="right" vertical="center"/>
    </xf>
    <xf numFmtId="224" fontId="61" fillId="0" borderId="0" applyFont="0" applyFill="0" applyBorder="0" applyAlignment="0" applyProtection="0"/>
    <xf numFmtId="167" fontId="62" fillId="0" borderId="17">
      <alignment horizontal="right" vertical="center"/>
    </xf>
    <xf numFmtId="0" fontId="70" fillId="14" borderId="86" applyNumberFormat="0" applyAlignment="0" applyProtection="0"/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202" fontId="61" fillId="0" borderId="0" applyFont="0" applyFill="0" applyBorder="0" applyAlignment="0" applyProtection="0"/>
    <xf numFmtId="167" fontId="62" fillId="0" borderId="17">
      <alignment horizontal="right" vertical="center"/>
    </xf>
    <xf numFmtId="203" fontId="61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4" fontId="121" fillId="28" borderId="88" applyNumberFormat="0" applyProtection="0">
      <alignment horizontal="left" vertical="center" indent="1"/>
    </xf>
    <xf numFmtId="181" fontId="72" fillId="0" borderId="17">
      <alignment horizontal="right" vertical="center"/>
    </xf>
    <xf numFmtId="2" fontId="82" fillId="0" borderId="2"/>
    <xf numFmtId="0" fontId="60" fillId="14" borderId="84" applyNumberFormat="0" applyAlignment="0" applyProtection="0"/>
    <xf numFmtId="9" fontId="64" fillId="0" borderId="45" applyNumberFormat="0" applyBorder="0"/>
    <xf numFmtId="175" fontId="61" fillId="0" borderId="17">
      <alignment horizontal="right" vertical="center"/>
    </xf>
    <xf numFmtId="181" fontId="72" fillId="0" borderId="17">
      <alignment horizontal="right" vertical="center"/>
    </xf>
    <xf numFmtId="217" fontId="61" fillId="0" borderId="0" applyFont="0" applyFill="0" applyBorder="0" applyAlignment="0" applyProtection="0"/>
    <xf numFmtId="0" fontId="67" fillId="0" borderId="85" applyNumberFormat="0">
      <alignment horizontal="center"/>
    </xf>
    <xf numFmtId="184" fontId="64" fillId="0" borderId="0" applyFill="0" applyBorder="0" applyAlignment="0" applyProtection="0"/>
    <xf numFmtId="4" fontId="77" fillId="23" borderId="90" applyNumberFormat="0" applyProtection="0">
      <alignment vertical="center"/>
    </xf>
    <xf numFmtId="178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0" fontId="78" fillId="14" borderId="2" applyNumberFormat="0" applyBorder="0" applyAlignment="0" applyProtection="0"/>
    <xf numFmtId="224" fontId="61" fillId="0" borderId="0" applyFont="0" applyFill="0" applyBorder="0" applyAlignment="0" applyProtection="0"/>
    <xf numFmtId="174" fontId="63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230" fontId="64" fillId="0" borderId="0" applyFill="0" applyBorder="0" applyAlignment="0" applyProtection="0"/>
    <xf numFmtId="181" fontId="72" fillId="0" borderId="17">
      <alignment horizontal="right" vertical="center"/>
    </xf>
    <xf numFmtId="185" fontId="61" fillId="0" borderId="0" applyFont="0" applyFill="0" applyBorder="0" applyAlignment="0" applyProtection="0"/>
    <xf numFmtId="232" fontId="61" fillId="0" borderId="0" applyFont="0" applyFill="0" applyBorder="0" applyAlignment="0" applyProtection="0"/>
    <xf numFmtId="0" fontId="66" fillId="0" borderId="68">
      <alignment horizontal="left"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220" fontId="159" fillId="32" borderId="0"/>
    <xf numFmtId="167" fontId="62" fillId="0" borderId="17">
      <alignment horizontal="right" vertical="center"/>
    </xf>
    <xf numFmtId="180" fontId="61" fillId="0" borderId="0" applyFont="0" applyFill="0" applyBorder="0" applyAlignment="0" applyProtection="0"/>
    <xf numFmtId="174" fontId="63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2" fontId="84" fillId="0" borderId="17" applyBorder="0"/>
    <xf numFmtId="184" fontId="64" fillId="0" borderId="0" applyFill="0" applyBorder="0" applyAlignment="0" applyProtection="0"/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1" fontId="90" fillId="0" borderId="17">
      <alignment horizontal="center"/>
    </xf>
    <xf numFmtId="4" fontId="77" fillId="30" borderId="94" applyNumberFormat="0" applyProtection="0">
      <alignment horizontal="left" vertical="center" indent="1"/>
    </xf>
    <xf numFmtId="0" fontId="117" fillId="0" borderId="2" applyNumberFormat="0" applyFont="0" applyFill="0" applyBorder="0" applyAlignment="0">
      <alignment horizontal="center"/>
    </xf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43" fontId="72" fillId="0" borderId="0" applyFont="0" applyFill="0" applyBorder="0" applyAlignment="0" applyProtection="0"/>
    <xf numFmtId="3" fontId="68" fillId="0" borderId="68">
      <alignment horizontal="centerContinuous"/>
    </xf>
    <xf numFmtId="0" fontId="66" fillId="0" borderId="93" applyNumberFormat="0" applyAlignment="0" applyProtection="0">
      <alignment horizontal="left" vertical="center"/>
    </xf>
    <xf numFmtId="41" fontId="61" fillId="0" borderId="0" applyFont="0" applyFill="0" applyBorder="0" applyAlignment="0" applyProtection="0"/>
    <xf numFmtId="174" fontId="63" fillId="0" borderId="17">
      <alignment horizontal="right" vertical="center"/>
    </xf>
    <xf numFmtId="167" fontId="62" fillId="0" borderId="17">
      <alignment horizontal="right" vertical="center"/>
    </xf>
    <xf numFmtId="254" fontId="61" fillId="0" borderId="0" applyFont="0" applyFill="0" applyBorder="0" applyAlignment="0" applyProtection="0"/>
    <xf numFmtId="4" fontId="77" fillId="20" borderId="88" applyNumberFormat="0" applyProtection="0">
      <alignment horizontal="left" vertical="center" indent="1"/>
    </xf>
    <xf numFmtId="185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0" fontId="66" fillId="0" borderId="68">
      <alignment horizontal="left" vertical="center"/>
    </xf>
    <xf numFmtId="4" fontId="103" fillId="25" borderId="90" applyNumberFormat="0" applyProtection="0">
      <alignment horizontal="right" vertical="center"/>
    </xf>
    <xf numFmtId="10" fontId="78" fillId="14" borderId="2" applyNumberFormat="0" applyBorder="0" applyAlignment="0" applyProtection="0"/>
    <xf numFmtId="184" fontId="64" fillId="0" borderId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96" fontId="64" fillId="0" borderId="0" applyFill="0" applyBorder="0" applyAlignment="0" applyProtection="0"/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207" fontId="64" fillId="0" borderId="0" applyFill="0" applyBorder="0" applyAlignment="0" applyProtection="0"/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203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43" fontId="61" fillId="0" borderId="0" applyFont="0" applyFill="0" applyBorder="0" applyAlignment="0" applyProtection="0"/>
    <xf numFmtId="226" fontId="64" fillId="0" borderId="0" applyFill="0" applyBorder="0" applyAlignment="0" applyProtection="0"/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4" fontId="103" fillId="25" borderId="90" applyNumberFormat="0" applyProtection="0">
      <alignment horizontal="right" vertical="center"/>
    </xf>
    <xf numFmtId="187" fontId="63" fillId="0" borderId="17">
      <alignment horizontal="right" vertical="center"/>
    </xf>
    <xf numFmtId="43" fontId="61" fillId="0" borderId="0" applyFont="0" applyFill="0" applyBorder="0" applyAlignment="0" applyProtection="0"/>
    <xf numFmtId="174" fontId="63" fillId="0" borderId="17">
      <alignment horizontal="right" vertical="center"/>
    </xf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184" fontId="64" fillId="0" borderId="0" applyFill="0" applyBorder="0" applyAlignment="0" applyProtection="0"/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202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196" fontId="64" fillId="0" borderId="0" applyFill="0" applyBorder="0" applyAlignment="0" applyProtection="0"/>
    <xf numFmtId="167" fontId="62" fillId="0" borderId="17">
      <alignment horizontal="right" vertical="center"/>
    </xf>
    <xf numFmtId="0" fontId="140" fillId="43" borderId="68" applyNumberFormat="0" applyFont="0" applyAlignment="0">
      <alignment horizontal="center"/>
    </xf>
    <xf numFmtId="202" fontId="61" fillId="0" borderId="0" applyFont="0" applyFill="0" applyBorder="0" applyAlignment="0" applyProtection="0"/>
    <xf numFmtId="202" fontId="61" fillId="0" borderId="0" applyFont="0" applyFill="0" applyBorder="0" applyAlignment="0" applyProtection="0"/>
    <xf numFmtId="2" fontId="82" fillId="0" borderId="2"/>
    <xf numFmtId="43" fontId="61" fillId="0" borderId="0" applyFont="0" applyFill="0" applyBorder="0" applyAlignment="0" applyProtection="0"/>
    <xf numFmtId="217" fontId="61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68" fillId="0" borderId="68">
      <alignment horizontal="centerContinuous"/>
    </xf>
    <xf numFmtId="193" fontId="76" fillId="0" borderId="17">
      <alignment horizontal="right" vertical="center"/>
    </xf>
    <xf numFmtId="0" fontId="70" fillId="14" borderId="86" applyNumberFormat="0" applyAlignment="0" applyProtection="0"/>
    <xf numFmtId="202" fontId="61" fillId="0" borderId="0" applyFont="0" applyFill="0" applyBorder="0" applyAlignment="0" applyProtection="0"/>
    <xf numFmtId="167" fontId="62" fillId="0" borderId="17">
      <alignment horizontal="right" vertical="center"/>
    </xf>
    <xf numFmtId="0" fontId="245" fillId="0" borderId="0"/>
    <xf numFmtId="167" fontId="62" fillId="0" borderId="17">
      <alignment horizontal="right" vertical="center"/>
    </xf>
    <xf numFmtId="228" fontId="61" fillId="0" borderId="0" applyFont="0" applyFill="0" applyBorder="0" applyAlignment="0" applyProtection="0"/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4" fontId="92" fillId="23" borderId="90" applyNumberFormat="0" applyProtection="0">
      <alignment vertical="center"/>
    </xf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4" fontId="80" fillId="31" borderId="90" applyNumberFormat="0" applyProtection="0">
      <alignment horizontal="right" vertical="center"/>
    </xf>
    <xf numFmtId="0" fontId="67" fillId="0" borderId="47" applyNumberFormat="0">
      <alignment horizont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40" fontId="72" fillId="0" borderId="0" applyFont="0" applyFill="0" applyBorder="0" applyAlignment="0" applyProtection="0"/>
    <xf numFmtId="167" fontId="62" fillId="0" borderId="17">
      <alignment horizontal="right" vertical="center"/>
    </xf>
    <xf numFmtId="217" fontId="98" fillId="0" borderId="0" applyFont="0" applyFill="0" applyBorder="0" applyAlignment="0" applyProtection="0"/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172" fontId="106" fillId="0" borderId="0"/>
    <xf numFmtId="187" fontId="63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213" fontId="61" fillId="0" borderId="0" applyFont="0" applyFill="0" applyBorder="0" applyAlignment="0" applyProtection="0"/>
    <xf numFmtId="175" fontId="61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6" fontId="64" fillId="0" borderId="0" applyFill="0" applyBorder="0" applyAlignment="0" applyProtection="0"/>
    <xf numFmtId="167" fontId="62" fillId="0" borderId="17">
      <alignment horizontal="right" vertical="center"/>
    </xf>
    <xf numFmtId="196" fontId="64" fillId="0" borderId="0" applyFill="0" applyBorder="0" applyAlignment="0" applyProtection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3" fontId="129" fillId="0" borderId="0" applyFont="0" applyFill="0" applyBorder="0" applyAlignment="0" applyProtection="0"/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224" fontId="61" fillId="0" borderId="0" applyFont="0" applyFill="0" applyBorder="0" applyAlignment="0" applyProtection="0"/>
    <xf numFmtId="4" fontId="80" fillId="22" borderId="90" applyNumberFormat="0" applyProtection="0">
      <alignment horizontal="right" vertical="center"/>
    </xf>
    <xf numFmtId="203" fontId="124" fillId="0" borderId="0" applyFont="0" applyFill="0" applyBorder="0" applyAlignment="0" applyProtection="0"/>
    <xf numFmtId="0" fontId="67" fillId="0" borderId="47" applyNumberFormat="0">
      <alignment horizont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0" fontId="159" fillId="32" borderId="0"/>
    <xf numFmtId="230" fontId="64" fillId="0" borderId="0" applyFill="0" applyBorder="0" applyAlignment="0" applyProtection="0"/>
    <xf numFmtId="167" fontId="62" fillId="0" borderId="17">
      <alignment horizontal="right" vertical="center"/>
    </xf>
    <xf numFmtId="0" fontId="140" fillId="43" borderId="68" applyNumberFormat="0" applyFont="0" applyAlignment="0">
      <alignment horizont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49" fontId="94" fillId="0" borderId="2">
      <alignment vertical="center"/>
    </xf>
    <xf numFmtId="181" fontId="72" fillId="0" borderId="17">
      <alignment horizontal="right" vertical="center"/>
    </xf>
    <xf numFmtId="0" fontId="60" fillId="14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4" fontId="64" fillId="0" borderId="0" applyFill="0" applyBorder="0" applyAlignment="0" applyProtection="0"/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5" fontId="114" fillId="0" borderId="0" applyFont="0" applyFill="0" applyBorder="0" applyAlignment="0" applyProtection="0"/>
    <xf numFmtId="224" fontId="61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208" fontId="64" fillId="0" borderId="0" applyFill="0" applyBorder="0" applyAlignment="0" applyProtection="0"/>
    <xf numFmtId="217" fontId="61" fillId="0" borderId="0" applyFont="0" applyFill="0" applyBorder="0" applyAlignment="0" applyProtection="0"/>
    <xf numFmtId="184" fontId="64" fillId="0" borderId="0" applyFill="0" applyBorder="0" applyAlignment="0" applyProtection="0"/>
    <xf numFmtId="204" fontId="62" fillId="0" borderId="92">
      <alignment horizontal="right" vertical="center"/>
    </xf>
    <xf numFmtId="167" fontId="62" fillId="0" borderId="17">
      <alignment horizontal="right" vertical="center"/>
    </xf>
    <xf numFmtId="202" fontId="61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181" fontId="72" fillId="0" borderId="17">
      <alignment horizontal="right" vertical="center"/>
    </xf>
    <xf numFmtId="0" fontId="60" fillId="14" borderId="84" applyNumberFormat="0" applyAlignment="0" applyProtection="0"/>
    <xf numFmtId="167" fontId="62" fillId="0" borderId="17">
      <alignment horizontal="right" vertical="center"/>
    </xf>
    <xf numFmtId="174" fontId="63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202" fontId="98" fillId="0" borderId="0" applyFont="0" applyFill="0" applyBorder="0" applyAlignment="0" applyProtection="0"/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175" fontId="61" fillId="0" borderId="17">
      <alignment horizontal="right" vertical="center"/>
    </xf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0" fillId="14" borderId="84" applyNumberFormat="0" applyAlignment="0" applyProtection="0"/>
    <xf numFmtId="5" fontId="91" fillId="0" borderId="1">
      <alignment horizontal="left" vertical="top"/>
    </xf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174" fontId="63" fillId="0" borderId="17">
      <alignment horizontal="right" vertical="center"/>
    </xf>
    <xf numFmtId="207" fontId="64" fillId="0" borderId="0" applyFill="0" applyBorder="0" applyAlignment="0" applyProtection="0"/>
    <xf numFmtId="3" fontId="68" fillId="0" borderId="68">
      <alignment horizontal="centerContinuous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0" fontId="78" fillId="14" borderId="2" applyNumberFormat="0" applyBorder="0" applyAlignment="0" applyProtection="0"/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4" fontId="121" fillId="28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188" fontId="98" fillId="0" borderId="0" applyFont="0" applyFill="0" applyBorder="0" applyAlignment="0" applyProtection="0"/>
    <xf numFmtId="207" fontId="64" fillId="0" borderId="0" applyFill="0" applyBorder="0" applyAlignment="0" applyProtection="0"/>
    <xf numFmtId="174" fontId="63" fillId="0" borderId="17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43" fontId="245" fillId="0" borderId="0" applyFont="0" applyFill="0" applyBorder="0" applyAlignment="0" applyProtection="0"/>
    <xf numFmtId="4" fontId="86" fillId="25" borderId="90" applyNumberFormat="0" applyProtection="0">
      <alignment horizontal="right" vertical="center"/>
    </xf>
    <xf numFmtId="2" fontId="82" fillId="0" borderId="2"/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207" fontId="64" fillId="0" borderId="0" applyFill="0" applyBorder="0" applyAlignment="0" applyProtection="0"/>
    <xf numFmtId="4" fontId="80" fillId="20" borderId="90" applyNumberFormat="0" applyProtection="0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9" fontId="61" fillId="0" borderId="0" applyFont="0" applyFill="0" applyBorder="0" applyAlignment="0" applyProtection="0"/>
    <xf numFmtId="0" fontId="66" fillId="0" borderId="68">
      <alignment horizontal="left" vertical="center"/>
    </xf>
    <xf numFmtId="228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208" fontId="64" fillId="0" borderId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8" fontId="64" fillId="0" borderId="0" applyFill="0" applyBorder="0" applyAlignment="0" applyProtection="0"/>
    <xf numFmtId="181" fontId="72" fillId="0" borderId="17">
      <alignment horizontal="right" vertical="center"/>
    </xf>
    <xf numFmtId="203" fontId="61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3" fontId="61" fillId="0" borderId="0" applyFont="0" applyFill="0" applyBorder="0" applyAlignment="0" applyProtection="0"/>
    <xf numFmtId="167" fontId="6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203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7" fillId="0" borderId="47" applyNumberFormat="0">
      <alignment horizontal="center"/>
    </xf>
    <xf numFmtId="203" fontId="61" fillId="0" borderId="0" applyFont="0" applyFill="0" applyBorder="0" applyAlignment="0" applyProtection="0"/>
    <xf numFmtId="207" fontId="64" fillId="0" borderId="0" applyFill="0" applyBorder="0" applyAlignment="0" applyProtection="0"/>
    <xf numFmtId="10" fontId="78" fillId="14" borderId="2" applyNumberFormat="0" applyBorder="0" applyAlignment="0" applyProtection="0"/>
    <xf numFmtId="43" fontId="245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8" fontId="61" fillId="0" borderId="0" applyFont="0" applyFill="0" applyBorder="0" applyAlignment="0" applyProtection="0"/>
    <xf numFmtId="167" fontId="62" fillId="0" borderId="17">
      <alignment horizontal="right" vertical="center"/>
    </xf>
    <xf numFmtId="174" fontId="63" fillId="0" borderId="17">
      <alignment horizontal="right" vertical="center"/>
    </xf>
    <xf numFmtId="0" fontId="138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4" fontId="80" fillId="35" borderId="90" applyNumberFormat="0" applyProtection="0">
      <alignment horizontal="right" vertical="center"/>
    </xf>
    <xf numFmtId="181" fontId="72" fillId="0" borderId="17">
      <alignment horizontal="right" vertical="center"/>
    </xf>
    <xf numFmtId="0" fontId="63" fillId="0" borderId="0"/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74" fontId="63" fillId="0" borderId="17">
      <alignment horizontal="right" vertical="center"/>
    </xf>
    <xf numFmtId="178" fontId="61" fillId="0" borderId="0" applyFont="0" applyFill="0" applyBorder="0" applyAlignment="0" applyProtection="0"/>
    <xf numFmtId="0" fontId="69" fillId="19" borderId="2">
      <alignment horizontal="left" vertical="center"/>
    </xf>
    <xf numFmtId="4" fontId="80" fillId="26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75" fontId="61" fillId="0" borderId="17">
      <alignment horizontal="righ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203" fontId="61" fillId="0" borderId="0" applyFont="0" applyFill="0" applyBorder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203" fontId="61" fillId="0" borderId="0" applyFont="0" applyFill="0" applyBorder="0" applyAlignment="0" applyProtection="0"/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261" fontId="61" fillId="0" borderId="0" applyFont="0" applyFill="0" applyBorder="0" applyAlignment="0" applyProtection="0"/>
    <xf numFmtId="4" fontId="80" fillId="25" borderId="90" applyNumberFormat="0" applyProtection="0">
      <alignment vertical="center"/>
    </xf>
    <xf numFmtId="192" fontId="98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207" fontId="64" fillId="0" borderId="0" applyFill="0" applyBorder="0" applyAlignment="0" applyProtection="0"/>
    <xf numFmtId="0" fontId="66" fillId="0" borderId="68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8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" fontId="84" fillId="0" borderId="17" applyBorder="0"/>
    <xf numFmtId="4" fontId="80" fillId="36" borderId="90" applyNumberFormat="0" applyProtection="0">
      <alignment horizontal="right" vertical="center"/>
    </xf>
    <xf numFmtId="198" fontId="64" fillId="0" borderId="0" applyFill="0" applyBorder="0" applyAlignment="0" applyProtection="0"/>
    <xf numFmtId="0" fontId="67" fillId="0" borderId="47" applyNumberFormat="0">
      <alignment horizontal="center"/>
    </xf>
    <xf numFmtId="174" fontId="63" fillId="0" borderId="17">
      <alignment horizontal="right" vertical="center"/>
    </xf>
    <xf numFmtId="178" fontId="61" fillId="0" borderId="0" applyFont="0" applyFill="0" applyBorder="0" applyAlignment="0" applyProtection="0"/>
    <xf numFmtId="167" fontId="62" fillId="0" borderId="17">
      <alignment horizontal="right" vertical="center"/>
    </xf>
    <xf numFmtId="254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88" fontId="89" fillId="0" borderId="0">
      <protection locked="0"/>
    </xf>
    <xf numFmtId="0" fontId="75" fillId="0" borderId="48" applyNumberFormat="0" applyFont="0" applyBorder="0" applyProtection="0">
      <alignment horizontal="center" vertical="center"/>
    </xf>
    <xf numFmtId="0" fontId="245" fillId="0" borderId="0"/>
    <xf numFmtId="0" fontId="245" fillId="0" borderId="0"/>
    <xf numFmtId="43" fontId="245" fillId="0" borderId="0" applyFont="0" applyFill="0" applyBorder="0" applyAlignment="0" applyProtection="0"/>
    <xf numFmtId="43" fontId="245" fillId="0" borderId="0" applyFont="0" applyFill="0" applyBorder="0" applyAlignment="0" applyProtection="0"/>
    <xf numFmtId="167" fontId="62" fillId="0" borderId="17">
      <alignment horizontal="right" vertical="center"/>
    </xf>
    <xf numFmtId="182" fontId="89" fillId="0" borderId="2"/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193" fontId="76" fillId="0" borderId="17">
      <alignment horizontal="right" vertical="center"/>
    </xf>
    <xf numFmtId="0" fontId="110" fillId="0" borderId="0"/>
    <xf numFmtId="4" fontId="103" fillId="25" borderId="90" applyNumberFormat="0" applyProtection="0">
      <alignment horizontal="right" vertical="center"/>
    </xf>
    <xf numFmtId="0" fontId="66" fillId="0" borderId="68">
      <alignment horizontal="lef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220" fontId="72" fillId="0" borderId="0" applyFill="0" applyBorder="0">
      <alignment vertical="center"/>
    </xf>
    <xf numFmtId="181" fontId="7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207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87" fontId="63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178" fillId="0" borderId="0" applyNumberFormat="0" applyFont="0" applyFill="0" applyAlignment="0"/>
    <xf numFmtId="4" fontId="92" fillId="23" borderId="90" applyNumberFormat="0" applyProtection="0">
      <alignment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75" fontId="61" fillId="0" borderId="17">
      <alignment horizontal="right" vertical="center"/>
    </xf>
    <xf numFmtId="207" fontId="64" fillId="0" borderId="0" applyFill="0" applyBorder="0" applyAlignment="0" applyProtection="0"/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78" fontId="61" fillId="0" borderId="0" applyFont="0" applyFill="0" applyBorder="0" applyAlignment="0" applyProtection="0"/>
    <xf numFmtId="187" fontId="63" fillId="0" borderId="17">
      <alignment horizontal="right" vertical="center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207" fontId="64" fillId="0" borderId="0" applyFill="0" applyBorder="0" applyAlignment="0" applyProtection="0"/>
    <xf numFmtId="43" fontId="72" fillId="0" borderId="0" applyFont="0" applyFill="0" applyBorder="0" applyAlignment="0" applyProtection="0"/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191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217" fontId="98" fillId="0" borderId="0" applyFont="0" applyFill="0" applyBorder="0" applyAlignment="0" applyProtection="0"/>
    <xf numFmtId="0" fontId="99" fillId="31" borderId="84" applyNumberFormat="0" applyAlignment="0" applyProtection="0"/>
    <xf numFmtId="4" fontId="92" fillId="23" borderId="90" applyNumberFormat="0" applyProtection="0">
      <alignment vertical="center"/>
    </xf>
    <xf numFmtId="41" fontId="61" fillId="0" borderId="0" applyFont="0" applyFill="0" applyBorder="0" applyAlignment="0" applyProtection="0"/>
    <xf numFmtId="191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93" fontId="76" fillId="0" borderId="17">
      <alignment horizontal="right" vertical="center"/>
    </xf>
    <xf numFmtId="217" fontId="98" fillId="0" borderId="0" applyFont="0" applyFill="0" applyBorder="0" applyAlignment="0" applyProtection="0"/>
    <xf numFmtId="167" fontId="62" fillId="0" borderId="17">
      <alignment horizontal="right" vertical="center"/>
    </xf>
    <xf numFmtId="210" fontId="112" fillId="38" borderId="68" applyProtection="0">
      <alignment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1" fillId="0" borderId="87" applyNumberFormat="0" applyAlignment="0">
      <alignment horizontal="center"/>
    </xf>
    <xf numFmtId="170" fontId="61" fillId="0" borderId="0" applyFont="0" applyFill="0" applyBorder="0" applyAlignment="0" applyProtection="0"/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256" fontId="154" fillId="0" borderId="0"/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0" fontId="66" fillId="0" borderId="68">
      <alignment horizontal="left" vertical="center"/>
    </xf>
    <xf numFmtId="203" fontId="61" fillId="0" borderId="0" applyFont="0" applyFill="0" applyBorder="0" applyAlignment="0" applyProtection="0"/>
    <xf numFmtId="0" fontId="72" fillId="21" borderId="89" applyNumberFormat="0" applyFont="0" applyAlignment="0" applyProtection="0"/>
    <xf numFmtId="0" fontId="104" fillId="32" borderId="84" applyNumberFormat="0" applyAlignment="0" applyProtection="0"/>
    <xf numFmtId="0" fontId="66" fillId="0" borderId="68">
      <alignment horizontal="left" vertical="center"/>
    </xf>
    <xf numFmtId="203" fontId="61" fillId="0" borderId="0" applyFont="0" applyFill="0" applyBorder="0" applyAlignment="0" applyProtection="0"/>
    <xf numFmtId="174" fontId="63" fillId="0" borderId="17">
      <alignment horizontal="right" vertical="center"/>
    </xf>
    <xf numFmtId="0" fontId="61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66" fillId="0" borderId="93" applyNumberFormat="0" applyAlignment="0" applyProtection="0">
      <alignment horizontal="left" vertical="center"/>
    </xf>
    <xf numFmtId="217" fontId="98" fillId="0" borderId="0" applyFont="0" applyFill="0" applyBorder="0" applyAlignment="0" applyProtection="0"/>
    <xf numFmtId="203" fontId="61" fillId="0" borderId="0" applyFont="0" applyFill="0" applyBorder="0" applyAlignment="0" applyProtection="0"/>
    <xf numFmtId="174" fontId="63" fillId="0" borderId="17">
      <alignment horizontal="right" vertical="center"/>
    </xf>
    <xf numFmtId="175" fontId="61" fillId="0" borderId="17">
      <alignment horizontal="right" vertical="center"/>
    </xf>
    <xf numFmtId="185" fontId="61" fillId="0" borderId="0" applyFont="0" applyFill="0" applyBorder="0" applyAlignment="0" applyProtection="0"/>
    <xf numFmtId="181" fontId="72" fillId="0" borderId="17">
      <alignment horizontal="right" vertical="center"/>
    </xf>
    <xf numFmtId="175" fontId="61" fillId="0" borderId="17">
      <alignment horizontal="right" vertical="center"/>
    </xf>
    <xf numFmtId="208" fontId="64" fillId="0" borderId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43" fontId="72" fillId="0" borderId="0" applyNumberFormat="0" applyFill="0" applyBorder="0" applyAlignment="0" applyProtection="0"/>
    <xf numFmtId="184" fontId="64" fillId="0" borderId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3" fontId="61" fillId="0" borderId="0" applyFont="0" applyFill="0" applyBorder="0" applyAlignment="0" applyProtection="0"/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03" fontId="61" fillId="0" borderId="0" applyFont="0" applyFill="0" applyBorder="0" applyAlignment="0" applyProtection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0" fontId="179" fillId="0" borderId="0" applyFont="0" applyFill="0" applyBorder="0" applyAlignment="0" applyProtection="0"/>
    <xf numFmtId="181" fontId="72" fillId="0" borderId="17">
      <alignment horizontal="right" vertical="center"/>
    </xf>
    <xf numFmtId="0" fontId="66" fillId="0" borderId="99">
      <alignment horizontal="left" vertical="center"/>
    </xf>
    <xf numFmtId="167" fontId="62" fillId="0" borderId="17">
      <alignment horizontal="right" vertical="center"/>
    </xf>
    <xf numFmtId="217" fontId="98" fillId="0" borderId="0" applyFont="0" applyFill="0" applyBorder="0" applyAlignment="0" applyProtection="0"/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0" fontId="66" fillId="0" borderId="68">
      <alignment horizontal="lef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17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174" fontId="63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38" fontId="78" fillId="14" borderId="0" applyNumberFormat="0" applyBorder="0" applyAlignment="0" applyProtection="0"/>
    <xf numFmtId="203" fontId="61" fillId="0" borderId="0" applyFont="0" applyFill="0" applyBorder="0" applyAlignment="0" applyProtection="0"/>
    <xf numFmtId="191" fontId="64" fillId="0" borderId="0" applyFill="0" applyBorder="0" applyAlignment="0" applyProtection="0"/>
    <xf numFmtId="0" fontId="60" fillId="14" borderId="84" applyNumberFormat="0" applyAlignment="0" applyProtection="0"/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200" fontId="64" fillId="0" borderId="0" applyFill="0" applyBorder="0" applyAlignment="0" applyProtection="0"/>
    <xf numFmtId="0" fontId="66" fillId="0" borderId="93" applyNumberFormat="0" applyAlignment="0" applyProtection="0">
      <alignment horizontal="left" vertical="center"/>
    </xf>
    <xf numFmtId="4" fontId="80" fillId="34" borderId="90" applyNumberFormat="0" applyProtection="0">
      <alignment horizontal="right" vertical="center"/>
    </xf>
    <xf numFmtId="203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98" fontId="64" fillId="0" borderId="0" applyFill="0" applyBorder="0" applyAlignment="0" applyProtection="0"/>
    <xf numFmtId="41" fontId="61" fillId="0" borderId="0" applyFont="0" applyFill="0" applyBorder="0" applyAlignment="0" applyProtection="0"/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9" fontId="64" fillId="0" borderId="45" applyNumberFormat="0" applyBorder="0"/>
    <xf numFmtId="167" fontId="62" fillId="0" borderId="17">
      <alignment horizontal="right" vertical="center"/>
    </xf>
    <xf numFmtId="175" fontId="61" fillId="0" borderId="17">
      <alignment horizontal="right" vertical="center"/>
    </xf>
    <xf numFmtId="5" fontId="88" fillId="27" borderId="1">
      <alignment vertical="top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3" fontId="61" fillId="0" borderId="0" applyFont="0" applyFill="0" applyBorder="0" applyAlignment="0" applyProtection="0"/>
    <xf numFmtId="0" fontId="67" fillId="0" borderId="85" applyNumberFormat="0">
      <alignment horizontal="center"/>
    </xf>
    <xf numFmtId="167" fontId="62" fillId="0" borderId="17">
      <alignment horizontal="right" vertical="center"/>
    </xf>
    <xf numFmtId="217" fontId="98" fillId="0" borderId="0" applyFont="0" applyFill="0" applyBorder="0" applyAlignment="0" applyProtection="0"/>
    <xf numFmtId="42" fontId="61" fillId="0" borderId="0" applyFont="0" applyFill="0" applyBorder="0" applyAlignment="0" applyProtection="0"/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208" fontId="64" fillId="0" borderId="0" applyFill="0" applyBorder="0" applyAlignment="0" applyProtection="0"/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0" fontId="66" fillId="0" borderId="68">
      <alignment horizontal="left" vertical="center"/>
    </xf>
    <xf numFmtId="4" fontId="80" fillId="23" borderId="90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188" fontId="61" fillId="0" borderId="0" applyFont="0" applyFill="0" applyBorder="0" applyAlignment="0" applyProtection="0"/>
    <xf numFmtId="167" fontId="62" fillId="0" borderId="17">
      <alignment horizontal="right" vertical="center"/>
    </xf>
    <xf numFmtId="268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45" fontId="64" fillId="0" borderId="0" applyFill="0" applyBorder="0" applyAlignment="0" applyProtection="0"/>
    <xf numFmtId="0" fontId="110" fillId="0" borderId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181" fontId="72" fillId="0" borderId="17">
      <alignment horizontal="right" vertical="center"/>
    </xf>
    <xf numFmtId="257" fontId="64" fillId="0" borderId="0" applyFill="0" applyBorder="0" applyAlignment="0" applyProtection="0"/>
    <xf numFmtId="167" fontId="62" fillId="0" borderId="17">
      <alignment horizontal="right" vertical="center"/>
    </xf>
    <xf numFmtId="43" fontId="72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217" fontId="61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217" fontId="61" fillId="0" borderId="0" applyFont="0" applyFill="0" applyBorder="0" applyAlignment="0" applyProtection="0"/>
    <xf numFmtId="10" fontId="78" fillId="14" borderId="2" applyNumberFormat="0" applyBorder="0" applyAlignment="0" applyProtection="0"/>
    <xf numFmtId="0" fontId="66" fillId="0" borderId="68">
      <alignment horizontal="left" vertical="center"/>
    </xf>
    <xf numFmtId="224" fontId="61" fillId="0" borderId="0" applyFont="0" applyFill="0" applyBorder="0" applyAlignment="0" applyProtection="0"/>
    <xf numFmtId="167" fontId="62" fillId="0" borderId="17">
      <alignment horizontal="right" vertical="center"/>
    </xf>
    <xf numFmtId="3" fontId="68" fillId="0" borderId="68">
      <alignment horizontal="centerContinuous"/>
    </xf>
    <xf numFmtId="167" fontId="62" fillId="0" borderId="17">
      <alignment horizontal="right" vertical="center"/>
    </xf>
    <xf numFmtId="191" fontId="64" fillId="0" borderId="0" applyFill="0" applyBorder="0" applyAlignment="0" applyProtection="0"/>
    <xf numFmtId="0" fontId="117" fillId="0" borderId="2" applyNumberFormat="0" applyFont="0" applyFill="0" applyBorder="0" applyAlignment="0">
      <alignment horizontal="center"/>
    </xf>
    <xf numFmtId="0" fontId="70" fillId="14" borderId="86" applyNumberFormat="0" applyAlignment="0" applyProtection="0"/>
    <xf numFmtId="167" fontId="62" fillId="0" borderId="17">
      <alignment horizontal="right" vertical="center"/>
    </xf>
    <xf numFmtId="268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91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45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07" fontId="64" fillId="0" borderId="0" applyFill="0" applyBorder="0" applyAlignment="0" applyProtection="0"/>
    <xf numFmtId="174" fontId="63" fillId="0" borderId="17">
      <alignment horizontal="right" vertical="center"/>
    </xf>
    <xf numFmtId="175" fontId="61" fillId="0" borderId="17">
      <alignment horizontal="right" vertical="center"/>
    </xf>
    <xf numFmtId="0" fontId="67" fillId="0" borderId="47" applyNumberFormat="0">
      <alignment horizontal="center"/>
    </xf>
    <xf numFmtId="0" fontId="60" fillId="14" borderId="84" applyNumberFormat="0" applyAlignment="0" applyProtection="0"/>
    <xf numFmtId="9" fontId="64" fillId="0" borderId="45" applyNumberFormat="0" applyBorder="0"/>
    <xf numFmtId="178" fontId="61" fillId="0" borderId="0" applyFont="0" applyFill="0" applyBorder="0" applyAlignment="0" applyProtection="0"/>
    <xf numFmtId="4" fontId="80" fillId="34" borderId="90" applyNumberFormat="0" applyProtection="0">
      <alignment horizontal="right" vertical="center"/>
    </xf>
    <xf numFmtId="0" fontId="79" fillId="21" borderId="89" applyNumberFormat="0" applyFont="0" applyAlignment="0" applyProtection="0"/>
    <xf numFmtId="4" fontId="80" fillId="24" borderId="90" applyNumberFormat="0" applyProtection="0">
      <alignment horizontal="right" vertical="center"/>
    </xf>
    <xf numFmtId="5" fontId="91" fillId="28" borderId="2" applyNumberFormat="0" applyAlignment="0">
      <alignment horizontal="left" vertical="top"/>
    </xf>
    <xf numFmtId="202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7" fillId="0" borderId="47" applyNumberFormat="0">
      <alignment horizontal="center"/>
    </xf>
    <xf numFmtId="207" fontId="64" fillId="0" borderId="0" applyFill="0" applyBorder="0" applyAlignment="0" applyProtection="0"/>
    <xf numFmtId="4" fontId="80" fillId="22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1" fontId="61" fillId="0" borderId="0" applyFont="0" applyFill="0" applyBorder="0" applyAlignment="0" applyProtection="0"/>
    <xf numFmtId="230" fontId="64" fillId="0" borderId="0" applyFill="0" applyBorder="0" applyAlignment="0" applyProtection="0"/>
    <xf numFmtId="175" fontId="61" fillId="0" borderId="17">
      <alignment horizontal="right" vertical="center"/>
    </xf>
    <xf numFmtId="0" fontId="118" fillId="32" borderId="0" applyNumberFormat="0" applyBorder="0" applyAlignment="0" applyProtection="0"/>
    <xf numFmtId="4" fontId="72" fillId="0" borderId="2">
      <alignment wrapText="1"/>
    </xf>
    <xf numFmtId="167" fontId="62" fillId="0" borderId="17">
      <alignment horizontal="right" vertical="center"/>
    </xf>
    <xf numFmtId="217" fontId="61" fillId="0" borderId="0" applyFont="0" applyFill="0" applyBorder="0" applyAlignment="0" applyProtection="0"/>
    <xf numFmtId="189" fontId="64" fillId="0" borderId="0" applyFill="0" applyBorder="0" applyAlignment="0" applyProtection="0"/>
    <xf numFmtId="0" fontId="60" fillId="14" borderId="84" applyNumberFormat="0" applyAlignment="0" applyProtection="0"/>
    <xf numFmtId="169" fontId="61" fillId="0" borderId="0" applyFont="0" applyFill="0" applyBorder="0" applyAlignment="0" applyProtection="0"/>
    <xf numFmtId="0" fontId="117" fillId="0" borderId="2" applyNumberFormat="0" applyFont="0" applyFill="0" applyBorder="0" applyAlignment="0">
      <alignment horizontal="center"/>
    </xf>
    <xf numFmtId="0" fontId="67" fillId="0" borderId="47" applyNumberFormat="0">
      <alignment horizont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88" fontId="61" fillId="0" borderId="0" applyFont="0" applyFill="0" applyBorder="0" applyAlignment="0" applyProtection="0"/>
    <xf numFmtId="0" fontId="67" fillId="0" borderId="47" applyNumberFormat="0">
      <alignment horizontal="center"/>
    </xf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207" fontId="64" fillId="0" borderId="0" applyFill="0" applyBorder="0" applyAlignment="0" applyProtection="0"/>
    <xf numFmtId="9" fontId="64" fillId="0" borderId="45" applyNumberFormat="0" applyBorder="0"/>
    <xf numFmtId="10" fontId="78" fillId="14" borderId="2" applyNumberFormat="0" applyBorder="0" applyAlignment="0" applyProtection="0"/>
    <xf numFmtId="0" fontId="67" fillId="0" borderId="47" applyNumberFormat="0">
      <alignment horizontal="center"/>
    </xf>
    <xf numFmtId="181" fontId="72" fillId="0" borderId="17">
      <alignment horizontal="right" vertical="center"/>
    </xf>
    <xf numFmtId="178" fontId="61" fillId="0" borderId="0" applyFont="0" applyFill="0" applyBorder="0" applyAlignment="0" applyProtection="0"/>
    <xf numFmtId="0" fontId="117" fillId="0" borderId="2" applyNumberFormat="0" applyFont="0" applyFill="0" applyBorder="0" applyAlignment="0">
      <alignment horizontal="center"/>
    </xf>
    <xf numFmtId="4" fontId="80" fillId="36" borderId="90" applyNumberFormat="0" applyProtection="0">
      <alignment horizontal="right" vertical="center"/>
    </xf>
    <xf numFmtId="4" fontId="103" fillId="25" borderId="90" applyNumberFormat="0" applyProtection="0">
      <alignment horizontal="right" vertical="center"/>
    </xf>
    <xf numFmtId="273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80" fillId="0" borderId="0"/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174" fontId="63" fillId="0" borderId="17">
      <alignment horizontal="right" vertical="center"/>
    </xf>
    <xf numFmtId="217" fontId="61" fillId="0" borderId="0" applyFont="0" applyFill="0" applyBorder="0" applyAlignment="0" applyProtection="0"/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78" fontId="61" fillId="0" borderId="0" applyFont="0" applyFill="0" applyBorder="0" applyAlignment="0" applyProtection="0"/>
    <xf numFmtId="4" fontId="80" fillId="36" borderId="90" applyNumberFormat="0" applyProtection="0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207" fontId="64" fillId="0" borderId="0" applyFill="0" applyBorder="0" applyAlignment="0" applyProtection="0"/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207" fontId="64" fillId="0" borderId="0" applyFill="0" applyBorder="0" applyAlignment="0" applyProtection="0"/>
    <xf numFmtId="167" fontId="6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9" fontId="64" fillId="0" borderId="45" applyNumberFormat="0" applyBorder="0"/>
    <xf numFmtId="191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41" fontId="61" fillId="0" borderId="0" applyFont="0" applyFill="0" applyBorder="0" applyAlignment="0" applyProtection="0"/>
    <xf numFmtId="167" fontId="62" fillId="0" borderId="17">
      <alignment horizontal="right" vertical="center"/>
    </xf>
    <xf numFmtId="0" fontId="79" fillId="34" borderId="0" applyNumberFormat="0" applyBorder="0" applyAlignment="0" applyProtection="0"/>
    <xf numFmtId="167" fontId="6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204" fontId="62" fillId="0" borderId="92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208" fontId="64" fillId="0" borderId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41" fontId="61" fillId="0" borderId="0" applyFont="0" applyFill="0" applyBorder="0" applyAlignment="0" applyProtection="0"/>
    <xf numFmtId="0" fontId="79" fillId="45" borderId="0" applyNumberFormat="0" applyBorder="0" applyAlignment="0" applyProtection="0"/>
    <xf numFmtId="4" fontId="77" fillId="30" borderId="94" applyNumberFormat="0" applyProtection="0">
      <alignment horizontal="left" vertical="center" indent="1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204" fontId="62" fillId="0" borderId="92">
      <alignment horizontal="right" vertical="center"/>
    </xf>
    <xf numFmtId="49" fontId="94" fillId="0" borderId="2">
      <alignment vertical="center"/>
    </xf>
    <xf numFmtId="9" fontId="64" fillId="0" borderId="45" applyNumberFormat="0" applyBorder="0"/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96" fontId="64" fillId="0" borderId="0" applyFill="0" applyBorder="0" applyAlignment="0" applyProtection="0"/>
    <xf numFmtId="0" fontId="60" fillId="14" borderId="84" applyNumberFormat="0" applyAlignment="0" applyProtection="0"/>
    <xf numFmtId="181" fontId="72" fillId="0" borderId="17">
      <alignment horizontal="right" vertical="center"/>
    </xf>
    <xf numFmtId="217" fontId="61" fillId="0" borderId="0" applyFont="0" applyFill="0" applyBorder="0" applyAlignment="0" applyProtection="0"/>
    <xf numFmtId="0" fontId="67" fillId="0" borderId="47" applyNumberFormat="0">
      <alignment horizontal="center"/>
    </xf>
    <xf numFmtId="0" fontId="66" fillId="0" borderId="68">
      <alignment horizontal="left" vertical="center"/>
    </xf>
    <xf numFmtId="175" fontId="61" fillId="0" borderId="17">
      <alignment horizontal="right" vertical="center"/>
    </xf>
    <xf numFmtId="9" fontId="64" fillId="0" borderId="45" applyNumberFormat="0" applyBorder="0"/>
    <xf numFmtId="191" fontId="64" fillId="0" borderId="0" applyFill="0" applyBorder="0" applyAlignment="0" applyProtection="0"/>
    <xf numFmtId="0" fontId="117" fillId="0" borderId="2" applyNumberFormat="0" applyFont="0" applyFill="0" applyBorder="0" applyAlignment="0">
      <alignment horizont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209" fontId="61" fillId="0" borderId="0" applyFont="0" applyFill="0" applyBorder="0" applyAlignment="0" applyProtection="0"/>
    <xf numFmtId="4" fontId="77" fillId="30" borderId="94" applyNumberFormat="0" applyProtection="0">
      <alignment horizontal="left" vertical="center" indent="1"/>
    </xf>
    <xf numFmtId="207" fontId="64" fillId="0" borderId="0" applyFill="0" applyBorder="0" applyAlignment="0" applyProtection="0"/>
    <xf numFmtId="0" fontId="67" fillId="0" borderId="85" applyNumberFormat="0">
      <alignment horizont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166" fontId="64" fillId="0" borderId="0" applyFill="0" applyBorder="0" applyAlignment="0" applyProtection="0"/>
    <xf numFmtId="0" fontId="66" fillId="0" borderId="68">
      <alignment horizontal="left" vertical="center"/>
    </xf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4" fontId="80" fillId="3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41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66" fillId="0" borderId="93" applyNumberFormat="0" applyAlignment="0" applyProtection="0">
      <alignment horizontal="left" vertical="center"/>
    </xf>
    <xf numFmtId="2" fontId="84" fillId="0" borderId="17" applyBorder="0"/>
    <xf numFmtId="167" fontId="62" fillId="0" borderId="17">
      <alignment horizontal="right" vertical="center"/>
    </xf>
    <xf numFmtId="202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217" fontId="61" fillId="0" borderId="0" applyFont="0" applyFill="0" applyBorder="0" applyAlignment="0" applyProtection="0"/>
    <xf numFmtId="167" fontId="62" fillId="0" borderId="17">
      <alignment horizontal="right" vertical="center"/>
    </xf>
    <xf numFmtId="224" fontId="61" fillId="0" borderId="0" applyFont="0" applyFill="0" applyBorder="0" applyAlignment="0" applyProtection="0"/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41" fontId="61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206" fontId="61" fillId="0" borderId="0" applyFont="0" applyFill="0" applyBorder="0" applyAlignment="0" applyProtection="0"/>
    <xf numFmtId="167" fontId="62" fillId="0" borderId="17">
      <alignment horizontal="right" vertical="center"/>
    </xf>
    <xf numFmtId="191" fontId="64" fillId="0" borderId="0" applyFill="0" applyBorder="0" applyAlignment="0" applyProtection="0"/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75" fontId="61" fillId="0" borderId="17">
      <alignment horizontal="right" vertical="center"/>
    </xf>
    <xf numFmtId="41" fontId="61" fillId="0" borderId="0" applyFont="0" applyFill="0" applyBorder="0" applyAlignment="0" applyProtection="0"/>
    <xf numFmtId="43" fontId="126" fillId="0" borderId="0" applyFont="0" applyFill="0" applyBorder="0" applyAlignment="0" applyProtection="0"/>
    <xf numFmtId="181" fontId="7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66" fontId="64" fillId="0" borderId="0" applyFill="0" applyBorder="0" applyAlignment="0" applyProtection="0"/>
    <xf numFmtId="0" fontId="67" fillId="0" borderId="47" applyNumberFormat="0">
      <alignment horizontal="center"/>
    </xf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8" fontId="61" fillId="0" borderId="0" applyFont="0" applyFill="0" applyBorder="0" applyAlignment="0" applyProtection="0"/>
    <xf numFmtId="188" fontId="61" fillId="0" borderId="0" applyFont="0" applyFill="0" applyBorder="0" applyAlignment="0" applyProtection="0"/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5" fontId="61" fillId="0" borderId="0" applyFont="0" applyFill="0" applyBorder="0" applyAlignment="0" applyProtection="0"/>
    <xf numFmtId="4" fontId="77" fillId="30" borderId="94" applyNumberFormat="0" applyProtection="0">
      <alignment horizontal="left" vertical="center" indent="1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1" fontId="61" fillId="0" borderId="0" applyFont="0" applyFill="0" applyBorder="0" applyAlignment="0" applyProtection="0"/>
    <xf numFmtId="43" fontId="72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2" fontId="82" fillId="0" borderId="2"/>
    <xf numFmtId="0" fontId="109" fillId="31" borderId="84" applyNumberFormat="0" applyAlignment="0" applyProtection="0"/>
    <xf numFmtId="167" fontId="62" fillId="0" borderId="17">
      <alignment horizontal="right" vertical="center"/>
    </xf>
    <xf numFmtId="191" fontId="64" fillId="0" borderId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0" fontId="111" fillId="0" borderId="0">
      <alignment wrapText="1"/>
    </xf>
    <xf numFmtId="207" fontId="64" fillId="0" borderId="0" applyFill="0" applyBorder="0" applyAlignment="0" applyProtection="0"/>
    <xf numFmtId="188" fontId="73" fillId="0" borderId="2" applyNumberFormat="0" applyFont="0" applyFill="0" applyBorder="0" applyProtection="0">
      <alignment horizontal="distributed"/>
    </xf>
    <xf numFmtId="4" fontId="80" fillId="23" borderId="90" applyNumberFormat="0" applyProtection="0">
      <alignment horizontal="left" vertical="center" indent="1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210" fontId="112" fillId="38" borderId="68" applyProtection="0">
      <alignment vertical="center"/>
    </xf>
    <xf numFmtId="3" fontId="68" fillId="0" borderId="68">
      <alignment horizontal="centerContinuous"/>
    </xf>
    <xf numFmtId="174" fontId="63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178" fontId="61" fillId="0" borderId="0" applyFont="0" applyFill="0" applyBorder="0" applyAlignment="0" applyProtection="0"/>
    <xf numFmtId="167" fontId="62" fillId="0" borderId="17">
      <alignment horizontal="right" vertical="center"/>
    </xf>
    <xf numFmtId="0" fontId="70" fillId="14" borderId="86" applyNumberFormat="0" applyAlignment="0" applyProtection="0"/>
    <xf numFmtId="181" fontId="72" fillId="0" borderId="17">
      <alignment horizontal="right" vertical="center"/>
    </xf>
    <xf numFmtId="44" fontId="72" fillId="0" borderId="0" applyFont="0" applyFill="0" applyBorder="0" applyAlignment="0" applyProtection="0"/>
    <xf numFmtId="207" fontId="64" fillId="0" borderId="0" applyFill="0" applyBorder="0" applyAlignment="0" applyProtection="0"/>
    <xf numFmtId="0" fontId="71" fillId="0" borderId="87" applyNumberFormat="0" applyAlignment="0">
      <alignment horizontal="center"/>
    </xf>
    <xf numFmtId="193" fontId="76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0" fontId="67" fillId="0" borderId="85" applyNumberFormat="0">
      <alignment horizont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191" fontId="64" fillId="0" borderId="0" applyFill="0" applyBorder="0" applyAlignment="0" applyProtection="0"/>
    <xf numFmtId="174" fontId="63" fillId="0" borderId="17">
      <alignment horizontal="right" vertical="center"/>
    </xf>
    <xf numFmtId="42" fontId="61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175" fontId="61" fillId="0" borderId="17">
      <alignment horizontal="right" vertical="center"/>
    </xf>
    <xf numFmtId="207" fontId="64" fillId="0" borderId="0" applyFill="0" applyBorder="0" applyAlignment="0" applyProtection="0"/>
    <xf numFmtId="193" fontId="76" fillId="0" borderId="17">
      <alignment horizontal="right" vertical="center"/>
    </xf>
    <xf numFmtId="217" fontId="61" fillId="0" borderId="0" applyFont="0" applyFill="0" applyBorder="0" applyAlignment="0" applyProtection="0"/>
    <xf numFmtId="9" fontId="64" fillId="0" borderId="45" applyNumberFormat="0" applyBorder="0"/>
    <xf numFmtId="4" fontId="92" fillId="23" borderId="90" applyNumberFormat="0" applyProtection="0">
      <alignment vertical="center"/>
    </xf>
    <xf numFmtId="191" fontId="64" fillId="0" borderId="0" applyFill="0" applyBorder="0" applyAlignment="0" applyProtection="0"/>
    <xf numFmtId="0" fontId="66" fillId="0" borderId="99">
      <alignment horizontal="left" vertical="center"/>
    </xf>
    <xf numFmtId="4" fontId="87" fillId="20" borderId="0" applyNumberFormat="0" applyProtection="0">
      <alignment horizontal="left" vertical="center" indent="1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173" fontId="61" fillId="0" borderId="0" applyFont="0" applyFill="0" applyBorder="0" applyAlignment="0" applyProtection="0"/>
    <xf numFmtId="0" fontId="70" fillId="14" borderId="86" applyNumberForma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273" fontId="64" fillId="0" borderId="0" applyFill="0" applyBorder="0" applyAlignment="0" applyProtection="0"/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10" fontId="78" fillId="21" borderId="2" applyNumberFormat="0" applyBorder="0" applyAlignment="0" applyProtection="0"/>
    <xf numFmtId="0" fontId="159" fillId="32" borderId="0"/>
    <xf numFmtId="181" fontId="72" fillId="0" borderId="17">
      <alignment horizontal="right" vertical="center"/>
    </xf>
    <xf numFmtId="175" fontId="61" fillId="0" borderId="17">
      <alignment horizontal="right" vertical="center"/>
    </xf>
    <xf numFmtId="178" fontId="61" fillId="0" borderId="0" applyFont="0" applyFill="0" applyBorder="0" applyAlignment="0" applyProtection="0"/>
    <xf numFmtId="43" fontId="114" fillId="0" borderId="0" applyFont="0" applyFill="0" applyBorder="0" applyAlignment="0" applyProtection="0"/>
    <xf numFmtId="4" fontId="80" fillId="36" borderId="90" applyNumberFormat="0" applyProtection="0">
      <alignment horizontal="right" vertical="center"/>
    </xf>
    <xf numFmtId="188" fontId="61" fillId="0" borderId="0" applyFont="0" applyFill="0" applyBorder="0" applyAlignment="0" applyProtection="0"/>
    <xf numFmtId="167" fontId="62" fillId="0" borderId="17">
      <alignment horizontal="right" vertical="center"/>
    </xf>
    <xf numFmtId="9" fontId="64" fillId="0" borderId="45" applyNumberFormat="0" applyBorder="0"/>
    <xf numFmtId="4" fontId="80" fillId="23" borderId="90" applyNumberFormat="0" applyProtection="0">
      <alignment horizontal="left" vertical="center" indent="1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89" fontId="64" fillId="0" borderId="0" applyFill="0" applyBorder="0" applyAlignment="0" applyProtection="0"/>
    <xf numFmtId="0" fontId="100" fillId="32" borderId="0"/>
    <xf numFmtId="188" fontId="61" fillId="0" borderId="0" applyFont="0" applyFill="0" applyBorder="0" applyAlignment="0" applyProtection="0"/>
    <xf numFmtId="9" fontId="64" fillId="0" borderId="45" applyNumberFormat="0" applyBorder="0"/>
    <xf numFmtId="188" fontId="73" fillId="0" borderId="2" applyNumberFormat="0" applyFont="0" applyFill="0" applyBorder="0" applyProtection="0">
      <alignment horizontal="distributed"/>
    </xf>
    <xf numFmtId="4" fontId="80" fillId="23" borderId="90" applyNumberFormat="0" applyProtection="0">
      <alignment horizontal="left" vertical="center" indent="1"/>
    </xf>
    <xf numFmtId="4" fontId="80" fillId="23" borderId="90" applyNumberFormat="0" applyProtection="0">
      <alignment horizontal="left" vertical="center" indent="1"/>
    </xf>
    <xf numFmtId="49" fontId="94" fillId="0" borderId="2">
      <alignment vertical="center"/>
    </xf>
    <xf numFmtId="0" fontId="75" fillId="0" borderId="48" applyNumberFormat="0" applyFont="0" applyBorder="0" applyProtection="0">
      <alignment horizontal="center" vertical="center"/>
    </xf>
    <xf numFmtId="4" fontId="80" fillId="35" borderId="90" applyNumberFormat="0" applyProtection="0">
      <alignment horizontal="right" vertical="center"/>
    </xf>
    <xf numFmtId="4" fontId="77" fillId="20" borderId="90" applyNumberFormat="0" applyProtection="0">
      <alignment horizontal="left" vertical="center" indent="1"/>
    </xf>
    <xf numFmtId="178" fontId="61" fillId="0" borderId="0" applyFont="0" applyFill="0" applyBorder="0" applyAlignment="0" applyProtection="0"/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207" fontId="64" fillId="0" borderId="0" applyFill="0" applyBorder="0" applyAlignment="0" applyProtection="0"/>
    <xf numFmtId="217" fontId="98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0" fontId="67" fillId="0" borderId="47" applyNumberFormat="0">
      <alignment horizontal="center"/>
    </xf>
    <xf numFmtId="185" fontId="61" fillId="0" borderId="0" applyFont="0" applyFill="0" applyBorder="0" applyAlignment="0" applyProtection="0"/>
    <xf numFmtId="204" fontId="62" fillId="0" borderId="92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1" fontId="61" fillId="0" borderId="0" applyFont="0" applyFill="0" applyBorder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72" fillId="21" borderId="89" applyNumberFormat="0" applyFont="0" applyAlignment="0" applyProtection="0"/>
    <xf numFmtId="4" fontId="80" fillId="26" borderId="90" applyNumberFormat="0" applyProtection="0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42" fontId="61" fillId="0" borderId="0" applyFont="0" applyFill="0" applyBorder="0" applyAlignment="0" applyProtection="0"/>
    <xf numFmtId="3" fontId="68" fillId="0" borderId="68">
      <alignment horizontal="centerContinuous"/>
    </xf>
    <xf numFmtId="10" fontId="78" fillId="14" borderId="2" applyNumberFormat="0" applyBorder="0" applyAlignment="0" applyProtection="0"/>
    <xf numFmtId="184" fontId="64" fillId="0" borderId="0" applyFill="0" applyBorder="0" applyAlignment="0" applyProtection="0"/>
    <xf numFmtId="225" fontId="64" fillId="0" borderId="0" applyFill="0" applyBorder="0" applyAlignment="0" applyProtection="0"/>
    <xf numFmtId="203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184" fontId="64" fillId="0" borderId="0" applyFill="0" applyBorder="0" applyAlignment="0" applyProtection="0"/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0" fontId="99" fillId="31" borderId="84" applyNumberFormat="0" applyAlignment="0" applyProtection="0"/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75" fontId="61" fillId="0" borderId="17">
      <alignment horizontal="right" vertical="center"/>
    </xf>
    <xf numFmtId="232" fontId="61" fillId="0" borderId="0" applyFont="0" applyFill="0" applyBorder="0" applyAlignment="0" applyProtection="0"/>
    <xf numFmtId="181" fontId="7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33" fontId="61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203" fontId="61" fillId="0" borderId="0" applyFont="0" applyFill="0" applyBorder="0" applyAlignment="0" applyProtection="0"/>
    <xf numFmtId="9" fontId="64" fillId="0" borderId="45" applyNumberFormat="0" applyBorder="0"/>
    <xf numFmtId="167" fontId="62" fillId="0" borderId="17">
      <alignment horizontal="right" vertical="center"/>
    </xf>
    <xf numFmtId="217" fontId="61" fillId="0" borderId="0" applyFont="0" applyFill="0" applyBorder="0" applyAlignment="0" applyProtection="0"/>
    <xf numFmtId="217" fontId="61" fillId="0" borderId="0" applyFont="0" applyFill="0" applyBorder="0" applyAlignment="0" applyProtection="0"/>
    <xf numFmtId="203" fontId="61" fillId="0" borderId="0" applyFont="0" applyFill="0" applyBorder="0" applyAlignment="0" applyProtection="0"/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175" fontId="61" fillId="0" borderId="17">
      <alignment horizontal="right" vertical="center"/>
    </xf>
    <xf numFmtId="232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32" fontId="61" fillId="0" borderId="0" applyFont="0" applyFill="0" applyBorder="0" applyAlignment="0" applyProtection="0"/>
    <xf numFmtId="193" fontId="76" fillId="0" borderId="17">
      <alignment horizontal="right" vertical="center"/>
    </xf>
    <xf numFmtId="207" fontId="64" fillId="0" borderId="0" applyFill="0" applyBorder="0" applyAlignment="0" applyProtection="0"/>
    <xf numFmtId="0" fontId="72" fillId="21" borderId="89" applyNumberFormat="0" applyFont="0" applyAlignment="0" applyProtection="0"/>
    <xf numFmtId="49" fontId="94" fillId="0" borderId="2">
      <alignment vertical="center"/>
    </xf>
    <xf numFmtId="4" fontId="80" fillId="29" borderId="90" applyNumberFormat="0" applyProtection="0">
      <alignment horizontal="right" vertical="center"/>
    </xf>
    <xf numFmtId="41" fontId="61" fillId="0" borderId="0" applyFont="0" applyFill="0" applyBorder="0" applyAlignment="0" applyProtection="0"/>
    <xf numFmtId="204" fontId="62" fillId="0" borderId="92">
      <alignment horizontal="right" vertical="center"/>
    </xf>
    <xf numFmtId="192" fontId="61" fillId="0" borderId="0" applyFont="0" applyFill="0" applyBorder="0" applyAlignment="0" applyProtection="0"/>
    <xf numFmtId="167" fontId="62" fillId="0" borderId="17">
      <alignment horizontal="right" vertical="center"/>
    </xf>
    <xf numFmtId="213" fontId="61" fillId="0" borderId="0" applyFont="0" applyFill="0" applyBorder="0" applyAlignment="0" applyProtection="0"/>
    <xf numFmtId="174" fontId="63" fillId="0" borderId="17">
      <alignment horizontal="right" vertical="center"/>
    </xf>
    <xf numFmtId="174" fontId="63" fillId="0" borderId="17">
      <alignment horizontal="right" vertical="center"/>
    </xf>
    <xf numFmtId="212" fontId="64" fillId="0" borderId="0" applyFill="0" applyBorder="0" applyAlignment="0" applyProtection="0"/>
    <xf numFmtId="167" fontId="62" fillId="0" borderId="17">
      <alignment horizontal="right" vertical="center"/>
    </xf>
    <xf numFmtId="213" fontId="61" fillId="0" borderId="0" applyFont="0" applyFill="0" applyBorder="0" applyAlignment="0" applyProtection="0"/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81" fontId="72" fillId="0" borderId="17">
      <alignment horizontal="right" vertical="center"/>
    </xf>
    <xf numFmtId="0" fontId="140" fillId="43" borderId="68" applyNumberFormat="0" applyFont="0" applyAlignment="0">
      <alignment horizontal="center"/>
    </xf>
    <xf numFmtId="2" fontId="84" fillId="0" borderId="17" applyBorder="0"/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255" fontId="163" fillId="0" borderId="0" applyFont="0" applyFill="0" applyBorder="0" applyAlignment="0" applyProtection="0"/>
    <xf numFmtId="181" fontId="72" fillId="0" borderId="17">
      <alignment horizontal="right" vertical="center"/>
    </xf>
    <xf numFmtId="0" fontId="67" fillId="0" borderId="85" applyNumberFormat="0">
      <alignment horizontal="center"/>
    </xf>
    <xf numFmtId="212" fontId="64" fillId="0" borderId="0" applyFill="0" applyBorder="0" applyAlignment="0" applyProtection="0"/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175" fontId="61" fillId="0" borderId="17">
      <alignment horizontal="right" vertical="center"/>
    </xf>
    <xf numFmtId="191" fontId="64" fillId="0" borderId="0" applyFill="0" applyBorder="0" applyAlignment="0" applyProtection="0"/>
    <xf numFmtId="192" fontId="98" fillId="0" borderId="0" applyFont="0" applyFill="0" applyBorder="0" applyAlignment="0" applyProtection="0"/>
    <xf numFmtId="0" fontId="66" fillId="0" borderId="68">
      <alignment horizontal="left" vertical="center"/>
    </xf>
    <xf numFmtId="0" fontId="72" fillId="0" borderId="0"/>
    <xf numFmtId="181" fontId="72" fillId="0" borderId="17">
      <alignment horizontal="right" vertical="center"/>
    </xf>
    <xf numFmtId="49" fontId="94" fillId="0" borderId="2">
      <alignment vertical="center"/>
    </xf>
    <xf numFmtId="0" fontId="72" fillId="21" borderId="89" applyNumberFormat="0" applyFont="0" applyAlignment="0" applyProtection="0"/>
    <xf numFmtId="213" fontId="61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192" fontId="98" fillId="0" borderId="0" applyFont="0" applyFill="0" applyBorder="0" applyAlignment="0" applyProtection="0"/>
    <xf numFmtId="225" fontId="64" fillId="0" borderId="0" applyFill="0" applyBorder="0" applyAlignment="0" applyProtection="0"/>
    <xf numFmtId="290" fontId="61" fillId="0" borderId="105" applyNumberFormat="0" applyFont="0" applyAlignment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92" fontId="61" fillId="0" borderId="0" applyFont="0" applyFill="0" applyBorder="0" applyAlignment="0" applyProtection="0"/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225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08" fontId="64" fillId="0" borderId="0" applyFill="0" applyBorder="0" applyAlignment="0" applyProtection="0"/>
    <xf numFmtId="0" fontId="67" fillId="0" borderId="47" applyNumberFormat="0">
      <alignment horizontal="center"/>
    </xf>
    <xf numFmtId="0" fontId="66" fillId="0" borderId="99">
      <alignment horizontal="lef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92" fontId="61" fillId="0" borderId="0" applyFont="0" applyFill="0" applyBorder="0" applyAlignment="0" applyProtection="0"/>
    <xf numFmtId="4" fontId="80" fillId="36" borderId="90" applyNumberFormat="0" applyProtection="0">
      <alignment horizontal="right" vertical="center"/>
    </xf>
    <xf numFmtId="0" fontId="70" fillId="14" borderId="86" applyNumberFormat="0" applyAlignment="0" applyProtection="0"/>
    <xf numFmtId="167" fontId="62" fillId="0" borderId="17">
      <alignment horizontal="right" vertical="center"/>
    </xf>
    <xf numFmtId="0" fontId="66" fillId="0" borderId="68">
      <alignment horizontal="left" vertical="center"/>
    </xf>
    <xf numFmtId="212" fontId="64" fillId="0" borderId="0" applyFill="0" applyBorder="0" applyAlignment="0" applyProtection="0"/>
    <xf numFmtId="181" fontId="7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225" fontId="64" fillId="0" borderId="0" applyFill="0" applyBorder="0" applyAlignment="0" applyProtection="0"/>
    <xf numFmtId="167" fontId="62" fillId="0" borderId="17">
      <alignment horizontal="right" vertical="center"/>
    </xf>
    <xf numFmtId="0" fontId="66" fillId="0" borderId="68">
      <alignment horizontal="left" vertical="center"/>
    </xf>
    <xf numFmtId="188" fontId="73" fillId="0" borderId="2" applyNumberFormat="0" applyFont="0" applyFill="0" applyBorder="0" applyProtection="0">
      <alignment horizontal="distributed"/>
    </xf>
    <xf numFmtId="174" fontId="63" fillId="0" borderId="17">
      <alignment horizontal="right" vertical="center"/>
    </xf>
    <xf numFmtId="9" fontId="64" fillId="0" borderId="45" applyNumberFormat="0" applyBorder="0"/>
    <xf numFmtId="4" fontId="86" fillId="25" borderId="90" applyNumberFormat="0" applyProtection="0">
      <alignment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9" fontId="61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21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191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212" fontId="64" fillId="0" borderId="0" applyFill="0" applyBorder="0" applyAlignment="0" applyProtection="0"/>
    <xf numFmtId="4" fontId="121" fillId="28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13" fontId="61" fillId="0" borderId="0" applyFont="0" applyFill="0" applyBorder="0" applyAlignment="0" applyProtection="0"/>
    <xf numFmtId="202" fontId="61" fillId="0" borderId="0" applyFont="0" applyFill="0" applyBorder="0" applyAlignment="0" applyProtection="0"/>
    <xf numFmtId="175" fontId="61" fillId="0" borderId="17">
      <alignment horizontal="right" vertical="center"/>
    </xf>
    <xf numFmtId="175" fontId="61" fillId="0" borderId="17">
      <alignment horizontal="right" vertical="center"/>
    </xf>
    <xf numFmtId="212" fontId="64" fillId="0" borderId="0" applyFill="0" applyBorder="0" applyAlignment="0" applyProtection="0"/>
    <xf numFmtId="4" fontId="86" fillId="25" borderId="90" applyNumberFormat="0" applyProtection="0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244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7" fillId="0" borderId="47" applyNumberFormat="0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4" fontId="77" fillId="30" borderId="94" applyNumberFormat="0" applyProtection="0">
      <alignment horizontal="left" vertical="center" indent="1"/>
    </xf>
    <xf numFmtId="286" fontId="64" fillId="0" borderId="0" applyFill="0" applyBorder="0" applyAlignment="0" applyProtection="0"/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13" fontId="61" fillId="0" borderId="0" applyFont="0" applyFill="0" applyBorder="0" applyAlignment="0" applyProtection="0"/>
    <xf numFmtId="193" fontId="76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3" fontId="95" fillId="0" borderId="19">
      <alignment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212" fontId="64" fillId="0" borderId="0" applyFill="0" applyBorder="0" applyAlignment="0" applyProtection="0"/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192" fontId="61" fillId="0" borderId="0" applyFont="0" applyFill="0" applyBorder="0" applyAlignment="0" applyProtection="0"/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218" fontId="61" fillId="0" borderId="0" applyFont="0" applyFill="0" applyBorder="0" applyAlignment="0" applyProtection="0"/>
    <xf numFmtId="0" fontId="79" fillId="21" borderId="89" applyNumberFormat="0" applyFont="0" applyAlignment="0" applyProtection="0"/>
    <xf numFmtId="0" fontId="72" fillId="0" borderId="0" applyFont="0" applyFill="0" applyBorder="0" applyAlignment="0" applyProtection="0"/>
    <xf numFmtId="4" fontId="80" fillId="24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0" fontId="178" fillId="0" borderId="0" applyNumberFormat="0" applyFont="0" applyFill="0" applyAlignment="0"/>
    <xf numFmtId="49" fontId="83" fillId="0" borderId="2" applyNumberFormat="0" applyFont="0" applyFill="0" applyAlignment="0" applyProtection="0">
      <alignment horizontal="center" vertical="center" wrapText="1"/>
    </xf>
    <xf numFmtId="285" fontId="64" fillId="0" borderId="0" applyFill="0" applyBorder="0" applyAlignment="0" applyProtection="0"/>
    <xf numFmtId="174" fontId="63" fillId="0" borderId="17">
      <alignment horizontal="right" vertical="center"/>
    </xf>
    <xf numFmtId="49" fontId="94" fillId="0" borderId="2">
      <alignment vertical="center"/>
    </xf>
    <xf numFmtId="175" fontId="61" fillId="0" borderId="17">
      <alignment horizontal="right" vertical="center"/>
    </xf>
    <xf numFmtId="43" fontId="61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16" fontId="61" fillId="0" borderId="0" applyFont="0" applyFill="0" applyBorder="0" applyAlignment="0" applyProtection="0"/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07" fontId="64" fillId="0" borderId="0" applyFill="0" applyBorder="0" applyAlignment="0" applyProtection="0"/>
    <xf numFmtId="175" fontId="61" fillId="0" borderId="17">
      <alignment horizontal="right" vertical="center"/>
    </xf>
    <xf numFmtId="167" fontId="62" fillId="0" borderId="17">
      <alignment horizontal="right" vertical="center"/>
    </xf>
    <xf numFmtId="203" fontId="61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193" fontId="76" fillId="0" borderId="17">
      <alignment horizontal="right" vertical="center"/>
    </xf>
    <xf numFmtId="41" fontId="61" fillId="0" borderId="0" applyFont="0" applyFill="0" applyBorder="0" applyAlignment="0" applyProtection="0"/>
    <xf numFmtId="187" fontId="63" fillId="0" borderId="17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8" fontId="64" fillId="0" borderId="0" applyFill="0" applyBorder="0" applyAlignment="0" applyProtection="0"/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208" fontId="64" fillId="0" borderId="0" applyFill="0" applyBorder="0" applyAlignment="0" applyProtection="0"/>
    <xf numFmtId="185" fontId="61" fillId="0" borderId="0" applyFont="0" applyFill="0" applyBorder="0" applyAlignment="0" applyProtection="0"/>
    <xf numFmtId="291" fontId="64" fillId="0" borderId="0" applyFont="0" applyFill="0" applyBorder="0" applyAlignment="0" applyProtection="0"/>
    <xf numFmtId="193" fontId="76" fillId="0" borderId="17">
      <alignment horizontal="right" vertical="center"/>
    </xf>
    <xf numFmtId="204" fontId="62" fillId="0" borderId="92">
      <alignment horizontal="right" vertical="center"/>
    </xf>
    <xf numFmtId="188" fontId="98" fillId="0" borderId="0" applyFont="0" applyFill="0" applyBorder="0" applyAlignment="0" applyProtection="0"/>
    <xf numFmtId="167" fontId="62" fillId="0" borderId="17">
      <alignment horizontal="right" vertical="center"/>
    </xf>
    <xf numFmtId="174" fontId="63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9" fontId="61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266" fontId="64" fillId="0" borderId="0" applyFill="0" applyBorder="0" applyAlignment="0" applyProtection="0"/>
    <xf numFmtId="41" fontId="61" fillId="0" borderId="0" applyFont="0" applyFill="0" applyBorder="0" applyAlignment="0" applyProtection="0"/>
    <xf numFmtId="0" fontId="143" fillId="0" borderId="0"/>
    <xf numFmtId="10" fontId="78" fillId="14" borderId="2" applyNumberFormat="0" applyBorder="0" applyAlignment="0" applyProtection="0"/>
    <xf numFmtId="0" fontId="67" fillId="0" borderId="47" applyNumberFormat="0">
      <alignment horizont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66" fontId="64" fillId="0" borderId="0" applyFill="0" applyBorder="0" applyAlignment="0" applyProtection="0"/>
    <xf numFmtId="167" fontId="62" fillId="0" borderId="17">
      <alignment horizontal="right" vertical="center"/>
    </xf>
    <xf numFmtId="203" fontId="61" fillId="0" borderId="0" applyFont="0" applyFill="0" applyBorder="0" applyAlignment="0" applyProtection="0"/>
    <xf numFmtId="167" fontId="62" fillId="0" borderId="17">
      <alignment horizontal="right" vertical="center"/>
    </xf>
    <xf numFmtId="0" fontId="100" fillId="32" borderId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7" fontId="61" fillId="0" borderId="0" applyFont="0" applyFill="0" applyBorder="0" applyAlignment="0" applyProtection="0"/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69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255" fontId="163" fillId="0" borderId="0" applyFont="0" applyFill="0" applyBorder="0" applyAlignment="0" applyProtection="0"/>
    <xf numFmtId="170" fontId="61" fillId="0" borderId="0" applyFont="0" applyFill="0" applyBorder="0" applyAlignment="0" applyProtection="0"/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264" fontId="72" fillId="47" borderId="0"/>
    <xf numFmtId="217" fontId="61" fillId="0" borderId="0" applyFont="0" applyFill="0" applyBorder="0" applyAlignment="0" applyProtection="0"/>
    <xf numFmtId="228" fontId="61" fillId="0" borderId="0" applyFont="0" applyFill="0" applyBorder="0" applyAlignment="0" applyProtection="0"/>
    <xf numFmtId="167" fontId="62" fillId="0" borderId="17">
      <alignment horizontal="right" vertical="center"/>
    </xf>
    <xf numFmtId="208" fontId="64" fillId="0" borderId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9" fontId="64" fillId="0" borderId="45" applyNumberFormat="0" applyBorder="0"/>
    <xf numFmtId="175" fontId="61" fillId="0" borderId="17">
      <alignment horizontal="right" vertical="center"/>
    </xf>
    <xf numFmtId="41" fontId="61" fillId="0" borderId="0" applyFont="0" applyFill="0" applyBorder="0" applyAlignment="0" applyProtection="0"/>
    <xf numFmtId="174" fontId="63" fillId="0" borderId="17">
      <alignment horizontal="right" vertical="center"/>
    </xf>
    <xf numFmtId="49" fontId="94" fillId="0" borderId="2">
      <alignment vertical="center"/>
    </xf>
    <xf numFmtId="208" fontId="64" fillId="0" borderId="0" applyFill="0" applyBorder="0" applyAlignment="0" applyProtection="0"/>
    <xf numFmtId="0" fontId="70" fillId="14" borderId="86" applyNumberFormat="0" applyAlignment="0" applyProtection="0"/>
    <xf numFmtId="167" fontId="62" fillId="0" borderId="17">
      <alignment horizontal="right" vertical="center"/>
    </xf>
    <xf numFmtId="228" fontId="61" fillId="0" borderId="0" applyFont="0" applyFill="0" applyBorder="0" applyAlignment="0" applyProtection="0"/>
    <xf numFmtId="188" fontId="61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203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0" fontId="78" fillId="14" borderId="2" applyNumberFormat="0" applyBorder="0" applyAlignment="0" applyProtection="0"/>
    <xf numFmtId="4" fontId="72" fillId="0" borderId="2">
      <alignment wrapText="1"/>
    </xf>
    <xf numFmtId="0" fontId="71" fillId="0" borderId="87" applyNumberFormat="0" applyAlignment="0">
      <alignment horizontal="center"/>
    </xf>
    <xf numFmtId="203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207" fontId="64" fillId="0" borderId="0" applyFill="0" applyBorder="0" applyAlignment="0" applyProtection="0"/>
    <xf numFmtId="0" fontId="64" fillId="0" borderId="0"/>
    <xf numFmtId="174" fontId="63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75" fontId="61" fillId="0" borderId="17">
      <alignment horizontal="right" vertical="center"/>
    </xf>
    <xf numFmtId="178" fontId="61" fillId="0" borderId="0" applyFont="0" applyFill="0" applyBorder="0" applyAlignment="0" applyProtection="0"/>
    <xf numFmtId="9" fontId="64" fillId="0" borderId="45" applyNumberFormat="0" applyBorder="0"/>
    <xf numFmtId="0" fontId="72" fillId="0" borderId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261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03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6" fillId="0" borderId="68">
      <alignment horizontal="left" vertical="center"/>
    </xf>
    <xf numFmtId="178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181" fontId="72" fillId="0" borderId="17">
      <alignment horizontal="right" vertical="center"/>
    </xf>
    <xf numFmtId="207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215" fontId="63" fillId="0" borderId="92">
      <alignment horizontal="right" vertical="center"/>
    </xf>
    <xf numFmtId="207" fontId="64" fillId="0" borderId="0" applyFill="0" applyBorder="0" applyAlignment="0" applyProtection="0"/>
    <xf numFmtId="188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175" fontId="61" fillId="0" borderId="17">
      <alignment horizontal="right" vertical="center"/>
    </xf>
    <xf numFmtId="191" fontId="64" fillId="0" borderId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17" fontId="98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75" fontId="61" fillId="0" borderId="17">
      <alignment horizontal="right" vertical="center"/>
    </xf>
    <xf numFmtId="0" fontId="72" fillId="21" borderId="89" applyNumberFormat="0" applyFont="0" applyAlignment="0" applyProtection="0"/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72" fillId="0" borderId="0" applyFill="0" applyBorder="0" applyAlignment="0"/>
    <xf numFmtId="167" fontId="62" fillId="0" borderId="17">
      <alignment horizontal="right" vertical="center"/>
    </xf>
    <xf numFmtId="0" fontId="67" fillId="0" borderId="85" applyNumberFormat="0">
      <alignment horizontal="center"/>
    </xf>
    <xf numFmtId="218" fontId="61" fillId="0" borderId="0" applyFont="0" applyFill="0" applyBorder="0" applyAlignment="0" applyProtection="0"/>
    <xf numFmtId="213" fontId="61" fillId="0" borderId="0" applyFont="0" applyFill="0" applyBorder="0" applyAlignment="0" applyProtection="0"/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0" fontId="75" fillId="0" borderId="48" applyNumberFormat="0" applyFont="0" applyBorder="0" applyProtection="0">
      <alignment horizontal="center" vertical="center"/>
    </xf>
    <xf numFmtId="191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4" fillId="0" borderId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93" fontId="76" fillId="0" borderId="17">
      <alignment horizontal="right" vertical="center"/>
    </xf>
    <xf numFmtId="175" fontId="61" fillId="0" borderId="17">
      <alignment horizontal="right" vertical="center"/>
    </xf>
    <xf numFmtId="0" fontId="99" fillId="31" borderId="84" applyNumberFormat="0" applyAlignment="0" applyProtection="0"/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217" fontId="98" fillId="0" borderId="0" applyFont="0" applyFill="0" applyBorder="0" applyAlignment="0" applyProtection="0"/>
    <xf numFmtId="191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0" fontId="78" fillId="14" borderId="2" applyNumberFormat="0" applyBorder="0" applyAlignment="0" applyProtection="0"/>
    <xf numFmtId="217" fontId="61" fillId="0" borderId="0" applyFont="0" applyFill="0" applyBorder="0" applyAlignment="0" applyProtection="0"/>
    <xf numFmtId="181" fontId="7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4" fontId="80" fillId="25" borderId="90" applyNumberFormat="0" applyProtection="0">
      <alignment horizontal="right" vertical="center"/>
    </xf>
    <xf numFmtId="203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203" fontId="61" fillId="0" borderId="0" applyFont="0" applyFill="0" applyBorder="0" applyAlignment="0" applyProtection="0"/>
    <xf numFmtId="4" fontId="121" fillId="28" borderId="88" applyNumberFormat="0" applyProtection="0">
      <alignment horizontal="left" vertical="center" indent="1"/>
    </xf>
    <xf numFmtId="174" fontId="63" fillId="0" borderId="17">
      <alignment horizontal="right" vertical="center"/>
    </xf>
    <xf numFmtId="2" fontId="84" fillId="0" borderId="17" applyBorder="0"/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9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03" fontId="61" fillId="0" borderId="0" applyFont="0" applyFill="0" applyBorder="0" applyAlignment="0" applyProtection="0"/>
    <xf numFmtId="0" fontId="67" fillId="0" borderId="85" applyNumberFormat="0">
      <alignment horizontal="center"/>
    </xf>
    <xf numFmtId="167" fontId="62" fillId="0" borderId="17">
      <alignment horizontal="right" vertical="center"/>
    </xf>
    <xf numFmtId="203" fontId="61" fillId="0" borderId="0" applyFont="0" applyFill="0" applyBorder="0" applyAlignment="0" applyProtection="0"/>
    <xf numFmtId="203" fontId="61" fillId="0" borderId="0" applyFont="0" applyFill="0" applyBorder="0" applyAlignment="0" applyProtection="0"/>
    <xf numFmtId="202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208" fontId="64" fillId="0" borderId="0" applyFill="0" applyBorder="0" applyAlignment="0" applyProtection="0"/>
    <xf numFmtId="201" fontId="72" fillId="0" borderId="0" applyFont="0" applyFill="0" applyBorder="0" applyAlignment="0" applyProtection="0"/>
    <xf numFmtId="4" fontId="77" fillId="23" borderId="90" applyNumberFormat="0" applyProtection="0">
      <alignment vertical="center"/>
    </xf>
    <xf numFmtId="182" fontId="89" fillId="0" borderId="2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9" fontId="64" fillId="0" borderId="45" applyNumberFormat="0" applyBorder="0"/>
    <xf numFmtId="0" fontId="245" fillId="0" borderId="0"/>
    <xf numFmtId="0" fontId="245" fillId="0" borderId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57" fontId="64" fillId="0" borderId="0" applyFill="0" applyBorder="0" applyAlignment="0" applyProtection="0"/>
    <xf numFmtId="4" fontId="80" fillId="24" borderId="90" applyNumberFormat="0" applyProtection="0">
      <alignment horizontal="right" vertical="center"/>
    </xf>
    <xf numFmtId="217" fontId="61" fillId="0" borderId="0" applyFont="0" applyFill="0" applyBorder="0" applyAlignment="0" applyProtection="0"/>
    <xf numFmtId="215" fontId="63" fillId="0" borderId="92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0" fontId="171" fillId="0" borderId="0" applyNumberForma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91" fontId="64" fillId="0" borderId="0" applyFill="0" applyBorder="0" applyAlignment="0" applyProtection="0"/>
    <xf numFmtId="217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217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17" fontId="61" fillId="0" borderId="0" applyFont="0" applyFill="0" applyBorder="0" applyAlignment="0" applyProtection="0"/>
    <xf numFmtId="167" fontId="62" fillId="0" borderId="17">
      <alignment horizontal="right" vertical="center"/>
    </xf>
    <xf numFmtId="191" fontId="64" fillId="0" borderId="0" applyFill="0" applyBorder="0" applyAlignment="0" applyProtection="0"/>
    <xf numFmtId="4" fontId="77" fillId="30" borderId="94" applyNumberFormat="0" applyProtection="0">
      <alignment horizontal="left" vertical="center" indent="1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8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1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2" fontId="61" fillId="0" borderId="0" applyFont="0" applyFill="0" applyBorder="0" applyAlignment="0" applyProtection="0"/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41" fontId="61" fillId="0" borderId="0" applyFont="0" applyFill="0" applyBorder="0" applyAlignment="0" applyProtection="0"/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7" fontId="64" fillId="0" borderId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138" fillId="0" borderId="0" applyFont="0" applyFill="0" applyBorder="0" applyAlignment="0" applyProtection="0"/>
    <xf numFmtId="174" fontId="63" fillId="0" borderId="17">
      <alignment horizontal="right" vertical="center"/>
    </xf>
    <xf numFmtId="181" fontId="72" fillId="0" borderId="17">
      <alignment horizontal="right" vertical="center"/>
    </xf>
    <xf numFmtId="184" fontId="64" fillId="0" borderId="0" applyFill="0" applyBorder="0" applyAlignment="0" applyProtection="0"/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217" fontId="61" fillId="0" borderId="0" applyFont="0" applyFill="0" applyBorder="0" applyAlignment="0" applyProtection="0"/>
    <xf numFmtId="0" fontId="140" fillId="43" borderId="68" applyNumberFormat="0" applyFont="0" applyAlignment="0">
      <alignment horizontal="center"/>
    </xf>
    <xf numFmtId="43" fontId="245" fillId="0" borderId="0" applyFont="0" applyFill="0" applyBorder="0" applyAlignment="0" applyProtection="0"/>
    <xf numFmtId="2" fontId="84" fillId="0" borderId="17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41" fontId="61" fillId="0" borderId="0" applyFont="0" applyFill="0" applyBorder="0" applyAlignment="0" applyProtection="0"/>
    <xf numFmtId="167" fontId="6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217" fontId="61" fillId="0" borderId="0" applyFont="0" applyFill="0" applyBorder="0" applyAlignment="0" applyProtection="0"/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81" fontId="72" fillId="0" borderId="17">
      <alignment horizontal="right" vertical="center"/>
    </xf>
    <xf numFmtId="0" fontId="184" fillId="23" borderId="0" applyNumberFormat="0" applyBorder="0" applyAlignment="0" applyProtection="0"/>
    <xf numFmtId="181" fontId="72" fillId="0" borderId="17">
      <alignment horizontal="right" vertical="center"/>
    </xf>
    <xf numFmtId="191" fontId="64" fillId="0" borderId="0" applyFill="0" applyBorder="0" applyAlignment="0" applyProtection="0"/>
    <xf numFmtId="178" fontId="61" fillId="0" borderId="0" applyFont="0" applyFill="0" applyBorder="0" applyAlignment="0" applyProtection="0"/>
    <xf numFmtId="2" fontId="82" fillId="0" borderId="2"/>
    <xf numFmtId="193" fontId="76" fillId="0" borderId="17">
      <alignment horizontal="right" vertical="center"/>
    </xf>
    <xf numFmtId="220" fontId="72" fillId="0" borderId="0" applyNumberFormat="0">
      <alignment horizontal="centerContinuous"/>
    </xf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181" fontId="7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0" fontId="107" fillId="40" borderId="0" applyNumberFormat="0" applyBorder="0" applyAlignment="0" applyProtection="0"/>
    <xf numFmtId="4" fontId="80" fillId="35" borderId="90" applyNumberFormat="0" applyProtection="0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41" fontId="61" fillId="0" borderId="0" applyFont="0" applyFill="0" applyBorder="0" applyAlignment="0" applyProtection="0"/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78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207" fontId="64" fillId="0" borderId="0" applyFill="0" applyBorder="0" applyAlignment="0" applyProtection="0"/>
    <xf numFmtId="0" fontId="67" fillId="0" borderId="47" applyNumberFormat="0">
      <alignment horizont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217" fontId="61" fillId="0" borderId="0" applyFont="0" applyFill="0" applyBorder="0" applyAlignment="0" applyProtection="0"/>
    <xf numFmtId="167" fontId="62" fillId="0" borderId="17">
      <alignment horizontal="right" vertical="center"/>
    </xf>
    <xf numFmtId="191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09" fontId="61" fillId="0" borderId="0" applyFont="0" applyFill="0" applyBorder="0" applyAlignment="0" applyProtection="0"/>
    <xf numFmtId="0" fontId="66" fillId="0" borderId="68">
      <alignment horizontal="left" vertical="center"/>
    </xf>
    <xf numFmtId="0" fontId="66" fillId="0" borderId="93" applyNumberFormat="0" applyAlignment="0" applyProtection="0">
      <alignment horizontal="left" vertical="center"/>
    </xf>
    <xf numFmtId="209" fontId="61" fillId="0" borderId="0" applyFont="0" applyFill="0" applyBorder="0" applyAlignment="0" applyProtection="0"/>
    <xf numFmtId="212" fontId="64" fillId="0" borderId="0" applyFill="0" applyBorder="0" applyAlignment="0" applyProtection="0"/>
    <xf numFmtId="181" fontId="72" fillId="0" borderId="17">
      <alignment horizontal="right" vertical="center"/>
    </xf>
    <xf numFmtId="230" fontId="64" fillId="0" borderId="0" applyFill="0" applyBorder="0" applyAlignment="0" applyProtection="0"/>
    <xf numFmtId="10" fontId="78" fillId="21" borderId="2" applyNumberFormat="0" applyBorder="0" applyAlignment="0" applyProtection="0"/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10" fontId="78" fillId="14" borderId="2" applyNumberFormat="0" applyBorder="0" applyAlignment="0" applyProtection="0"/>
    <xf numFmtId="225" fontId="64" fillId="0" borderId="0" applyFill="0" applyBorder="0" applyAlignment="0" applyProtection="0"/>
    <xf numFmtId="231" fontId="115" fillId="0" borderId="17">
      <alignment horizontal="center"/>
    </xf>
    <xf numFmtId="167" fontId="62" fillId="0" borderId="17">
      <alignment horizontal="right" vertical="center"/>
    </xf>
    <xf numFmtId="169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48" fontId="95" fillId="0" borderId="98" applyBorder="0"/>
    <xf numFmtId="217" fontId="61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0" fontId="60" fillId="14" borderId="84" applyNumberFormat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91" fontId="64" fillId="0" borderId="0" applyFill="0" applyBorder="0" applyAlignment="0" applyProtection="0"/>
    <xf numFmtId="214" fontId="96" fillId="0" borderId="17">
      <alignment horizontal="right" vertical="center"/>
    </xf>
    <xf numFmtId="0" fontId="79" fillId="21" borderId="89" applyNumberFormat="0" applyFont="0" applyAlignment="0" applyProtection="0"/>
    <xf numFmtId="4" fontId="80" fillId="24" borderId="90" applyNumberFormat="0" applyProtection="0">
      <alignment horizontal="right" vertical="center"/>
    </xf>
    <xf numFmtId="227" fontId="63" fillId="0" borderId="17">
      <alignment horizontal="right" vertical="center"/>
    </xf>
    <xf numFmtId="175" fontId="61" fillId="0" borderId="17">
      <alignment horizontal="right" vertical="center"/>
    </xf>
    <xf numFmtId="0" fontId="99" fillId="31" borderId="84" applyNumberFormat="0" applyAlignment="0" applyProtection="0"/>
    <xf numFmtId="5" fontId="91" fillId="28" borderId="2" applyNumberFormat="0" applyAlignment="0">
      <alignment horizontal="left" vertical="top"/>
    </xf>
    <xf numFmtId="210" fontId="112" fillId="38" borderId="68" applyProtection="0">
      <alignment vertic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41" fontId="61" fillId="0" borderId="0" applyFont="0" applyFill="0" applyBorder="0" applyAlignment="0" applyProtection="0"/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188" fontId="61" fillId="0" borderId="0" applyFont="0" applyFill="0" applyBorder="0" applyAlignment="0" applyProtection="0"/>
    <xf numFmtId="170" fontId="61" fillId="0" borderId="0" applyFont="0" applyFill="0" applyBorder="0" applyAlignment="0" applyProtection="0"/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41" fontId="61" fillId="0" borderId="0" applyFont="0" applyFill="0" applyBorder="0" applyAlignment="0" applyProtection="0"/>
    <xf numFmtId="9" fontId="64" fillId="0" borderId="45" applyNumberFormat="0" applyBorder="0"/>
    <xf numFmtId="167" fontId="62" fillId="0" borderId="17">
      <alignment horizontal="right" vertical="center"/>
    </xf>
    <xf numFmtId="207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6" fontId="64" fillId="0" borderId="0" applyFill="0" applyBorder="0" applyAlignment="0" applyProtection="0"/>
    <xf numFmtId="3" fontId="95" fillId="0" borderId="19">
      <alignment vertical="center"/>
    </xf>
    <xf numFmtId="187" fontId="63" fillId="0" borderId="17">
      <alignment horizontal="right" vertical="center"/>
    </xf>
    <xf numFmtId="43" fontId="245" fillId="0" borderId="0" applyFont="0" applyFill="0" applyBorder="0" applyAlignment="0" applyProtection="0"/>
    <xf numFmtId="167" fontId="62" fillId="0" borderId="17">
      <alignment horizontal="right" vertical="center"/>
    </xf>
    <xf numFmtId="191" fontId="64" fillId="0" borderId="0" applyFill="0" applyBorder="0" applyAlignment="0" applyProtection="0"/>
    <xf numFmtId="0" fontId="66" fillId="0" borderId="93" applyNumberFormat="0" applyAlignment="0" applyProtection="0">
      <alignment horizontal="left" vertical="center"/>
    </xf>
    <xf numFmtId="213" fontId="61" fillId="0" borderId="0" applyFont="0" applyFill="0" applyBorder="0" applyAlignment="0" applyProtection="0"/>
    <xf numFmtId="0" fontId="67" fillId="0" borderId="85" applyNumberFormat="0">
      <alignment horizontal="center"/>
    </xf>
    <xf numFmtId="174" fontId="63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211" fontId="90" fillId="0" borderId="17">
      <alignment horizontal="center"/>
    </xf>
    <xf numFmtId="0" fontId="99" fillId="31" borderId="84" applyNumberFormat="0" applyAlignment="0" applyProtection="0"/>
    <xf numFmtId="167" fontId="62" fillId="0" borderId="17">
      <alignment horizontal="right" vertical="center"/>
    </xf>
    <xf numFmtId="191" fontId="64" fillId="0" borderId="0" applyFill="0" applyBorder="0" applyAlignment="0" applyProtection="0"/>
    <xf numFmtId="167" fontId="62" fillId="0" borderId="17">
      <alignment horizontal="right" vertical="center"/>
    </xf>
    <xf numFmtId="217" fontId="61" fillId="0" borderId="0" applyFont="0" applyFill="0" applyBorder="0" applyAlignment="0" applyProtection="0"/>
    <xf numFmtId="9" fontId="64" fillId="0" borderId="45" applyNumberFormat="0" applyBorder="0"/>
    <xf numFmtId="188" fontId="73" fillId="0" borderId="2" applyNumberFormat="0" applyFont="0" applyFill="0" applyBorder="0" applyProtection="0">
      <alignment horizontal="distributed"/>
    </xf>
    <xf numFmtId="0" fontId="245" fillId="0" borderId="0"/>
    <xf numFmtId="0" fontId="130" fillId="0" borderId="0"/>
    <xf numFmtId="0" fontId="66" fillId="0" borderId="68">
      <alignment horizontal="left" vertical="center"/>
    </xf>
    <xf numFmtId="191" fontId="64" fillId="0" borderId="0" applyFill="0" applyBorder="0" applyAlignment="0" applyProtection="0"/>
    <xf numFmtId="181" fontId="72" fillId="0" borderId="17">
      <alignment horizontal="right" vertical="center"/>
    </xf>
    <xf numFmtId="196" fontId="64" fillId="0" borderId="0" applyFill="0" applyBorder="0" applyAlignment="0" applyProtection="0"/>
    <xf numFmtId="188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5" fontId="91" fillId="28" borderId="2" applyNumberFormat="0" applyAlignment="0">
      <alignment horizontal="left" vertical="top"/>
    </xf>
    <xf numFmtId="204" fontId="62" fillId="0" borderId="92">
      <alignment horizontal="right" vertical="center"/>
    </xf>
    <xf numFmtId="178" fontId="61" fillId="0" borderId="0" applyFont="0" applyFill="0" applyBorder="0" applyAlignment="0" applyProtection="0"/>
    <xf numFmtId="4" fontId="92" fillId="23" borderId="90" applyNumberFormat="0" applyProtection="0">
      <alignment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6" fontId="64" fillId="0" borderId="0" applyFill="0" applyBorder="0" applyAlignment="0" applyProtection="0"/>
    <xf numFmtId="175" fontId="61" fillId="0" borderId="17">
      <alignment horizontal="right" vertical="center"/>
    </xf>
    <xf numFmtId="174" fontId="63" fillId="0" borderId="17">
      <alignment horizontal="right" vertical="center"/>
    </xf>
    <xf numFmtId="254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96" fontId="64" fillId="0" borderId="0" applyFill="0" applyBorder="0" applyAlignment="0" applyProtection="0"/>
    <xf numFmtId="167" fontId="62" fillId="0" borderId="17">
      <alignment horizontal="right" vertical="center"/>
    </xf>
    <xf numFmtId="207" fontId="64" fillId="0" borderId="0" applyFill="0" applyBorder="0" applyAlignment="0" applyProtection="0"/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82" fontId="89" fillId="0" borderId="2"/>
    <xf numFmtId="43" fontId="61" fillId="0" borderId="0" applyFont="0" applyFill="0" applyBorder="0" applyAlignment="0" applyProtection="0"/>
    <xf numFmtId="175" fontId="61" fillId="0" borderId="17">
      <alignment horizontal="right" vertical="center"/>
    </xf>
    <xf numFmtId="170" fontId="61" fillId="0" borderId="0" applyFont="0" applyFill="0" applyBorder="0" applyAlignment="0" applyProtection="0"/>
    <xf numFmtId="175" fontId="61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75" fontId="61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89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78" fontId="61" fillId="0" borderId="0" applyFont="0" applyFill="0" applyBorder="0" applyAlignment="0" applyProtection="0"/>
    <xf numFmtId="167" fontId="62" fillId="0" borderId="17">
      <alignment horizontal="right" vertical="center"/>
    </xf>
    <xf numFmtId="0" fontId="79" fillId="54" borderId="0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72" fillId="21" borderId="89" applyNumberFormat="0" applyFont="0" applyAlignment="0" applyProtection="0"/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204" fontId="62" fillId="0" borderId="92">
      <alignment horizontal="right" vertical="center"/>
    </xf>
    <xf numFmtId="174" fontId="63" fillId="0" borderId="17">
      <alignment horizontal="right" vertical="center"/>
    </xf>
    <xf numFmtId="184" fontId="64" fillId="0" borderId="0" applyFill="0" applyBorder="0" applyAlignment="0" applyProtection="0"/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24" fontId="61" fillId="0" borderId="0" applyFont="0" applyFill="0" applyBorder="0" applyAlignment="0" applyProtection="0"/>
    <xf numFmtId="167" fontId="62" fillId="0" borderId="17">
      <alignment horizontal="right" vertical="center"/>
    </xf>
    <xf numFmtId="230" fontId="64" fillId="0" borderId="0" applyFill="0" applyBorder="0" applyAlignment="0" applyProtection="0"/>
    <xf numFmtId="3" fontId="68" fillId="0" borderId="68">
      <alignment horizontal="centerContinuous"/>
    </xf>
    <xf numFmtId="206" fontId="61" fillId="0" borderId="0" applyFont="0" applyFill="0" applyBorder="0" applyAlignment="0" applyProtection="0"/>
    <xf numFmtId="0" fontId="79" fillId="21" borderId="89" applyNumberFormat="0" applyFont="0" applyAlignment="0" applyProtection="0"/>
    <xf numFmtId="4" fontId="80" fillId="24" borderId="90" applyNumberFormat="0" applyProtection="0">
      <alignment horizontal="right" vertical="center"/>
    </xf>
    <xf numFmtId="3" fontId="68" fillId="0" borderId="68">
      <alignment horizontal="centerContinuous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9" fontId="64" fillId="0" borderId="0" applyFill="0" applyBorder="0" applyAlignment="0" applyProtection="0"/>
    <xf numFmtId="0" fontId="60" fillId="14" borderId="84" applyNumberFormat="0" applyAlignment="0" applyProtection="0"/>
    <xf numFmtId="175" fontId="61" fillId="0" borderId="17">
      <alignment horizontal="right" vertical="center"/>
    </xf>
    <xf numFmtId="9" fontId="64" fillId="0" borderId="45" applyNumberFormat="0" applyBorder="0"/>
    <xf numFmtId="170" fontId="61" fillId="0" borderId="0" applyFont="0" applyFill="0" applyBorder="0" applyAlignment="0" applyProtection="0"/>
    <xf numFmtId="0" fontId="67" fillId="0" borderId="47" applyNumberFormat="0">
      <alignment horizontal="center"/>
    </xf>
    <xf numFmtId="164" fontId="114" fillId="0" borderId="0" applyFont="0" applyFill="0" applyBorder="0" applyAlignment="0" applyProtection="0"/>
    <xf numFmtId="193" fontId="76" fillId="0" borderId="17">
      <alignment horizontal="right" vertical="center"/>
    </xf>
    <xf numFmtId="0" fontId="72" fillId="21" borderId="89" applyNumberFormat="0" applyFont="0" applyAlignment="0" applyProtection="0"/>
    <xf numFmtId="206" fontId="61" fillId="0" borderId="0" applyFont="0" applyFill="0" applyBorder="0" applyAlignment="0" applyProtection="0"/>
    <xf numFmtId="167" fontId="62" fillId="0" borderId="17">
      <alignment horizontal="right" vertical="center"/>
    </xf>
    <xf numFmtId="0" fontId="110" fillId="0" borderId="0"/>
    <xf numFmtId="167" fontId="62" fillId="0" borderId="17">
      <alignment horizontal="right" vertical="center"/>
    </xf>
    <xf numFmtId="170" fontId="61" fillId="0" borderId="0" applyFont="0" applyFill="0" applyBorder="0" applyAlignment="0" applyProtection="0"/>
    <xf numFmtId="0" fontId="66" fillId="0" borderId="68">
      <alignment horizontal="lef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3" fontId="95" fillId="0" borderId="19">
      <alignment vertical="center"/>
    </xf>
    <xf numFmtId="9" fontId="64" fillId="0" borderId="45" applyNumberFormat="0" applyBorder="0"/>
    <xf numFmtId="4" fontId="80" fillId="22" borderId="90" applyNumberFormat="0" applyProtection="0">
      <alignment horizontal="right" vertical="center"/>
    </xf>
    <xf numFmtId="185" fontId="61" fillId="0" borderId="0" applyFont="0" applyFill="0" applyBorder="0" applyAlignment="0" applyProtection="0"/>
    <xf numFmtId="4" fontId="80" fillId="36" borderId="90" applyNumberFormat="0" applyProtection="0">
      <alignment horizontal="right" vertical="center"/>
    </xf>
    <xf numFmtId="214" fontId="96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2" fontId="84" fillId="0" borderId="17" applyBorder="0"/>
    <xf numFmtId="170" fontId="61" fillId="0" borderId="0" applyFont="0" applyFill="0" applyBorder="0" applyAlignment="0" applyProtection="0"/>
    <xf numFmtId="189" fontId="64" fillId="0" borderId="0" applyFill="0" applyBorder="0" applyAlignment="0" applyProtection="0"/>
    <xf numFmtId="167" fontId="62" fillId="0" borderId="17">
      <alignment horizontal="right" vertical="center"/>
    </xf>
    <xf numFmtId="0" fontId="66" fillId="0" borderId="68">
      <alignment horizontal="left" vertical="center"/>
    </xf>
    <xf numFmtId="188" fontId="73" fillId="0" borderId="2" applyNumberFormat="0" applyFont="0" applyFill="0" applyBorder="0" applyProtection="0">
      <alignment horizontal="distributed"/>
    </xf>
    <xf numFmtId="175" fontId="61" fillId="0" borderId="17">
      <alignment horizontal="right" vertical="center"/>
    </xf>
    <xf numFmtId="4" fontId="77" fillId="23" borderId="90" applyNumberFormat="0" applyProtection="0">
      <alignment vertical="center"/>
    </xf>
    <xf numFmtId="9" fontId="64" fillId="0" borderId="45" applyNumberFormat="0" applyBorder="0"/>
    <xf numFmtId="4" fontId="92" fillId="23" borderId="90" applyNumberFormat="0" applyProtection="0">
      <alignment vertical="center"/>
    </xf>
    <xf numFmtId="230" fontId="64" fillId="0" borderId="0" applyFill="0" applyBorder="0" applyAlignment="0" applyProtection="0"/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5" fontId="61" fillId="0" borderId="0" applyFont="0" applyFill="0" applyBorder="0" applyAlignment="0" applyProtection="0"/>
    <xf numFmtId="181" fontId="7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84" fontId="64" fillId="0" borderId="0" applyFill="0" applyBorder="0" applyAlignment="0" applyProtection="0"/>
    <xf numFmtId="175" fontId="61" fillId="0" borderId="17">
      <alignment horizontal="right" vertical="center"/>
    </xf>
    <xf numFmtId="0" fontId="64" fillId="0" borderId="0" applyFill="0" applyBorder="0" applyAlignment="0" applyProtection="0"/>
    <xf numFmtId="188" fontId="73" fillId="0" borderId="2" applyNumberFormat="0" applyFont="0" applyFill="0" applyBorder="0" applyProtection="0">
      <alignment horizontal="distributed"/>
    </xf>
    <xf numFmtId="0" fontId="155" fillId="0" borderId="0"/>
    <xf numFmtId="0" fontId="72" fillId="0" borderId="0"/>
    <xf numFmtId="9" fontId="64" fillId="0" borderId="45" applyNumberFormat="0" applyBorder="0"/>
    <xf numFmtId="0" fontId="64" fillId="0" borderId="0" applyFill="0" applyBorder="0" applyAlignment="0" applyProtection="0"/>
    <xf numFmtId="227" fontId="63" fillId="0" borderId="17">
      <alignment horizontal="right" vertical="center"/>
    </xf>
    <xf numFmtId="175" fontId="61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0" fontId="61" fillId="0" borderId="0" applyFont="0" applyFill="0" applyBorder="0" applyAlignment="0" applyProtection="0"/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1" fillId="0" borderId="0" applyFont="0" applyFill="0" applyBorder="0" applyAlignment="0" applyProtection="0"/>
    <xf numFmtId="4" fontId="80" fillId="34" borderId="90" applyNumberFormat="0" applyProtection="0">
      <alignment horizontal="righ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1" fillId="0" borderId="0" applyFont="0" applyFill="0" applyBorder="0" applyAlignment="0" applyProtection="0"/>
    <xf numFmtId="0" fontId="136" fillId="0" borderId="0" applyNumberFormat="0" applyAlignment="0"/>
    <xf numFmtId="167" fontId="62" fillId="0" borderId="17">
      <alignment horizontal="right" vertical="center"/>
    </xf>
    <xf numFmtId="0" fontId="66" fillId="0" borderId="68">
      <alignment horizontal="left" vertical="center"/>
    </xf>
    <xf numFmtId="175" fontId="61" fillId="0" borderId="17">
      <alignment horizontal="right" vertical="center"/>
    </xf>
    <xf numFmtId="0" fontId="71" fillId="0" borderId="87" applyNumberFormat="0" applyAlignment="0">
      <alignment horizontal="center"/>
    </xf>
    <xf numFmtId="170" fontId="61" fillId="0" borderId="0" applyFont="0" applyFill="0" applyBorder="0" applyAlignment="0" applyProtection="0"/>
    <xf numFmtId="167" fontId="62" fillId="0" borderId="17">
      <alignment horizontal="right" vertical="center"/>
    </xf>
    <xf numFmtId="6" fontId="65" fillId="18" borderId="1"/>
    <xf numFmtId="0" fontId="99" fillId="31" borderId="84" applyNumberFormat="0" applyAlignment="0" applyProtection="0"/>
    <xf numFmtId="4" fontId="80" fillId="20" borderId="90" applyNumberFormat="0" applyProtection="0">
      <alignment horizontal="right" vertical="center"/>
    </xf>
    <xf numFmtId="211" fontId="90" fillId="0" borderId="17">
      <alignment horizontal="center"/>
    </xf>
    <xf numFmtId="0" fontId="99" fillId="31" borderId="84" applyNumberFormat="0" applyAlignment="0" applyProtection="0"/>
    <xf numFmtId="0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5" fontId="91" fillId="28" borderId="2" applyNumberFormat="0" applyAlignment="0">
      <alignment horizontal="left" vertical="top"/>
    </xf>
    <xf numFmtId="181" fontId="72" fillId="0" borderId="17">
      <alignment horizontal="right" vertical="center"/>
    </xf>
    <xf numFmtId="0" fontId="109" fillId="31" borderId="84" applyNumberFormat="0" applyAlignment="0" applyProtection="0"/>
    <xf numFmtId="170" fontId="61" fillId="0" borderId="0" applyFont="0" applyFill="0" applyBorder="0" applyAlignment="0" applyProtection="0"/>
    <xf numFmtId="0" fontId="67" fillId="0" borderId="47" applyNumberFormat="0">
      <alignment horizontal="center"/>
    </xf>
    <xf numFmtId="192" fontId="98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4" fontId="72" fillId="0" borderId="2">
      <alignment wrapText="1"/>
    </xf>
    <xf numFmtId="189" fontId="64" fillId="0" borderId="0" applyFill="0" applyBorder="0" applyAlignment="0" applyProtection="0"/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230" fontId="64" fillId="0" borderId="0" applyFill="0" applyBorder="0" applyAlignment="0" applyProtection="0"/>
    <xf numFmtId="174" fontId="63" fillId="0" borderId="17">
      <alignment horizontal="right" vertical="center"/>
    </xf>
    <xf numFmtId="3" fontId="68" fillId="0" borderId="68">
      <alignment horizontal="centerContinuous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70" fontId="61" fillId="0" borderId="0" applyFont="0" applyFill="0" applyBorder="0" applyAlignment="0" applyProtection="0"/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68" fillId="0" borderId="68">
      <alignment horizontal="centerContinuous"/>
    </xf>
    <xf numFmtId="2" fontId="82" fillId="0" borderId="2"/>
    <xf numFmtId="181" fontId="7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70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4" fillId="0" borderId="0" applyFill="0" applyBorder="0" applyAlignment="0" applyProtection="0"/>
    <xf numFmtId="167" fontId="62" fillId="0" borderId="17">
      <alignment horizontal="right" vertical="center"/>
    </xf>
    <xf numFmtId="170" fontId="61" fillId="0" borderId="0" applyFont="0" applyFill="0" applyBorder="0" applyAlignment="0" applyProtection="0"/>
    <xf numFmtId="175" fontId="61" fillId="0" borderId="17">
      <alignment horizontal="right" vertical="center"/>
    </xf>
    <xf numFmtId="9" fontId="64" fillId="0" borderId="45" applyNumberFormat="0" applyBorder="0"/>
    <xf numFmtId="189" fontId="64" fillId="0" borderId="0" applyFill="0" applyBorder="0" applyAlignment="0" applyProtection="0"/>
    <xf numFmtId="0" fontId="133" fillId="0" borderId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9" fontId="64" fillId="0" borderId="45" applyNumberFormat="0" applyBorder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89" fontId="64" fillId="0" borderId="0" applyFill="0" applyBorder="0" applyAlignment="0" applyProtection="0"/>
    <xf numFmtId="167" fontId="62" fillId="0" borderId="17">
      <alignment horizontal="right" vertical="center"/>
    </xf>
    <xf numFmtId="170" fontId="61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245" fontId="64" fillId="0" borderId="0" applyFill="0" applyBorder="0" applyAlignment="0" applyProtection="0"/>
    <xf numFmtId="175" fontId="61" fillId="0" borderId="17">
      <alignment horizontal="right" vertical="center"/>
    </xf>
    <xf numFmtId="248" fontId="95" fillId="0" borderId="98" applyBorder="0"/>
    <xf numFmtId="238" fontId="61" fillId="0" borderId="0" applyFont="0" applyFill="0" applyBorder="0" applyAlignment="0" applyProtection="0"/>
    <xf numFmtId="0" fontId="72" fillId="0" borderId="0"/>
    <xf numFmtId="193" fontId="76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45" fontId="64" fillId="0" borderId="0" applyFill="0" applyBorder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0" fontId="61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223" fontId="72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84" fontId="64" fillId="0" borderId="0" applyFill="0" applyBorder="0" applyAlignment="0" applyProtection="0"/>
    <xf numFmtId="49" fontId="94" fillId="0" borderId="2">
      <alignment vertical="center"/>
    </xf>
    <xf numFmtId="167" fontId="62" fillId="0" borderId="17">
      <alignment horizontal="right" vertical="center"/>
    </xf>
    <xf numFmtId="207" fontId="64" fillId="0" borderId="0" applyFill="0" applyBorder="0" applyAlignment="0" applyProtection="0"/>
    <xf numFmtId="0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4" fillId="0" borderId="0" applyFill="0" applyBorder="0" applyAlignment="0" applyProtection="0"/>
    <xf numFmtId="43" fontId="129" fillId="0" borderId="0" applyFont="0" applyFill="0" applyBorder="0" applyAlignment="0" applyProtection="0"/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238" fontId="61" fillId="0" borderId="0" applyFont="0" applyFill="0" applyBorder="0" applyAlignment="0" applyProtection="0"/>
    <xf numFmtId="0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4" fillId="0" borderId="0" applyFill="0" applyBorder="0" applyAlignment="0" applyProtection="0"/>
    <xf numFmtId="167" fontId="62" fillId="0" borderId="17">
      <alignment horizontal="right" vertical="center"/>
    </xf>
    <xf numFmtId="0" fontId="109" fillId="31" borderId="84" applyNumberFormat="0" applyAlignment="0" applyProtection="0"/>
    <xf numFmtId="196" fontId="64" fillId="0" borderId="0" applyFill="0" applyBorder="0" applyAlignment="0" applyProtection="0"/>
    <xf numFmtId="187" fontId="63" fillId="0" borderId="17">
      <alignment horizontal="right" vertical="center"/>
    </xf>
    <xf numFmtId="245" fontId="64" fillId="0" borderId="0" applyFill="0" applyBorder="0" applyAlignment="0" applyProtection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92" fontId="98" fillId="0" borderId="0" applyFont="0" applyFill="0" applyBorder="0" applyAlignment="0" applyProtection="0"/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254" fontId="61" fillId="0" borderId="0" applyFont="0" applyFill="0" applyBorder="0" applyAlignment="0" applyProtection="0"/>
    <xf numFmtId="0" fontId="66" fillId="0" borderId="68">
      <alignment horizontal="left" vertical="center"/>
    </xf>
    <xf numFmtId="0" fontId="186" fillId="0" borderId="0"/>
    <xf numFmtId="10" fontId="78" fillId="14" borderId="2" applyNumberFormat="0" applyBorder="0" applyAlignment="0" applyProtection="0"/>
    <xf numFmtId="0" fontId="245" fillId="0" borderId="0"/>
    <xf numFmtId="0" fontId="245" fillId="0" borderId="0"/>
    <xf numFmtId="43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0" fontId="64" fillId="0" borderId="0"/>
    <xf numFmtId="0" fontId="70" fillId="14" borderId="86" applyNumberFormat="0" applyAlignment="0" applyProtection="0"/>
    <xf numFmtId="238" fontId="61" fillId="0" borderId="0" applyFont="0" applyFill="0" applyBorder="0" applyAlignment="0" applyProtection="0"/>
    <xf numFmtId="181" fontId="72" fillId="0" borderId="17">
      <alignment horizontal="right" vertical="center"/>
    </xf>
    <xf numFmtId="238" fontId="61" fillId="0" borderId="0" applyFont="0" applyFill="0" applyBorder="0" applyAlignment="0" applyProtection="0"/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45" fontId="64" fillId="0" borderId="0" applyFill="0" applyBorder="0" applyAlignment="0" applyProtection="0"/>
    <xf numFmtId="167" fontId="62" fillId="0" borderId="17">
      <alignment horizontal="right" vertical="center"/>
    </xf>
    <xf numFmtId="203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6" fillId="0" borderId="68">
      <alignment horizontal="left" vertical="center"/>
    </xf>
    <xf numFmtId="175" fontId="61" fillId="0" borderId="17">
      <alignment horizontal="right" vertical="center"/>
    </xf>
    <xf numFmtId="5" fontId="88" fillId="27" borderId="1">
      <alignment vertical="top"/>
    </xf>
    <xf numFmtId="4" fontId="77" fillId="30" borderId="94" applyNumberFormat="0" applyProtection="0">
      <alignment horizontal="left" vertical="center" indent="1"/>
    </xf>
    <xf numFmtId="230" fontId="64" fillId="0" borderId="0" applyFill="0" applyBorder="0" applyAlignment="0" applyProtection="0"/>
    <xf numFmtId="0" fontId="66" fillId="0" borderId="68">
      <alignment horizontal="left" vertical="center"/>
    </xf>
    <xf numFmtId="0" fontId="67" fillId="0" borderId="47" applyNumberFormat="0">
      <alignment horizontal="center"/>
    </xf>
    <xf numFmtId="174" fontId="63" fillId="0" borderId="17">
      <alignment horizontal="right" vertical="center"/>
    </xf>
    <xf numFmtId="224" fontId="61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4" fillId="32" borderId="84" applyNumberFormat="0" applyAlignment="0" applyProtection="0"/>
    <xf numFmtId="0" fontId="66" fillId="0" borderId="93" applyNumberFormat="0" applyAlignment="0" applyProtection="0">
      <alignment horizontal="left" vertical="center"/>
    </xf>
    <xf numFmtId="0" fontId="117" fillId="0" borderId="2" applyNumberFormat="0" applyFont="0" applyFill="0" applyBorder="0" applyAlignment="0">
      <alignment horizont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9" fontId="64" fillId="0" borderId="45" applyNumberFormat="0" applyBorder="0"/>
    <xf numFmtId="181" fontId="72" fillId="0" borderId="17">
      <alignment horizontal="right" vertical="center"/>
    </xf>
    <xf numFmtId="230" fontId="64" fillId="0" borderId="0" applyFill="0" applyBorder="0" applyAlignment="0" applyProtection="0"/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208" fontId="64" fillId="0" borderId="0" applyFill="0" applyBorder="0" applyAlignment="0" applyProtection="0"/>
    <xf numFmtId="4" fontId="80" fillId="29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5" fontId="88" fillId="27" borderId="1">
      <alignment vertical="top"/>
    </xf>
    <xf numFmtId="9" fontId="64" fillId="0" borderId="45" applyNumberFormat="0" applyBorder="0"/>
    <xf numFmtId="167" fontId="62" fillId="0" borderId="17">
      <alignment horizontal="right" vertical="center"/>
    </xf>
    <xf numFmtId="215" fontId="63" fillId="0" borderId="92">
      <alignment horizontal="right" vertical="center"/>
    </xf>
    <xf numFmtId="184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24" fontId="61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230" fontId="64" fillId="0" borderId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222" fontId="102" fillId="0" borderId="0"/>
    <xf numFmtId="0" fontId="60" fillId="14" borderId="84" applyNumberFormat="0" applyAlignment="0" applyProtection="0"/>
    <xf numFmtId="181" fontId="72" fillId="0" borderId="17">
      <alignment horizontal="right" vertical="center"/>
    </xf>
    <xf numFmtId="181" fontId="72" fillId="0" borderId="17">
      <alignment horizontal="right" vertical="center"/>
    </xf>
    <xf numFmtId="4" fontId="92" fillId="23" borderId="90" applyNumberFormat="0" applyProtection="0">
      <alignment vertical="center"/>
    </xf>
    <xf numFmtId="193" fontId="76" fillId="0" borderId="17">
      <alignment horizontal="right" vertical="center"/>
    </xf>
    <xf numFmtId="3" fontId="68" fillId="0" borderId="68">
      <alignment horizontal="centerContinuous"/>
    </xf>
    <xf numFmtId="167" fontId="62" fillId="0" borderId="17">
      <alignment horizontal="right" vertical="center"/>
    </xf>
    <xf numFmtId="182" fontId="89" fillId="0" borderId="2"/>
    <xf numFmtId="167" fontId="62" fillId="0" borderId="17">
      <alignment horizontal="right" vertical="center"/>
    </xf>
    <xf numFmtId="175" fontId="61" fillId="0" borderId="17">
      <alignment horizontal="right" vertical="center"/>
    </xf>
    <xf numFmtId="185" fontId="61" fillId="0" borderId="0" applyFont="0" applyFill="0" applyBorder="0" applyAlignment="0" applyProtection="0"/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4" fontId="64" fillId="0" borderId="0" applyFill="0" applyBorder="0" applyAlignment="0" applyProtection="0"/>
    <xf numFmtId="4" fontId="80" fillId="26" borderId="90" applyNumberFormat="0" applyProtection="0">
      <alignment horizontal="right" vertical="center"/>
    </xf>
    <xf numFmtId="3" fontId="95" fillId="0" borderId="19">
      <alignment vertical="center"/>
    </xf>
    <xf numFmtId="43" fontId="61" fillId="0" borderId="0" applyFont="0" applyFill="0" applyBorder="0" applyAlignment="0" applyProtection="0"/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68" fillId="0" borderId="68">
      <alignment horizontal="centerContinuous"/>
    </xf>
    <xf numFmtId="224" fontId="61" fillId="0" borderId="0" applyFont="0" applyFill="0" applyBorder="0" applyAlignment="0" applyProtection="0"/>
    <xf numFmtId="193" fontId="76" fillId="0" borderId="17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24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75" fontId="61" fillId="0" borderId="17">
      <alignment horizontal="right" vertical="center"/>
    </xf>
    <xf numFmtId="185" fontId="61" fillId="0" borderId="0" applyFont="0" applyFill="0" applyBorder="0" applyAlignment="0" applyProtection="0"/>
    <xf numFmtId="43" fontId="72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4" fontId="64" fillId="0" borderId="0" applyFill="0" applyBorder="0" applyAlignment="0" applyProtection="0"/>
    <xf numFmtId="167" fontId="62" fillId="0" borderId="17">
      <alignment horizontal="right" vertical="center"/>
    </xf>
    <xf numFmtId="0" fontId="67" fillId="0" borderId="85" applyNumberFormat="0">
      <alignment horizontal="center"/>
    </xf>
    <xf numFmtId="185" fontId="61" fillId="0" borderId="0" applyFont="0" applyFill="0" applyBorder="0" applyAlignment="0" applyProtection="0"/>
    <xf numFmtId="9" fontId="64" fillId="0" borderId="45" applyNumberFormat="0" applyBorder="0"/>
    <xf numFmtId="4" fontId="80" fillId="23" borderId="90" applyNumberFormat="0" applyProtection="0">
      <alignment horizontal="left" vertical="center" indent="1"/>
    </xf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230" fontId="64" fillId="0" borderId="0" applyFill="0" applyBorder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0" fontId="66" fillId="0" borderId="68">
      <alignment horizontal="left" vertical="center"/>
    </xf>
    <xf numFmtId="238" fontId="61" fillId="0" borderId="0" applyFont="0" applyFill="0" applyBorder="0" applyAlignment="0" applyProtection="0"/>
    <xf numFmtId="175" fontId="61" fillId="0" borderId="17">
      <alignment horizontal="right" vertical="center"/>
    </xf>
    <xf numFmtId="9" fontId="64" fillId="0" borderId="45" applyNumberFormat="0" applyBorder="0"/>
    <xf numFmtId="43" fontId="61" fillId="0" borderId="0" applyFont="0" applyFill="0" applyBorder="0" applyAlignment="0" applyProtection="0"/>
    <xf numFmtId="174" fontId="63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4" fontId="80" fillId="22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24" fontId="61" fillId="0" borderId="0" applyFont="0" applyFill="0" applyBorder="0" applyAlignment="0" applyProtection="0"/>
    <xf numFmtId="4" fontId="86" fillId="25" borderId="90" applyNumberFormat="0" applyProtection="0">
      <alignment vertical="center"/>
    </xf>
    <xf numFmtId="43" fontId="61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5" fontId="91" fillId="28" borderId="2" applyNumberFormat="0" applyAlignment="0">
      <alignment horizontal="left" vertical="top"/>
    </xf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0" fillId="14" borderId="86" applyNumberFormat="0" applyAlignment="0" applyProtection="0"/>
    <xf numFmtId="184" fontId="64" fillId="0" borderId="0" applyFill="0" applyBorder="0" applyAlignment="0" applyProtection="0"/>
    <xf numFmtId="167" fontId="62" fillId="0" borderId="17">
      <alignment horizontal="right" vertical="center"/>
    </xf>
    <xf numFmtId="210" fontId="112" fillId="38" borderId="68" applyProtection="0">
      <alignment vertical="center"/>
    </xf>
    <xf numFmtId="3" fontId="68" fillId="0" borderId="68">
      <alignment horizontal="centerContinuous"/>
    </xf>
    <xf numFmtId="184" fontId="64" fillId="0" borderId="0" applyFill="0" applyBorder="0" applyAlignment="0" applyProtection="0"/>
    <xf numFmtId="0" fontId="117" fillId="0" borderId="2" applyNumberFormat="0" applyFont="0" applyFill="0" applyBorder="0" applyAlignment="0">
      <alignment horizont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81" fontId="72" fillId="0" borderId="17">
      <alignment horizontal="right" vertical="center"/>
    </xf>
    <xf numFmtId="0" fontId="70" fillId="14" borderId="86" applyNumberFormat="0" applyAlignment="0" applyProtection="0"/>
    <xf numFmtId="0" fontId="66" fillId="0" borderId="68">
      <alignment horizontal="left" vertical="center"/>
    </xf>
    <xf numFmtId="224" fontId="61" fillId="0" borderId="0" applyFont="0" applyFill="0" applyBorder="0" applyAlignment="0" applyProtection="0"/>
    <xf numFmtId="181" fontId="72" fillId="0" borderId="17">
      <alignment horizontal="right" vertical="center"/>
    </xf>
    <xf numFmtId="0" fontId="104" fillId="32" borderId="84" applyNumberFormat="0" applyAlignment="0" applyProtection="0"/>
    <xf numFmtId="0" fontId="66" fillId="0" borderId="68">
      <alignment horizontal="left" vertical="center"/>
    </xf>
    <xf numFmtId="0" fontId="117" fillId="0" borderId="2" applyNumberFormat="0" applyFont="0" applyFill="0" applyBorder="0" applyAlignment="0">
      <alignment horizontal="center"/>
    </xf>
    <xf numFmtId="0" fontId="67" fillId="0" borderId="85" applyNumberFormat="0">
      <alignment horizontal="center"/>
    </xf>
    <xf numFmtId="4" fontId="80" fillId="24" borderId="90" applyNumberFormat="0" applyProtection="0">
      <alignment horizontal="right" vertical="center"/>
    </xf>
    <xf numFmtId="181" fontId="72" fillId="0" borderId="17">
      <alignment horizontal="right" vertical="center"/>
    </xf>
    <xf numFmtId="230" fontId="64" fillId="0" borderId="0" applyFill="0" applyBorder="0" applyAlignment="0" applyProtection="0"/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202" fontId="61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180" fontId="61" fillId="0" borderId="0" applyFont="0" applyFill="0" applyBorder="0" applyAlignment="0" applyProtection="0"/>
    <xf numFmtId="0" fontId="245" fillId="0" borderId="0"/>
    <xf numFmtId="0" fontId="70" fillId="14" borderId="86" applyNumberFormat="0" applyAlignment="0" applyProtection="0"/>
    <xf numFmtId="167" fontId="62" fillId="0" borderId="17">
      <alignment horizontal="right" vertical="center"/>
    </xf>
    <xf numFmtId="41" fontId="114" fillId="0" borderId="0" applyFont="0" applyFill="0" applyBorder="0" applyAlignment="0" applyProtection="0"/>
    <xf numFmtId="167" fontId="62" fillId="0" borderId="17">
      <alignment horizontal="right" vertical="center"/>
    </xf>
    <xf numFmtId="9" fontId="64" fillId="0" borderId="45" applyNumberFormat="0" applyBorder="0"/>
    <xf numFmtId="10" fontId="78" fillId="21" borderId="2" applyNumberFormat="0" applyBorder="0" applyAlignment="0" applyProtection="0"/>
    <xf numFmtId="185" fontId="61" fillId="0" borderId="0" applyFont="0" applyFill="0" applyBorder="0" applyAlignment="0" applyProtection="0"/>
    <xf numFmtId="0" fontId="71" fillId="0" borderId="87" applyNumberFormat="0" applyAlignment="0">
      <alignment horizontal="center"/>
    </xf>
    <xf numFmtId="0" fontId="66" fillId="0" borderId="68">
      <alignment horizontal="lef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4" fontId="77" fillId="23" borderId="90" applyNumberFormat="0" applyProtection="0">
      <alignment vertical="center"/>
    </xf>
    <xf numFmtId="4" fontId="92" fillId="23" borderId="90" applyNumberFormat="0" applyProtection="0">
      <alignment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0" fontId="72" fillId="21" borderId="89" applyNumberFormat="0" applyFont="0" applyAlignment="0" applyProtection="0"/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184" fontId="64" fillId="0" borderId="0" applyFill="0" applyBorder="0" applyAlignment="0" applyProtection="0"/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0" fontId="188" fillId="0" borderId="108" applyNumberFormat="0" applyFill="0" applyAlignment="0" applyProtection="0"/>
    <xf numFmtId="0" fontId="60" fillId="14" borderId="84" applyNumberFormat="0" applyAlignment="0" applyProtection="0"/>
    <xf numFmtId="167" fontId="62" fillId="0" borderId="17">
      <alignment horizontal="right" vertical="center"/>
    </xf>
    <xf numFmtId="0" fontId="99" fillId="31" borderId="84" applyNumberFormat="0" applyAlignment="0" applyProtection="0"/>
    <xf numFmtId="167" fontId="62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204" fontId="62" fillId="0" borderId="92">
      <alignment horizontal="right" vertical="center"/>
    </xf>
    <xf numFmtId="43" fontId="61" fillId="0" borderId="0" applyFont="0" applyFill="0" applyBorder="0" applyAlignment="0" applyProtection="0"/>
    <xf numFmtId="4" fontId="86" fillId="25" borderId="90" applyNumberFormat="0" applyProtection="0">
      <alignment vertical="center"/>
    </xf>
    <xf numFmtId="10" fontId="78" fillId="21" borderId="2" applyNumberFormat="0" applyBorder="0" applyAlignment="0" applyProtection="0"/>
    <xf numFmtId="184" fontId="64" fillId="0" borderId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" fontId="82" fillId="0" borderId="2"/>
    <xf numFmtId="49" fontId="94" fillId="0" borderId="2">
      <alignment vertical="center"/>
    </xf>
    <xf numFmtId="167" fontId="62" fillId="0" borderId="17">
      <alignment horizontal="right" vertical="center"/>
    </xf>
    <xf numFmtId="230" fontId="64" fillId="0" borderId="0" applyFill="0" applyBorder="0" applyAlignment="0" applyProtection="0"/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10" fontId="78" fillId="14" borderId="2" applyNumberFormat="0" applyBorder="0" applyAlignment="0" applyProtection="0"/>
    <xf numFmtId="193" fontId="76" fillId="0" borderId="17">
      <alignment horizontal="right" vertical="center"/>
    </xf>
    <xf numFmtId="0" fontId="66" fillId="0" borderId="68">
      <alignment horizontal="lef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41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276" fontId="64" fillId="0" borderId="0" applyFill="0" applyBorder="0" applyAlignment="0" applyProtection="0"/>
    <xf numFmtId="0" fontId="67" fillId="0" borderId="47" applyNumberFormat="0">
      <alignment horizontal="center"/>
    </xf>
    <xf numFmtId="174" fontId="63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4" fontId="80" fillId="34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175" fontId="61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202" fontId="61" fillId="0" borderId="0" applyFont="0" applyFill="0" applyBorder="0" applyAlignment="0" applyProtection="0"/>
    <xf numFmtId="0" fontId="72" fillId="0" borderId="0"/>
    <xf numFmtId="0" fontId="99" fillId="31" borderId="84" applyNumberFormat="0" applyAlignment="0" applyProtection="0"/>
    <xf numFmtId="43" fontId="129" fillId="0" borderId="0" applyFont="0" applyFill="0" applyBorder="0" applyAlignment="0" applyProtection="0"/>
    <xf numFmtId="4" fontId="86" fillId="25" borderId="90" applyNumberFormat="0" applyProtection="0">
      <alignment horizontal="right" vertical="center"/>
    </xf>
    <xf numFmtId="211" fontId="90" fillId="0" borderId="17">
      <alignment horizontal="center"/>
    </xf>
    <xf numFmtId="0" fontId="99" fillId="31" borderId="84" applyNumberFormat="0" applyAlignment="0" applyProtection="0"/>
    <xf numFmtId="181" fontId="72" fillId="0" borderId="17">
      <alignment horizontal="right" vertical="center"/>
    </xf>
    <xf numFmtId="43" fontId="61" fillId="0" borderId="0" applyFont="0" applyFill="0" applyBorder="0" applyAlignment="0" applyProtection="0"/>
    <xf numFmtId="4" fontId="86" fillId="25" borderId="90" applyNumberFormat="0" applyProtection="0">
      <alignment vertical="center"/>
    </xf>
    <xf numFmtId="10" fontId="78" fillId="14" borderId="2" applyNumberFormat="0" applyBorder="0" applyAlignment="0" applyProtection="0"/>
    <xf numFmtId="207" fontId="64" fillId="0" borderId="0" applyFill="0" applyBorder="0" applyAlignment="0" applyProtection="0"/>
    <xf numFmtId="167" fontId="62" fillId="0" borderId="17">
      <alignment horizontal="right" vertical="center"/>
    </xf>
    <xf numFmtId="0" fontId="67" fillId="0" borderId="85" applyNumberFormat="0">
      <alignment horizontal="center"/>
    </xf>
    <xf numFmtId="192" fontId="98" fillId="0" borderId="0" applyFont="0" applyFill="0" applyBorder="0" applyAlignment="0" applyProtection="0"/>
    <xf numFmtId="178" fontId="61" fillId="0" borderId="0" applyFont="0" applyFill="0" applyBorder="0" applyAlignment="0" applyProtection="0"/>
    <xf numFmtId="202" fontId="61" fillId="0" borderId="0" applyFont="0" applyFill="0" applyBorder="0" applyAlignment="0" applyProtection="0"/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181" fontId="72" fillId="0" borderId="17">
      <alignment horizontal="right" vertical="center"/>
    </xf>
    <xf numFmtId="186" fontId="156" fillId="0" borderId="0" applyFont="0" applyFill="0" applyBorder="0" applyAlignment="0" applyProtection="0"/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4" fontId="92" fillId="23" borderId="90" applyNumberFormat="0" applyProtection="0">
      <alignment vertical="center"/>
    </xf>
    <xf numFmtId="0" fontId="72" fillId="21" borderId="89" applyNumberFormat="0" applyFont="0" applyAlignment="0" applyProtection="0"/>
    <xf numFmtId="182" fontId="89" fillId="0" borderId="2"/>
    <xf numFmtId="202" fontId="61" fillId="0" borderId="0" applyFont="0" applyFill="0" applyBorder="0" applyAlignment="0" applyProtection="0"/>
    <xf numFmtId="167" fontId="6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4" fontId="80" fillId="34" borderId="90" applyNumberFormat="0" applyProtection="0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212" fontId="64" fillId="0" borderId="0" applyFill="0" applyBorder="0" applyAlignment="0" applyProtection="0"/>
    <xf numFmtId="167" fontId="62" fillId="0" borderId="17">
      <alignment horizontal="right" vertical="center"/>
    </xf>
    <xf numFmtId="9" fontId="64" fillId="0" borderId="45" applyNumberFormat="0" applyBorder="0"/>
    <xf numFmtId="43" fontId="61" fillId="0" borderId="0" applyFont="0" applyFill="0" applyBorder="0" applyAlignment="0" applyProtection="0"/>
    <xf numFmtId="21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" fontId="72" fillId="0" borderId="2">
      <alignment wrapText="1"/>
    </xf>
    <xf numFmtId="0" fontId="67" fillId="0" borderId="85" applyNumberFormat="0">
      <alignment horizontal="center"/>
    </xf>
    <xf numFmtId="181" fontId="72" fillId="0" borderId="17">
      <alignment horizontal="right" vertical="center"/>
    </xf>
    <xf numFmtId="196" fontId="64" fillId="0" borderId="0" applyFill="0" applyBorder="0" applyAlignment="0" applyProtection="0"/>
    <xf numFmtId="193" fontId="76" fillId="0" borderId="17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7" fillId="0" borderId="47" applyNumberFormat="0">
      <alignment horizontal="center"/>
    </xf>
    <xf numFmtId="175" fontId="61" fillId="0" borderId="17">
      <alignment horizontal="right" vertical="center"/>
    </xf>
    <xf numFmtId="184" fontId="64" fillId="0" borderId="0" applyFill="0" applyBorder="0" applyAlignment="0" applyProtection="0"/>
    <xf numFmtId="0" fontId="104" fillId="32" borderId="84" applyNumberFormat="0" applyAlignment="0" applyProtection="0"/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84" fontId="64" fillId="0" borderId="0" applyFill="0" applyBorder="0" applyAlignment="0" applyProtection="0"/>
    <xf numFmtId="9" fontId="64" fillId="0" borderId="45" applyNumberFormat="0" applyBorder="0"/>
    <xf numFmtId="230" fontId="64" fillId="0" borderId="0" applyFill="0" applyBorder="0" applyAlignment="0" applyProtection="0"/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219" fontId="98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279" fontId="64" fillId="0" borderId="0" applyFill="0" applyBorder="0" applyAlignment="0" applyProtection="0"/>
    <xf numFmtId="167" fontId="62" fillId="0" borderId="17">
      <alignment horizontal="right" vertical="center"/>
    </xf>
    <xf numFmtId="215" fontId="63" fillId="0" borderId="92">
      <alignment horizontal="right" vertical="center"/>
    </xf>
    <xf numFmtId="9" fontId="64" fillId="0" borderId="45" applyNumberFormat="0" applyBorder="0"/>
    <xf numFmtId="245" fontId="64" fillId="0" borderId="0" applyFill="0" applyBorder="0" applyAlignment="0" applyProtection="0"/>
    <xf numFmtId="188" fontId="73" fillId="0" borderId="2" applyNumberFormat="0" applyFont="0" applyFill="0" applyBorder="0" applyProtection="0">
      <alignment horizontal="distributed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9" fontId="64" fillId="0" borderId="45" applyNumberFormat="0" applyBorder="0"/>
    <xf numFmtId="4" fontId="77" fillId="23" borderId="90" applyNumberFormat="0" applyProtection="0">
      <alignment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4" fontId="64" fillId="0" borderId="0" applyFill="0" applyBorder="0" applyAlignment="0" applyProtection="0"/>
    <xf numFmtId="193" fontId="76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0" fontId="143" fillId="0" borderId="0"/>
    <xf numFmtId="10" fontId="78" fillId="14" borderId="2" applyNumberFormat="0" applyBorder="0" applyAlignment="0" applyProtection="0"/>
    <xf numFmtId="43" fontId="61" fillId="0" borderId="0" applyFont="0" applyFill="0" applyBorder="0" applyAlignment="0" applyProtection="0"/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200" fontId="64" fillId="0" borderId="0" applyFill="0" applyBorder="0" applyAlignment="0" applyProtection="0"/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0" fontId="72" fillId="21" borderId="89" applyNumberFormat="0" applyFont="0" applyAlignment="0" applyProtection="0"/>
    <xf numFmtId="0" fontId="67" fillId="0" borderId="85" applyNumberFormat="0">
      <alignment horizontal="center"/>
    </xf>
    <xf numFmtId="187" fontId="63" fillId="0" borderId="17">
      <alignment horizontal="right" vertical="center"/>
    </xf>
    <xf numFmtId="251" fontId="64" fillId="0" borderId="0" applyFill="0" applyBorder="0" applyAlignment="0" applyProtection="0"/>
    <xf numFmtId="0" fontId="66" fillId="0" borderId="93" applyNumberFormat="0" applyAlignment="0" applyProtection="0">
      <alignment horizontal="lef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263" fontId="98" fillId="0" borderId="0" applyFont="0" applyFill="0" applyBorder="0" applyAlignment="0" applyProtection="0"/>
    <xf numFmtId="175" fontId="61" fillId="0" borderId="17">
      <alignment horizontal="right" vertical="center"/>
    </xf>
    <xf numFmtId="260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232" fontId="61" fillId="0" borderId="0" applyFont="0" applyFill="0" applyBorder="0" applyAlignment="0" applyProtection="0"/>
    <xf numFmtId="167" fontId="62" fillId="0" borderId="17">
      <alignment horizontal="right" vertical="center"/>
    </xf>
    <xf numFmtId="232" fontId="61" fillId="0" borderId="0" applyFont="0" applyFill="0" applyBorder="0" applyAlignment="0" applyProtection="0"/>
    <xf numFmtId="175" fontId="61" fillId="0" borderId="17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0" fontId="64" fillId="0" borderId="0"/>
    <xf numFmtId="0" fontId="66" fillId="0" borderId="68">
      <alignment horizontal="lef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74" fontId="63" fillId="0" borderId="17">
      <alignment horizontal="right" vertical="center"/>
    </xf>
    <xf numFmtId="42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0" borderId="0"/>
    <xf numFmtId="0" fontId="67" fillId="0" borderId="47" applyNumberFormat="0">
      <alignment horizontal="center"/>
    </xf>
    <xf numFmtId="4" fontId="80" fillId="23" borderId="90" applyNumberFormat="0" applyProtection="0">
      <alignment horizontal="left" vertical="center" indent="1"/>
    </xf>
    <xf numFmtId="4" fontId="80" fillId="34" borderId="90" applyNumberFormat="0" applyProtection="0">
      <alignment horizontal="right" vertical="center"/>
    </xf>
    <xf numFmtId="3" fontId="93" fillId="0" borderId="2" applyFill="0" applyAlignment="0" applyProtection="0">
      <alignment horizontal="justify" vertical="center"/>
    </xf>
    <xf numFmtId="4" fontId="121" fillId="28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192" fontId="98" fillId="0" borderId="0" applyFont="0" applyFill="0" applyBorder="0" applyAlignment="0" applyProtection="0"/>
    <xf numFmtId="193" fontId="76" fillId="0" borderId="17">
      <alignment horizontal="right" vertical="center"/>
    </xf>
    <xf numFmtId="175" fontId="61" fillId="0" borderId="17">
      <alignment horizontal="right" vertical="center"/>
    </xf>
    <xf numFmtId="0" fontId="99" fillId="31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225" fontId="64" fillId="0" borderId="0" applyFill="0" applyBorder="0" applyAlignment="0" applyProtection="0"/>
    <xf numFmtId="4" fontId="80" fillId="24" borderId="90" applyNumberFormat="0" applyProtection="0">
      <alignment horizontal="right" vertical="center"/>
    </xf>
    <xf numFmtId="212" fontId="64" fillId="0" borderId="0" applyFill="0" applyBorder="0" applyAlignment="0" applyProtection="0"/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225" fontId="64" fillId="0" borderId="0" applyFill="0" applyBorder="0" applyAlignment="0" applyProtection="0"/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212" fontId="64" fillId="0" borderId="0" applyFill="0" applyBorder="0" applyAlignment="0" applyProtection="0"/>
    <xf numFmtId="181" fontId="72" fillId="0" borderId="17">
      <alignment horizontal="right" vertical="center"/>
    </xf>
    <xf numFmtId="204" fontId="62" fillId="0" borderId="92">
      <alignment horizontal="right" vertical="center"/>
    </xf>
    <xf numFmtId="9" fontId="64" fillId="0" borderId="45" applyNumberFormat="0" applyBorder="0"/>
    <xf numFmtId="220" fontId="111" fillId="0" borderId="0">
      <alignment wrapText="1"/>
    </xf>
    <xf numFmtId="0" fontId="66" fillId="0" borderId="93" applyNumberFormat="0" applyAlignment="0" applyProtection="0">
      <alignment horizontal="left" vertical="center"/>
    </xf>
    <xf numFmtId="225" fontId="64" fillId="0" borderId="0" applyFill="0" applyBorder="0" applyAlignment="0" applyProtection="0"/>
    <xf numFmtId="0" fontId="67" fillId="0" borderId="85" applyNumberFormat="0">
      <alignment horizontal="center"/>
    </xf>
    <xf numFmtId="212" fontId="64" fillId="0" borderId="0" applyFill="0" applyBorder="0" applyAlignment="0" applyProtection="0"/>
    <xf numFmtId="167" fontId="62" fillId="0" borderId="17">
      <alignment horizontal="right" vertical="center"/>
    </xf>
    <xf numFmtId="192" fontId="98" fillId="0" borderId="0" applyFont="0" applyFill="0" applyBorder="0" applyAlignment="0" applyProtection="0"/>
    <xf numFmtId="225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213" fontId="61" fillId="0" borderId="0" applyFont="0" applyFill="0" applyBorder="0" applyAlignment="0" applyProtection="0"/>
    <xf numFmtId="174" fontId="63" fillId="0" borderId="17">
      <alignment horizontal="right" vertical="center"/>
    </xf>
    <xf numFmtId="167" fontId="62" fillId="0" borderId="17">
      <alignment horizontal="right" vertical="center"/>
    </xf>
    <xf numFmtId="49" fontId="94" fillId="0" borderId="2">
      <alignment vertical="center"/>
    </xf>
    <xf numFmtId="183" fontId="98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92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213" fontId="61" fillId="0" borderId="0" applyFont="0" applyFill="0" applyBorder="0" applyAlignment="0" applyProtection="0"/>
    <xf numFmtId="181" fontId="7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0" fontId="67" fillId="0" borderId="85" applyNumberFormat="0">
      <alignment horizontal="center"/>
    </xf>
    <xf numFmtId="192" fontId="61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99" fillId="31" borderId="84" applyNumberFormat="0" applyAlignment="0" applyProtection="0"/>
    <xf numFmtId="43" fontId="129" fillId="0" borderId="0" applyFont="0" applyFill="0" applyBorder="0" applyAlignment="0" applyProtection="0"/>
    <xf numFmtId="0" fontId="106" fillId="0" borderId="0"/>
    <xf numFmtId="4" fontId="80" fillId="20" borderId="90" applyNumberFormat="0" applyProtection="0">
      <alignment horizontal="right" vertical="center"/>
    </xf>
    <xf numFmtId="211" fontId="90" fillId="0" borderId="17">
      <alignment horizontal="center"/>
    </xf>
    <xf numFmtId="0" fontId="99" fillId="31" borderId="84" applyNumberFormat="0" applyAlignment="0" applyProtection="0"/>
    <xf numFmtId="167" fontId="62" fillId="0" borderId="17">
      <alignment horizontal="right" vertical="center"/>
    </xf>
    <xf numFmtId="192" fontId="61" fillId="0" borderId="0" applyFont="0" applyFill="0" applyBorder="0" applyAlignment="0" applyProtection="0"/>
    <xf numFmtId="0" fontId="71" fillId="0" borderId="87" applyNumberFormat="0" applyAlignment="0">
      <alignment horizont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2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7" fillId="0" borderId="85" applyNumberFormat="0">
      <alignment horizont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220" fontId="185" fillId="0" borderId="107">
      <alignment horizontal="center"/>
    </xf>
    <xf numFmtId="167" fontId="62" fillId="0" borderId="17">
      <alignment horizontal="right" vertical="center"/>
    </xf>
    <xf numFmtId="173" fontId="61" fillId="0" borderId="0" applyFont="0" applyFill="0" applyBorder="0" applyAlignment="0" applyProtection="0"/>
    <xf numFmtId="213" fontId="61" fillId="0" borderId="0" applyFont="0" applyFill="0" applyBorder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212" fontId="64" fillId="0" borderId="0" applyFill="0" applyBorder="0" applyAlignment="0" applyProtection="0"/>
    <xf numFmtId="4" fontId="86" fillId="25" borderId="90" applyNumberFormat="0" applyProtection="0">
      <alignment horizontal="right" vertical="center"/>
    </xf>
    <xf numFmtId="273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13" fontId="61" fillId="0" borderId="0" applyFont="0" applyFill="0" applyBorder="0" applyAlignment="0" applyProtection="0"/>
    <xf numFmtId="175" fontId="61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74" fontId="63" fillId="0" borderId="17">
      <alignment horizontal="right" vertical="center"/>
    </xf>
    <xf numFmtId="212" fontId="64" fillId="0" borderId="0" applyFill="0" applyBorder="0" applyAlignment="0" applyProtection="0"/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286" fontId="64" fillId="0" borderId="0" applyFill="0" applyBorder="0" applyAlignment="0" applyProtection="0"/>
    <xf numFmtId="0" fontId="61" fillId="0" borderId="0"/>
    <xf numFmtId="0" fontId="105" fillId="0" borderId="0"/>
    <xf numFmtId="4" fontId="72" fillId="0" borderId="2">
      <alignment wrapText="1"/>
    </xf>
    <xf numFmtId="193" fontId="76" fillId="0" borderId="17">
      <alignment horizontal="right" vertical="center"/>
    </xf>
    <xf numFmtId="4" fontId="72" fillId="0" borderId="2">
      <alignment wrapText="1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4" fontId="80" fillId="22" borderId="90" applyNumberFormat="0" applyProtection="0">
      <alignment horizontal="right" vertical="center"/>
    </xf>
    <xf numFmtId="225" fontId="64" fillId="0" borderId="0" applyFill="0" applyBorder="0" applyAlignment="0" applyProtection="0"/>
    <xf numFmtId="213" fontId="61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0" fontId="99" fillId="31" borderId="84" applyNumberFormat="0" applyAlignment="0" applyProtection="0"/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1" fontId="61" fillId="0" borderId="0" applyFont="0" applyFill="0" applyBorder="0" applyAlignment="0" applyProtection="0"/>
    <xf numFmtId="0" fontId="72" fillId="0" borderId="0" applyNumberFormat="0" applyFill="0" applyBorder="0" applyAlignment="0" applyProtection="0"/>
    <xf numFmtId="5" fontId="91" fillId="0" borderId="1">
      <alignment horizontal="left" vertical="top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2" fontId="64" fillId="0" borderId="0" applyFill="0" applyBorder="0" applyAlignment="0" applyProtection="0"/>
    <xf numFmtId="227" fontId="63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9" fontId="105" fillId="0" borderId="0" applyFont="0" applyFill="0" applyBorder="0" applyAlignment="0" applyProtection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92" fontId="61" fillId="0" borderId="0" applyFont="0" applyFill="0" applyBorder="0" applyAlignment="0" applyProtection="0"/>
    <xf numFmtId="0" fontId="72" fillId="0" borderId="0" applyFont="0" applyFill="0" applyBorder="0" applyAlignment="0" applyProtection="0"/>
    <xf numFmtId="9" fontId="64" fillId="0" borderId="45" applyNumberFormat="0" applyBorder="0"/>
    <xf numFmtId="2" fontId="82" fillId="0" borderId="2"/>
    <xf numFmtId="10" fontId="78" fillId="14" borderId="2" applyNumberFormat="0" applyBorder="0" applyAlignment="0" applyProtection="0"/>
    <xf numFmtId="225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26" fontId="64" fillId="0" borderId="0" applyFill="0" applyBorder="0" applyAlignment="0" applyProtection="0"/>
    <xf numFmtId="175" fontId="61" fillId="0" borderId="17">
      <alignment horizontal="right" vertical="center"/>
    </xf>
    <xf numFmtId="0" fontId="72" fillId="21" borderId="89" applyNumberFormat="0" applyFont="0" applyAlignment="0" applyProtection="0"/>
    <xf numFmtId="4" fontId="80" fillId="26" borderId="90" applyNumberFormat="0" applyProtection="0">
      <alignment horizontal="right" vertical="center"/>
    </xf>
    <xf numFmtId="187" fontId="63" fillId="0" borderId="17">
      <alignment horizontal="right" vertical="center"/>
    </xf>
    <xf numFmtId="0" fontId="126" fillId="0" borderId="0" applyNumberFormat="0" applyFill="0" applyBorder="0" applyAlignment="0" applyProtection="0"/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78" fontId="61" fillId="0" borderId="0" applyFont="0" applyFill="0" applyBorder="0" applyAlignment="0" applyProtection="0"/>
    <xf numFmtId="193" fontId="76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72" fillId="21" borderId="89" applyNumberFormat="0" applyFont="0" applyAlignment="0" applyProtection="0"/>
    <xf numFmtId="181" fontId="72" fillId="0" borderId="17">
      <alignment horizontal="right" vertical="center"/>
    </xf>
    <xf numFmtId="218" fontId="61" fillId="0" borderId="0" applyFont="0" applyFill="0" applyBorder="0" applyAlignment="0" applyProtection="0"/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0" fontId="99" fillId="31" borderId="84" applyNumberFormat="0" applyAlignment="0" applyProtection="0"/>
    <xf numFmtId="0" fontId="64" fillId="0" borderId="0"/>
    <xf numFmtId="285" fontId="64" fillId="0" borderId="0" applyFill="0" applyBorder="0" applyAlignment="0" applyProtection="0"/>
    <xf numFmtId="166" fontId="64" fillId="0" borderId="0" applyFill="0" applyBorder="0" applyAlignment="0" applyProtection="0"/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92" fontId="61" fillId="0" borderId="0" applyFont="0" applyFill="0" applyBorder="0" applyAlignment="0" applyProtection="0"/>
    <xf numFmtId="192" fontId="98" fillId="0" borderId="0" applyFont="0" applyFill="0" applyBorder="0" applyAlignment="0" applyProtection="0"/>
    <xf numFmtId="167" fontId="62" fillId="0" borderId="17">
      <alignment horizontal="right" vertical="center"/>
    </xf>
    <xf numFmtId="0" fontId="110" fillId="0" borderId="0"/>
    <xf numFmtId="0" fontId="81" fillId="0" borderId="91" applyNumberFormat="0" applyFill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216" fontId="61" fillId="0" borderId="0" applyFont="0" applyFill="0" applyBorder="0" applyAlignment="0" applyProtection="0"/>
    <xf numFmtId="0" fontId="60" fillId="14" borderId="84" applyNumberFormat="0" applyAlignment="0" applyProtection="0"/>
    <xf numFmtId="181" fontId="72" fillId="0" borderId="17">
      <alignment horizontal="right" vertical="center"/>
    </xf>
    <xf numFmtId="3" fontId="63" fillId="0" borderId="0" applyFont="0" applyBorder="0" applyAlignment="0"/>
    <xf numFmtId="167" fontId="62" fillId="0" borderId="17">
      <alignment horizontal="right" vertical="center"/>
    </xf>
    <xf numFmtId="168" fontId="64" fillId="0" borderId="0" applyFill="0" applyBorder="0" applyAlignment="0" applyProtection="0"/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43" fontId="72" fillId="0" borderId="0" applyFont="0" applyFill="0" applyBorder="0" applyAlignment="0" applyProtection="0"/>
    <xf numFmtId="167" fontId="62" fillId="0" borderId="17">
      <alignment horizontal="right" vertical="center"/>
    </xf>
    <xf numFmtId="41" fontId="61" fillId="0" borderId="0" applyFont="0" applyFill="0" applyBorder="0" applyAlignment="0" applyProtection="0"/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4" fontId="80" fillId="23" borderId="90" applyNumberFormat="0" applyProtection="0">
      <alignment horizontal="left" vertical="center" indent="1"/>
    </xf>
    <xf numFmtId="204" fontId="62" fillId="0" borderId="92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166" fontId="64" fillId="0" borderId="0" applyFill="0" applyBorder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178" fontId="61" fillId="0" borderId="0" applyFont="0" applyFill="0" applyBorder="0" applyAlignment="0" applyProtection="0"/>
    <xf numFmtId="175" fontId="61" fillId="0" borderId="17">
      <alignment horizontal="right" vertical="center"/>
    </xf>
    <xf numFmtId="167" fontId="62" fillId="0" borderId="17">
      <alignment horizontal="right" vertical="center"/>
    </xf>
    <xf numFmtId="184" fontId="64" fillId="0" borderId="0" applyFill="0" applyBorder="0" applyAlignment="0" applyProtection="0"/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17" fontId="61" fillId="0" borderId="0" applyFont="0" applyFill="0" applyBorder="0" applyAlignment="0" applyProtection="0"/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0" fontId="66" fillId="0" borderId="68">
      <alignment horizontal="left" vertical="center"/>
    </xf>
    <xf numFmtId="191" fontId="64" fillId="0" borderId="0" applyFill="0" applyBorder="0" applyAlignment="0" applyProtection="0"/>
    <xf numFmtId="178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0" fontId="66" fillId="0" borderId="68">
      <alignment horizontal="left" vertical="center"/>
    </xf>
    <xf numFmtId="174" fontId="63" fillId="0" borderId="17">
      <alignment horizontal="right" vertical="center"/>
    </xf>
    <xf numFmtId="228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6" fillId="0" borderId="68">
      <alignment horizontal="left" vertical="center"/>
    </xf>
    <xf numFmtId="175" fontId="61" fillId="0" borderId="17">
      <alignment horizontal="right" vertical="center"/>
    </xf>
    <xf numFmtId="208" fontId="64" fillId="0" borderId="0" applyFill="0" applyBorder="0" applyAlignment="0" applyProtection="0"/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203" fontId="61" fillId="0" borderId="0" applyFont="0" applyFill="0" applyBorder="0" applyAlignment="0" applyProtection="0"/>
    <xf numFmtId="193" fontId="76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0" fontId="126" fillId="0" borderId="0"/>
    <xf numFmtId="175" fontId="61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228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" fontId="84" fillId="0" borderId="17" applyBorder="0"/>
    <xf numFmtId="181" fontId="72" fillId="0" borderId="17">
      <alignment horizontal="right" vertical="center"/>
    </xf>
    <xf numFmtId="167" fontId="62" fillId="0" borderId="17">
      <alignment horizontal="right" vertical="center"/>
    </xf>
    <xf numFmtId="203" fontId="61" fillId="0" borderId="0" applyFont="0" applyFill="0" applyBorder="0" applyAlignment="0" applyProtection="0"/>
    <xf numFmtId="167" fontId="62" fillId="0" borderId="17">
      <alignment horizontal="right" vertical="center"/>
    </xf>
    <xf numFmtId="203" fontId="61" fillId="0" borderId="0" applyFont="0" applyFill="0" applyBorder="0" applyAlignment="0" applyProtection="0"/>
    <xf numFmtId="181" fontId="72" fillId="0" borderId="17">
      <alignment horizontal="right" vertical="center"/>
    </xf>
    <xf numFmtId="0" fontId="79" fillId="26" borderId="0" applyNumberFormat="0" applyBorder="0" applyAlignment="0" applyProtection="0"/>
    <xf numFmtId="4" fontId="77" fillId="30" borderId="94" applyNumberFormat="0" applyProtection="0">
      <alignment horizontal="left" vertical="center" indent="1"/>
    </xf>
    <xf numFmtId="178" fontId="61" fillId="0" borderId="0" applyFont="0" applyFill="0" applyBorder="0" applyAlignment="0" applyProtection="0"/>
    <xf numFmtId="203" fontId="61" fillId="0" borderId="0" applyFont="0" applyFill="0" applyBorder="0" applyAlignment="0" applyProtection="0"/>
    <xf numFmtId="181" fontId="72" fillId="0" borderId="17">
      <alignment horizontal="right" vertical="center"/>
    </xf>
    <xf numFmtId="43" fontId="105" fillId="0" borderId="0" applyFont="0" applyFill="0" applyBorder="0" applyAlignment="0" applyProtection="0"/>
    <xf numFmtId="43" fontId="245" fillId="0" borderId="0" applyFont="0" applyFill="0" applyBorder="0" applyAlignment="0" applyProtection="0"/>
    <xf numFmtId="174" fontId="63" fillId="0" borderId="17">
      <alignment horizontal="right" vertical="center"/>
    </xf>
    <xf numFmtId="193" fontId="76" fillId="0" borderId="17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178" fontId="61" fillId="0" borderId="0" applyFont="0" applyFill="0" applyBorder="0" applyAlignment="0" applyProtection="0"/>
    <xf numFmtId="4" fontId="80" fillId="26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3" fontId="245" fillId="0" borderId="0" applyFont="0" applyFill="0" applyBorder="0" applyAlignment="0" applyProtection="0"/>
    <xf numFmtId="43" fontId="245" fillId="0" borderId="0" applyFont="0" applyFill="0" applyBorder="0" applyAlignment="0" applyProtection="0"/>
    <xf numFmtId="193" fontId="76" fillId="0" borderId="17">
      <alignment horizontal="right" vertical="center"/>
    </xf>
    <xf numFmtId="178" fontId="61" fillId="0" borderId="0" applyFont="0" applyFill="0" applyBorder="0" applyAlignment="0" applyProtection="0"/>
    <xf numFmtId="0" fontId="72" fillId="21" borderId="89" applyNumberFormat="0" applyFont="0" applyAlignment="0" applyProtection="0"/>
    <xf numFmtId="174" fontId="63" fillId="0" borderId="17">
      <alignment horizontal="right" vertical="center"/>
    </xf>
    <xf numFmtId="167" fontId="62" fillId="0" borderId="17">
      <alignment horizontal="right" vertical="center"/>
    </xf>
    <xf numFmtId="2" fontId="84" fillId="0" borderId="17" applyBorder="0"/>
    <xf numFmtId="178" fontId="61" fillId="0" borderId="0" applyFont="0" applyFill="0" applyBorder="0" applyAlignment="0" applyProtection="0"/>
    <xf numFmtId="170" fontId="61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210" fontId="112" fillId="38" borderId="68" applyProtection="0">
      <alignment vertical="center"/>
    </xf>
    <xf numFmtId="3" fontId="68" fillId="0" borderId="68">
      <alignment horizontal="centerContinuous"/>
    </xf>
    <xf numFmtId="207" fontId="64" fillId="0" borderId="0" applyFill="0" applyBorder="0" applyAlignment="0" applyProtection="0"/>
    <xf numFmtId="3" fontId="93" fillId="0" borderId="2" applyFill="0" applyAlignment="0" applyProtection="0">
      <alignment horizontal="justify" vertical="center"/>
    </xf>
    <xf numFmtId="0" fontId="66" fillId="0" borderId="68">
      <alignment horizontal="left" vertical="center"/>
    </xf>
    <xf numFmtId="0" fontId="67" fillId="0" borderId="47" applyNumberFormat="0">
      <alignment horizontal="center"/>
    </xf>
    <xf numFmtId="174" fontId="63" fillId="0" borderId="17">
      <alignment horizontal="right" vertical="center"/>
    </xf>
    <xf numFmtId="178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7" fontId="98" fillId="0" borderId="0" applyFont="0" applyFill="0" applyBorder="0" applyAlignment="0" applyProtection="0"/>
    <xf numFmtId="187" fontId="63" fillId="0" borderId="17">
      <alignment horizontal="right" vertical="center"/>
    </xf>
    <xf numFmtId="217" fontId="98" fillId="0" borderId="0" applyFont="0" applyFill="0" applyBorder="0" applyAlignment="0" applyProtection="0"/>
    <xf numFmtId="175" fontId="61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204" fontId="62" fillId="0" borderId="92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9" fontId="64" fillId="0" borderId="45" applyNumberFormat="0" applyBorder="0"/>
    <xf numFmtId="191" fontId="64" fillId="0" borderId="0" applyFill="0" applyBorder="0" applyAlignment="0" applyProtection="0"/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43" fontId="72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9" fontId="64" fillId="0" borderId="45" applyNumberFormat="0" applyBorder="0"/>
    <xf numFmtId="217" fontId="98" fillId="0" borderId="0" applyFont="0" applyFill="0" applyBorder="0" applyAlignment="0" applyProtection="0"/>
    <xf numFmtId="167" fontId="62" fillId="0" borderId="17">
      <alignment horizontal="right" vertical="center"/>
    </xf>
    <xf numFmtId="203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72" fillId="0" borderId="0" applyFont="0" applyFill="0" applyBorder="0" applyAlignment="0" applyProtection="0"/>
    <xf numFmtId="203" fontId="61" fillId="0" borderId="0" applyFont="0" applyFill="0" applyBorder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208" fontId="64" fillId="0" borderId="0" applyFill="0" applyBorder="0" applyAlignment="0" applyProtection="0"/>
    <xf numFmtId="0" fontId="107" fillId="40" borderId="0" applyNumberFormat="0" applyBorder="0" applyAlignment="0" applyProtection="0"/>
    <xf numFmtId="4" fontId="80" fillId="25" borderId="90" applyNumberFormat="0" applyProtection="0">
      <alignment horizontal="right" vertical="center"/>
    </xf>
    <xf numFmtId="191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3" fontId="61" fillId="0" borderId="0" applyFont="0" applyFill="0" applyBorder="0" applyAlignment="0" applyProtection="0"/>
    <xf numFmtId="181" fontId="7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208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238" fontId="61" fillId="0" borderId="0" applyFont="0" applyFill="0" applyBorder="0" applyAlignment="0" applyProtection="0"/>
    <xf numFmtId="3" fontId="93" fillId="0" borderId="2" applyFill="0" applyAlignment="0" applyProtection="0">
      <alignment horizontal="justify" vertical="center"/>
    </xf>
    <xf numFmtId="0" fontId="66" fillId="0" borderId="68">
      <alignment horizontal="lef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3" fontId="61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66" fillId="0" borderId="93" applyNumberFormat="0" applyAlignment="0" applyProtection="0">
      <alignment horizontal="left" vertical="center"/>
    </xf>
    <xf numFmtId="4" fontId="80" fillId="31" borderId="90" applyNumberFormat="0" applyProtection="0">
      <alignment horizontal="right" vertical="center"/>
    </xf>
    <xf numFmtId="245" fontId="64" fillId="0" borderId="0" applyFill="0" applyBorder="0" applyAlignment="0" applyProtection="0"/>
    <xf numFmtId="167" fontId="62" fillId="0" borderId="17">
      <alignment horizontal="right" vertical="center"/>
    </xf>
    <xf numFmtId="198" fontId="64" fillId="0" borderId="0" applyFill="0" applyBorder="0" applyAlignment="0" applyProtection="0"/>
    <xf numFmtId="0" fontId="67" fillId="0" borderId="47" applyNumberFormat="0">
      <alignment horizont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140" fillId="43" borderId="68" applyNumberFormat="0" applyFont="0" applyAlignment="0">
      <alignment horizontal="center"/>
    </xf>
    <xf numFmtId="2" fontId="84" fillId="0" borderId="17" applyBorder="0"/>
    <xf numFmtId="167" fontId="62" fillId="0" borderId="17">
      <alignment horizontal="right" vertical="center"/>
    </xf>
    <xf numFmtId="0" fontId="66" fillId="0" borderId="68">
      <alignment horizontal="left" vertical="center"/>
    </xf>
    <xf numFmtId="203" fontId="61" fillId="0" borderId="0" applyFont="0" applyFill="0" applyBorder="0" applyAlignment="0" applyProtection="0"/>
    <xf numFmtId="3" fontId="93" fillId="0" borderId="2" applyFill="0" applyAlignment="0" applyProtection="0">
      <alignment horizontal="justify" vertical="center"/>
    </xf>
    <xf numFmtId="0" fontId="66" fillId="0" borderId="68">
      <alignment horizontal="lef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217" fontId="98" fillId="0" borderId="0" applyFont="0" applyFill="0" applyBorder="0" applyAlignment="0" applyProtection="0"/>
    <xf numFmtId="4" fontId="80" fillId="22" borderId="90" applyNumberFormat="0" applyProtection="0">
      <alignment horizontal="right" vertical="center"/>
    </xf>
    <xf numFmtId="0" fontId="67" fillId="0" borderId="47" applyNumberFormat="0">
      <alignment horizont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88" fontId="114" fillId="0" borderId="0" applyFont="0" applyFill="0" applyBorder="0" applyAlignment="0" applyProtection="0"/>
    <xf numFmtId="174" fontId="63" fillId="0" borderId="17">
      <alignment horizontal="right" vertical="center"/>
    </xf>
    <xf numFmtId="175" fontId="61" fillId="0" borderId="17">
      <alignment horizontal="right" vertical="center"/>
    </xf>
    <xf numFmtId="3" fontId="95" fillId="0" borderId="19">
      <alignment vertical="center"/>
    </xf>
    <xf numFmtId="9" fontId="64" fillId="0" borderId="45" applyNumberFormat="0" applyBorder="0"/>
    <xf numFmtId="166" fontId="64" fillId="0" borderId="0" applyFill="0" applyBorder="0" applyAlignment="0" applyProtection="0"/>
    <xf numFmtId="0" fontId="70" fillId="14" borderId="86" applyNumberFormat="0" applyAlignment="0" applyProtection="0"/>
    <xf numFmtId="167" fontId="62" fillId="0" borderId="17">
      <alignment horizontal="right" vertical="center"/>
    </xf>
    <xf numFmtId="0" fontId="178" fillId="0" borderId="0" applyNumberFormat="0" applyFont="0" applyFill="0" applyAlignment="0"/>
    <xf numFmtId="193" fontId="76" fillId="0" borderId="17">
      <alignment horizontal="right" vertical="center"/>
    </xf>
    <xf numFmtId="217" fontId="98" fillId="0" borderId="0" applyFont="0" applyFill="0" applyBorder="0" applyAlignment="0" applyProtection="0"/>
    <xf numFmtId="167" fontId="62" fillId="0" borderId="17">
      <alignment horizontal="right" vertical="center"/>
    </xf>
    <xf numFmtId="0" fontId="67" fillId="0" borderId="47" applyNumberFormat="0">
      <alignment horizontal="center"/>
    </xf>
    <xf numFmtId="188" fontId="73" fillId="0" borderId="2" applyNumberFormat="0" applyFont="0" applyFill="0" applyBorder="0" applyProtection="0">
      <alignment horizontal="distributed"/>
    </xf>
    <xf numFmtId="174" fontId="63" fillId="0" borderId="17">
      <alignment horizontal="right" vertical="center"/>
    </xf>
    <xf numFmtId="0" fontId="67" fillId="0" borderId="85" applyNumberFormat="0">
      <alignment horizontal="center"/>
    </xf>
    <xf numFmtId="4" fontId="80" fillId="23" borderId="90" applyNumberFormat="0" applyProtection="0">
      <alignment horizontal="left" vertical="center" indent="1"/>
    </xf>
    <xf numFmtId="188" fontId="61" fillId="0" borderId="0" applyFont="0" applyFill="0" applyBorder="0" applyAlignment="0" applyProtection="0"/>
    <xf numFmtId="4" fontId="80" fillId="22" borderId="90" applyNumberFormat="0" applyProtection="0">
      <alignment horizontal="right" vertical="center"/>
    </xf>
    <xf numFmtId="191" fontId="64" fillId="0" borderId="0" applyFill="0" applyBorder="0" applyAlignment="0" applyProtection="0"/>
    <xf numFmtId="167" fontId="62" fillId="0" borderId="17">
      <alignment horizontal="right" vertical="center"/>
    </xf>
    <xf numFmtId="0" fontId="116" fillId="0" borderId="0">
      <alignment horizontal="center" wrapText="1"/>
      <protection locked="0"/>
    </xf>
    <xf numFmtId="0" fontId="67" fillId="0" borderId="47" applyNumberFormat="0">
      <alignment horizont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7" fontId="61" fillId="0" borderId="0" applyFont="0" applyFill="0" applyBorder="0" applyAlignment="0" applyProtection="0"/>
    <xf numFmtId="0" fontId="104" fillId="32" borderId="84" applyNumberFormat="0" applyAlignment="0" applyProtection="0"/>
    <xf numFmtId="167" fontId="6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2" fontId="84" fillId="0" borderId="17" applyBorder="0"/>
    <xf numFmtId="191" fontId="64" fillId="0" borderId="0" applyFill="0" applyBorder="0" applyAlignment="0" applyProtection="0"/>
    <xf numFmtId="175" fontId="61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217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193" fontId="76" fillId="0" borderId="17">
      <alignment horizontal="right" vertical="center"/>
    </xf>
    <xf numFmtId="211" fontId="90" fillId="0" borderId="17">
      <alignment horizontal="center"/>
    </xf>
    <xf numFmtId="0" fontId="72" fillId="21" borderId="89" applyNumberFormat="0" applyFon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0" fontId="6" fillId="0" borderId="0" applyFont="0" applyFill="0" applyBorder="0" applyAlignment="0" applyProtection="0"/>
    <xf numFmtId="0" fontId="143" fillId="0" borderId="0"/>
    <xf numFmtId="10" fontId="78" fillId="14" borderId="2" applyNumberFormat="0" applyBorder="0" applyAlignment="0" applyProtection="0"/>
    <xf numFmtId="0" fontId="67" fillId="0" borderId="47" applyNumberFormat="0">
      <alignment horizontal="center"/>
    </xf>
    <xf numFmtId="167" fontId="62" fillId="0" borderId="17">
      <alignment horizontal="right" vertical="center"/>
    </xf>
    <xf numFmtId="191" fontId="64" fillId="0" borderId="0" applyFill="0" applyBorder="0" applyAlignment="0" applyProtection="0"/>
    <xf numFmtId="204" fontId="62" fillId="0" borderId="92">
      <alignment horizontal="right" vertical="center"/>
    </xf>
    <xf numFmtId="217" fontId="61" fillId="0" borderId="0" applyFont="0" applyFill="0" applyBorder="0" applyAlignment="0" applyProtection="0"/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43" fontId="245" fillId="0" borderId="0" applyFont="0" applyFill="0" applyBorder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66" fillId="0" borderId="68">
      <alignment horizontal="left" vertical="center"/>
    </xf>
    <xf numFmtId="0" fontId="66" fillId="0" borderId="93" applyNumberFormat="0" applyAlignment="0" applyProtection="0">
      <alignment horizontal="left" vertical="center"/>
    </xf>
    <xf numFmtId="211" fontId="90" fillId="0" borderId="17">
      <alignment horizontal="center"/>
    </xf>
    <xf numFmtId="178" fontId="61" fillId="0" borderId="0" applyFont="0" applyFill="0" applyBorder="0" applyAlignment="0" applyProtection="0"/>
    <xf numFmtId="0" fontId="67" fillId="0" borderId="85" applyNumberFormat="0">
      <alignment horizont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207" fontId="64" fillId="0" borderId="0" applyFill="0" applyBorder="0" applyAlignment="0" applyProtection="0"/>
    <xf numFmtId="217" fontId="61" fillId="0" borderId="0" applyFont="0" applyFill="0" applyBorder="0" applyAlignment="0" applyProtection="0"/>
    <xf numFmtId="194" fontId="96" fillId="0" borderId="92">
      <alignment horizontal="right" vertical="center"/>
    </xf>
    <xf numFmtId="183" fontId="98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88" fontId="114" fillId="0" borderId="0" applyFont="0" applyFill="0" applyBorder="0" applyAlignment="0" applyProtection="0"/>
    <xf numFmtId="4" fontId="77" fillId="20" borderId="88" applyNumberFormat="0" applyProtection="0">
      <alignment horizontal="left" vertical="center" indent="1"/>
    </xf>
    <xf numFmtId="0" fontId="71" fillId="0" borderId="87" applyNumberFormat="0" applyAlignment="0">
      <alignment horizont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7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0" fontId="66" fillId="0" borderId="68">
      <alignment horizontal="left" vertical="center"/>
    </xf>
    <xf numFmtId="169" fontId="61" fillId="0" borderId="0" applyFont="0" applyFill="0" applyBorder="0" applyAlignment="0" applyProtection="0"/>
    <xf numFmtId="4" fontId="80" fillId="29" borderId="90" applyNumberFormat="0" applyProtection="0">
      <alignment horizontal="right" vertical="center"/>
    </xf>
    <xf numFmtId="178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140" fillId="43" borderId="68" applyNumberFormat="0" applyFont="0" applyAlignment="0">
      <alignment horizontal="center"/>
    </xf>
    <xf numFmtId="227" fontId="63" fillId="0" borderId="17">
      <alignment horizontal="right" vertical="center"/>
    </xf>
    <xf numFmtId="258" fontId="156" fillId="0" borderId="0" applyFont="0" applyFill="0" applyBorder="0" applyAlignment="0" applyProtection="0"/>
    <xf numFmtId="217" fontId="61" fillId="0" borderId="0" applyFont="0" applyFill="0" applyBorder="0" applyAlignment="0" applyProtection="0"/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185" fontId="61" fillId="0" borderId="0" applyFont="0" applyFill="0" applyBorder="0" applyAlignment="0" applyProtection="0"/>
    <xf numFmtId="4" fontId="80" fillId="33" borderId="90" applyNumberFormat="0" applyProtection="0">
      <alignment horizontal="right" vertical="center"/>
    </xf>
    <xf numFmtId="3" fontId="68" fillId="0" borderId="68">
      <alignment horizontal="centerContinuous"/>
    </xf>
    <xf numFmtId="191" fontId="64" fillId="0" borderId="0" applyFill="0" applyBorder="0" applyAlignment="0" applyProtection="0"/>
    <xf numFmtId="184" fontId="64" fillId="0" borderId="0" applyFill="0" applyBorder="0" applyAlignment="0" applyProtection="0"/>
    <xf numFmtId="167" fontId="62" fillId="0" borderId="17">
      <alignment horizontal="right" vertical="center"/>
    </xf>
    <xf numFmtId="4" fontId="72" fillId="0" borderId="2">
      <alignment wrapText="1"/>
    </xf>
    <xf numFmtId="217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78" fontId="61" fillId="0" borderId="0" applyFont="0" applyFill="0" applyBorder="0" applyAlignment="0" applyProtection="0"/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78" fontId="61" fillId="0" borderId="0" applyFont="0" applyFill="0" applyBorder="0" applyAlignment="0" applyProtection="0"/>
    <xf numFmtId="211" fontId="90" fillId="0" borderId="17">
      <alignment horizontal="center"/>
    </xf>
    <xf numFmtId="167" fontId="62" fillId="0" borderId="17">
      <alignment horizontal="right" vertical="center"/>
    </xf>
    <xf numFmtId="0" fontId="99" fillId="31" borderId="84" applyNumberFormat="0" applyAlignment="0" applyProtection="0"/>
    <xf numFmtId="167" fontId="62" fillId="0" borderId="17">
      <alignment horizontal="right" vertical="center"/>
    </xf>
    <xf numFmtId="204" fontId="62" fillId="0" borderId="92">
      <alignment horizontal="right" vertical="center"/>
    </xf>
    <xf numFmtId="207" fontId="64" fillId="0" borderId="0" applyFill="0" applyBorder="0" applyAlignment="0" applyProtection="0"/>
    <xf numFmtId="191" fontId="64" fillId="0" borderId="0" applyFill="0" applyBorder="0" applyAlignment="0" applyProtection="0"/>
    <xf numFmtId="4" fontId="80" fillId="22" borderId="90" applyNumberFormat="0" applyProtection="0">
      <alignment horizontal="right" vertical="center"/>
    </xf>
    <xf numFmtId="0" fontId="67" fillId="0" borderId="47" applyNumberFormat="0">
      <alignment horizontal="center"/>
    </xf>
    <xf numFmtId="0" fontId="67" fillId="0" borderId="85" applyNumberFormat="0">
      <alignment horizont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1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78" fontId="61" fillId="0" borderId="0" applyFont="0" applyFill="0" applyBorder="0" applyAlignment="0" applyProtection="0"/>
    <xf numFmtId="3" fontId="95" fillId="0" borderId="19">
      <alignment vertical="center"/>
    </xf>
    <xf numFmtId="187" fontId="63" fillId="0" borderId="17">
      <alignment horizontal="right" vertical="center"/>
    </xf>
    <xf numFmtId="43" fontId="72" fillId="0" borderId="0" applyFont="0" applyFill="0" applyBorder="0" applyAlignment="0" applyProtection="0"/>
    <xf numFmtId="167" fontId="62" fillId="0" borderId="17">
      <alignment horizontal="right" vertical="center"/>
    </xf>
    <xf numFmtId="207" fontId="64" fillId="0" borderId="0" applyFill="0" applyBorder="0" applyAlignment="0" applyProtection="0"/>
    <xf numFmtId="217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107" fillId="22" borderId="0" applyNumberFormat="0" applyBorder="0" applyAlignment="0" applyProtection="0"/>
    <xf numFmtId="167" fontId="62" fillId="0" borderId="17">
      <alignment horizontal="right" vertical="center"/>
    </xf>
    <xf numFmtId="2" fontId="84" fillId="0" borderId="17" applyBorder="0"/>
    <xf numFmtId="191" fontId="64" fillId="0" borderId="0" applyFill="0" applyBorder="0" applyAlignment="0" applyProtection="0"/>
    <xf numFmtId="4" fontId="86" fillId="25" borderId="90" applyNumberFormat="0" applyProtection="0">
      <alignment vertical="center"/>
    </xf>
    <xf numFmtId="174" fontId="63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209" fontId="61" fillId="0" borderId="0" applyFont="0" applyFill="0" applyBorder="0" applyAlignment="0" applyProtection="0"/>
    <xf numFmtId="193" fontId="76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43" fontId="142" fillId="0" borderId="100" applyNumberFormat="0" applyFont="0" applyBorder="0" applyAlignment="0">
      <alignment horizontal="center" vertical="center"/>
    </xf>
    <xf numFmtId="204" fontId="62" fillId="0" borderId="92">
      <alignment horizontal="right" vertical="center"/>
    </xf>
    <xf numFmtId="220" fontId="108" fillId="32" borderId="0"/>
    <xf numFmtId="4" fontId="80" fillId="29" borderId="90" applyNumberFormat="0" applyProtection="0">
      <alignment horizontal="right" vertical="center"/>
    </xf>
    <xf numFmtId="188" fontId="61" fillId="0" borderId="0" applyFont="0" applyFill="0" applyBorder="0" applyAlignment="0" applyProtection="0"/>
    <xf numFmtId="0" fontId="190" fillId="0" borderId="0" applyNumberFormat="0" applyFill="0" applyBorder="0" applyAlignment="0" applyProtection="0">
      <alignment vertical="top"/>
      <protection locked="0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78" fontId="61" fillId="0" borderId="0" applyFont="0" applyFill="0" applyBorder="0" applyAlignment="0" applyProtection="0"/>
    <xf numFmtId="187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1" fontId="61" fillId="0" borderId="0" applyFont="0" applyFill="0" applyBorder="0" applyAlignment="0" applyProtection="0"/>
    <xf numFmtId="169" fontId="61" fillId="0" borderId="0" applyFont="0" applyFill="0" applyBorder="0" applyAlignment="0" applyProtection="0"/>
    <xf numFmtId="0" fontId="100" fillId="46" borderId="0"/>
    <xf numFmtId="174" fontId="63" fillId="0" borderId="17">
      <alignment horizontal="right" vertical="center"/>
    </xf>
    <xf numFmtId="10" fontId="78" fillId="21" borderId="2" applyNumberFormat="0" applyBorder="0" applyAlignment="0" applyProtection="0"/>
    <xf numFmtId="187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8" fontId="61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70" fillId="14" borderId="86" applyNumberFormat="0" applyAlignment="0" applyProtection="0"/>
    <xf numFmtId="249" fontId="132" fillId="0" borderId="0">
      <protection locked="0"/>
    </xf>
    <xf numFmtId="290" fontId="61" fillId="0" borderId="105" applyNumberFormat="0" applyFont="0" applyAlignment="0"/>
    <xf numFmtId="167" fontId="6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74" fontId="63" fillId="0" borderId="17">
      <alignment horizontal="right" vertical="center"/>
    </xf>
    <xf numFmtId="187" fontId="63" fillId="0" borderId="17">
      <alignment horizontal="right" vertical="center"/>
    </xf>
    <xf numFmtId="0" fontId="67" fillId="0" borderId="47" applyNumberFormat="0">
      <alignment horizontal="center"/>
    </xf>
    <xf numFmtId="207" fontId="64" fillId="0" borderId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2" fontId="84" fillId="0" borderId="17" applyBorder="0"/>
    <xf numFmtId="9" fontId="64" fillId="0" borderId="45" applyNumberFormat="0" applyBorder="0"/>
    <xf numFmtId="167" fontId="62" fillId="0" borderId="17">
      <alignment horizontal="right" vertical="center"/>
    </xf>
    <xf numFmtId="5" fontId="88" fillId="27" borderId="1">
      <alignment vertical="top"/>
    </xf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5" fontId="88" fillId="27" borderId="1">
      <alignment vertical="top"/>
    </xf>
    <xf numFmtId="217" fontId="61" fillId="0" borderId="0" applyFont="0" applyFill="0" applyBorder="0" applyAlignment="0" applyProtection="0"/>
    <xf numFmtId="9" fontId="64" fillId="0" borderId="45" applyNumberFormat="0" applyBorder="0"/>
    <xf numFmtId="215" fontId="63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91" fontId="64" fillId="0" borderId="0" applyFill="0" applyBorder="0" applyAlignment="0" applyProtection="0"/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6" fontId="65" fillId="18" borderId="1"/>
    <xf numFmtId="41" fontId="61" fillId="0" borderId="0" applyFont="0" applyFill="0" applyBorder="0" applyAlignment="0" applyProtection="0"/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6" fontId="64" fillId="0" borderId="0" applyFill="0" applyBorder="0" applyAlignment="0" applyProtection="0"/>
    <xf numFmtId="0" fontId="70" fillId="14" borderId="86" applyNumberFormat="0" applyAlignment="0" applyProtection="0"/>
    <xf numFmtId="0" fontId="166" fillId="0" borderId="106" applyNumberFormat="0" applyFill="0" applyAlignment="0" applyProtection="0"/>
    <xf numFmtId="170" fontId="61" fillId="0" borderId="0" applyFont="0" applyFill="0" applyBorder="0" applyAlignment="0" applyProtection="0"/>
    <xf numFmtId="0" fontId="60" fillId="14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75" fontId="61" fillId="0" borderId="17">
      <alignment horizontal="right" vertical="center"/>
    </xf>
    <xf numFmtId="0" fontId="99" fillId="31" borderId="84" applyNumberFormat="0" applyAlignment="0" applyProtection="0"/>
    <xf numFmtId="188" fontId="73" fillId="0" borderId="2" applyNumberFormat="0" applyFont="0" applyFill="0" applyBorder="0" applyProtection="0">
      <alignment horizontal="distributed"/>
    </xf>
    <xf numFmtId="204" fontId="62" fillId="0" borderId="92">
      <alignment horizontal="right" vertical="center"/>
    </xf>
    <xf numFmtId="188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174" fontId="63" fillId="0" borderId="17">
      <alignment horizontal="right" vertical="center"/>
    </xf>
    <xf numFmtId="167" fontId="6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9" fontId="94" fillId="0" borderId="2">
      <alignment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0" fontId="79" fillId="21" borderId="89" applyNumberFormat="0" applyFont="0" applyAlignment="0" applyProtection="0"/>
    <xf numFmtId="167" fontId="62" fillId="0" borderId="17">
      <alignment horizontal="right" vertical="center"/>
    </xf>
    <xf numFmtId="188" fontId="61" fillId="0" borderId="0" applyFont="0" applyFill="0" applyBorder="0" applyAlignment="0" applyProtection="0"/>
    <xf numFmtId="4" fontId="80" fillId="24" borderId="90" applyNumberFormat="0" applyProtection="0">
      <alignment horizontal="right" vertical="center"/>
    </xf>
    <xf numFmtId="175" fontId="61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74" fontId="63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41" fontId="61" fillId="0" borderId="0" applyFont="0" applyFill="0" applyBorder="0" applyAlignment="0" applyProtection="0"/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41" fontId="61" fillId="0" borderId="0" applyFont="0" applyFill="0" applyBorder="0" applyAlignment="0" applyProtection="0"/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6" fontId="64" fillId="0" borderId="0" applyFill="0" applyBorder="0" applyAlignment="0" applyProtection="0"/>
    <xf numFmtId="167" fontId="62" fillId="0" borderId="17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1" fontId="64" fillId="0" borderId="0" applyFill="0" applyBorder="0" applyAlignment="0" applyProtection="0"/>
    <xf numFmtId="191" fontId="64" fillId="0" borderId="0" applyFill="0" applyBorder="0" applyAlignment="0" applyProtection="0"/>
    <xf numFmtId="175" fontId="61" fillId="0" borderId="17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271" fontId="72" fillId="0" borderId="0" applyFont="0" applyFill="0" applyBorder="0" applyAlignment="0" applyProtection="0"/>
    <xf numFmtId="207" fontId="64" fillId="0" borderId="0" applyFill="0" applyBorder="0" applyAlignment="0" applyProtection="0"/>
    <xf numFmtId="167" fontId="62" fillId="0" borderId="17">
      <alignment horizontal="right" vertical="center"/>
    </xf>
    <xf numFmtId="217" fontId="61" fillId="0" borderId="0" applyFont="0" applyFill="0" applyBorder="0" applyAlignment="0" applyProtection="0"/>
    <xf numFmtId="238" fontId="61" fillId="0" borderId="0" applyFont="0" applyFill="0" applyBorder="0" applyAlignment="0" applyProtection="0"/>
    <xf numFmtId="204" fontId="62" fillId="0" borderId="92">
      <alignment horizontal="right" vertical="center"/>
    </xf>
    <xf numFmtId="10" fontId="78" fillId="14" borderId="2" applyNumberFormat="0" applyBorder="0" applyAlignment="0" applyProtection="0"/>
    <xf numFmtId="193" fontId="76" fillId="0" borderId="17">
      <alignment horizontal="right" vertical="center"/>
    </xf>
    <xf numFmtId="170" fontId="61" fillId="0" borderId="0" applyFont="0" applyFill="0" applyBorder="0" applyAlignment="0" applyProtection="0"/>
    <xf numFmtId="187" fontId="63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4" fontId="80" fillId="37" borderId="0" applyNumberFormat="0" applyProtection="0">
      <alignment horizontal="left" vertical="center" indent="1"/>
    </xf>
    <xf numFmtId="178" fontId="61" fillId="0" borderId="0" applyFont="0" applyFill="0" applyBorder="0" applyAlignment="0" applyProtection="0"/>
    <xf numFmtId="4" fontId="77" fillId="23" borderId="90" applyNumberFormat="0" applyProtection="0">
      <alignment vertical="center"/>
    </xf>
    <xf numFmtId="0" fontId="161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207" fontId="64" fillId="0" borderId="0" applyFill="0" applyBorder="0" applyAlignment="0" applyProtection="0"/>
    <xf numFmtId="0" fontId="72" fillId="0" borderId="0"/>
    <xf numFmtId="10" fontId="78" fillId="21" borderId="2" applyNumberFormat="0" applyBorder="0" applyAlignment="0" applyProtection="0"/>
    <xf numFmtId="0" fontId="79" fillId="20" borderId="0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8" fontId="61" fillId="0" borderId="0" applyFont="0" applyFill="0" applyBorder="0" applyAlignment="0" applyProtection="0"/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61" fontId="61" fillId="0" borderId="0" applyFont="0" applyFill="0" applyBorder="0" applyAlignment="0" applyProtection="0"/>
    <xf numFmtId="204" fontId="62" fillId="0" borderId="92">
      <alignment horizontal="right" vertical="center"/>
    </xf>
    <xf numFmtId="174" fontId="63" fillId="0" borderId="17">
      <alignment horizontal="right" vertical="center"/>
    </xf>
    <xf numFmtId="10" fontId="78" fillId="21" borderId="2" applyNumberFormat="0" applyBorder="0" applyAlignment="0" applyProtection="0"/>
    <xf numFmtId="198" fontId="64" fillId="0" borderId="0" applyFill="0" applyBorder="0" applyAlignment="0" applyProtection="0"/>
    <xf numFmtId="178" fontId="61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0" fontId="67" fillId="0" borderId="85" applyNumberFormat="0">
      <alignment horizontal="center"/>
    </xf>
    <xf numFmtId="2" fontId="84" fillId="0" borderId="17" applyBorder="0"/>
    <xf numFmtId="167" fontId="62" fillId="0" borderId="17">
      <alignment horizontal="right" vertical="center"/>
    </xf>
    <xf numFmtId="9" fontId="245" fillId="0" borderId="0" applyFont="0" applyFill="0" applyBorder="0" applyAlignment="0" applyProtection="0"/>
    <xf numFmtId="167" fontId="62" fillId="0" borderId="17">
      <alignment horizontal="right" vertical="center"/>
    </xf>
    <xf numFmtId="3" fontId="95" fillId="0" borderId="19">
      <alignment vertical="center"/>
    </xf>
    <xf numFmtId="0" fontId="127" fillId="0" borderId="0"/>
    <xf numFmtId="4" fontId="80" fillId="34" borderId="90" applyNumberFormat="0" applyProtection="0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207" fontId="64" fillId="0" borderId="0" applyFill="0" applyBorder="0" applyAlignment="0" applyProtection="0"/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1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" fontId="82" fillId="0" borderId="2"/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0" fontId="245" fillId="0" borderId="0"/>
    <xf numFmtId="3" fontId="68" fillId="0" borderId="68">
      <alignment horizontal="centerContinuous"/>
    </xf>
    <xf numFmtId="4" fontId="80" fillId="31" borderId="90" applyNumberFormat="0" applyProtection="0">
      <alignment horizontal="right" vertical="center"/>
    </xf>
    <xf numFmtId="170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4" fontId="121" fillId="28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189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210" fontId="112" fillId="38" borderId="68" applyProtection="0">
      <alignment vertical="center"/>
    </xf>
    <xf numFmtId="3" fontId="68" fillId="0" borderId="68">
      <alignment horizontal="centerContinuous"/>
    </xf>
    <xf numFmtId="167" fontId="62" fillId="0" borderId="17">
      <alignment horizontal="right" vertical="center"/>
    </xf>
    <xf numFmtId="230" fontId="64" fillId="0" borderId="0" applyFill="0" applyBorder="0" applyAlignment="0" applyProtection="0"/>
    <xf numFmtId="167" fontId="62" fillId="0" borderId="17">
      <alignment horizontal="right" vertical="center"/>
    </xf>
    <xf numFmtId="254" fontId="61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206" fontId="61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0" fontId="122" fillId="0" borderId="0"/>
    <xf numFmtId="181" fontId="72" fillId="0" borderId="17">
      <alignment horizontal="right" vertical="center"/>
    </xf>
    <xf numFmtId="0" fontId="66" fillId="0" borderId="68">
      <alignment horizontal="lef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9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81" fontId="72" fillId="0" borderId="17">
      <alignment horizontal="right" vertical="center"/>
    </xf>
    <xf numFmtId="174" fontId="63" fillId="0" borderId="17">
      <alignment horizontal="right" vertical="center"/>
    </xf>
    <xf numFmtId="9" fontId="64" fillId="0" borderId="45" applyNumberFormat="0" applyBorder="0"/>
    <xf numFmtId="0" fontId="66" fillId="0" borderId="68">
      <alignment horizontal="left" vertical="center"/>
    </xf>
    <xf numFmtId="174" fontId="63" fillId="0" borderId="17">
      <alignment horizontal="right" vertical="center"/>
    </xf>
    <xf numFmtId="170" fontId="61" fillId="0" borderId="0" applyFont="0" applyFill="0" applyBorder="0" applyAlignment="0" applyProtection="0"/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70" fontId="61" fillId="0" borderId="0" applyFont="0" applyFill="0" applyBorder="0" applyAlignment="0" applyProtection="0"/>
    <xf numFmtId="181" fontId="72" fillId="0" borderId="17">
      <alignment horizontal="right" vertical="center"/>
    </xf>
    <xf numFmtId="0" fontId="66" fillId="0" borderId="68">
      <alignment horizontal="left" vertical="center"/>
    </xf>
    <xf numFmtId="188" fontId="73" fillId="0" borderId="2" applyNumberFormat="0" applyFont="0" applyFill="0" applyBorder="0" applyProtection="0">
      <alignment horizontal="distributed"/>
    </xf>
    <xf numFmtId="175" fontId="61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85" fontId="61" fillId="0" borderId="0" applyFont="0" applyFill="0" applyBorder="0" applyAlignment="0" applyProtection="0"/>
    <xf numFmtId="4" fontId="77" fillId="23" borderId="90" applyNumberFormat="0" applyProtection="0">
      <alignment vertical="center"/>
    </xf>
    <xf numFmtId="4" fontId="92" fillId="23" borderId="90" applyNumberFormat="0" applyProtection="0">
      <alignment vertical="center"/>
    </xf>
    <xf numFmtId="221" fontId="96" fillId="0" borderId="43"/>
    <xf numFmtId="167" fontId="62" fillId="0" borderId="17">
      <alignment horizontal="right" vertical="center"/>
    </xf>
    <xf numFmtId="174" fontId="63" fillId="0" borderId="17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9" fontId="64" fillId="0" borderId="45" applyNumberFormat="0" applyBorder="0"/>
    <xf numFmtId="4" fontId="80" fillId="25" borderId="90" applyNumberFormat="0" applyProtection="0">
      <alignment horizontal="right" vertical="center"/>
    </xf>
    <xf numFmtId="227" fontId="63" fillId="0" borderId="17">
      <alignment horizontal="right" vertical="center"/>
    </xf>
    <xf numFmtId="185" fontId="61" fillId="0" borderId="0" applyFont="0" applyFill="0" applyBorder="0" applyAlignment="0" applyProtection="0"/>
    <xf numFmtId="193" fontId="76" fillId="0" borderId="17">
      <alignment horizontal="right" vertical="center"/>
    </xf>
    <xf numFmtId="3" fontId="95" fillId="0" borderId="19">
      <alignment vertical="center"/>
    </xf>
    <xf numFmtId="43" fontId="61" fillId="0" borderId="0" applyFont="0" applyFill="0" applyBorder="0" applyAlignment="0" applyProtection="0"/>
    <xf numFmtId="0" fontId="64" fillId="0" borderId="0" applyFill="0" applyBorder="0" applyAlignment="0" applyProtection="0"/>
    <xf numFmtId="0" fontId="64" fillId="0" borderId="0" applyFill="0" applyBorder="0" applyAlignment="0" applyProtection="0"/>
    <xf numFmtId="181" fontId="72" fillId="0" borderId="17">
      <alignment horizontal="right" vertical="center"/>
    </xf>
    <xf numFmtId="202" fontId="72" fillId="0" borderId="0" applyFont="0" applyFill="0" applyBorder="0" applyAlignment="0" applyProtection="0"/>
    <xf numFmtId="0" fontId="64" fillId="0" borderId="0" applyFill="0" applyBorder="0" applyAlignment="0" applyProtection="0"/>
    <xf numFmtId="181" fontId="72" fillId="0" borderId="17">
      <alignment horizontal="right" vertical="center"/>
    </xf>
    <xf numFmtId="164" fontId="114" fillId="0" borderId="0" applyFont="0" applyFill="0" applyBorder="0" applyAlignment="0" applyProtection="0"/>
    <xf numFmtId="174" fontId="63" fillId="0" borderId="17">
      <alignment horizontal="right" vertical="center"/>
    </xf>
    <xf numFmtId="185" fontId="61" fillId="0" borderId="0" applyFont="0" applyFill="0" applyBorder="0" applyAlignment="0" applyProtection="0"/>
    <xf numFmtId="5" fontId="88" fillId="27" borderId="1">
      <alignment vertical="top"/>
    </xf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38" fontId="61" fillId="0" borderId="0" applyFont="0" applyFill="0" applyBorder="0" applyAlignment="0" applyProtection="0"/>
    <xf numFmtId="0" fontId="61" fillId="0" borderId="0" applyFont="0" applyFill="0" applyBorder="0" applyAlignment="0" applyProtection="0"/>
    <xf numFmtId="49" fontId="83" fillId="0" borderId="2" applyNumberFormat="0" applyFont="0" applyFill="0" applyAlignment="0" applyProtection="0">
      <alignment horizontal="center" vertical="center" wrapText="1"/>
    </xf>
    <xf numFmtId="217" fontId="61" fillId="0" borderId="0" applyFont="0" applyFill="0" applyBorder="0" applyAlignment="0" applyProtection="0"/>
    <xf numFmtId="167" fontId="62" fillId="0" borderId="17">
      <alignment horizontal="right" vertical="center"/>
    </xf>
    <xf numFmtId="3" fontId="68" fillId="0" borderId="68">
      <alignment horizontal="centerContinuous"/>
    </xf>
    <xf numFmtId="167" fontId="62" fillId="0" borderId="17">
      <alignment horizontal="right" vertical="center"/>
    </xf>
    <xf numFmtId="0" fontId="61" fillId="0" borderId="0" applyFont="0" applyFill="0" applyBorder="0" applyAlignment="0" applyProtection="0"/>
    <xf numFmtId="181" fontId="72" fillId="0" borderId="17">
      <alignment horizontal="right" vertical="center"/>
    </xf>
    <xf numFmtId="49" fontId="94" fillId="0" borderId="2">
      <alignment vertical="center"/>
    </xf>
    <xf numFmtId="0" fontId="117" fillId="0" borderId="2" applyNumberFormat="0" applyFont="0" applyFill="0" applyBorder="0" applyAlignment="0">
      <alignment horizontal="center"/>
    </xf>
    <xf numFmtId="167" fontId="62" fillId="0" borderId="17">
      <alignment horizontal="right" vertical="center"/>
    </xf>
    <xf numFmtId="0" fontId="70" fillId="14" borderId="86" applyNumberFormat="0" applyAlignment="0" applyProtection="0"/>
    <xf numFmtId="4" fontId="86" fillId="25" borderId="90" applyNumberFormat="0" applyProtection="0">
      <alignment horizontal="right" vertical="center"/>
    </xf>
    <xf numFmtId="0" fontId="67" fillId="0" borderId="47" applyNumberFormat="0">
      <alignment horizontal="center"/>
    </xf>
    <xf numFmtId="211" fontId="90" fillId="0" borderId="17">
      <alignment horizontal="center"/>
    </xf>
    <xf numFmtId="0" fontId="99" fillId="31" borderId="84" applyNumberFormat="0" applyAlignment="0" applyProtection="0"/>
    <xf numFmtId="4" fontId="80" fillId="20" borderId="90" applyNumberFormat="0" applyProtection="0">
      <alignment horizontal="right" vertical="center"/>
    </xf>
    <xf numFmtId="0" fontId="61" fillId="0" borderId="0" applyFont="0" applyFill="0" applyBorder="0" applyAlignment="0" applyProtection="0"/>
    <xf numFmtId="43" fontId="105" fillId="0" borderId="0" applyFont="0" applyFill="0" applyBorder="0" applyAlignment="0" applyProtection="0"/>
    <xf numFmtId="43" fontId="105" fillId="0" borderId="0" applyFont="0" applyFill="0" applyBorder="0" applyAlignment="0" applyProtection="0"/>
    <xf numFmtId="4" fontId="86" fillId="25" borderId="90" applyNumberFormat="0" applyProtection="0">
      <alignment horizontal="right" vertical="center"/>
    </xf>
    <xf numFmtId="43" fontId="129" fillId="0" borderId="0" applyFont="0" applyFill="0" applyBorder="0" applyAlignment="0" applyProtection="0"/>
    <xf numFmtId="211" fontId="90" fillId="0" borderId="17">
      <alignment horizontal="center"/>
    </xf>
    <xf numFmtId="0" fontId="99" fillId="31" borderId="84" applyNumberFormat="0" applyAlignment="0" applyProtection="0"/>
    <xf numFmtId="175" fontId="61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170" fontId="61" fillId="0" borderId="0" applyFont="0" applyFill="0" applyBorder="0" applyAlignment="0" applyProtection="0"/>
    <xf numFmtId="0" fontId="67" fillId="0" borderId="47" applyNumberFormat="0">
      <alignment horizont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214" fontId="96" fillId="0" borderId="17">
      <alignment horizontal="right" vertical="center"/>
    </xf>
    <xf numFmtId="0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4" fillId="0" borderId="0"/>
    <xf numFmtId="2" fontId="82" fillId="0" borderId="2"/>
    <xf numFmtId="0" fontId="67" fillId="0" borderId="85" applyNumberFormat="0">
      <alignment horizontal="center"/>
    </xf>
    <xf numFmtId="10" fontId="78" fillId="14" borderId="2" applyNumberFormat="0" applyBorder="0" applyAlignment="0" applyProtection="0"/>
    <xf numFmtId="170" fontId="61" fillId="0" borderId="0" applyFont="0" applyFill="0" applyBorder="0" applyAlignment="0" applyProtection="0"/>
    <xf numFmtId="4" fontId="121" fillId="28" borderId="88" applyNumberFormat="0" applyProtection="0">
      <alignment horizontal="left" vertical="center" indent="1"/>
    </xf>
    <xf numFmtId="174" fontId="63" fillId="0" borderId="17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2" fontId="84" fillId="0" borderId="17" applyBorder="0"/>
    <xf numFmtId="9" fontId="64" fillId="0" borderId="45" applyNumberFormat="0" applyBorder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89" fontId="64" fillId="0" borderId="0" applyFill="0" applyBorder="0" applyAlignment="0" applyProtection="0"/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70" fontId="61" fillId="0" borderId="0" applyFont="0" applyFill="0" applyBorder="0" applyAlignment="0" applyProtection="0"/>
    <xf numFmtId="0" fontId="118" fillId="14" borderId="0" applyNumberFormat="0" applyBorder="0" applyAlignment="0" applyProtection="0"/>
    <xf numFmtId="167" fontId="62" fillId="0" borderId="17">
      <alignment horizontal="right" vertical="center"/>
    </xf>
    <xf numFmtId="217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214" fontId="96" fillId="0" borderId="17">
      <alignment horizontal="right" vertical="center"/>
    </xf>
    <xf numFmtId="245" fontId="64" fillId="0" borderId="0" applyFill="0" applyBorder="0" applyAlignment="0" applyProtection="0"/>
    <xf numFmtId="0" fontId="67" fillId="0" borderId="47" applyNumberFormat="0">
      <alignment horizontal="center"/>
    </xf>
    <xf numFmtId="4" fontId="92" fillId="23" borderId="90" applyNumberFormat="0" applyProtection="0">
      <alignment vertical="center"/>
    </xf>
    <xf numFmtId="175" fontId="61" fillId="0" borderId="17">
      <alignment horizontal="right" vertical="center"/>
    </xf>
    <xf numFmtId="2" fontId="84" fillId="0" borderId="17" applyBorder="0"/>
    <xf numFmtId="167" fontId="62" fillId="0" borderId="17">
      <alignment horizontal="right" vertical="center"/>
    </xf>
    <xf numFmtId="181" fontId="72" fillId="0" borderId="17">
      <alignment horizontal="right" vertical="center"/>
    </xf>
    <xf numFmtId="245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1" fillId="0" borderId="0" applyFont="0" applyFill="0" applyBorder="0" applyAlignment="0" applyProtection="0"/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0" fontId="79" fillId="35" borderId="0" applyNumberFormat="0" applyBorder="0" applyAlignment="0" applyProtection="0"/>
    <xf numFmtId="167" fontId="62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4" fontId="80" fillId="23" borderId="90" applyNumberFormat="0" applyProtection="0">
      <alignment horizontal="left" vertical="center" indent="1"/>
    </xf>
    <xf numFmtId="181" fontId="7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215" fontId="63" fillId="0" borderId="92">
      <alignment horizontal="right" vertical="center"/>
    </xf>
    <xf numFmtId="0" fontId="61" fillId="0" borderId="0" applyFont="0" applyFill="0" applyBorder="0" applyAlignment="0" applyProtection="0"/>
    <xf numFmtId="0" fontId="97" fillId="0" borderId="95" applyNumberFormat="0" applyFill="0" applyAlignment="0" applyProtection="0"/>
    <xf numFmtId="0" fontId="75" fillId="0" borderId="48" applyNumberFormat="0" applyFont="0" applyBorder="0" applyProtection="0">
      <alignment horizontal="center" vertical="center"/>
    </xf>
    <xf numFmtId="4" fontId="92" fillId="23" borderId="90" applyNumberFormat="0" applyProtection="0">
      <alignment vertical="center"/>
    </xf>
    <xf numFmtId="175" fontId="61" fillId="0" borderId="17">
      <alignment horizontal="right" vertical="center"/>
    </xf>
    <xf numFmtId="0" fontId="64" fillId="0" borderId="0" applyFill="0" applyBorder="0" applyAlignment="0" applyProtection="0"/>
    <xf numFmtId="4" fontId="103" fillId="25" borderId="90" applyNumberFormat="0" applyProtection="0">
      <alignment horizontal="right" vertical="center"/>
    </xf>
    <xf numFmtId="200" fontId="64" fillId="0" borderId="0" applyFill="0" applyBorder="0" applyAlignment="0" applyProtection="0"/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0" fontId="61" fillId="0" borderId="0" applyFont="0" applyFill="0" applyBorder="0" applyAlignment="0" applyProtection="0"/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95" fontId="64" fillId="0" borderId="0" applyFont="0" applyFill="0" applyBorder="0" applyAlignment="0" applyProtection="0"/>
    <xf numFmtId="167" fontId="62" fillId="0" borderId="17">
      <alignment horizontal="right" vertical="center"/>
    </xf>
    <xf numFmtId="0" fontId="64" fillId="0" borderId="0" applyFill="0" applyBorder="0" applyAlignment="0" applyProtection="0"/>
    <xf numFmtId="181" fontId="72" fillId="0" borderId="17">
      <alignment horizontal="right" vertical="center"/>
    </xf>
    <xf numFmtId="2" fontId="82" fillId="0" borderId="2"/>
    <xf numFmtId="0" fontId="118" fillId="33" borderId="0" applyNumberFormat="0" applyBorder="0" applyAlignment="0" applyProtection="0"/>
    <xf numFmtId="196" fontId="64" fillId="0" borderId="0" applyFill="0" applyBorder="0" applyAlignment="0" applyProtection="0"/>
    <xf numFmtId="3" fontId="68" fillId="0" borderId="68">
      <alignment horizontal="centerContinuous"/>
    </xf>
    <xf numFmtId="196" fontId="64" fillId="0" borderId="0" applyFill="0" applyBorder="0" applyAlignment="0" applyProtection="0"/>
    <xf numFmtId="4" fontId="77" fillId="20" borderId="88" applyNumberFormat="0" applyProtection="0">
      <alignment horizontal="left" vertical="center" indent="1"/>
    </xf>
    <xf numFmtId="0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238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75" fontId="61" fillId="0" borderId="17">
      <alignment horizontal="right" vertical="center"/>
    </xf>
    <xf numFmtId="0" fontId="99" fillId="31" borderId="84" applyNumberFormat="0" applyAlignment="0" applyProtection="0"/>
    <xf numFmtId="4" fontId="80" fillId="33" borderId="90" applyNumberFormat="0" applyProtection="0">
      <alignment horizontal="right" vertical="center"/>
    </xf>
    <xf numFmtId="245" fontId="64" fillId="0" borderId="0" applyFill="0" applyBorder="0" applyAlignment="0" applyProtection="0"/>
    <xf numFmtId="4" fontId="80" fillId="26" borderId="90" applyNumberFormat="0" applyProtection="0">
      <alignment horizontal="right" vertical="center"/>
    </xf>
    <xf numFmtId="175" fontId="61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0" fontId="66" fillId="0" borderId="93" applyNumberFormat="0" applyAlignment="0" applyProtection="0">
      <alignment horizontal="left" vertical="center"/>
    </xf>
    <xf numFmtId="43" fontId="61" fillId="0" borderId="0" applyFont="0" applyFill="0" applyBorder="0" applyAlignment="0" applyProtection="0"/>
    <xf numFmtId="0" fontId="72" fillId="0" borderId="0"/>
    <xf numFmtId="196" fontId="64" fillId="0" borderId="0" applyFill="0" applyBorder="0" applyAlignment="0" applyProtection="0"/>
    <xf numFmtId="4" fontId="80" fillId="36" borderId="90" applyNumberFormat="0" applyProtection="0">
      <alignment horizontal="right" vertical="center"/>
    </xf>
    <xf numFmtId="187" fontId="63" fillId="0" borderId="17">
      <alignment horizontal="right" vertical="center"/>
    </xf>
    <xf numFmtId="245" fontId="64" fillId="0" borderId="0" applyFill="0" applyBorder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263" fontId="98" fillId="0" borderId="0" applyFont="0" applyFill="0" applyBorder="0" applyAlignment="0" applyProtection="0"/>
    <xf numFmtId="0" fontId="72" fillId="21" borderId="89" applyNumberFormat="0" applyFont="0" applyAlignment="0" applyProtection="0"/>
    <xf numFmtId="4" fontId="80" fillId="33" borderId="90" applyNumberFormat="0" applyProtection="0">
      <alignment horizontal="right" vertical="center"/>
    </xf>
    <xf numFmtId="224" fontId="61" fillId="0" borderId="0" applyFont="0" applyFill="0" applyBorder="0" applyAlignment="0" applyProtection="0"/>
    <xf numFmtId="10" fontId="78" fillId="14" borderId="2" applyNumberFormat="0" applyBorder="0" applyAlignment="0" applyProtection="0"/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230" fontId="64" fillId="0" borderId="0" applyFill="0" applyBorder="0" applyAlignment="0" applyProtection="0"/>
    <xf numFmtId="167" fontId="62" fillId="0" borderId="17">
      <alignment horizontal="right" vertical="center"/>
    </xf>
    <xf numFmtId="224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40" fillId="43" borderId="68" applyNumberFormat="0" applyFont="0" applyAlignment="0">
      <alignment horizontal="center"/>
    </xf>
    <xf numFmtId="0" fontId="72" fillId="21" borderId="89" applyNumberFormat="0" applyFont="0" applyAlignment="0" applyProtection="0"/>
    <xf numFmtId="224" fontId="61" fillId="0" borderId="0" applyFont="0" applyFill="0" applyBorder="0" applyAlignment="0" applyProtection="0"/>
    <xf numFmtId="230" fontId="64" fillId="0" borderId="0" applyFill="0" applyBorder="0" applyAlignment="0" applyProtection="0"/>
    <xf numFmtId="185" fontId="61" fillId="0" borderId="0" applyFont="0" applyFill="0" applyBorder="0" applyAlignment="0" applyProtection="0"/>
    <xf numFmtId="4" fontId="80" fillId="23" borderId="90" applyNumberFormat="0" applyProtection="0">
      <alignment horizontal="left" vertical="center" indent="1"/>
    </xf>
    <xf numFmtId="193" fontId="76" fillId="0" borderId="17">
      <alignment horizontal="right" vertical="center"/>
    </xf>
    <xf numFmtId="184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72" fillId="0" borderId="2">
      <alignment wrapText="1"/>
    </xf>
    <xf numFmtId="174" fontId="63" fillId="0" borderId="17">
      <alignment horizontal="right" vertical="center"/>
    </xf>
    <xf numFmtId="224" fontId="61" fillId="0" borderId="0" applyFont="0" applyFill="0" applyBorder="0" applyAlignment="0" applyProtection="0"/>
    <xf numFmtId="0" fontId="99" fillId="31" borderId="84" applyNumberFormat="0" applyAlignment="0" applyProtection="0"/>
    <xf numFmtId="43" fontId="61" fillId="0" borderId="0" applyFont="0" applyFill="0" applyBorder="0" applyAlignment="0" applyProtection="0"/>
    <xf numFmtId="4" fontId="80" fillId="20" borderId="90" applyNumberFormat="0" applyProtection="0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0" fontId="124" fillId="0" borderId="0" applyFont="0" applyFill="0" applyBorder="0" applyAlignment="0" applyProtection="0"/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224" fontId="61" fillId="0" borderId="0" applyFont="0" applyFill="0" applyBorder="0" applyAlignment="0" applyProtection="0"/>
    <xf numFmtId="175" fontId="61" fillId="0" borderId="17">
      <alignment horizontal="right" vertical="center"/>
    </xf>
    <xf numFmtId="49" fontId="94" fillId="0" borderId="2">
      <alignment vertical="center"/>
    </xf>
    <xf numFmtId="49" fontId="94" fillId="0" borderId="2">
      <alignment vertical="center"/>
    </xf>
    <xf numFmtId="37" fontId="176" fillId="0" borderId="0"/>
    <xf numFmtId="167" fontId="62" fillId="0" borderId="17">
      <alignment horizontal="right" vertical="center"/>
    </xf>
    <xf numFmtId="0" fontId="70" fillId="14" borderId="86" applyNumberFormat="0" applyAlignment="0" applyProtection="0"/>
    <xf numFmtId="167" fontId="62" fillId="0" borderId="17">
      <alignment horizontal="right" vertical="center"/>
    </xf>
    <xf numFmtId="210" fontId="112" fillId="38" borderId="68" applyProtection="0">
      <alignment vertical="center"/>
    </xf>
    <xf numFmtId="9" fontId="64" fillId="0" borderId="45" applyNumberFormat="0" applyBorder="0"/>
    <xf numFmtId="230" fontId="64" fillId="0" borderId="0" applyFill="0" applyBorder="0" applyAlignment="0" applyProtection="0"/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0" fillId="14" borderId="86" applyNumberFormat="0" applyAlignment="0" applyProtection="0"/>
    <xf numFmtId="4" fontId="80" fillId="34" borderId="90" applyNumberFormat="0" applyProtection="0">
      <alignment horizontal="right" vertical="center"/>
    </xf>
    <xf numFmtId="254" fontId="61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0" fontId="75" fillId="0" borderId="48" applyNumberFormat="0" applyFont="0" applyBorder="0" applyProtection="0">
      <alignment horizontal="center" vertical="center"/>
    </xf>
    <xf numFmtId="4" fontId="80" fillId="20" borderId="90" applyNumberFormat="0" applyProtection="0">
      <alignment horizontal="right" vertical="center"/>
    </xf>
    <xf numFmtId="184" fontId="64" fillId="0" borderId="0" applyFill="0" applyBorder="0" applyAlignment="0" applyProtection="0"/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7" fillId="55" borderId="0" applyNumberFormat="0" applyBorder="0" applyAlignment="0" applyProtection="0"/>
    <xf numFmtId="181" fontId="72" fillId="0" borderId="17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224" fontId="61" fillId="0" borderId="0" applyFont="0" applyFill="0" applyBorder="0" applyAlignment="0" applyProtection="0"/>
    <xf numFmtId="0" fontId="69" fillId="19" borderId="2">
      <alignment horizontal="left" vertical="center"/>
    </xf>
    <xf numFmtId="167" fontId="62" fillId="0" borderId="17">
      <alignment horizontal="right" vertical="center"/>
    </xf>
    <xf numFmtId="180" fontId="61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185" fontId="61" fillId="0" borderId="0" applyFont="0" applyFill="0" applyBorder="0" applyAlignment="0" applyProtection="0"/>
    <xf numFmtId="188" fontId="127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4" fontId="64" fillId="0" borderId="0" applyFill="0" applyBorder="0" applyAlignment="0" applyProtection="0"/>
    <xf numFmtId="0" fontId="60" fillId="14" borderId="84" applyNumberFormat="0" applyAlignment="0" applyProtection="0"/>
    <xf numFmtId="215" fontId="63" fillId="0" borderId="92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9" fontId="64" fillId="0" borderId="45" applyNumberFormat="0" applyBorder="0"/>
    <xf numFmtId="185" fontId="61" fillId="0" borderId="0" applyFont="0" applyFill="0" applyBorder="0" applyAlignment="0" applyProtection="0"/>
    <xf numFmtId="0" fontId="79" fillId="21" borderId="89" applyNumberFormat="0" applyFont="0" applyAlignment="0" applyProtection="0"/>
    <xf numFmtId="4" fontId="80" fillId="24" borderId="90" applyNumberFormat="0" applyProtection="0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224" fontId="61" fillId="0" borderId="0" applyFont="0" applyFill="0" applyBorder="0" applyAlignment="0" applyProtection="0"/>
    <xf numFmtId="167" fontId="62" fillId="0" borderId="17">
      <alignment horizontal="right" vertical="center"/>
    </xf>
    <xf numFmtId="230" fontId="64" fillId="0" borderId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71" fillId="0" borderId="87" applyNumberFormat="0" applyAlignment="0">
      <alignment horizontal="center"/>
    </xf>
    <xf numFmtId="0" fontId="89" fillId="0" borderId="110">
      <alignment horizontal="center" vertical="center"/>
      <protection locked="0"/>
    </xf>
    <xf numFmtId="174" fontId="63" fillId="0" borderId="17">
      <alignment horizontal="right" vertical="center"/>
    </xf>
    <xf numFmtId="184" fontId="64" fillId="0" borderId="0" applyFill="0" applyBorder="0" applyAlignment="0" applyProtection="0"/>
    <xf numFmtId="167" fontId="62" fillId="0" borderId="17">
      <alignment horizontal="right" vertical="center"/>
    </xf>
    <xf numFmtId="224" fontId="61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230" fontId="64" fillId="0" borderId="0" applyFill="0" applyBorder="0" applyAlignment="0" applyProtection="0"/>
    <xf numFmtId="181" fontId="72" fillId="0" borderId="17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3" fontId="245" fillId="0" borderId="0" applyFont="0" applyFill="0" applyBorder="0" applyAlignment="0" applyProtection="0"/>
    <xf numFmtId="181" fontId="72" fillId="0" borderId="17">
      <alignment horizontal="right" vertical="center"/>
    </xf>
    <xf numFmtId="180" fontId="61" fillId="0" borderId="0" applyFont="0" applyFill="0" applyBorder="0" applyAlignment="0" applyProtection="0"/>
    <xf numFmtId="174" fontId="63" fillId="0" borderId="17">
      <alignment horizontal="right" vertical="center"/>
    </xf>
    <xf numFmtId="193" fontId="76" fillId="0" borderId="17">
      <alignment horizontal="right" vertical="center"/>
    </xf>
    <xf numFmtId="185" fontId="61" fillId="0" borderId="0" applyFont="0" applyFill="0" applyBorder="0" applyAlignment="0" applyProtection="0"/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4" fontId="64" fillId="0" borderId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3" fontId="68" fillId="0" borderId="68">
      <alignment horizontal="centerContinuous"/>
    </xf>
    <xf numFmtId="202" fontId="72" fillId="0" borderId="0" applyFont="0" applyFill="0" applyBorder="0" applyAlignment="0" applyProtection="0"/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54" fontId="61" fillId="0" borderId="0" applyFont="0" applyFill="0" applyBorder="0" applyAlignment="0" applyProtection="0"/>
    <xf numFmtId="202" fontId="72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224" fontId="61" fillId="0" borderId="0" applyFont="0" applyFill="0" applyBorder="0" applyAlignment="0" applyProtection="0"/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30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214" fontId="96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87" fontId="63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96" fontId="64" fillId="0" borderId="0" applyFill="0" applyBorder="0" applyAlignment="0" applyProtection="0"/>
    <xf numFmtId="49" fontId="94" fillId="0" borderId="2">
      <alignment vertical="center"/>
    </xf>
    <xf numFmtId="0" fontId="75" fillId="0" borderId="48" applyNumberFormat="0" applyFont="0" applyBorder="0" applyProtection="0">
      <alignment horizontal="center" vertical="center"/>
    </xf>
    <xf numFmtId="0" fontId="67" fillId="0" borderId="47" applyNumberFormat="0">
      <alignment horizontal="center"/>
    </xf>
    <xf numFmtId="202" fontId="61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202" fontId="61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3" fontId="61" fillId="0" borderId="0" applyFont="0" applyFill="0" applyBorder="0" applyAlignment="0" applyProtection="0"/>
    <xf numFmtId="0" fontId="97" fillId="0" borderId="95" applyNumberFormat="0" applyFill="0" applyAlignment="0" applyProtection="0"/>
    <xf numFmtId="4" fontId="80" fillId="34" borderId="90" applyNumberFormat="0" applyProtection="0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3" fontId="68" fillId="0" borderId="68">
      <alignment horizontal="centerContinuous"/>
    </xf>
    <xf numFmtId="3" fontId="72" fillId="0" borderId="0" applyFont="0" applyFill="0" applyBorder="0" applyAlignment="0" applyProtection="0"/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167" fontId="62" fillId="0" borderId="17">
      <alignment horizontal="right" vertical="center"/>
    </xf>
    <xf numFmtId="3" fontId="68" fillId="0" borderId="68">
      <alignment horizontal="centerContinuous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84" fontId="64" fillId="0" borderId="0" applyFill="0" applyBorder="0" applyAlignment="0" applyProtection="0"/>
    <xf numFmtId="181" fontId="7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43" fontId="61" fillId="0" borderId="0" applyFont="0" applyFill="0" applyBorder="0" applyAlignment="0" applyProtection="0"/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88" fontId="72" fillId="0" borderId="0" applyFont="0" applyFill="0" applyBorder="0" applyAlignment="0" applyProtection="0"/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196" fontId="64" fillId="0" borderId="0" applyFill="0" applyBorder="0" applyAlignment="0" applyProtection="0"/>
    <xf numFmtId="0" fontId="66" fillId="0" borderId="68">
      <alignment horizontal="left" vertical="center"/>
    </xf>
    <xf numFmtId="181" fontId="72" fillId="0" borderId="17">
      <alignment horizontal="right" vertical="center"/>
    </xf>
    <xf numFmtId="0" fontId="181" fillId="39" borderId="96" applyNumberFormat="0" applyAlignment="0" applyProtection="0"/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85" fontId="61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84" fontId="64" fillId="0" borderId="0" applyFill="0" applyBorder="0" applyAlignment="0" applyProtection="0"/>
    <xf numFmtId="167" fontId="62" fillId="0" borderId="17">
      <alignment horizontal="right" vertical="center"/>
    </xf>
    <xf numFmtId="0" fontId="175" fillId="56" borderId="0" applyNumberFormat="0" applyBorder="0" applyAlignment="0" applyProtection="0"/>
    <xf numFmtId="210" fontId="112" fillId="38" borderId="68" applyProtection="0">
      <alignment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85" fontId="61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0" fontId="72" fillId="0" borderId="0"/>
    <xf numFmtId="9" fontId="64" fillId="0" borderId="45" applyNumberFormat="0" applyBorder="0"/>
    <xf numFmtId="167" fontId="62" fillId="0" borderId="17">
      <alignment horizontal="right" vertical="center"/>
    </xf>
    <xf numFmtId="224" fontId="61" fillId="0" borderId="0" applyFont="0" applyFill="0" applyBorder="0" applyAlignment="0" applyProtection="0"/>
    <xf numFmtId="230" fontId="64" fillId="0" borderId="0" applyFill="0" applyBorder="0" applyAlignment="0" applyProtection="0"/>
    <xf numFmtId="167" fontId="62" fillId="0" borderId="17">
      <alignment horizontal="right" vertical="center"/>
    </xf>
    <xf numFmtId="224" fontId="61" fillId="0" borderId="0" applyFont="0" applyFill="0" applyBorder="0" applyAlignment="0" applyProtection="0"/>
    <xf numFmtId="167" fontId="62" fillId="0" borderId="17">
      <alignment horizontal="right" vertical="center"/>
    </xf>
    <xf numFmtId="250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3" fontId="95" fillId="0" borderId="19">
      <alignment vertical="center"/>
    </xf>
    <xf numFmtId="187" fontId="63" fillId="0" borderId="17">
      <alignment horizontal="right" vertical="center"/>
    </xf>
    <xf numFmtId="43" fontId="245" fillId="0" borderId="0" applyFont="0" applyFill="0" applyBorder="0" applyAlignment="0" applyProtection="0"/>
    <xf numFmtId="2" fontId="82" fillId="0" borderId="2"/>
    <xf numFmtId="181" fontId="72" fillId="0" borderId="17">
      <alignment horizontal="right" vertical="center"/>
    </xf>
    <xf numFmtId="10" fontId="78" fillId="21" borderId="2" applyNumberFormat="0" applyBorder="0" applyAlignment="0" applyProtection="0"/>
    <xf numFmtId="1" fontId="142" fillId="0" borderId="100" applyNumberFormat="0" applyFont="0" applyBorder="0" applyAlignment="0">
      <alignment horizontal="center" vertical="center"/>
    </xf>
    <xf numFmtId="279" fontId="64" fillId="0" borderId="0" applyFill="0" applyBorder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5" fontId="91" fillId="28" borderId="2" applyNumberFormat="0" applyAlignment="0">
      <alignment horizontal="left" vertical="top"/>
    </xf>
    <xf numFmtId="204" fontId="62" fillId="0" borderId="92">
      <alignment horizontal="right" vertical="center"/>
    </xf>
    <xf numFmtId="222" fontId="102" fillId="0" borderId="0"/>
    <xf numFmtId="4" fontId="92" fillId="23" borderId="90" applyNumberFormat="0" applyProtection="0">
      <alignment vertical="center"/>
    </xf>
    <xf numFmtId="193" fontId="76" fillId="0" borderId="17">
      <alignment horizontal="right" vertical="center"/>
    </xf>
    <xf numFmtId="202" fontId="61" fillId="0" borderId="0" applyFont="0" applyFill="0" applyBorder="0" applyAlignment="0" applyProtection="0"/>
    <xf numFmtId="222" fontId="102" fillId="0" borderId="0"/>
    <xf numFmtId="4" fontId="92" fillId="23" borderId="90" applyNumberFormat="0" applyProtection="0">
      <alignment vertical="center"/>
    </xf>
    <xf numFmtId="204" fontId="62" fillId="0" borderId="92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202" fontId="61" fillId="0" borderId="0" applyFont="0" applyFill="0" applyBorder="0" applyAlignment="0" applyProtection="0"/>
    <xf numFmtId="248" fontId="95" fillId="0" borderId="98" applyBorder="0"/>
    <xf numFmtId="174" fontId="63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238" fontId="61" fillId="0" borderId="0" applyFont="0" applyFill="0" applyBorder="0" applyAlignment="0" applyProtection="0"/>
    <xf numFmtId="4" fontId="80" fillId="35" borderId="90" applyNumberFormat="0" applyProtection="0">
      <alignment horizontal="right" vertical="center"/>
    </xf>
    <xf numFmtId="181" fontId="72" fillId="0" borderId="17">
      <alignment horizontal="right" vertical="center"/>
    </xf>
    <xf numFmtId="245" fontId="64" fillId="0" borderId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85" fontId="61" fillId="0" borderId="0" applyFont="0" applyFill="0" applyBorder="0" applyAlignment="0" applyProtection="0"/>
    <xf numFmtId="1" fontId="170" fillId="0" borderId="23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43" fontId="61" fillId="0" borderId="0" applyFont="0" applyFill="0" applyBorder="0" applyAlignment="0" applyProtection="0"/>
    <xf numFmtId="5" fontId="88" fillId="27" borderId="1">
      <alignment vertical="top"/>
    </xf>
    <xf numFmtId="9" fontId="64" fillId="0" borderId="45" applyNumberFormat="0" applyBorder="0"/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96" fontId="64" fillId="0" borderId="0" applyFill="0" applyBorder="0" applyAlignment="0" applyProtection="0"/>
    <xf numFmtId="167" fontId="62" fillId="0" borderId="17">
      <alignment horizontal="right" vertical="center"/>
    </xf>
    <xf numFmtId="251" fontId="64" fillId="0" borderId="0" applyFill="0" applyBorder="0" applyAlignment="0" applyProtection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51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9" fontId="98" fillId="0" borderId="0" applyFont="0" applyFill="0" applyBorder="0" applyAlignment="0" applyProtection="0"/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0" fontId="99" fillId="31" borderId="84" applyNumberFormat="0" applyAlignment="0" applyProtection="0"/>
    <xf numFmtId="167" fontId="62" fillId="0" borderId="17">
      <alignment horizontal="right" vertical="center"/>
    </xf>
    <xf numFmtId="260" fontId="64" fillId="0" borderId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252" fontId="64" fillId="0" borderId="0" applyFill="0" applyBorder="0" applyAlignment="0" applyProtection="0"/>
    <xf numFmtId="204" fontId="62" fillId="0" borderId="92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81" fontId="72" fillId="0" borderId="17">
      <alignment horizontal="right" vertical="center"/>
    </xf>
    <xf numFmtId="0" fontId="67" fillId="0" borderId="85" applyNumberFormat="0">
      <alignment horizontal="center"/>
    </xf>
    <xf numFmtId="0" fontId="66" fillId="0" borderId="68">
      <alignment horizontal="left" vertical="center"/>
    </xf>
    <xf numFmtId="42" fontId="61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43" fontId="245" fillId="0" borderId="0" applyFont="0" applyFill="0" applyBorder="0" applyAlignment="0" applyProtection="0"/>
    <xf numFmtId="167" fontId="62" fillId="0" borderId="17">
      <alignment horizontal="right" vertical="center"/>
    </xf>
    <xf numFmtId="42" fontId="61" fillId="0" borderId="0" applyFont="0" applyFill="0" applyBorder="0" applyAlignment="0" applyProtection="0"/>
    <xf numFmtId="0" fontId="67" fillId="0" borderId="47" applyNumberFormat="0">
      <alignment horizontal="center"/>
    </xf>
    <xf numFmtId="167" fontId="62" fillId="0" borderId="17">
      <alignment horizontal="right" vertical="center"/>
    </xf>
    <xf numFmtId="42" fontId="61" fillId="0" borderId="0" applyFont="0" applyFill="0" applyBorder="0" applyAlignment="0" applyProtection="0"/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4" fontId="80" fillId="25" borderId="90" applyNumberFormat="0" applyProtection="0">
      <alignment vertical="center"/>
    </xf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0" fontId="72" fillId="0" borderId="0"/>
    <xf numFmtId="4" fontId="80" fillId="24" borderId="90" applyNumberFormat="0" applyProtection="0">
      <alignment horizontal="right" vertical="center"/>
    </xf>
    <xf numFmtId="181" fontId="72" fillId="0" borderId="17">
      <alignment horizontal="right" vertical="center"/>
    </xf>
    <xf numFmtId="0" fontId="159" fillId="46" borderId="0"/>
    <xf numFmtId="175" fontId="61" fillId="0" borderId="17">
      <alignment horizontal="right" vertical="center"/>
    </xf>
    <xf numFmtId="181" fontId="72" fillId="0" borderId="17">
      <alignment horizontal="right" vertical="center"/>
    </xf>
    <xf numFmtId="2" fontId="82" fillId="0" borderId="2"/>
    <xf numFmtId="0" fontId="66" fillId="0" borderId="68">
      <alignment horizontal="left" vertical="center"/>
    </xf>
    <xf numFmtId="196" fontId="64" fillId="0" borderId="0" applyFill="0" applyBorder="0" applyAlignment="0" applyProtection="0"/>
    <xf numFmtId="0" fontId="150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4" fillId="0" borderId="0"/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64" fillId="0" borderId="0"/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0" fontId="72" fillId="0" borderId="0"/>
    <xf numFmtId="167" fontId="62" fillId="0" borderId="17">
      <alignment horizontal="right" vertical="center"/>
    </xf>
    <xf numFmtId="188" fontId="114" fillId="0" borderId="0" applyFont="0" applyFill="0" applyBorder="0" applyAlignment="0" applyProtection="0"/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3" fontId="245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4" fontId="92" fillId="23" borderId="90" applyNumberFormat="0" applyProtection="0">
      <alignment vertical="center"/>
    </xf>
    <xf numFmtId="0" fontId="64" fillId="0" borderId="0"/>
    <xf numFmtId="167" fontId="62" fillId="0" borderId="17">
      <alignment horizontal="right" vertical="center"/>
    </xf>
    <xf numFmtId="193" fontId="76" fillId="0" borderId="17">
      <alignment horizontal="right" vertical="center"/>
    </xf>
    <xf numFmtId="5" fontId="91" fillId="28" borderId="2" applyNumberFormat="0" applyAlignment="0">
      <alignment horizontal="left" vertical="top"/>
    </xf>
    <xf numFmtId="5" fontId="91" fillId="0" borderId="1">
      <alignment horizontal="left" vertical="top"/>
    </xf>
    <xf numFmtId="0" fontId="60" fillId="14" borderId="84" applyNumberFormat="0" applyAlignment="0" applyProtection="0"/>
    <xf numFmtId="167" fontId="62" fillId="0" borderId="17">
      <alignment horizontal="right" vertical="center"/>
    </xf>
    <xf numFmtId="0" fontId="113" fillId="32" borderId="86" applyNumberFormat="0" applyAlignment="0" applyProtection="0"/>
    <xf numFmtId="0" fontId="72" fillId="0" borderId="0"/>
    <xf numFmtId="167" fontId="62" fillId="0" borderId="17">
      <alignment horizontal="right" vertical="center"/>
    </xf>
    <xf numFmtId="174" fontId="63" fillId="0" borderId="17">
      <alignment horizontal="right" vertical="center"/>
    </xf>
    <xf numFmtId="0" fontId="67" fillId="0" borderId="47" applyNumberFormat="0">
      <alignment horizontal="center"/>
    </xf>
    <xf numFmtId="175" fontId="61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271" fontId="72" fillId="0" borderId="0" applyFont="0" applyFill="0" applyBorder="0" applyAlignment="0" applyProtection="0"/>
    <xf numFmtId="0" fontId="72" fillId="0" borderId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77" fontId="64" fillId="0" borderId="0" applyFill="0" applyBorder="0" applyAlignment="0" applyProtection="0"/>
    <xf numFmtId="0" fontId="3" fillId="0" borderId="0"/>
    <xf numFmtId="167" fontId="62" fillId="0" borderId="17">
      <alignment horizontal="right" vertical="center"/>
    </xf>
    <xf numFmtId="5" fontId="91" fillId="0" borderId="1">
      <alignment horizontal="left" vertical="top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127" fillId="0" borderId="0"/>
    <xf numFmtId="9" fontId="64" fillId="0" borderId="45" applyNumberFormat="0" applyBorder="0"/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27" fillId="0" borderId="0"/>
    <xf numFmtId="0" fontId="75" fillId="0" borderId="48" applyNumberFormat="0" applyFont="0" applyBorder="0" applyProtection="0">
      <alignment horizontal="center" vertical="center"/>
    </xf>
    <xf numFmtId="0" fontId="81" fillId="0" borderId="91" applyNumberFormat="0" applyFill="0" applyAlignment="0" applyProtection="0"/>
    <xf numFmtId="0" fontId="194" fillId="0" borderId="0" applyNumberFormat="0" applyFill="0" applyBorder="0" applyAlignment="0" applyProtection="0">
      <alignment vertical="top"/>
      <protection locked="0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3" fontId="245" fillId="0" borderId="0" applyFont="0" applyFill="0" applyBorder="0" applyAlignment="0" applyProtection="0"/>
    <xf numFmtId="181" fontId="72" fillId="0" borderId="17">
      <alignment horizontal="right" vertical="center"/>
    </xf>
    <xf numFmtId="3" fontId="64" fillId="0" borderId="0" applyBorder="0" applyAlignment="0"/>
    <xf numFmtId="294" fontId="167" fillId="0" borderId="0" applyFont="0" applyFill="0" applyBorder="0" applyAlignment="0" applyProtection="0"/>
    <xf numFmtId="175" fontId="61" fillId="0" borderId="17">
      <alignment horizontal="right" vertical="center"/>
    </xf>
    <xf numFmtId="0" fontId="64" fillId="0" borderId="0" applyNumberFormat="0" applyBorder="0" applyAlignment="0"/>
    <xf numFmtId="10" fontId="78" fillId="21" borderId="2" applyNumberFormat="0" applyBorder="0" applyAlignment="0" applyProtection="0"/>
    <xf numFmtId="255" fontId="163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77" fontId="64" fillId="0" borderId="0" applyFill="0" applyBorder="0" applyAlignment="0" applyProtection="0"/>
    <xf numFmtId="167" fontId="62" fillId="0" borderId="17">
      <alignment horizontal="right" vertical="center"/>
    </xf>
    <xf numFmtId="5" fontId="88" fillId="27" borderId="1">
      <alignment vertical="top"/>
    </xf>
    <xf numFmtId="9" fontId="64" fillId="0" borderId="45" applyNumberFormat="0" applyBorder="0"/>
    <xf numFmtId="215" fontId="63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8" fillId="32" borderId="0"/>
    <xf numFmtId="0" fontId="99" fillId="31" borderId="84" applyNumberFormat="0" applyAlignment="0" applyProtection="0"/>
    <xf numFmtId="10" fontId="78" fillId="14" borderId="2" applyNumberFormat="0" applyBorder="0" applyAlignment="0" applyProtection="0"/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290" fontId="61" fillId="0" borderId="105" applyNumberFormat="0" applyFont="0" applyAlignment="0"/>
    <xf numFmtId="167" fontId="62" fillId="0" borderId="17">
      <alignment horizontal="right" vertical="center"/>
    </xf>
    <xf numFmtId="220" fontId="108" fillId="32" borderId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20" fontId="108" fillId="32" borderId="0"/>
    <xf numFmtId="167" fontId="62" fillId="0" borderId="17">
      <alignment horizontal="right" vertical="center"/>
    </xf>
    <xf numFmtId="0" fontId="108" fillId="32" borderId="0"/>
    <xf numFmtId="193" fontId="76" fillId="0" borderId="17">
      <alignment horizontal="right" vertical="center"/>
    </xf>
    <xf numFmtId="0" fontId="99" fillId="31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95" fillId="0" borderId="0"/>
    <xf numFmtId="0" fontId="63" fillId="0" borderId="0"/>
    <xf numFmtId="0" fontId="67" fillId="0" borderId="47" applyNumberFormat="0">
      <alignment horizontal="center"/>
    </xf>
    <xf numFmtId="0" fontId="118" fillId="23" borderId="0" applyNumberFormat="0" applyBorder="0" applyAlignment="0" applyProtection="0"/>
    <xf numFmtId="167" fontId="62" fillId="0" borderId="17">
      <alignment horizontal="right" vertical="center"/>
    </xf>
    <xf numFmtId="0" fontId="66" fillId="0" borderId="68">
      <alignment horizontal="left" vertical="center"/>
    </xf>
    <xf numFmtId="9" fontId="131" fillId="0" borderId="0" applyBorder="0" applyAlignment="0" applyProtection="0"/>
    <xf numFmtId="167" fontId="62" fillId="0" borderId="17">
      <alignment horizontal="right" vertical="center"/>
    </xf>
    <xf numFmtId="220" fontId="159" fillId="32" borderId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220" fontId="159" fillId="32" borderId="0"/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196" fontId="64" fillId="0" borderId="0" applyFill="0" applyBorder="0" applyAlignment="0" applyProtection="0"/>
    <xf numFmtId="0" fontId="118" fillId="31" borderId="0" applyNumberFormat="0" applyBorder="0" applyAlignment="0" applyProtection="0"/>
    <xf numFmtId="0" fontId="118" fillId="21" borderId="0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0" fontId="120" fillId="0" borderId="97" applyFont="0" applyFill="0" applyBorder="0" applyAlignment="0" applyProtection="0">
      <alignment horizontal="center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4" fontId="80" fillId="25" borderId="90" applyNumberFormat="0" applyProtection="0">
      <alignment horizontal="right" vertical="center"/>
    </xf>
    <xf numFmtId="0" fontId="118" fillId="49" borderId="0" applyNumberFormat="0" applyBorder="0" applyAlignment="0" applyProtection="0"/>
    <xf numFmtId="167" fontId="62" fillId="0" borderId="17">
      <alignment horizontal="right" vertical="center"/>
    </xf>
    <xf numFmtId="174" fontId="63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4" fontId="80" fillId="25" borderId="90" applyNumberFormat="0" applyProtection="0">
      <alignment horizontal="right" vertical="center"/>
    </xf>
    <xf numFmtId="0" fontId="118" fillId="31" borderId="0" applyNumberFormat="0" applyBorder="0" applyAlignment="0" applyProtection="0"/>
    <xf numFmtId="10" fontId="78" fillId="21" borderId="2" applyNumberFormat="0" applyBorder="0" applyAlignment="0" applyProtection="0"/>
    <xf numFmtId="0" fontId="79" fillId="31" borderId="0" applyNumberFormat="0" applyBorder="0" applyAlignment="0" applyProtection="0"/>
    <xf numFmtId="220" fontId="100" fillId="32" borderId="0"/>
    <xf numFmtId="167" fontId="62" fillId="0" borderId="17">
      <alignment horizontal="right" vertical="center"/>
    </xf>
    <xf numFmtId="220" fontId="100" fillId="32" borderId="0"/>
    <xf numFmtId="193" fontId="76" fillId="0" borderId="17">
      <alignment horizontal="right" vertical="center"/>
    </xf>
    <xf numFmtId="0" fontId="72" fillId="21" borderId="89" applyNumberFormat="0" applyFon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20" fontId="100" fillId="32" borderId="0"/>
    <xf numFmtId="167" fontId="62" fillId="0" borderId="17">
      <alignment horizontal="right" vertical="center"/>
    </xf>
    <xf numFmtId="204" fontId="62" fillId="0" borderId="92">
      <alignment horizontal="right" vertical="center"/>
    </xf>
    <xf numFmtId="4" fontId="121" fillId="28" borderId="88" applyNumberFormat="0" applyProtection="0">
      <alignment horizontal="left" vertical="center" indent="1"/>
    </xf>
    <xf numFmtId="0" fontId="63" fillId="0" borderId="0" applyNumberFormat="0" applyBorder="0" applyAlignment="0">
      <alignment horizontal="centerContinuous"/>
    </xf>
    <xf numFmtId="181" fontId="72" fillId="0" borderId="17">
      <alignment horizontal="right" vertical="center"/>
    </xf>
    <xf numFmtId="3" fontId="68" fillId="0" borderId="68">
      <alignment horizontal="centerContinuous"/>
    </xf>
    <xf numFmtId="167" fontId="62" fillId="0" borderId="17">
      <alignment horizontal="right" vertical="center"/>
    </xf>
    <xf numFmtId="220" fontId="111" fillId="0" borderId="0">
      <alignment wrapText="1"/>
    </xf>
    <xf numFmtId="0" fontId="67" fillId="0" borderId="85" applyNumberFormat="0">
      <alignment horizontal="center"/>
    </xf>
    <xf numFmtId="174" fontId="63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81" fontId="72" fillId="0" borderId="17">
      <alignment horizontal="right" vertical="center"/>
    </xf>
    <xf numFmtId="0" fontId="140" fillId="43" borderId="68" applyNumberFormat="0" applyFont="0" applyAlignment="0">
      <alignment horizontal="center"/>
    </xf>
    <xf numFmtId="49" fontId="94" fillId="0" borderId="2">
      <alignment vertical="center"/>
    </xf>
    <xf numFmtId="167" fontId="62" fillId="0" borderId="17">
      <alignment horizontal="right" vertical="center"/>
    </xf>
    <xf numFmtId="0" fontId="111" fillId="0" borderId="0">
      <alignment wrapText="1"/>
    </xf>
    <xf numFmtId="0" fontId="79" fillId="21" borderId="89" applyNumberFormat="0" applyFont="0" applyAlignment="0" applyProtection="0"/>
    <xf numFmtId="4" fontId="80" fillId="24" borderId="90" applyNumberFormat="0" applyProtection="0">
      <alignment horizontal="right" vertical="center"/>
    </xf>
    <xf numFmtId="0" fontId="118" fillId="32" borderId="0" applyNumberFormat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256" fontId="154" fillId="0" borderId="0"/>
    <xf numFmtId="181" fontId="72" fillId="0" borderId="17">
      <alignment horizontal="right" vertical="center"/>
    </xf>
    <xf numFmtId="4" fontId="80" fillId="25" borderId="90" applyNumberFormat="0" applyProtection="0">
      <alignment vertical="center"/>
    </xf>
    <xf numFmtId="214" fontId="96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75" fontId="61" fillId="0" borderId="17">
      <alignment horizontal="right" vertical="center"/>
    </xf>
    <xf numFmtId="0" fontId="118" fillId="20" borderId="0" applyNumberFormat="0" applyBorder="0" applyAlignment="0" applyProtection="0"/>
    <xf numFmtId="167" fontId="62" fillId="0" borderId="17">
      <alignment horizontal="right" vertical="center"/>
    </xf>
    <xf numFmtId="214" fontId="96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0" fontId="118" fillId="31" borderId="0" applyNumberFormat="0" applyBorder="0" applyAlignment="0" applyProtection="0"/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0" fontId="66" fillId="0" borderId="68">
      <alignment horizontal="left" vertical="center"/>
    </xf>
    <xf numFmtId="0" fontId="79" fillId="33" borderId="0" applyNumberFormat="0" applyBorder="0" applyAlignment="0" applyProtection="0"/>
    <xf numFmtId="0" fontId="67" fillId="0" borderId="85" applyNumberFormat="0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0" fontId="78" fillId="21" borderId="2" applyNumberFormat="0" applyBorder="0" applyAlignment="0" applyProtection="0"/>
    <xf numFmtId="0" fontId="79" fillId="51" borderId="0" applyNumberFormat="0" applyBorder="0" applyAlignment="0" applyProtection="0"/>
    <xf numFmtId="10" fontId="78" fillId="21" borderId="2" applyNumberFormat="0" applyBorder="0" applyAlignment="0" applyProtection="0"/>
    <xf numFmtId="0" fontId="79" fillId="45" borderId="0" applyNumberFormat="0" applyBorder="0" applyAlignment="0" applyProtection="0"/>
    <xf numFmtId="6" fontId="65" fillId="18" borderId="1"/>
    <xf numFmtId="10" fontId="78" fillId="21" borderId="2" applyNumberFormat="0" applyBorder="0" applyAlignment="0" applyProtection="0"/>
    <xf numFmtId="0" fontId="79" fillId="20" borderId="0" applyNumberFormat="0" applyBorder="0" applyAlignment="0" applyProtection="0"/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26" fillId="0" borderId="0"/>
    <xf numFmtId="167" fontId="62" fillId="0" borderId="17">
      <alignment horizontal="right" vertical="center"/>
    </xf>
    <xf numFmtId="222" fontId="102" fillId="0" borderId="0"/>
    <xf numFmtId="167" fontId="62" fillId="0" borderId="17">
      <alignment horizontal="right" vertical="center"/>
    </xf>
    <xf numFmtId="9" fontId="153" fillId="0" borderId="0">
      <protection locked="0"/>
    </xf>
    <xf numFmtId="5" fontId="91" fillId="0" borderId="1">
      <alignment horizontal="left" vertical="top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4" fontId="92" fillId="23" borderId="90" applyNumberFormat="0" applyProtection="0">
      <alignment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0" fontId="107" fillId="32" borderId="0" applyNumberFormat="0" applyBorder="0" applyAlignment="0" applyProtection="0"/>
    <xf numFmtId="4" fontId="80" fillId="35" borderId="90" applyNumberFormat="0" applyProtection="0">
      <alignment horizontal="right" vertical="center"/>
    </xf>
    <xf numFmtId="2" fontId="84" fillId="0" borderId="17" applyBorder="0"/>
    <xf numFmtId="175" fontId="61" fillId="0" borderId="17">
      <alignment horizontal="righ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0" fontId="144" fillId="57" borderId="0" applyNumberFormat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44" fillId="51" borderId="0" applyNumberFormat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144" fillId="44" borderId="0" applyNumberFormat="0" applyBorder="0" applyAlignment="0" applyProtection="0"/>
    <xf numFmtId="0" fontId="75" fillId="0" borderId="48" applyNumberFormat="0" applyFont="0" applyBorder="0" applyProtection="0">
      <alignment horizontal="center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144" fillId="40" borderId="0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81" fontId="72" fillId="0" borderId="17">
      <alignment horizontal="right" vertical="center"/>
    </xf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0" fontId="144" fillId="42" borderId="0" applyNumberFormat="0" applyBorder="0" applyAlignment="0" applyProtection="0"/>
    <xf numFmtId="10" fontId="78" fillId="21" borderId="2" applyNumberFormat="0" applyBorder="0" applyAlignment="0" applyProtection="0"/>
    <xf numFmtId="220" fontId="197" fillId="48" borderId="0" applyNumberFormat="0" applyBorder="0" applyAlignment="0">
      <alignment horizontal="center"/>
    </xf>
    <xf numFmtId="0" fontId="110" fillId="0" borderId="0"/>
    <xf numFmtId="0" fontId="70" fillId="14" borderId="86" applyNumberFormat="0" applyAlignment="0" applyProtection="0"/>
    <xf numFmtId="175" fontId="61" fillId="0" borderId="17">
      <alignment horizontal="right" vertical="center"/>
    </xf>
    <xf numFmtId="0" fontId="107" fillId="36" borderId="0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140" fillId="43" borderId="68" applyNumberFormat="0" applyFont="0" applyAlignment="0">
      <alignment horizontal="center"/>
    </xf>
    <xf numFmtId="0" fontId="107" fillId="37" borderId="0" applyNumberFormat="0" applyBorder="0" applyAlignment="0" applyProtection="0"/>
    <xf numFmtId="0" fontId="79" fillId="21" borderId="89" applyNumberFormat="0" applyFont="0" applyAlignment="0" applyProtection="0"/>
    <xf numFmtId="4" fontId="80" fillId="24" borderId="90" applyNumberFormat="0" applyProtection="0">
      <alignment horizontal="right" vertical="center"/>
    </xf>
    <xf numFmtId="3" fontId="68" fillId="0" borderId="68">
      <alignment horizontal="centerContinuous"/>
    </xf>
    <xf numFmtId="167" fontId="62" fillId="0" borderId="17">
      <alignment horizontal="right" vertical="center"/>
    </xf>
    <xf numFmtId="202" fontId="72" fillId="0" borderId="0" applyFont="0" applyFill="0" applyBorder="0" applyAlignment="0" applyProtection="0"/>
    <xf numFmtId="181" fontId="7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296" fontId="72" fillId="0" borderId="0" applyFont="0" applyFill="0" applyBorder="0" applyAlignment="0" applyProtection="0"/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0" fontId="66" fillId="0" borderId="93" applyNumberFormat="0" applyAlignment="0" applyProtection="0">
      <alignment horizontal="left" vertical="center"/>
    </xf>
    <xf numFmtId="0" fontId="161" fillId="0" borderId="0" applyFont="0" applyFill="0" applyBorder="0" applyAlignment="0" applyProtection="0"/>
    <xf numFmtId="169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4" fontId="80" fillId="34" borderId="90" applyNumberFormat="0" applyProtection="0">
      <alignment horizontal="right" vertical="center"/>
    </xf>
    <xf numFmtId="0" fontId="138" fillId="0" borderId="0" applyFont="0" applyFill="0" applyBorder="0" applyAlignment="0" applyProtection="0"/>
    <xf numFmtId="203" fontId="124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45" fillId="26" borderId="0" applyNumberFormat="0" applyBorder="0" applyAlignment="0" applyProtection="0"/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93" fontId="76" fillId="0" borderId="17">
      <alignment horizontal="right" vertical="center"/>
    </xf>
    <xf numFmtId="0" fontId="192" fillId="0" borderId="0"/>
    <xf numFmtId="0" fontId="67" fillId="0" borderId="47" applyNumberFormat="0">
      <alignment horizontal="center"/>
    </xf>
    <xf numFmtId="0" fontId="198" fillId="0" borderId="0"/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" fillId="0" borderId="0"/>
    <xf numFmtId="0" fontId="66" fillId="0" borderId="68">
      <alignment horizontal="lef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0" fontId="192" fillId="0" borderId="0"/>
    <xf numFmtId="0" fontId="117" fillId="0" borderId="2" applyNumberFormat="0" applyFont="0" applyFill="0" applyBorder="0" applyAlignment="0">
      <alignment horizontal="center"/>
    </xf>
    <xf numFmtId="167" fontId="6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174" fontId="63" fillId="0" borderId="17">
      <alignment horizontal="right" vertical="center"/>
    </xf>
    <xf numFmtId="0" fontId="74" fillId="0" borderId="0"/>
    <xf numFmtId="0" fontId="67" fillId="0" borderId="47" applyNumberFormat="0">
      <alignment horizontal="center"/>
    </xf>
    <xf numFmtId="4" fontId="80" fillId="33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198" fillId="0" borderId="0"/>
    <xf numFmtId="167" fontId="62" fillId="0" borderId="17">
      <alignment horizontal="right" vertical="center"/>
    </xf>
    <xf numFmtId="246" fontId="72" fillId="0" borderId="0" applyFont="0" applyFill="0" applyBorder="0" applyAlignment="0" applyProtection="0"/>
    <xf numFmtId="235" fontId="64" fillId="0" borderId="0" applyFont="0" applyFill="0" applyBorder="0" applyAlignment="0" applyProtection="0"/>
    <xf numFmtId="167" fontId="62" fillId="0" borderId="17">
      <alignment horizontal="right" vertical="center"/>
    </xf>
    <xf numFmtId="174" fontId="63" fillId="0" borderId="17">
      <alignment horizontal="right" vertical="center"/>
    </xf>
    <xf numFmtId="0" fontId="174" fillId="0" borderId="0"/>
    <xf numFmtId="0" fontId="69" fillId="19" borderId="2">
      <alignment horizontal="left" vertical="center"/>
    </xf>
    <xf numFmtId="167" fontId="62" fillId="0" borderId="17">
      <alignment horizontal="right" vertical="center"/>
    </xf>
    <xf numFmtId="0" fontId="110" fillId="14" borderId="0"/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72" fillId="0" borderId="0" applyFill="0" applyBorder="0" applyAlignment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81" fontId="72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40" fontId="72" fillId="0" borderId="0" applyFill="0" applyBorder="0" applyAlignment="0"/>
    <xf numFmtId="181" fontId="72" fillId="0" borderId="17">
      <alignment horizontal="right" vertical="center"/>
    </xf>
    <xf numFmtId="43" fontId="245" fillId="0" borderId="0" applyFont="0" applyFill="0" applyBorder="0" applyAlignment="0" applyProtection="0"/>
    <xf numFmtId="200" fontId="64" fillId="0" borderId="0" applyFill="0" applyBorder="0" applyAlignment="0" applyProtection="0"/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78" fontId="72" fillId="0" borderId="0" applyFill="0" applyBorder="0" applyAlignment="0"/>
    <xf numFmtId="187" fontId="63" fillId="0" borderId="17">
      <alignment horizontal="right" vertical="center"/>
    </xf>
    <xf numFmtId="0" fontId="66" fillId="0" borderId="68">
      <alignment horizontal="left" vertical="center"/>
    </xf>
    <xf numFmtId="181" fontId="7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0" fontId="113" fillId="32" borderId="86" applyNumberFormat="0" applyAlignment="0" applyProtection="0"/>
    <xf numFmtId="0" fontId="66" fillId="0" borderId="93" applyNumberFormat="0" applyAlignment="0" applyProtection="0">
      <alignment horizontal="lef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215" fontId="63" fillId="0" borderId="92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9" fontId="64" fillId="0" borderId="45" applyNumberFormat="0" applyBorder="0"/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0" fontId="135" fillId="0" borderId="0" applyNumberFormat="0" applyAlignment="0">
      <alignment horizontal="left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4" fontId="80" fillId="26" borderId="90" applyNumberFormat="0" applyProtection="0">
      <alignment horizontal="right" vertical="center"/>
    </xf>
    <xf numFmtId="0" fontId="113" fillId="32" borderId="86" applyNumberFormat="0" applyAlignment="0" applyProtection="0"/>
    <xf numFmtId="0" fontId="66" fillId="0" borderId="93" applyNumberFormat="0" applyAlignment="0" applyProtection="0">
      <alignment horizontal="lef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75" fontId="61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5" fontId="91" fillId="0" borderId="1">
      <alignment horizontal="left" vertical="top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5" fontId="91" fillId="0" borderId="1">
      <alignment horizontal="left" vertical="top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5" fontId="91" fillId="0" borderId="1">
      <alignment horizontal="left" vertical="top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5" fontId="91" fillId="0" borderId="1">
      <alignment horizontal="left" vertical="top"/>
    </xf>
    <xf numFmtId="204" fontId="62" fillId="0" borderId="92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2" fontId="84" fillId="0" borderId="17" applyBorder="0"/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5" fontId="91" fillId="0" borderId="1">
      <alignment horizontal="left" vertical="top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" fillId="0" borderId="0"/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0" fontId="60" fillId="14" borderId="84" applyNumberFormat="0" applyAlignment="0" applyProtection="0"/>
    <xf numFmtId="174" fontId="63" fillId="0" borderId="17">
      <alignment horizontal="right" vertical="center"/>
    </xf>
    <xf numFmtId="9" fontId="64" fillId="0" borderId="45" applyNumberFormat="0" applyBorder="0"/>
    <xf numFmtId="0" fontId="60" fillId="14" borderId="84" applyNumberFormat="0" applyAlignment="0" applyProtection="0"/>
    <xf numFmtId="167" fontId="62" fillId="0" borderId="17">
      <alignment horizontal="right" vertical="center"/>
    </xf>
    <xf numFmtId="3" fontId="95" fillId="0" borderId="19">
      <alignment vertical="center"/>
    </xf>
    <xf numFmtId="9" fontId="64" fillId="0" borderId="45" applyNumberFormat="0" applyBorder="0"/>
    <xf numFmtId="181" fontId="72" fillId="0" borderId="17">
      <alignment horizontal="right" vertical="center"/>
    </xf>
    <xf numFmtId="0" fontId="60" fillId="14" borderId="84" applyNumberFormat="0" applyAlignment="0" applyProtection="0"/>
    <xf numFmtId="9" fontId="64" fillId="0" borderId="45" applyNumberFormat="0" applyBorder="0"/>
    <xf numFmtId="182" fontId="89" fillId="0" borderId="2"/>
    <xf numFmtId="10" fontId="78" fillId="14" borderId="2" applyNumberFormat="0" applyBorder="0" applyAlignment="0" applyProtection="0"/>
    <xf numFmtId="0" fontId="67" fillId="0" borderId="47" applyNumberFormat="0">
      <alignment horizont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9" fontId="64" fillId="0" borderId="45" applyNumberFormat="0" applyBorder="0"/>
    <xf numFmtId="0" fontId="60" fillId="14" borderId="84" applyNumberFormat="0" applyAlignment="0" applyProtection="0"/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0" fontId="60" fillId="14" borderId="84" applyNumberFormat="0" applyAlignment="0" applyProtection="0"/>
    <xf numFmtId="174" fontId="63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75" fillId="0" borderId="48" applyNumberFormat="0" applyFont="0" applyBorder="0" applyProtection="0">
      <alignment horizontal="center" vertical="center"/>
    </xf>
    <xf numFmtId="181" fontId="72" fillId="0" borderId="17">
      <alignment horizontal="right" vertical="center"/>
    </xf>
    <xf numFmtId="0" fontId="60" fillId="14" borderId="84" applyNumberFormat="0" applyAlignment="0" applyProtection="0"/>
    <xf numFmtId="210" fontId="112" fillId="38" borderId="68" applyProtection="0">
      <alignment vertical="center"/>
    </xf>
    <xf numFmtId="0" fontId="75" fillId="0" borderId="48" applyNumberFormat="0" applyFont="0" applyBorder="0" applyProtection="0">
      <alignment horizontal="center" vertical="center"/>
    </xf>
    <xf numFmtId="9" fontId="64" fillId="0" borderId="45" applyNumberFormat="0" applyBorder="0"/>
    <xf numFmtId="0" fontId="60" fillId="14" borderId="84" applyNumberFormat="0" applyAlignment="0" applyProtection="0"/>
    <xf numFmtId="0" fontId="75" fillId="0" borderId="48" applyNumberFormat="0" applyFont="0" applyBorder="0" applyProtection="0">
      <alignment horizontal="center" vertical="center"/>
    </xf>
    <xf numFmtId="0" fontId="60" fillId="14" borderId="84" applyNumberFormat="0" applyAlignment="0" applyProtection="0"/>
    <xf numFmtId="0" fontId="75" fillId="0" borderId="48" applyNumberFormat="0" applyFont="0" applyBorder="0" applyProtection="0">
      <alignment horizontal="center" vertical="center"/>
    </xf>
    <xf numFmtId="0" fontId="60" fillId="14" borderId="84" applyNumberFormat="0" applyAlignment="0" applyProtection="0"/>
    <xf numFmtId="167" fontId="62" fillId="0" borderId="17">
      <alignment horizontal="right" vertical="center"/>
    </xf>
    <xf numFmtId="5" fontId="91" fillId="0" borderId="1">
      <alignment horizontal="left" vertical="top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0" fontId="175" fillId="52" borderId="0" applyNumberFormat="0" applyBorder="0" applyAlignment="0" applyProtection="0"/>
    <xf numFmtId="204" fontId="62" fillId="0" borderId="92">
      <alignment horizontal="right" vertical="center"/>
    </xf>
    <xf numFmtId="0" fontId="60" fillId="14" borderId="84" applyNumberFormat="0" applyAlignment="0" applyProtection="0"/>
    <xf numFmtId="0" fontId="60" fillId="14" borderId="84" applyNumberFormat="0" applyAlignment="0" applyProtection="0"/>
    <xf numFmtId="167" fontId="62" fillId="0" borderId="17">
      <alignment horizontal="right" vertical="center"/>
    </xf>
    <xf numFmtId="0" fontId="175" fillId="52" borderId="0" applyNumberFormat="0" applyBorder="0" applyAlignment="0" applyProtection="0"/>
    <xf numFmtId="0" fontId="60" fillId="14" borderId="84" applyNumberFormat="0" applyAlignment="0" applyProtection="0"/>
    <xf numFmtId="167" fontId="62" fillId="0" borderId="17">
      <alignment horizontal="right" vertical="center"/>
    </xf>
    <xf numFmtId="43" fontId="118" fillId="0" borderId="0" applyFont="0" applyFill="0" applyBorder="0" applyAlignment="0" applyProtection="0"/>
    <xf numFmtId="167" fontId="6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222" fontId="102" fillId="0" borderId="0"/>
    <xf numFmtId="0" fontId="79" fillId="21" borderId="89" applyNumberFormat="0" applyFont="0" applyAlignment="0" applyProtection="0"/>
    <xf numFmtId="4" fontId="80" fillId="24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81" fontId="72" fillId="0" borderId="17">
      <alignment horizontal="right" vertical="center"/>
    </xf>
    <xf numFmtId="4" fontId="92" fillId="23" borderId="90" applyNumberFormat="0" applyProtection="0">
      <alignment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4" fontId="92" fillId="23" borderId="90" applyNumberFormat="0" applyProtection="0">
      <alignment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210" fontId="112" fillId="38" borderId="68" applyProtection="0">
      <alignment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4" fontId="92" fillId="23" borderId="90" applyNumberFormat="0" applyProtection="0">
      <alignment vertical="center"/>
    </xf>
    <xf numFmtId="167" fontId="62" fillId="0" borderId="17">
      <alignment horizontal="right" vertical="center"/>
    </xf>
    <xf numFmtId="0" fontId="60" fillId="14" borderId="84" applyNumberFormat="0" applyAlignment="0" applyProtection="0"/>
    <xf numFmtId="181" fontId="72" fillId="0" borderId="17">
      <alignment horizontal="right" vertical="center"/>
    </xf>
    <xf numFmtId="173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0" fontId="60" fillId="14" borderId="84" applyNumberFormat="0" applyAlignment="0" applyProtection="0"/>
    <xf numFmtId="181" fontId="7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60" fillId="14" borderId="84" applyNumberFormat="0" applyAlignment="0" applyProtection="0"/>
    <xf numFmtId="0" fontId="104" fillId="32" borderId="84" applyNumberFormat="0" applyAlignment="0" applyProtection="0"/>
    <xf numFmtId="0" fontId="66" fillId="0" borderId="68">
      <alignment horizontal="left" vertical="center"/>
    </xf>
    <xf numFmtId="0" fontId="173" fillId="38" borderId="104" applyNumberFormat="0" applyAlignment="0" applyProtection="0"/>
    <xf numFmtId="0" fontId="117" fillId="0" borderId="2" applyNumberFormat="0" applyFont="0" applyFill="0" applyBorder="0" applyAlignment="0">
      <alignment horizont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6" fontId="72" fillId="0" borderId="0" applyFill="0" applyBorder="0" applyAlignment="0" applyProtection="0"/>
    <xf numFmtId="0" fontId="66" fillId="0" borderId="93" applyNumberFormat="0" applyAlignment="0" applyProtection="0">
      <alignment horizontal="left" vertical="center"/>
    </xf>
    <xf numFmtId="175" fontId="61" fillId="0" borderId="17">
      <alignment horizontal="right" vertical="center"/>
    </xf>
    <xf numFmtId="43" fontId="72" fillId="0" borderId="0" applyFont="0" applyFill="0" applyBorder="0" applyAlignment="0" applyProtection="0"/>
    <xf numFmtId="2" fontId="84" fillId="0" borderId="17" applyBorder="0"/>
    <xf numFmtId="167" fontId="62" fillId="0" borderId="17">
      <alignment horizontal="right" vertical="center"/>
    </xf>
    <xf numFmtId="43" fontId="126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105" fillId="0" borderId="0" applyFont="0" applyFill="0" applyBorder="0" applyAlignment="0" applyProtection="0"/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3" fontId="105" fillId="0" borderId="0" applyFont="0" applyFill="0" applyBorder="0" applyAlignment="0" applyProtection="0"/>
    <xf numFmtId="43" fontId="105" fillId="0" borderId="0" applyFont="0" applyFill="0" applyBorder="0" applyAlignment="0" applyProtection="0"/>
    <xf numFmtId="211" fontId="90" fillId="0" borderId="17">
      <alignment horizontal="center"/>
    </xf>
    <xf numFmtId="0" fontId="99" fillId="31" borderId="84" applyNumberFormat="0" applyAlignment="0" applyProtection="0"/>
    <xf numFmtId="43" fontId="105" fillId="0" borderId="0" applyFont="0" applyFill="0" applyBorder="0" applyAlignment="0" applyProtection="0"/>
    <xf numFmtId="243" fontId="72" fillId="0" borderId="0" applyNumberFormat="0" applyFont="0" applyFill="0" applyBorder="0" applyAlignment="0" applyProtection="0"/>
    <xf numFmtId="211" fontId="90" fillId="0" borderId="17">
      <alignment horizontal="center"/>
    </xf>
    <xf numFmtId="0" fontId="99" fillId="31" borderId="84" applyNumberFormat="0" applyAlignment="0" applyProtection="0"/>
    <xf numFmtId="204" fontId="62" fillId="0" borderId="92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43" fontId="72" fillId="0" borderId="0" applyFont="0" applyFill="0" applyBorder="0" applyAlignment="0" applyProtection="0"/>
    <xf numFmtId="43" fontId="105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43" fontId="72" fillId="0" borderId="0" applyFont="0" applyFill="0" applyBorder="0" applyAlignment="0" applyProtection="0"/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43" fontId="130" fillId="0" borderId="0" applyFont="0" applyFill="0" applyBorder="0" applyAlignment="0" applyProtection="0"/>
    <xf numFmtId="3" fontId="68" fillId="0" borderId="68">
      <alignment horizontal="centerContinuous"/>
    </xf>
    <xf numFmtId="43" fontId="72" fillId="0" borderId="0" applyFont="0" applyFill="0" applyBorder="0" applyAlignment="0" applyProtection="0"/>
    <xf numFmtId="4" fontId="77" fillId="23" borderId="90" applyNumberFormat="0" applyProtection="0">
      <alignment vertical="center"/>
    </xf>
    <xf numFmtId="174" fontId="63" fillId="0" borderId="17">
      <alignment horizontal="right" vertical="center"/>
    </xf>
    <xf numFmtId="211" fontId="90" fillId="0" borderId="17">
      <alignment horizontal="center"/>
    </xf>
    <xf numFmtId="0" fontId="99" fillId="31" borderId="84" applyNumberFormat="0" applyAlignment="0" applyProtection="0"/>
    <xf numFmtId="43" fontId="105" fillId="0" borderId="0" applyFont="0" applyFill="0" applyBorder="0" applyAlignment="0" applyProtection="0"/>
    <xf numFmtId="43" fontId="245" fillId="0" borderId="0" applyFont="0" applyFill="0" applyBorder="0" applyAlignment="0" applyProtection="0"/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43" fontId="245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181" fontId="72" fillId="0" borderId="17">
      <alignment horizontal="right" vertical="center"/>
    </xf>
    <xf numFmtId="187" fontId="63" fillId="0" borderId="17">
      <alignment horizontal="right" vertical="center"/>
    </xf>
    <xf numFmtId="265" fontId="72" fillId="0" borderId="0" applyFont="0" applyFill="0" applyBorder="0" applyAlignment="0" applyProtection="0"/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211" fontId="90" fillId="0" borderId="17">
      <alignment horizontal="center"/>
    </xf>
    <xf numFmtId="0" fontId="99" fillId="31" borderId="84" applyNumberFormat="0" applyAlignment="0" applyProtection="0"/>
    <xf numFmtId="43" fontId="245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43" fontId="245" fillId="0" borderId="0" applyFont="0" applyFill="0" applyBorder="0" applyAlignment="0" applyProtection="0"/>
    <xf numFmtId="193" fontId="76" fillId="0" borderId="17">
      <alignment horizontal="right" vertical="center"/>
    </xf>
    <xf numFmtId="5" fontId="91" fillId="28" borderId="2" applyNumberFormat="0" applyAlignment="0">
      <alignment horizontal="left" vertical="top"/>
    </xf>
    <xf numFmtId="43" fontId="245" fillId="0" borderId="0" applyFont="0" applyFill="0" applyBorder="0" applyAlignment="0" applyProtection="0"/>
    <xf numFmtId="43" fontId="245" fillId="0" borderId="0" applyFont="0" applyFill="0" applyBorder="0" applyAlignment="0" applyProtection="0"/>
    <xf numFmtId="182" fontId="89" fillId="0" borderId="2"/>
    <xf numFmtId="167" fontId="62" fillId="0" borderId="17">
      <alignment horizontal="right" vertical="center"/>
    </xf>
    <xf numFmtId="43" fontId="245" fillId="0" borderId="0" applyFont="0" applyFill="0" applyBorder="0" applyAlignment="0" applyProtection="0"/>
    <xf numFmtId="43" fontId="245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2" fontId="89" fillId="0" borderId="2"/>
    <xf numFmtId="43" fontId="245" fillId="0" borderId="0" applyFont="0" applyFill="0" applyBorder="0" applyAlignment="0" applyProtection="0"/>
    <xf numFmtId="43" fontId="245" fillId="0" borderId="0" applyFont="0" applyFill="0" applyBorder="0" applyAlignment="0" applyProtection="0"/>
    <xf numFmtId="43" fontId="126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68" fillId="0" borderId="68">
      <alignment horizontal="centerContinuous"/>
    </xf>
    <xf numFmtId="43" fontId="72" fillId="0" borderId="0" applyFont="0" applyFill="0" applyBorder="0" applyAlignment="0" applyProtection="0"/>
    <xf numFmtId="175" fontId="61" fillId="0" borderId="17">
      <alignment horizontal="right" vertical="center"/>
    </xf>
    <xf numFmtId="2" fontId="82" fillId="0" borderId="2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0" fontId="75" fillId="0" borderId="48" applyNumberFormat="0" applyFont="0" applyBorder="0" applyProtection="0">
      <alignment horizontal="center" vertical="center"/>
    </xf>
    <xf numFmtId="0" fontId="66" fillId="0" borderId="93" applyNumberFormat="0" applyAlignment="0" applyProtection="0">
      <alignment horizontal="left" vertical="center"/>
    </xf>
    <xf numFmtId="43" fontId="245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2" fontId="82" fillId="0" borderId="2"/>
    <xf numFmtId="3" fontId="93" fillId="0" borderId="2" applyFill="0" applyAlignment="0" applyProtection="0">
      <alignment horizontal="justify" vertical="center"/>
    </xf>
    <xf numFmtId="167" fontId="62" fillId="0" borderId="17">
      <alignment horizontal="right" vertical="center"/>
    </xf>
    <xf numFmtId="182" fontId="89" fillId="0" borderId="2"/>
    <xf numFmtId="43" fontId="245" fillId="0" borderId="0" applyFont="0" applyFill="0" applyBorder="0" applyAlignment="0" applyProtection="0"/>
    <xf numFmtId="43" fontId="245" fillId="0" borderId="0" applyFont="0" applyFill="0" applyBorder="0" applyAlignment="0" applyProtection="0"/>
    <xf numFmtId="167" fontId="62" fillId="0" borderId="17">
      <alignment horizontal="right" vertical="center"/>
    </xf>
    <xf numFmtId="43" fontId="245" fillId="0" borderId="0" applyFont="0" applyFill="0" applyBorder="0" applyAlignment="0" applyProtection="0"/>
    <xf numFmtId="181" fontId="72" fillId="0" borderId="17">
      <alignment horizontal="right" vertical="center"/>
    </xf>
    <xf numFmtId="43" fontId="245" fillId="0" borderId="0" applyFont="0" applyFill="0" applyBorder="0" applyAlignment="0" applyProtection="0"/>
    <xf numFmtId="231" fontId="118" fillId="0" borderId="0" applyFont="0" applyFill="0" applyBorder="0" applyAlignment="0" applyProtection="0"/>
    <xf numFmtId="202" fontId="72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0" fontId="66" fillId="0" borderId="93" applyNumberFormat="0" applyAlignment="0" applyProtection="0">
      <alignment horizontal="left" vertical="center"/>
    </xf>
    <xf numFmtId="202" fontId="133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4" fontId="77" fillId="20" borderId="90" applyNumberFormat="0" applyProtection="0">
      <alignment horizontal="left" vertical="center" indent="1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43" fontId="98" fillId="0" borderId="0" applyFont="0" applyFill="0" applyBorder="0" applyAlignment="0" applyProtection="0"/>
    <xf numFmtId="174" fontId="63" fillId="0" borderId="17">
      <alignment horizontal="right" vertical="center"/>
    </xf>
    <xf numFmtId="167" fontId="62" fillId="0" borderId="17">
      <alignment horizontal="right" vertical="center"/>
    </xf>
    <xf numFmtId="43" fontId="126" fillId="0" borderId="0" applyFont="0" applyFill="0" applyBorder="0" applyAlignment="0" applyProtection="0"/>
    <xf numFmtId="167" fontId="62" fillId="0" borderId="17">
      <alignment horizontal="right" vertical="center"/>
    </xf>
    <xf numFmtId="43" fontId="72" fillId="0" borderId="0" applyFont="0" applyFill="0" applyBorder="0" applyAlignment="0" applyProtection="0"/>
    <xf numFmtId="167" fontId="62" fillId="0" borderId="17">
      <alignment horizontal="right" vertical="center"/>
    </xf>
    <xf numFmtId="43" fontId="72" fillId="0" borderId="0" applyFont="0" applyFill="0" applyBorder="0" applyAlignment="0" applyProtection="0"/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270" fontId="6" fillId="0" borderId="0"/>
    <xf numFmtId="193" fontId="76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3" fontId="199" fillId="0" borderId="0" applyFont="0" applyFill="0" applyBorder="0" applyAlignment="0" applyProtection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275" fontId="72" fillId="0" borderId="0" applyFont="0" applyFill="0" applyBorder="0" applyAlignment="0" applyProtection="0"/>
    <xf numFmtId="298" fontId="72" fillId="0" borderId="0"/>
    <xf numFmtId="0" fontId="200" fillId="0" borderId="0"/>
    <xf numFmtId="167" fontId="62" fillId="0" borderId="17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292" fontId="183" fillId="0" borderId="0" applyFont="0" applyFill="0" applyBorder="0">
      <alignment horizontal="left" vertical="top" wrapText="1"/>
      <protection locked="0"/>
    </xf>
    <xf numFmtId="171" fontId="72" fillId="0" borderId="0"/>
    <xf numFmtId="4" fontId="80" fillId="20" borderId="90" applyNumberFormat="0" applyProtection="0">
      <alignment horizontal="right" vertical="center"/>
    </xf>
    <xf numFmtId="202" fontId="114" fillId="0" borderId="0" applyFont="0" applyFill="0" applyBorder="0" applyAlignment="0" applyProtection="0"/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74" fontId="63" fillId="0" borderId="17">
      <alignment horizontal="right" vertical="center"/>
    </xf>
    <xf numFmtId="246" fontId="72" fillId="0" borderId="0" applyFont="0" applyFill="0" applyBorder="0" applyAlignment="0" applyProtection="0"/>
    <xf numFmtId="214" fontId="96" fillId="0" borderId="17">
      <alignment horizontal="right" vertical="center"/>
    </xf>
    <xf numFmtId="0" fontId="70" fillId="14" borderId="86" applyNumberFormat="0" applyAlignment="0" applyProtection="0"/>
    <xf numFmtId="49" fontId="94" fillId="0" borderId="2">
      <alignment vertical="center"/>
    </xf>
    <xf numFmtId="267" fontId="114" fillId="0" borderId="0" applyFont="0" applyFill="0" applyBorder="0" applyAlignment="0" applyProtection="0"/>
    <xf numFmtId="4" fontId="80" fillId="35" borderId="90" applyNumberFormat="0" applyProtection="0">
      <alignment horizontal="right" vertical="center"/>
    </xf>
    <xf numFmtId="49" fontId="94" fillId="0" borderId="2">
      <alignment vertical="center"/>
    </xf>
    <xf numFmtId="246" fontId="72" fillId="0" borderId="0" applyFont="0" applyFill="0" applyBorder="0" applyAlignment="0" applyProtection="0"/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259" fontId="63" fillId="0" borderId="0" applyFont="0" applyFill="0" applyBorder="0" applyAlignment="0" applyProtection="0"/>
    <xf numFmtId="167" fontId="62" fillId="0" borderId="17">
      <alignment horizontal="right" vertical="center"/>
    </xf>
    <xf numFmtId="211" fontId="90" fillId="0" borderId="17">
      <alignment horizontal="center"/>
    </xf>
    <xf numFmtId="0" fontId="99" fillId="31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284" fontId="63" fillId="0" borderId="0" applyFont="0" applyFill="0" applyBorder="0" applyAlignment="0" applyProtection="0"/>
    <xf numFmtId="10" fontId="78" fillId="14" borderId="2" applyNumberFormat="0" applyBorder="0" applyAlignment="0" applyProtection="0"/>
    <xf numFmtId="200" fontId="64" fillId="0" borderId="0" applyFill="0" applyBorder="0" applyAlignment="0" applyProtection="0"/>
    <xf numFmtId="41" fontId="114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175" fontId="61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1" fontId="114" fillId="0" borderId="0" applyFont="0" applyFill="0" applyBorder="0" applyAlignment="0" applyProtection="0"/>
    <xf numFmtId="193" fontId="76" fillId="0" borderId="17">
      <alignment horizontal="right" vertical="center"/>
    </xf>
    <xf numFmtId="166" fontId="64" fillId="0" borderId="0" applyFill="0" applyBorder="0" applyAlignment="0" applyProtection="0"/>
    <xf numFmtId="175" fontId="61" fillId="0" borderId="17">
      <alignment horizontal="right" vertical="center"/>
    </xf>
    <xf numFmtId="4" fontId="80" fillId="25" borderId="90" applyNumberFormat="0" applyProtection="0">
      <alignment vertical="center"/>
    </xf>
    <xf numFmtId="166" fontId="64" fillId="0" borderId="0" applyFill="0" applyBorder="0" applyAlignment="0" applyProtection="0"/>
    <xf numFmtId="164" fontId="114" fillId="0" borderId="0" applyFont="0" applyFill="0" applyBorder="0" applyAlignment="0" applyProtection="0"/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88" fontId="114" fillId="0" borderId="0" applyFont="0" applyFill="0" applyBorder="0" applyAlignment="0" applyProtection="0"/>
    <xf numFmtId="49" fontId="94" fillId="0" borderId="2">
      <alignment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4" fontId="86" fillId="25" borderId="90" applyNumberFormat="0" applyProtection="0">
      <alignment vertical="center"/>
    </xf>
    <xf numFmtId="0" fontId="66" fillId="0" borderId="68">
      <alignment horizontal="left" vertical="center"/>
    </xf>
    <xf numFmtId="174" fontId="63" fillId="0" borderId="17">
      <alignment horizontal="right" vertical="center"/>
    </xf>
    <xf numFmtId="188" fontId="114" fillId="0" borderId="0" applyFont="0" applyFill="0" applyBorder="0" applyAlignment="0" applyProtection="0"/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88" fontId="114" fillId="0" borderId="0" applyFont="0" applyFill="0" applyBorder="0" applyAlignment="0" applyProtection="0"/>
    <xf numFmtId="41" fontId="114" fillId="0" borderId="0" applyFont="0" applyFill="0" applyBorder="0" applyAlignment="0" applyProtection="0"/>
    <xf numFmtId="3" fontId="95" fillId="0" borderId="19">
      <alignment vertical="center"/>
    </xf>
    <xf numFmtId="41" fontId="114" fillId="0" borderId="0" applyFont="0" applyFill="0" applyBorder="0" applyAlignment="0" applyProtection="0"/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6" fontId="64" fillId="0" borderId="0" applyFill="0" applyBorder="0" applyAlignment="0" applyProtection="0"/>
    <xf numFmtId="4" fontId="92" fillId="23" borderId="90" applyNumberFormat="0" applyProtection="0">
      <alignment vertical="center"/>
    </xf>
    <xf numFmtId="227" fontId="63" fillId="0" borderId="17">
      <alignment horizontal="right" vertical="center"/>
    </xf>
    <xf numFmtId="175" fontId="61" fillId="0" borderId="17">
      <alignment horizontal="right" vertical="center"/>
    </xf>
    <xf numFmtId="210" fontId="112" fillId="38" borderId="68" applyProtection="0">
      <alignment vertical="center"/>
    </xf>
    <xf numFmtId="3" fontId="68" fillId="0" borderId="68">
      <alignment horizontal="centerContinuous"/>
    </xf>
    <xf numFmtId="166" fontId="64" fillId="0" borderId="0" applyFill="0" applyBorder="0" applyAlignment="0" applyProtection="0"/>
    <xf numFmtId="0" fontId="66" fillId="0" borderId="68">
      <alignment horizontal="left" vertical="center"/>
    </xf>
    <xf numFmtId="175" fontId="61" fillId="0" borderId="17">
      <alignment horizontal="right" vertical="center"/>
    </xf>
    <xf numFmtId="0" fontId="70" fillId="14" borderId="86" applyNumberFormat="0" applyAlignment="0" applyProtection="0"/>
    <xf numFmtId="164" fontId="114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276" fontId="64" fillId="0" borderId="0" applyFill="0" applyBorder="0" applyAlignment="0" applyProtection="0"/>
    <xf numFmtId="204" fontId="62" fillId="0" borderId="92">
      <alignment horizontal="right" vertical="center"/>
    </xf>
    <xf numFmtId="41" fontId="114" fillId="0" borderId="0" applyFont="0" applyFill="0" applyBorder="0" applyAlignment="0" applyProtection="0"/>
    <xf numFmtId="174" fontId="63" fillId="0" borderId="17">
      <alignment horizontal="right" vertical="center"/>
    </xf>
    <xf numFmtId="0" fontId="67" fillId="0" borderId="47" applyNumberFormat="0">
      <alignment horizontal="center"/>
    </xf>
    <xf numFmtId="202" fontId="114" fillId="0" borderId="0" applyFont="0" applyFill="0" applyBorder="0" applyAlignment="0" applyProtection="0"/>
    <xf numFmtId="0" fontId="72" fillId="0" borderId="0"/>
    <xf numFmtId="167" fontId="62" fillId="0" borderId="17">
      <alignment horizontal="right" vertical="center"/>
    </xf>
    <xf numFmtId="181" fontId="7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0" fontId="99" fillId="31" borderId="84" applyNumberFormat="0" applyAlignment="0" applyProtection="0"/>
    <xf numFmtId="43" fontId="114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271" fontId="72" fillId="0" borderId="0" applyFont="0" applyFill="0" applyBorder="0" applyAlignment="0" applyProtection="0"/>
    <xf numFmtId="4" fontId="72" fillId="0" borderId="2">
      <alignment wrapText="1"/>
    </xf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252" fontId="64" fillId="0" borderId="0" applyFill="0" applyBorder="0" applyAlignment="0" applyProtection="0"/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0" fontId="78" fillId="21" borderId="2" applyNumberFormat="0" applyBorder="0" applyAlignment="0" applyProtection="0"/>
    <xf numFmtId="4" fontId="77" fillId="30" borderId="94" applyNumberFormat="0" applyProtection="0">
      <alignment horizontal="left" vertical="center" indent="1"/>
    </xf>
    <xf numFmtId="196" fontId="64" fillId="0" borderId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110" fillId="0" borderId="0"/>
    <xf numFmtId="167" fontId="62" fillId="0" borderId="17">
      <alignment horizontal="right" vertical="center"/>
    </xf>
    <xf numFmtId="3" fontId="68" fillId="0" borderId="68">
      <alignment horizontal="centerContinuous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65" fontId="114" fillId="0" borderId="0" applyFont="0" applyFill="0" applyBorder="0" applyAlignment="0" applyProtection="0"/>
    <xf numFmtId="175" fontId="61" fillId="0" borderId="17">
      <alignment horizontal="right" vertical="center"/>
    </xf>
    <xf numFmtId="202" fontId="114" fillId="0" borderId="0" applyFont="0" applyFill="0" applyBorder="0" applyAlignment="0" applyProtection="0"/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71" fontId="72" fillId="0" borderId="0" applyFont="0" applyFill="0" applyBorder="0" applyAlignment="0" applyProtection="0"/>
    <xf numFmtId="167" fontId="62" fillId="0" borderId="17">
      <alignment horizontal="right" vertical="center"/>
    </xf>
    <xf numFmtId="9" fontId="64" fillId="0" borderId="45" applyNumberFormat="0" applyBorder="0"/>
    <xf numFmtId="181" fontId="72" fillId="0" borderId="17">
      <alignment horizontal="right" vertical="center"/>
    </xf>
    <xf numFmtId="167" fontId="62" fillId="0" borderId="17">
      <alignment horizontal="right" vertical="center"/>
    </xf>
    <xf numFmtId="271" fontId="72" fillId="0" borderId="0" applyFont="0" applyFill="0" applyBorder="0" applyAlignment="0" applyProtection="0"/>
    <xf numFmtId="167" fontId="62" fillId="0" borderId="17">
      <alignment horizontal="right" vertical="center"/>
    </xf>
    <xf numFmtId="172" fontId="63" fillId="0" borderId="0" applyFont="0" applyFill="0" applyBorder="0" applyAlignment="0" applyProtection="0"/>
    <xf numFmtId="167" fontId="62" fillId="0" borderId="17">
      <alignment horizontal="right" vertical="center"/>
    </xf>
    <xf numFmtId="289" fontId="63" fillId="0" borderId="0" applyFont="0" applyFill="0" applyBorder="0" applyAlignment="0" applyProtection="0"/>
    <xf numFmtId="289" fontId="63" fillId="0" borderId="0" applyFont="0" applyFill="0" applyBorder="0" applyAlignment="0" applyProtection="0"/>
    <xf numFmtId="167" fontId="62" fillId="0" borderId="17">
      <alignment horizontal="right" vertical="center"/>
    </xf>
    <xf numFmtId="252" fontId="64" fillId="0" borderId="0" applyFill="0" applyBorder="0" applyAlignment="0" applyProtection="0"/>
    <xf numFmtId="43" fontId="114" fillId="0" borderId="0" applyFont="0" applyFill="0" applyBorder="0" applyAlignment="0" applyProtection="0"/>
    <xf numFmtId="9" fontId="64" fillId="0" borderId="45" applyNumberFormat="0" applyBorder="0"/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3" fontId="114" fillId="0" borderId="0" applyFont="0" applyFill="0" applyBorder="0" applyAlignment="0" applyProtection="0"/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5" fontId="114" fillId="0" borderId="0" applyFont="0" applyFill="0" applyBorder="0" applyAlignment="0" applyProtection="0"/>
    <xf numFmtId="4" fontId="86" fillId="25" borderId="90" applyNumberFormat="0" applyProtection="0">
      <alignment horizontal="right" vertical="center"/>
    </xf>
    <xf numFmtId="202" fontId="114" fillId="0" borderId="0" applyFont="0" applyFill="0" applyBorder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202" fontId="114" fillId="0" borderId="0" applyFont="0" applyFill="0" applyBorder="0" applyAlignment="0" applyProtection="0"/>
    <xf numFmtId="202" fontId="114" fillId="0" borderId="0" applyFont="0" applyFill="0" applyBorder="0" applyAlignment="0" applyProtection="0"/>
    <xf numFmtId="252" fontId="64" fillId="0" borderId="0" applyFill="0" applyBorder="0" applyAlignment="0" applyProtection="0"/>
    <xf numFmtId="4" fontId="103" fillId="25" borderId="90" applyNumberFormat="0" applyProtection="0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252" fontId="64" fillId="0" borderId="0" applyFill="0" applyBorder="0" applyAlignment="0" applyProtection="0"/>
    <xf numFmtId="4" fontId="80" fillId="35" borderId="90" applyNumberFormat="0" applyProtection="0">
      <alignment horizontal="right" vertical="center"/>
    </xf>
    <xf numFmtId="196" fontId="64" fillId="0" borderId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5" fontId="114" fillId="0" borderId="0" applyFont="0" applyFill="0" applyBorder="0" applyAlignment="0" applyProtection="0"/>
    <xf numFmtId="193" fontId="76" fillId="0" borderId="17">
      <alignment horizontal="right" vertical="center"/>
    </xf>
    <xf numFmtId="266" fontId="64" fillId="0" borderId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3" fontId="114" fillId="0" borderId="0" applyFont="0" applyFill="0" applyBorder="0" applyAlignment="0" applyProtection="0"/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4" fontId="80" fillId="26" borderId="90" applyNumberFormat="0" applyProtection="0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64" fillId="0" borderId="0" applyBorder="0" applyAlignment="0"/>
    <xf numFmtId="167" fontId="6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0" fontId="75" fillId="0" borderId="48" applyNumberFormat="0" applyFont="0" applyBorder="0" applyProtection="0">
      <alignment horizontal="center" vertical="center"/>
    </xf>
    <xf numFmtId="3" fontId="63" fillId="0" borderId="0" applyFont="0" applyBorder="0" applyAlignment="0"/>
    <xf numFmtId="167" fontId="62" fillId="0" borderId="17">
      <alignment horizontal="right" vertical="center"/>
    </xf>
    <xf numFmtId="2" fontId="72" fillId="0" borderId="0" applyFont="0" applyFill="0" applyBorder="0" applyAlignment="0" applyProtection="0"/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94" fillId="0" borderId="2">
      <alignment vertical="center"/>
    </xf>
    <xf numFmtId="2" fontId="72" fillId="0" borderId="0" applyFont="0" applyFill="0" applyBorder="0" applyAlignment="0" applyProtection="0"/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189" fillId="34" borderId="0" applyNumberFormat="0" applyBorder="0" applyAlignment="0" applyProtection="0"/>
    <xf numFmtId="0" fontId="245" fillId="0" borderId="0"/>
    <xf numFmtId="38" fontId="78" fillId="32" borderId="0" applyNumberFormat="0" applyBorder="0" applyAlignment="0" applyProtection="0"/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4" fontId="201" fillId="0" borderId="0" applyNumberFormat="0" applyFill="0" applyBorder="0" applyAlignment="0" applyProtection="0">
      <alignment horizontal="left"/>
    </xf>
    <xf numFmtId="293" fontId="202" fillId="32" borderId="0" applyBorder="0" applyProtection="0"/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99" fontId="72" fillId="0" borderId="107" applyFont="0" applyFill="0" applyBorder="0" applyAlignment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10" fontId="78" fillId="14" borderId="2" applyNumberFormat="0" applyBorder="0" applyAlignment="0" applyProtection="0"/>
    <xf numFmtId="281" fontId="126" fillId="50" borderId="0" applyBorder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0" fillId="14" borderId="86" applyNumberFormat="0" applyAlignment="0" applyProtection="0"/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82" fontId="126" fillId="25" borderId="44" applyBorder="0">
      <alignment horizontal="center"/>
    </xf>
    <xf numFmtId="0" fontId="67" fillId="0" borderId="85" applyNumberFormat="0">
      <alignment horizontal="center"/>
    </xf>
    <xf numFmtId="174" fontId="63" fillId="0" borderId="17">
      <alignment horizontal="right" vertical="center"/>
    </xf>
    <xf numFmtId="3" fontId="68" fillId="0" borderId="68">
      <alignment horizontal="centerContinuous"/>
    </xf>
    <xf numFmtId="210" fontId="112" fillId="38" borderId="68" applyProtection="0">
      <alignment vertical="center"/>
    </xf>
    <xf numFmtId="281" fontId="126" fillId="50" borderId="0" applyBorder="0">
      <alignment horizontal="center"/>
    </xf>
    <xf numFmtId="4" fontId="80" fillId="23" borderId="90" applyNumberFormat="0" applyProtection="0">
      <alignment horizontal="left" vertical="center" indent="1"/>
    </xf>
    <xf numFmtId="4" fontId="80" fillId="22" borderId="90" applyNumberFormat="0" applyProtection="0">
      <alignment horizontal="right" vertical="center"/>
    </xf>
    <xf numFmtId="0" fontId="203" fillId="58" borderId="0"/>
    <xf numFmtId="0" fontId="67" fillId="0" borderId="47" applyNumberFormat="0">
      <alignment horizont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204" fillId="0" borderId="0">
      <alignment horizontal="left"/>
    </xf>
    <xf numFmtId="4" fontId="80" fillId="31" borderId="90" applyNumberFormat="0" applyProtection="0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0" fontId="66" fillId="0" borderId="93" applyNumberFormat="0" applyAlignment="0" applyProtection="0">
      <alignment horizontal="left" vertical="center"/>
    </xf>
    <xf numFmtId="10" fontId="78" fillId="21" borderId="2" applyNumberFormat="0" applyBorder="0" applyAlignment="0" applyProtection="0"/>
    <xf numFmtId="0" fontId="67" fillId="0" borderId="85" applyNumberFormat="0">
      <alignment horizontal="center"/>
    </xf>
    <xf numFmtId="0" fontId="66" fillId="0" borderId="93" applyNumberFormat="0" applyAlignment="0" applyProtection="0">
      <alignment horizontal="left" vertical="center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4" fontId="80" fillId="29" borderId="90" applyNumberFormat="0" applyProtection="0">
      <alignment horizontal="right" vertical="center"/>
    </xf>
    <xf numFmtId="10" fontId="78" fillId="21" borderId="2" applyNumberFormat="0" applyBorder="0" applyAlignment="0" applyProtection="0"/>
    <xf numFmtId="0" fontId="67" fillId="0" borderId="85" applyNumberFormat="0">
      <alignment horizontal="center"/>
    </xf>
    <xf numFmtId="204" fontId="62" fillId="0" borderId="92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67" fillId="0" borderId="47" applyNumberFormat="0">
      <alignment horizontal="center"/>
    </xf>
    <xf numFmtId="175" fontId="61" fillId="0" borderId="17">
      <alignment horizontal="right" vertical="center"/>
    </xf>
    <xf numFmtId="10" fontId="78" fillId="21" borderId="2" applyNumberFormat="0" applyBorder="0" applyAlignment="0" applyProtection="0"/>
    <xf numFmtId="0" fontId="67" fillId="0" borderId="85" applyNumberFormat="0">
      <alignment horizontal="center"/>
    </xf>
    <xf numFmtId="0" fontId="66" fillId="0" borderId="93" applyNumberFormat="0" applyAlignment="0" applyProtection="0">
      <alignment horizontal="left" vertical="center"/>
    </xf>
    <xf numFmtId="0" fontId="67" fillId="0" borderId="85" applyNumberFormat="0">
      <alignment horizont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0" fontId="67" fillId="0" borderId="85" applyNumberFormat="0">
      <alignment horizontal="center"/>
    </xf>
    <xf numFmtId="4" fontId="72" fillId="0" borderId="2">
      <alignment wrapText="1"/>
    </xf>
    <xf numFmtId="0" fontId="66" fillId="0" borderId="93" applyNumberFormat="0" applyAlignment="0" applyProtection="0">
      <alignment horizontal="left" vertical="center"/>
    </xf>
    <xf numFmtId="0" fontId="67" fillId="0" borderId="85" applyNumberFormat="0">
      <alignment horizont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0" fontId="67" fillId="0" borderId="85" applyNumberFormat="0">
      <alignment horizontal="center"/>
    </xf>
    <xf numFmtId="4" fontId="77" fillId="20" borderId="88" applyNumberFormat="0" applyProtection="0">
      <alignment horizontal="left" vertical="center" indent="1"/>
    </xf>
    <xf numFmtId="10" fontId="78" fillId="21" borderId="2" applyNumberFormat="0" applyBorder="0" applyAlignment="0" applyProtection="0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4" fontId="86" fillId="25" borderId="90" applyNumberFormat="0" applyProtection="0">
      <alignment vertical="center"/>
    </xf>
    <xf numFmtId="0" fontId="66" fillId="0" borderId="93" applyNumberFormat="0" applyAlignment="0" applyProtection="0">
      <alignment horizontal="left" vertical="center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74" fontId="63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0" fontId="78" fillId="14" borderId="2" applyNumberFormat="0" applyBorder="0" applyAlignment="0" applyProtection="0"/>
    <xf numFmtId="0" fontId="66" fillId="0" borderId="93" applyNumberFormat="0" applyAlignment="0" applyProtection="0">
      <alignment horizontal="left" vertical="center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174" fontId="63" fillId="0" borderId="17">
      <alignment horizontal="right" vertical="center"/>
    </xf>
    <xf numFmtId="217" fontId="61" fillId="0" borderId="0" applyFont="0" applyFill="0" applyBorder="0" applyAlignment="0" applyProtection="0"/>
    <xf numFmtId="242" fontId="61" fillId="0" borderId="0" applyFont="0" applyFill="0" applyBorder="0" applyAlignment="0" applyProtection="0"/>
    <xf numFmtId="181" fontId="7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74" fontId="63" fillId="0" borderId="17">
      <alignment horizontal="right" vertical="center"/>
    </xf>
    <xf numFmtId="178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81" fontId="7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4" fontId="77" fillId="30" borderId="94" applyNumberFormat="0" applyProtection="0">
      <alignment horizontal="left" vertical="center" indent="1"/>
    </xf>
    <xf numFmtId="4" fontId="80" fillId="23" borderId="90" applyNumberFormat="0" applyProtection="0">
      <alignment horizontal="left" vertical="center" indent="1"/>
    </xf>
    <xf numFmtId="0" fontId="67" fillId="0" borderId="85" applyNumberFormat="0">
      <alignment horizontal="center"/>
    </xf>
    <xf numFmtId="0" fontId="66" fillId="0" borderId="93" applyNumberFormat="0" applyAlignment="0" applyProtection="0">
      <alignment horizontal="left" vertical="center"/>
    </xf>
    <xf numFmtId="175" fontId="61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0" fontId="67" fillId="0" borderId="47" applyNumberFormat="0">
      <alignment horizont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0" fontId="66" fillId="0" borderId="93" applyNumberFormat="0" applyAlignment="0" applyProtection="0">
      <alignment horizontal="left" vertical="center"/>
    </xf>
    <xf numFmtId="188" fontId="73" fillId="0" borderId="2" applyNumberFormat="0" applyFont="0" applyFill="0" applyBorder="0" applyProtection="0">
      <alignment horizontal="distributed"/>
    </xf>
    <xf numFmtId="0" fontId="66" fillId="0" borderId="68">
      <alignment horizontal="left" vertical="center"/>
    </xf>
    <xf numFmtId="181" fontId="72" fillId="0" borderId="17">
      <alignment horizontal="right" vertical="center"/>
    </xf>
    <xf numFmtId="4" fontId="77" fillId="23" borderId="90" applyNumberFormat="0" applyProtection="0">
      <alignment vertical="center"/>
    </xf>
    <xf numFmtId="4" fontId="80" fillId="23" borderId="90" applyNumberFormat="0" applyProtection="0">
      <alignment horizontal="left" vertical="center" indent="1"/>
    </xf>
    <xf numFmtId="0" fontId="66" fillId="0" borderId="93" applyNumberFormat="0" applyAlignment="0" applyProtection="0">
      <alignment horizontal="left" vertical="center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0" fontId="66" fillId="0" borderId="93" applyNumberFormat="0" applyAlignment="0" applyProtection="0">
      <alignment horizontal="left" vertical="center"/>
    </xf>
    <xf numFmtId="188" fontId="73" fillId="0" borderId="2" applyNumberFormat="0" applyFont="0" applyFill="0" applyBorder="0" applyProtection="0">
      <alignment horizontal="distributed"/>
    </xf>
    <xf numFmtId="49" fontId="83" fillId="0" borderId="2" applyNumberFormat="0" applyFont="0" applyFill="0" applyAlignment="0" applyProtection="0">
      <alignment horizontal="center" vertical="center" wrapText="1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181" fontId="7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0" fontId="66" fillId="0" borderId="93" applyNumberFormat="0" applyAlignment="0" applyProtection="0">
      <alignment horizontal="lef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0" fontId="66" fillId="0" borderId="93" applyNumberFormat="0" applyAlignment="0" applyProtection="0">
      <alignment horizontal="lef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75" fillId="0" borderId="48" applyNumberFormat="0" applyFont="0" applyBorder="0" applyProtection="0">
      <alignment horizontal="center" vertical="center"/>
    </xf>
    <xf numFmtId="300" fontId="72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0" fontId="66" fillId="0" borderId="93" applyNumberFormat="0" applyAlignment="0" applyProtection="0">
      <alignment horizontal="lef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2" fontId="84" fillId="0" borderId="17" applyBorder="0"/>
    <xf numFmtId="4" fontId="121" fillId="28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93" fontId="76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9" fontId="64" fillId="0" borderId="45" applyNumberFormat="0" applyBorder="0"/>
    <xf numFmtId="4" fontId="86" fillId="25" borderId="90" applyNumberFormat="0" applyProtection="0">
      <alignment vertical="center"/>
    </xf>
    <xf numFmtId="181" fontId="72" fillId="0" borderId="17">
      <alignment horizontal="right" vertical="center"/>
    </xf>
    <xf numFmtId="9" fontId="64" fillId="0" borderId="45" applyNumberFormat="0" applyBorder="0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9" fontId="64" fillId="0" borderId="45" applyNumberFormat="0" applyBorder="0"/>
    <xf numFmtId="175" fontId="61" fillId="0" borderId="17">
      <alignment horizontal="right" vertical="center"/>
    </xf>
    <xf numFmtId="0" fontId="67" fillId="0" borderId="47" applyNumberFormat="0">
      <alignment horizont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0" fontId="66" fillId="0" borderId="93" applyNumberFormat="0" applyAlignment="0" applyProtection="0">
      <alignment horizontal="lef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81" fontId="7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9" fontId="64" fillId="0" borderId="45" applyNumberFormat="0" applyBorder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0" fontId="113" fillId="32" borderId="86" applyNumberFormat="0" applyAlignment="0" applyProtection="0"/>
    <xf numFmtId="174" fontId="63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9" fontId="64" fillId="0" borderId="45" applyNumberFormat="0" applyBorder="0"/>
    <xf numFmtId="174" fontId="63" fillId="0" borderId="17">
      <alignment horizontal="right" vertical="center"/>
    </xf>
    <xf numFmtId="9" fontId="64" fillId="0" borderId="45" applyNumberFormat="0" applyBorder="0"/>
    <xf numFmtId="0" fontId="66" fillId="0" borderId="93" applyNumberFormat="0" applyAlignment="0" applyProtection="0">
      <alignment horizontal="lef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0" fontId="71" fillId="0" borderId="87" applyNumberFormat="0" applyAlignment="0">
      <alignment horizontal="center"/>
    </xf>
    <xf numFmtId="0" fontId="66" fillId="0" borderId="93" applyNumberFormat="0" applyAlignment="0" applyProtection="0">
      <alignment horizontal="left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4" fontId="80" fillId="34" borderId="90" applyNumberFormat="0" applyProtection="0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67" fillId="0" borderId="47" applyNumberFormat="0">
      <alignment horizont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210" fontId="112" fillId="38" borderId="68" applyProtection="0">
      <alignment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66" fillId="0" borderId="93" applyNumberFormat="0" applyAlignment="0" applyProtection="0">
      <alignment horizontal="left" vertical="center"/>
    </xf>
    <xf numFmtId="3" fontId="68" fillId="0" borderId="68">
      <alignment horizontal="centerContinuous"/>
    </xf>
    <xf numFmtId="210" fontId="112" fillId="38" borderId="68" applyProtection="0">
      <alignment vertical="center"/>
    </xf>
    <xf numFmtId="0" fontId="117" fillId="0" borderId="2" applyNumberFormat="0" applyFont="0" applyFill="0" applyBorder="0" applyAlignment="0">
      <alignment horizontal="center"/>
    </xf>
    <xf numFmtId="0" fontId="66" fillId="0" borderId="93" applyNumberFormat="0" applyAlignment="0" applyProtection="0">
      <alignment horizontal="left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204" fontId="62" fillId="0" borderId="92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66" fillId="0" borderId="93" applyNumberFormat="0" applyAlignment="0" applyProtection="0">
      <alignment horizontal="left" vertical="center"/>
    </xf>
    <xf numFmtId="210" fontId="112" fillId="38" borderId="68" applyProtection="0">
      <alignment vertical="center"/>
    </xf>
    <xf numFmtId="0" fontId="117" fillId="0" borderId="2" applyNumberFormat="0" applyFont="0" applyFill="0" applyBorder="0" applyAlignment="0">
      <alignment horizont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66" fillId="0" borderId="93" applyNumberFormat="0" applyAlignment="0" applyProtection="0">
      <alignment horizontal="left" vertical="center"/>
    </xf>
    <xf numFmtId="210" fontId="112" fillId="38" borderId="68" applyProtection="0">
      <alignment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" fontId="84" fillId="0" borderId="17" applyBorder="0"/>
    <xf numFmtId="0" fontId="66" fillId="0" borderId="93" applyNumberFormat="0" applyAlignment="0" applyProtection="0">
      <alignment horizontal="left" vertical="center"/>
    </xf>
    <xf numFmtId="0" fontId="66" fillId="0" borderId="68">
      <alignment horizontal="lef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67" fillId="0" borderId="85" applyNumberFormat="0">
      <alignment horizontal="center"/>
    </xf>
    <xf numFmtId="174" fontId="63" fillId="0" borderId="17">
      <alignment horizontal="right" vertical="center"/>
    </xf>
    <xf numFmtId="0" fontId="67" fillId="0" borderId="85" applyNumberFormat="0">
      <alignment horizont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0" fontId="67" fillId="0" borderId="85" applyNumberFormat="0">
      <alignment horizont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6" fontId="65" fillId="18" borderId="1"/>
    <xf numFmtId="0" fontId="66" fillId="0" borderId="93" applyNumberFormat="0" applyAlignment="0" applyProtection="0">
      <alignment horizontal="left" vertic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0" fontId="66" fillId="0" borderId="93" applyNumberFormat="0" applyAlignment="0" applyProtection="0">
      <alignment horizontal="left" vertical="center"/>
    </xf>
    <xf numFmtId="227" fontId="63" fillId="0" borderId="17">
      <alignment horizontal="right" vertic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6" fontId="65" fillId="18" borderId="1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99" fillId="31" borderId="84" applyNumberFormat="0" applyAlignment="0" applyProtection="0"/>
    <xf numFmtId="4" fontId="86" fillId="25" borderId="90" applyNumberFormat="0" applyProtection="0">
      <alignment vertical="center"/>
    </xf>
    <xf numFmtId="0" fontId="66" fillId="0" borderId="93" applyNumberFormat="0" applyAlignment="0" applyProtection="0">
      <alignment horizontal="left" vertical="center"/>
    </xf>
    <xf numFmtId="181" fontId="7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193" fontId="76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9" fontId="64" fillId="0" borderId="45" applyNumberFormat="0" applyBorder="0"/>
    <xf numFmtId="4" fontId="80" fillId="36" borderId="90" applyNumberFormat="0" applyProtection="0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104" fillId="32" borderId="84" applyNumberFormat="0" applyAlignment="0" applyProtection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81" fontId="7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2" fontId="84" fillId="0" borderId="17" applyBorder="0"/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93" fontId="76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0" fontId="67" fillId="0" borderId="85" applyNumberFormat="0">
      <alignment horizont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2" fontId="84" fillId="0" borderId="17" applyBorder="0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74" fontId="63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68" fillId="0" borderId="68">
      <alignment horizontal="centerContinuous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4" fontId="80" fillId="25" borderId="90" applyNumberFormat="0" applyProtection="0">
      <alignment horizontal="right" vertical="center"/>
    </xf>
    <xf numFmtId="0" fontId="66" fillId="0" borderId="93" applyNumberFormat="0" applyAlignment="0" applyProtection="0">
      <alignment horizontal="lef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2" fontId="72" fillId="0" borderId="0" applyFont="0" applyFill="0" applyBorder="0" applyAlignment="0" applyProtection="0"/>
    <xf numFmtId="175" fontId="61" fillId="0" borderId="17">
      <alignment horizontal="right" vertical="center"/>
    </xf>
    <xf numFmtId="9" fontId="64" fillId="0" borderId="45" applyNumberFormat="0" applyBorder="0"/>
    <xf numFmtId="9" fontId="64" fillId="0" borderId="45" applyNumberFormat="0" applyBorder="0"/>
    <xf numFmtId="3" fontId="95" fillId="0" borderId="19">
      <alignment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0" fontId="72" fillId="21" borderId="89" applyNumberFormat="0" applyFont="0" applyAlignment="0" applyProtection="0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97" fontId="64" fillId="0" borderId="0" applyFont="0" applyFill="0" applyBorder="0" applyAlignment="0" applyProtection="0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77" fillId="23" borderId="90" applyNumberFormat="0" applyProtection="0">
      <alignment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0" fontId="72" fillId="0" borderId="0"/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4" fontId="77" fillId="23" borderId="90" applyNumberFormat="0" applyProtection="0">
      <alignment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0" fontId="72" fillId="0" borderId="0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2" fontId="84" fillId="0" borderId="17" applyBorder="0"/>
    <xf numFmtId="0" fontId="66" fillId="0" borderId="93" applyNumberFormat="0" applyAlignment="0" applyProtection="0">
      <alignment horizontal="lef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0" fontId="72" fillId="0" borderId="0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0" fontId="118" fillId="0" borderId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75" fillId="0" borderId="48" applyNumberFormat="0" applyFont="0" applyBorder="0" applyProtection="0">
      <alignment horizontal="center" vertical="center"/>
    </xf>
    <xf numFmtId="4" fontId="139" fillId="0" borderId="3" applyBorder="0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0" fontId="75" fillId="0" borderId="48" applyNumberFormat="0" applyFont="0" applyBorder="0" applyProtection="0">
      <alignment horizontal="center" vertical="center"/>
    </xf>
    <xf numFmtId="0" fontId="66" fillId="0" borderId="93" applyNumberFormat="0" applyAlignment="0" applyProtection="0">
      <alignment horizontal="left" vertical="center"/>
    </xf>
    <xf numFmtId="174" fontId="63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75" fillId="0" borderId="48" applyNumberFormat="0" applyFont="0" applyBorder="0" applyProtection="0">
      <alignment horizontal="center" vertical="center"/>
    </xf>
    <xf numFmtId="0" fontId="66" fillId="0" borderId="93" applyNumberFormat="0" applyAlignment="0" applyProtection="0">
      <alignment horizontal="left" vertical="center"/>
    </xf>
    <xf numFmtId="2" fontId="84" fillId="0" borderId="17" applyBorder="0"/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9" fontId="64" fillId="0" borderId="45" applyNumberFormat="0" applyBorder="0"/>
    <xf numFmtId="3" fontId="95" fillId="0" borderId="19">
      <alignment vertical="center"/>
    </xf>
    <xf numFmtId="0" fontId="75" fillId="0" borderId="48" applyNumberFormat="0" applyFont="0" applyBorder="0" applyProtection="0">
      <alignment horizontal="center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93" fontId="76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66" fillId="0" borderId="93" applyNumberFormat="0" applyAlignment="0" applyProtection="0">
      <alignment horizontal="left" vertical="center"/>
    </xf>
    <xf numFmtId="0" fontId="97" fillId="0" borderId="95" applyNumberFormat="0" applyFill="0" applyAlignment="0" applyProtection="0"/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97" fillId="0" borderId="95" applyNumberFormat="0" applyFill="0" applyAlignment="0" applyProtection="0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0" fontId="66" fillId="0" borderId="93" applyNumberFormat="0" applyAlignment="0" applyProtection="0">
      <alignment horizontal="left" vertical="center"/>
    </xf>
    <xf numFmtId="181" fontId="72" fillId="0" borderId="17">
      <alignment horizontal="right" vertical="center"/>
    </xf>
    <xf numFmtId="0" fontId="71" fillId="0" borderId="87" applyNumberFormat="0" applyAlignment="0">
      <alignment horizontal="center"/>
    </xf>
    <xf numFmtId="4" fontId="80" fillId="36" borderId="90" applyNumberFormat="0" applyProtection="0">
      <alignment horizontal="right" vertical="center"/>
    </xf>
    <xf numFmtId="0" fontId="79" fillId="21" borderId="89" applyNumberFormat="0" applyFont="0" applyAlignment="0" applyProtection="0"/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181" fontId="7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81" fontId="7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72" fillId="21" borderId="89" applyNumberFormat="0" applyFont="0" applyAlignment="0" applyProtection="0"/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0" fontId="75" fillId="0" borderId="48" applyNumberFormat="0" applyFont="0" applyBorder="0" applyProtection="0">
      <alignment horizontal="center" vertical="center"/>
    </xf>
    <xf numFmtId="231" fontId="120" fillId="0" borderId="0" applyFont="0" applyFill="0" applyBorder="0" applyAlignment="0" applyProtection="0">
      <alignment horizontal="center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7" fillId="0" borderId="85" applyNumberFormat="0">
      <alignment horizontal="center"/>
    </xf>
    <xf numFmtId="0" fontId="66" fillId="0" borderId="68">
      <alignment horizontal="left" vertical="center"/>
    </xf>
    <xf numFmtId="0" fontId="75" fillId="0" borderId="48" applyNumberFormat="0" applyFont="0" applyBorder="0" applyProtection="0">
      <alignment horizontal="center" vertical="center"/>
    </xf>
    <xf numFmtId="0" fontId="66" fillId="0" borderId="93" applyNumberFormat="0" applyAlignment="0" applyProtection="0">
      <alignment horizontal="left" vertical="center"/>
    </xf>
    <xf numFmtId="0" fontId="66" fillId="0" borderId="68">
      <alignment horizontal="lef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9" fontId="64" fillId="0" borderId="45" applyNumberFormat="0" applyBorder="0"/>
    <xf numFmtId="3" fontId="95" fillId="0" borderId="19">
      <alignment vertical="center"/>
    </xf>
    <xf numFmtId="0" fontId="75" fillId="0" borderId="48" applyNumberFormat="0" applyFont="0" applyBorder="0" applyProtection="0">
      <alignment horizontal="center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" fontId="82" fillId="0" borderId="2"/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5" fontId="91" fillId="0" borderId="1">
      <alignment horizontal="left" vertical="top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9" fontId="64" fillId="0" borderId="45" applyNumberFormat="0" applyBorder="0"/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4" fontId="77" fillId="30" borderId="94" applyNumberFormat="0" applyProtection="0">
      <alignment horizontal="left" vertical="center" indent="1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0" fontId="67" fillId="0" borderId="85" applyNumberFormat="0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245" fillId="0" borderId="0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245" fillId="0" borderId="0"/>
    <xf numFmtId="181" fontId="7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181" fontId="72" fillId="0" borderId="17">
      <alignment horizontal="right" vertical="center"/>
    </xf>
    <xf numFmtId="0" fontId="72" fillId="21" borderId="89" applyNumberFormat="0" applyFont="0" applyAlignment="0" applyProtection="0"/>
    <xf numFmtId="0" fontId="66" fillId="0" borderId="93" applyNumberFormat="0" applyAlignment="0" applyProtection="0">
      <alignment horizontal="left" vertical="center"/>
    </xf>
    <xf numFmtId="193" fontId="76" fillId="0" borderId="17">
      <alignment horizontal="right" vertical="center"/>
    </xf>
    <xf numFmtId="0" fontId="101" fillId="0" borderId="2">
      <alignment vertical="center" wrapText="1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4" fontId="121" fillId="28" borderId="88" applyNumberFormat="0" applyProtection="0">
      <alignment horizontal="left" vertical="center" indent="1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70" fillId="14" borderId="86" applyNumberFormat="0" applyAlignment="0" applyProtection="0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3" fontId="68" fillId="0" borderId="68">
      <alignment horizontal="centerContinuous"/>
    </xf>
    <xf numFmtId="210" fontId="112" fillId="38" borderId="68" applyProtection="0">
      <alignment vertical="center"/>
    </xf>
    <xf numFmtId="0" fontId="70" fillId="14" borderId="86" applyNumberFormat="0" applyAlignment="0" applyProtection="0"/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3" fontId="68" fillId="0" borderId="68">
      <alignment horizontal="centerContinuous"/>
    </xf>
    <xf numFmtId="210" fontId="112" fillId="38" borderId="68" applyProtection="0">
      <alignment vertical="center"/>
    </xf>
    <xf numFmtId="0" fontId="70" fillId="14" borderId="86" applyNumberFormat="0" applyAlignment="0" applyProtection="0"/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117" fillId="0" borderId="2" applyNumberFormat="0" applyFont="0" applyFill="0" applyBorder="0" applyAlignment="0">
      <alignment horizontal="center"/>
    </xf>
    <xf numFmtId="0" fontId="66" fillId="0" borderId="93" applyNumberFormat="0" applyAlignment="0" applyProtection="0">
      <alignment horizontal="lef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81" fontId="72" fillId="0" borderId="17">
      <alignment horizontal="right" vertical="center"/>
    </xf>
    <xf numFmtId="0" fontId="70" fillId="14" borderId="86" applyNumberFormat="0" applyAlignment="0" applyProtection="0"/>
    <xf numFmtId="40" fontId="64" fillId="0" borderId="0" applyFont="0" applyFill="0" applyBorder="0" applyAlignment="0" applyProtection="0"/>
    <xf numFmtId="0" fontId="117" fillId="0" borderId="2" applyNumberFormat="0" applyFont="0" applyFill="0" applyBorder="0" applyAlignment="0">
      <alignment horizontal="center"/>
    </xf>
    <xf numFmtId="0" fontId="66" fillId="0" borderId="93" applyNumberFormat="0" applyAlignment="0" applyProtection="0">
      <alignment horizontal="lef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203" fontId="61" fillId="0" borderId="0" applyFont="0" applyFill="0" applyBorder="0" applyAlignment="0" applyProtection="0"/>
    <xf numFmtId="3" fontId="68" fillId="0" borderId="68">
      <alignment horizontal="centerContinuous"/>
    </xf>
    <xf numFmtId="210" fontId="112" fillId="38" borderId="68" applyProtection="0">
      <alignment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72" fillId="0" borderId="0"/>
    <xf numFmtId="0" fontId="66" fillId="0" borderId="93" applyNumberFormat="0" applyAlignment="0" applyProtection="0">
      <alignment horizontal="left" vertical="center"/>
    </xf>
    <xf numFmtId="0" fontId="72" fillId="0" borderId="0"/>
    <xf numFmtId="175" fontId="61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174" fontId="63" fillId="0" borderId="17">
      <alignment horizontal="right" vertical="center"/>
    </xf>
    <xf numFmtId="0" fontId="67" fillId="0" borderId="47" applyNumberFormat="0">
      <alignment horizontal="center"/>
    </xf>
    <xf numFmtId="0" fontId="178" fillId="0" borderId="0" applyNumberFormat="0" applyFont="0" applyFill="0" applyAlignment="0"/>
    <xf numFmtId="0" fontId="66" fillId="0" borderId="93" applyNumberFormat="0" applyAlignment="0" applyProtection="0">
      <alignment horizontal="left" vertical="center"/>
    </xf>
    <xf numFmtId="187" fontId="63" fillId="0" borderId="17">
      <alignment horizontal="right" vertical="center"/>
    </xf>
    <xf numFmtId="175" fontId="61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81" fontId="72" fillId="0" borderId="17">
      <alignment horizontal="right" vertical="center"/>
    </xf>
    <xf numFmtId="9" fontId="64" fillId="0" borderId="45" applyNumberFormat="0" applyBorder="0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2" fontId="84" fillId="0" borderId="17" applyBorder="0"/>
    <xf numFmtId="9" fontId="64" fillId="0" borderId="45" applyNumberFormat="0" applyBorder="0"/>
    <xf numFmtId="0" fontId="66" fillId="0" borderId="93" applyNumberFormat="0" applyAlignment="0" applyProtection="0">
      <alignment horizontal="left" vertical="center"/>
    </xf>
    <xf numFmtId="2" fontId="84" fillId="0" borderId="17" applyBorder="0"/>
    <xf numFmtId="0" fontId="66" fillId="0" borderId="93" applyNumberFormat="0" applyAlignment="0" applyProtection="0">
      <alignment horizontal="left" vertical="center"/>
    </xf>
    <xf numFmtId="193" fontId="76" fillId="0" borderId="17">
      <alignment horizontal="right" vertical="center"/>
    </xf>
    <xf numFmtId="2" fontId="84" fillId="0" borderId="17" applyBorder="0"/>
    <xf numFmtId="0" fontId="66" fillId="0" borderId="93" applyNumberFormat="0" applyAlignment="0" applyProtection="0">
      <alignment horizontal="left" vertical="center"/>
    </xf>
    <xf numFmtId="2" fontId="84" fillId="0" borderId="17" applyBorder="0"/>
    <xf numFmtId="4" fontId="72" fillId="0" borderId="2">
      <alignment wrapText="1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2" fontId="84" fillId="0" borderId="17" applyBorder="0"/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38" fontId="64" fillId="0" borderId="0" applyFont="0" applyFill="0" applyBorder="0" applyAlignment="0" applyProtection="0"/>
    <xf numFmtId="0" fontId="178" fillId="0" borderId="0" applyNumberFormat="0" applyFont="0" applyFill="0" applyAlignment="0"/>
    <xf numFmtId="0" fontId="206" fillId="0" borderId="111"/>
    <xf numFmtId="9" fontId="64" fillId="0" borderId="45" applyNumberFormat="0" applyBorder="0"/>
    <xf numFmtId="0" fontId="66" fillId="0" borderId="93" applyNumberFormat="0" applyAlignment="0" applyProtection="0">
      <alignment horizontal="left" vertical="center"/>
    </xf>
    <xf numFmtId="0" fontId="75" fillId="0" borderId="48" applyNumberFormat="0" applyFont="0" applyBorder="0" applyProtection="0">
      <alignment horizontal="center" vertical="center"/>
    </xf>
    <xf numFmtId="0" fontId="66" fillId="0" borderId="93" applyNumberFormat="0" applyAlignment="0" applyProtection="0">
      <alignment horizontal="left" vertical="center"/>
    </xf>
    <xf numFmtId="0" fontId="75" fillId="0" borderId="48" applyNumberFormat="0" applyFont="0" applyBorder="0" applyProtection="0">
      <alignment horizontal="center" vertical="center"/>
    </xf>
    <xf numFmtId="0" fontId="66" fillId="0" borderId="93" applyNumberFormat="0" applyAlignment="0" applyProtection="0">
      <alignment horizontal="left" vertical="center"/>
    </xf>
    <xf numFmtId="181" fontId="72" fillId="0" borderId="17">
      <alignment horizontal="right" vertical="center"/>
    </xf>
    <xf numFmtId="0" fontId="72" fillId="0" borderId="0"/>
    <xf numFmtId="0" fontId="66" fillId="0" borderId="93" applyNumberFormat="0" applyAlignment="0" applyProtection="0">
      <alignment horizontal="left" vertical="center"/>
    </xf>
    <xf numFmtId="181" fontId="7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88" fontId="73" fillId="0" borderId="2" applyNumberFormat="0" applyFont="0" applyFill="0" applyBorder="0" applyProtection="0">
      <alignment horizontal="distributed"/>
    </xf>
    <xf numFmtId="181" fontId="7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4" fontId="80" fillId="33" borderId="90" applyNumberFormat="0" applyProtection="0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3" fontId="68" fillId="0" borderId="68">
      <alignment horizontal="centerContinuous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72" fillId="0" borderId="0"/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4" fontId="80" fillId="33" borderId="90" applyNumberFormat="0" applyProtection="0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93" fontId="76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113" fillId="32" borderId="86" applyNumberFormat="0" applyAlignment="0" applyProtection="0"/>
    <xf numFmtId="0" fontId="66" fillId="0" borderId="93" applyNumberFormat="0" applyAlignment="0" applyProtection="0">
      <alignment horizontal="left" vertical="center"/>
    </xf>
    <xf numFmtId="0" fontId="113" fillId="32" borderId="86" applyNumberFormat="0" applyAlignment="0" applyProtection="0"/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4" fontId="121" fillId="28" borderId="88" applyNumberFormat="0" applyProtection="0">
      <alignment horizontal="left" vertical="center" indent="1"/>
    </xf>
    <xf numFmtId="0" fontId="66" fillId="0" borderId="93" applyNumberFormat="0" applyAlignment="0" applyProtection="0">
      <alignment horizontal="left" vertical="center"/>
    </xf>
    <xf numFmtId="193" fontId="76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93" fontId="76" fillId="0" borderId="17">
      <alignment horizontal="right" vertical="center"/>
    </xf>
    <xf numFmtId="0" fontId="67" fillId="0" borderId="47" applyNumberFormat="0">
      <alignment horizontal="center"/>
    </xf>
    <xf numFmtId="0" fontId="66" fillId="0" borderId="93" applyNumberFormat="0" applyAlignment="0" applyProtection="0">
      <alignment horizontal="left" vertical="center"/>
    </xf>
    <xf numFmtId="193" fontId="76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93" fontId="76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88" fontId="73" fillId="0" borderId="2" applyNumberFormat="0" applyFont="0" applyFill="0" applyBorder="0" applyProtection="0">
      <alignment horizontal="distributed"/>
    </xf>
    <xf numFmtId="181" fontId="7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181" fontId="7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81" fontId="7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0" fontId="66" fillId="0" borderId="93" applyNumberFormat="0" applyAlignment="0" applyProtection="0">
      <alignment horizontal="left" vertical="center"/>
    </xf>
    <xf numFmtId="4" fontId="121" fillId="28" borderId="88" applyNumberFormat="0" applyProtection="0">
      <alignment horizontal="left" vertical="center" indent="1"/>
    </xf>
    <xf numFmtId="0" fontId="66" fillId="0" borderId="93" applyNumberFormat="0" applyAlignment="0" applyProtection="0">
      <alignment horizontal="lef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0" fontId="66" fillId="0" borderId="93" applyNumberFormat="0" applyAlignment="0" applyProtection="0">
      <alignment horizontal="lef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0" fontId="66" fillId="0" borderId="93" applyNumberFormat="0" applyAlignment="0" applyProtection="0">
      <alignment horizontal="left" vertical="center"/>
    </xf>
    <xf numFmtId="193" fontId="76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93" fontId="76" fillId="0" borderId="17">
      <alignment horizontal="right" vertical="center"/>
    </xf>
    <xf numFmtId="4" fontId="92" fillId="23" borderId="90" applyNumberFormat="0" applyProtection="0">
      <alignment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93" fontId="76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193" fontId="76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66" fillId="0" borderId="68">
      <alignment horizontal="lef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0" fontId="66" fillId="0" borderId="68">
      <alignment horizontal="left" vertical="center"/>
    </xf>
    <xf numFmtId="0" fontId="117" fillId="0" borderId="2" applyNumberFormat="0" applyFont="0" applyFill="0" applyBorder="0" applyAlignment="0">
      <alignment horizontal="center"/>
    </xf>
    <xf numFmtId="211" fontId="90" fillId="0" borderId="17">
      <alignment horizontal="center"/>
    </xf>
    <xf numFmtId="0" fontId="66" fillId="0" borderId="93" applyNumberFormat="0" applyAlignment="0" applyProtection="0">
      <alignment horizontal="left" vertical="center"/>
    </xf>
    <xf numFmtId="0" fontId="117" fillId="0" borderId="2" applyNumberFormat="0" applyFont="0" applyFill="0" applyBorder="0" applyAlignment="0">
      <alignment horizontal="center"/>
    </xf>
    <xf numFmtId="211" fontId="90" fillId="0" borderId="17">
      <alignment horizontal="center"/>
    </xf>
    <xf numFmtId="0" fontId="66" fillId="0" borderId="93" applyNumberFormat="0" applyAlignment="0" applyProtection="0">
      <alignment horizontal="left" vertical="center"/>
    </xf>
    <xf numFmtId="0" fontId="66" fillId="0" borderId="68">
      <alignment horizontal="left" vertical="center"/>
    </xf>
    <xf numFmtId="9" fontId="64" fillId="0" borderId="45" applyNumberFormat="0" applyBorder="0"/>
    <xf numFmtId="181" fontId="72" fillId="0" borderId="17">
      <alignment horizontal="right" vertical="center"/>
    </xf>
    <xf numFmtId="0" fontId="67" fillId="0" borderId="47" applyNumberFormat="0">
      <alignment horizontal="center"/>
    </xf>
    <xf numFmtId="0" fontId="66" fillId="0" borderId="68">
      <alignment horizontal="left" vertical="center"/>
    </xf>
    <xf numFmtId="0" fontId="117" fillId="0" borderId="2" applyNumberFormat="0" applyFont="0" applyFill="0" applyBorder="0" applyAlignment="0">
      <alignment horizontal="center"/>
    </xf>
    <xf numFmtId="0" fontId="66" fillId="0" borderId="93" applyNumberFormat="0" applyAlignment="0" applyProtection="0">
      <alignment horizontal="left" vertical="center"/>
    </xf>
    <xf numFmtId="0" fontId="104" fillId="32" borderId="84" applyNumberFormat="0" applyAlignment="0" applyProtection="0"/>
    <xf numFmtId="181" fontId="72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193" fontId="76" fillId="0" borderId="17">
      <alignment horizontal="right" vertical="center"/>
    </xf>
    <xf numFmtId="0" fontId="66" fillId="0" borderId="93" applyNumberFormat="0" applyAlignment="0" applyProtection="0">
      <alignment horizontal="left" vertical="center"/>
    </xf>
    <xf numFmtId="0" fontId="66" fillId="0" borderId="93" applyNumberFormat="0" applyAlignment="0" applyProtection="0">
      <alignment horizontal="left" vertical="center"/>
    </xf>
    <xf numFmtId="4" fontId="86" fillId="25" borderId="90" applyNumberFormat="0" applyProtection="0">
      <alignment vertical="center"/>
    </xf>
    <xf numFmtId="0" fontId="66" fillId="0" borderId="93" applyNumberFormat="0" applyAlignment="0" applyProtection="0">
      <alignment horizontal="lef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181" fontId="72" fillId="0" borderId="17">
      <alignment horizontal="right" vertical="center"/>
    </xf>
    <xf numFmtId="0" fontId="66" fillId="0" borderId="68">
      <alignment horizontal="left" vertical="center"/>
    </xf>
    <xf numFmtId="4" fontId="80" fillId="33" borderId="90" applyNumberFormat="0" applyProtection="0">
      <alignment horizontal="right" vertical="center"/>
    </xf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174" fontId="63" fillId="0" borderId="17">
      <alignment horizontal="right" vertical="center"/>
    </xf>
    <xf numFmtId="0" fontId="66" fillId="0" borderId="68">
      <alignment horizontal="left" vertical="center"/>
    </xf>
    <xf numFmtId="10" fontId="78" fillId="21" borderId="2" applyNumberFormat="0" applyBorder="0" applyAlignment="0" applyProtection="0"/>
    <xf numFmtId="0" fontId="66" fillId="0" borderId="68">
      <alignment horizontal="left" vertical="center"/>
    </xf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93" fontId="76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66" fillId="0" borderId="68">
      <alignment horizontal="left" vertical="center"/>
    </xf>
    <xf numFmtId="193" fontId="76" fillId="0" borderId="17">
      <alignment horizontal="right" vertical="center"/>
    </xf>
    <xf numFmtId="0" fontId="66" fillId="0" borderId="68">
      <alignment horizontal="left" vertical="center"/>
    </xf>
    <xf numFmtId="0" fontId="70" fillId="14" borderId="86" applyNumberFormat="0" applyAlignment="0" applyProtection="0"/>
    <xf numFmtId="181" fontId="72" fillId="0" borderId="17">
      <alignment horizontal="right" vertic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0" fontId="70" fillId="14" borderId="86" applyNumberFormat="0" applyAlignment="0" applyProtection="0"/>
    <xf numFmtId="181" fontId="72" fillId="0" borderId="17">
      <alignment horizontal="right" vertical="center"/>
    </xf>
    <xf numFmtId="0" fontId="66" fillId="0" borderId="68">
      <alignment horizontal="left" vertical="center"/>
    </xf>
    <xf numFmtId="3" fontId="68" fillId="0" borderId="68">
      <alignment horizontal="centerContinuous"/>
    </xf>
    <xf numFmtId="210" fontId="112" fillId="38" borderId="68" applyProtection="0">
      <alignment vertical="center"/>
    </xf>
    <xf numFmtId="0" fontId="70" fillId="14" borderId="86" applyNumberForma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0" fontId="72" fillId="21" borderId="89" applyNumberFormat="0" applyFont="0" applyAlignment="0" applyProtection="0"/>
    <xf numFmtId="0" fontId="66" fillId="0" borderId="68">
      <alignment horizontal="left" vertical="center"/>
    </xf>
    <xf numFmtId="4" fontId="77" fillId="30" borderId="94" applyNumberFormat="0" applyProtection="0">
      <alignment horizontal="left" vertical="center" indent="1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3" fontId="68" fillId="0" borderId="68">
      <alignment horizontal="centerContinuous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0" fontId="70" fillId="14" borderId="86" applyNumberFormat="0" applyAlignment="0" applyProtection="0"/>
    <xf numFmtId="181" fontId="7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248" fontId="95" fillId="0" borderId="98" applyBorder="0"/>
    <xf numFmtId="10" fontId="78" fillId="14" borderId="2" applyNumberFormat="0" applyBorder="0" applyAlignment="0" applyProtection="0"/>
    <xf numFmtId="0" fontId="66" fillId="0" borderId="68">
      <alignment horizontal="left" vertical="center"/>
    </xf>
    <xf numFmtId="0" fontId="66" fillId="0" borderId="68">
      <alignment horizontal="left" vertical="center"/>
    </xf>
    <xf numFmtId="4" fontId="80" fillId="29" borderId="90" applyNumberFormat="0" applyProtection="0">
      <alignment horizontal="right" vertic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4" fontId="80" fillId="29" borderId="90" applyNumberFormat="0" applyProtection="0">
      <alignment horizontal="right" vertic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4" fontId="80" fillId="29" borderId="90" applyNumberFormat="0" applyProtection="0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9" fontId="64" fillId="0" borderId="45" applyNumberFormat="0" applyBorder="0"/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3" fontId="68" fillId="0" borderId="68">
      <alignment horizontal="centerContinuous"/>
    </xf>
    <xf numFmtId="210" fontId="112" fillId="38" borderId="68" applyProtection="0">
      <alignment vertical="center"/>
    </xf>
    <xf numFmtId="5" fontId="91" fillId="0" borderId="1">
      <alignment horizontal="left" vertical="top"/>
    </xf>
    <xf numFmtId="175" fontId="61" fillId="0" borderId="17">
      <alignment horizontal="right" vertical="center"/>
    </xf>
    <xf numFmtId="0" fontId="70" fillId="14" borderId="86" applyNumberFormat="0" applyAlignment="0" applyProtection="0"/>
    <xf numFmtId="0" fontId="66" fillId="0" borderId="68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5" fontId="88" fillId="27" borderId="1">
      <alignment vertical="top"/>
    </xf>
    <xf numFmtId="41" fontId="61" fillId="0" borderId="0" applyFont="0" applyFill="0" applyBorder="0" applyAlignment="0" applyProtection="0"/>
    <xf numFmtId="213" fontId="61" fillId="0" borderId="0" applyFont="0" applyFill="0" applyBorder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99" fillId="31" borderId="84" applyNumberFormat="0" applyAlignment="0" applyProtection="0"/>
    <xf numFmtId="0" fontId="67" fillId="0" borderId="47" applyNumberFormat="0">
      <alignment horizontal="center"/>
    </xf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2" fontId="84" fillId="0" borderId="17" applyBorder="0"/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7" fillId="0" borderId="85" applyNumberFormat="0">
      <alignment horizont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75" fontId="61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0" fontId="78" fillId="14" borderId="2" applyNumberFormat="0" applyBorder="0" applyAlignment="0" applyProtection="0"/>
    <xf numFmtId="0" fontId="66" fillId="0" borderId="68">
      <alignment horizontal="left" vertical="center"/>
    </xf>
    <xf numFmtId="167" fontId="62" fillId="0" borderId="17">
      <alignment horizontal="right" vertical="center"/>
    </xf>
    <xf numFmtId="2" fontId="84" fillId="0" borderId="17" applyBorder="0"/>
    <xf numFmtId="0" fontId="140" fillId="43" borderId="68" applyNumberFormat="0" applyFont="0" applyAlignment="0">
      <alignment horizont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2" fontId="84" fillId="0" borderId="17" applyBorder="0"/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" fontId="84" fillId="0" borderId="17" applyBorder="0"/>
    <xf numFmtId="0" fontId="140" fillId="43" borderId="68" applyNumberFormat="0" applyFont="0" applyAlignment="0">
      <alignment horizontal="center"/>
    </xf>
    <xf numFmtId="181" fontId="72" fillId="0" borderId="17">
      <alignment horizontal="right" vertical="center"/>
    </xf>
    <xf numFmtId="0" fontId="66" fillId="0" borderId="68">
      <alignment horizontal="lef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" fontId="84" fillId="0" borderId="17" applyBorder="0"/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2" fontId="84" fillId="0" borderId="17" applyBorder="0"/>
    <xf numFmtId="193" fontId="76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2" fontId="84" fillId="0" borderId="17" applyBorder="0"/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3" fontId="95" fillId="0" borderId="19">
      <alignment vertical="center"/>
    </xf>
    <xf numFmtId="2" fontId="84" fillId="0" borderId="17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99" fillId="31" borderId="84" applyNumberFormat="0" applyAlignment="0" applyProtection="0"/>
    <xf numFmtId="4" fontId="80" fillId="22" borderId="90" applyNumberFormat="0" applyProtection="0">
      <alignment horizontal="right" vertical="center"/>
    </xf>
    <xf numFmtId="193" fontId="76" fillId="0" borderId="17">
      <alignment horizontal="right" vertical="center"/>
    </xf>
    <xf numFmtId="0" fontId="67" fillId="0" borderId="47" applyNumberFormat="0">
      <alignment horizontal="center"/>
    </xf>
    <xf numFmtId="2" fontId="84" fillId="0" borderId="17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7" fillId="0" borderId="85" applyNumberFormat="0">
      <alignment horizont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9" fillId="31" borderId="84" applyNumberFormat="0" applyAlignment="0" applyProtection="0"/>
    <xf numFmtId="181" fontId="72" fillId="0" borderId="17">
      <alignment horizontal="right" vertical="center"/>
    </xf>
    <xf numFmtId="0" fontId="67" fillId="0" borderId="85" applyNumberFormat="0">
      <alignment horizontal="center"/>
    </xf>
    <xf numFmtId="181" fontId="72" fillId="0" borderId="17">
      <alignment horizontal="right" vertic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181" fontId="72" fillId="0" borderId="17">
      <alignment horizontal="right" vertical="center"/>
    </xf>
    <xf numFmtId="0" fontId="67" fillId="0" borderId="85" applyNumberFormat="0">
      <alignment horizontal="center"/>
    </xf>
    <xf numFmtId="181" fontId="7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81" fontId="72" fillId="0" borderId="17">
      <alignment horizontal="right" vertical="center"/>
    </xf>
    <xf numFmtId="0" fontId="66" fillId="0" borderId="68">
      <alignment horizontal="left" vertical="center"/>
    </xf>
    <xf numFmtId="0" fontId="72" fillId="21" borderId="89" applyNumberFormat="0" applyFont="0" applyAlignment="0" applyProtection="0"/>
    <xf numFmtId="0" fontId="66" fillId="0" borderId="68">
      <alignment horizontal="lef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0" fontId="245" fillId="0" borderId="0"/>
    <xf numFmtId="0" fontId="245" fillId="0" borderId="0"/>
    <xf numFmtId="9" fontId="64" fillId="0" borderId="45" applyNumberFormat="0" applyBorder="0"/>
    <xf numFmtId="175" fontId="61" fillId="0" borderId="17">
      <alignment horizontal="right" vertical="center"/>
    </xf>
    <xf numFmtId="0" fontId="66" fillId="0" borderId="68">
      <alignment horizontal="left" vertical="center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9" fontId="64" fillId="0" borderId="45" applyNumberFormat="0" applyBorder="0"/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10" fontId="78" fillId="14" borderId="2" applyNumberFormat="0" applyBorder="0" applyAlignment="0" applyProtection="0"/>
    <xf numFmtId="175" fontId="61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72" fillId="21" borderId="89" applyNumberFormat="0" applyFont="0" applyAlignment="0" applyProtection="0"/>
    <xf numFmtId="175" fontId="61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74" fontId="63" fillId="0" borderId="17">
      <alignment horizontal="right"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67" fillId="0" borderId="47" applyNumberFormat="0">
      <alignment horizontal="center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3" fontId="68" fillId="0" borderId="68">
      <alignment horizontal="centerContinuous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5" fontId="88" fillId="27" borderId="1">
      <alignment vertical="top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3" fontId="68" fillId="0" borderId="68">
      <alignment horizontal="centerContinuous"/>
    </xf>
    <xf numFmtId="193" fontId="76" fillId="0" borderId="17">
      <alignment horizontal="right" vertical="center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188" fontId="63" fillId="0" borderId="0" applyFont="0" applyFill="0" applyBorder="0" applyAlignment="0" applyProtection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81" fontId="72" fillId="0" borderId="17">
      <alignment horizontal="right" vertical="center"/>
    </xf>
    <xf numFmtId="0" fontId="66" fillId="0" borderId="68">
      <alignment horizontal="left" vertical="center"/>
    </xf>
    <xf numFmtId="175" fontId="61" fillId="0" borderId="17">
      <alignment horizontal="right" vertical="center"/>
    </xf>
    <xf numFmtId="0" fontId="67" fillId="0" borderId="47" applyNumberFormat="0">
      <alignment horizontal="center"/>
    </xf>
    <xf numFmtId="0" fontId="66" fillId="0" borderId="68">
      <alignment horizontal="left" vertical="center"/>
    </xf>
    <xf numFmtId="0" fontId="67" fillId="0" borderId="47" applyNumberFormat="0">
      <alignment horizontal="center"/>
    </xf>
    <xf numFmtId="0" fontId="66" fillId="0" borderId="68">
      <alignment horizontal="left" vertical="center"/>
    </xf>
    <xf numFmtId="0" fontId="67" fillId="0" borderId="47" applyNumberFormat="0">
      <alignment horizontal="center"/>
    </xf>
    <xf numFmtId="0" fontId="66" fillId="0" borderId="68">
      <alignment horizontal="left" vertical="center"/>
    </xf>
    <xf numFmtId="0" fontId="67" fillId="0" borderId="47" applyNumberFormat="0">
      <alignment horizont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0" fontId="67" fillId="0" borderId="47" applyNumberFormat="0">
      <alignment horizont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10" fontId="78" fillId="14" borderId="2" applyNumberFormat="0" applyBorder="0" applyAlignment="0" applyProtection="0"/>
    <xf numFmtId="0" fontId="66" fillId="0" borderId="68">
      <alignment horizontal="left" vertical="center"/>
    </xf>
    <xf numFmtId="3" fontId="93" fillId="0" borderId="2" applyFill="0" applyAlignment="0" applyProtection="0">
      <alignment horizontal="justify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0" fontId="66" fillId="0" borderId="68">
      <alignment horizontal="left" vertical="center"/>
    </xf>
    <xf numFmtId="3" fontId="93" fillId="0" borderId="2" applyFill="0" applyAlignment="0" applyProtection="0">
      <alignment horizontal="justify" vertical="center"/>
    </xf>
    <xf numFmtId="0" fontId="66" fillId="0" borderId="68">
      <alignment horizontal="left" vertical="center"/>
    </xf>
    <xf numFmtId="3" fontId="93" fillId="0" borderId="2" applyFill="0" applyAlignment="0" applyProtection="0">
      <alignment horizontal="justify" vertical="center"/>
    </xf>
    <xf numFmtId="0" fontId="117" fillId="0" borderId="2" applyNumberFormat="0" applyFont="0" applyFill="0" applyBorder="0" applyAlignment="0">
      <alignment horizontal="center"/>
    </xf>
    <xf numFmtId="0" fontId="66" fillId="0" borderId="68">
      <alignment horizontal="left" vertical="center"/>
    </xf>
    <xf numFmtId="0" fontId="104" fillId="32" borderId="84" applyNumberFormat="0" applyAlignment="0" applyProtection="0"/>
    <xf numFmtId="181" fontId="72" fillId="0" borderId="17">
      <alignment horizontal="right" vertic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9" fontId="64" fillId="0" borderId="45" applyNumberFormat="0" applyBorder="0"/>
    <xf numFmtId="10" fontId="78" fillId="14" borderId="2" applyNumberFormat="0" applyBorder="0" applyAlignment="0" applyProtection="0"/>
    <xf numFmtId="3" fontId="95" fillId="0" borderId="19">
      <alignment vertic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0" fontId="67" fillId="0" borderId="47" applyNumberFormat="0">
      <alignment horizontal="center"/>
    </xf>
    <xf numFmtId="0" fontId="66" fillId="0" borderId="68">
      <alignment horizontal="left" vertical="center"/>
    </xf>
    <xf numFmtId="181" fontId="72" fillId="0" borderId="17">
      <alignment horizontal="right" vertical="center"/>
    </xf>
    <xf numFmtId="0" fontId="66" fillId="0" borderId="68">
      <alignment horizontal="left" vertical="center"/>
    </xf>
    <xf numFmtId="181" fontId="72" fillId="0" borderId="17">
      <alignment horizontal="right" vertic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193" fontId="76" fillId="0" borderId="17">
      <alignment horizontal="right" vertical="center"/>
    </xf>
    <xf numFmtId="2" fontId="82" fillId="0" borderId="2"/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66" fillId="0" borderId="68">
      <alignment horizontal="lef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2" fontId="82" fillId="0" borderId="2"/>
    <xf numFmtId="4" fontId="80" fillId="34" borderId="90" applyNumberFormat="0" applyProtection="0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6" fillId="0" borderId="99">
      <alignment horizontal="lef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66" fillId="0" borderId="99">
      <alignment horizontal="left" vertical="center"/>
    </xf>
    <xf numFmtId="0" fontId="66" fillId="0" borderId="99">
      <alignment horizontal="left" vertical="center"/>
    </xf>
    <xf numFmtId="167" fontId="62" fillId="0" borderId="17">
      <alignment horizontal="right" vertical="center"/>
    </xf>
    <xf numFmtId="0" fontId="66" fillId="0" borderId="99">
      <alignment horizontal="left" vertical="center"/>
    </xf>
    <xf numFmtId="181" fontId="72" fillId="0" borderId="17">
      <alignment horizontal="right" vertical="center"/>
    </xf>
    <xf numFmtId="0" fontId="245" fillId="0" borderId="0"/>
    <xf numFmtId="167" fontId="62" fillId="0" borderId="17">
      <alignment horizontal="right" vertical="center"/>
    </xf>
    <xf numFmtId="0" fontId="66" fillId="0" borderId="99">
      <alignment horizontal="left" vertical="center"/>
    </xf>
    <xf numFmtId="9" fontId="64" fillId="0" borderId="45" applyNumberFormat="0" applyBorder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0" fontId="66" fillId="0" borderId="99">
      <alignment horizontal="left" vertical="center"/>
    </xf>
    <xf numFmtId="167" fontId="62" fillId="0" borderId="17">
      <alignment horizontal="right" vertical="center"/>
    </xf>
    <xf numFmtId="0" fontId="66" fillId="0" borderId="99">
      <alignment horizontal="left" vertical="center"/>
    </xf>
    <xf numFmtId="0" fontId="66" fillId="0" borderId="68">
      <alignment horizontal="left" vertical="center"/>
    </xf>
    <xf numFmtId="174" fontId="63" fillId="0" borderId="17">
      <alignment horizontal="right" vertical="center"/>
    </xf>
    <xf numFmtId="0" fontId="70" fillId="14" borderId="86" applyNumberFormat="0" applyAlignment="0" applyProtection="0"/>
    <xf numFmtId="0" fontId="66" fillId="0" borderId="68">
      <alignment horizontal="lef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4" fontId="80" fillId="35" borderId="90" applyNumberFormat="0" applyProtection="0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0" fontId="67" fillId="0" borderId="47" applyNumberFormat="0">
      <alignment horizont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0" fontId="66" fillId="0" borderId="68">
      <alignment horizontal="left" vertic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0" fontId="101" fillId="0" borderId="2">
      <alignment vertical="center" wrapText="1"/>
    </xf>
    <xf numFmtId="0" fontId="66" fillId="0" borderId="68">
      <alignment horizontal="left" vertical="center"/>
    </xf>
    <xf numFmtId="2" fontId="82" fillId="0" borderId="2"/>
    <xf numFmtId="167" fontId="62" fillId="0" borderId="17">
      <alignment horizontal="right" vertical="center"/>
    </xf>
    <xf numFmtId="0" fontId="66" fillId="0" borderId="68">
      <alignment horizontal="left" vertical="center"/>
    </xf>
    <xf numFmtId="9" fontId="64" fillId="0" borderId="45" applyNumberFormat="0" applyBorder="0"/>
    <xf numFmtId="167" fontId="62" fillId="0" borderId="17">
      <alignment horizontal="right" vertical="center"/>
    </xf>
    <xf numFmtId="175" fontId="61" fillId="0" borderId="17">
      <alignment horizontal="right" vertical="center"/>
    </xf>
    <xf numFmtId="204" fontId="62" fillId="0" borderId="92">
      <alignment horizontal="right" vertic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66" fillId="0" borderId="68">
      <alignment horizontal="left" vertical="center"/>
    </xf>
    <xf numFmtId="4" fontId="80" fillId="22" borderId="90" applyNumberFormat="0" applyProtection="0">
      <alignment horizontal="right" vertical="center"/>
    </xf>
    <xf numFmtId="9" fontId="64" fillId="0" borderId="45" applyNumberFormat="0" applyBorder="0"/>
    <xf numFmtId="4" fontId="80" fillId="23" borderId="90" applyNumberFormat="0" applyProtection="0">
      <alignment horizontal="left" vertical="center" indent="1"/>
    </xf>
    <xf numFmtId="0" fontId="67" fillId="0" borderId="85" applyNumberFormat="0">
      <alignment horizontal="center"/>
    </xf>
    <xf numFmtId="175" fontId="61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0" fontId="67" fillId="0" borderId="47" applyNumberFormat="0">
      <alignment horizontal="center"/>
    </xf>
    <xf numFmtId="0" fontId="66" fillId="0" borderId="68">
      <alignment horizontal="left" vertical="center"/>
    </xf>
    <xf numFmtId="9" fontId="64" fillId="0" borderId="45" applyNumberFormat="0" applyBorder="0"/>
    <xf numFmtId="175" fontId="61" fillId="0" borderId="17">
      <alignment horizontal="right" vertical="center"/>
    </xf>
    <xf numFmtId="174" fontId="63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0" fontId="66" fillId="0" borderId="68">
      <alignment horizontal="left" vertical="center"/>
    </xf>
    <xf numFmtId="9" fontId="64" fillId="0" borderId="45" applyNumberFormat="0" applyBorder="0"/>
    <xf numFmtId="0" fontId="66" fillId="0" borderId="68">
      <alignment horizontal="left" vertical="center"/>
    </xf>
    <xf numFmtId="0" fontId="66" fillId="0" borderId="68">
      <alignment horizontal="left" vertical="center"/>
    </xf>
    <xf numFmtId="174" fontId="63" fillId="0" borderId="17">
      <alignment horizontal="right" vertic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0" fontId="67" fillId="0" borderId="47" applyNumberFormat="0">
      <alignment horizontal="center"/>
    </xf>
    <xf numFmtId="0" fontId="66" fillId="0" borderId="68">
      <alignment horizontal="left" vertic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0" fontId="66" fillId="0" borderId="68">
      <alignment horizontal="left" vertical="center"/>
    </xf>
    <xf numFmtId="181" fontId="72" fillId="0" borderId="17">
      <alignment horizontal="right" vertic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10" fontId="78" fillId="14" borderId="2" applyNumberFormat="0" applyBorder="0" applyAlignment="0" applyProtection="0"/>
    <xf numFmtId="0" fontId="66" fillId="0" borderId="68">
      <alignment horizontal="left" vertical="center"/>
    </xf>
    <xf numFmtId="0" fontId="67" fillId="0" borderId="85" applyNumberFormat="0">
      <alignment horizontal="center"/>
    </xf>
    <xf numFmtId="181" fontId="72" fillId="0" borderId="17">
      <alignment horizontal="right" vertical="center"/>
    </xf>
    <xf numFmtId="4" fontId="92" fillId="23" borderId="90" applyNumberFormat="0" applyProtection="0">
      <alignment vertical="center"/>
    </xf>
    <xf numFmtId="4" fontId="86" fillId="25" borderId="90" applyNumberFormat="0" applyProtection="0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0" fontId="66" fillId="0" borderId="68">
      <alignment horizontal="left" vertical="center"/>
    </xf>
    <xf numFmtId="0" fontId="67" fillId="0" borderId="85" applyNumberFormat="0">
      <alignment horizontal="center"/>
    </xf>
    <xf numFmtId="181" fontId="72" fillId="0" borderId="17">
      <alignment horizontal="right" vertical="center"/>
    </xf>
    <xf numFmtId="0" fontId="66" fillId="0" borderId="68">
      <alignment horizontal="left" vertical="center"/>
    </xf>
    <xf numFmtId="0" fontId="67" fillId="0" borderId="85" applyNumberFormat="0">
      <alignment horizontal="center"/>
    </xf>
    <xf numFmtId="181" fontId="72" fillId="0" borderId="17">
      <alignment horizontal="right" vertical="center"/>
    </xf>
    <xf numFmtId="4" fontId="92" fillId="23" borderId="90" applyNumberFormat="0" applyProtection="0">
      <alignment vertical="center"/>
    </xf>
    <xf numFmtId="4" fontId="86" fillId="25" borderId="90" applyNumberFormat="0" applyProtection="0">
      <alignment horizontal="right" vertical="center"/>
    </xf>
    <xf numFmtId="3" fontId="95" fillId="0" borderId="19">
      <alignment vertical="center"/>
    </xf>
    <xf numFmtId="174" fontId="63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66" fillId="0" borderId="68">
      <alignment horizontal="left" vertical="center"/>
    </xf>
    <xf numFmtId="10" fontId="78" fillId="21" borderId="2" applyNumberFormat="0" applyBorder="0" applyAlignment="0" applyProtection="0"/>
    <xf numFmtId="0" fontId="67" fillId="0" borderId="85" applyNumberFormat="0">
      <alignment horizontal="center"/>
    </xf>
    <xf numFmtId="0" fontId="66" fillId="0" borderId="68">
      <alignment horizontal="left" vertical="center"/>
    </xf>
    <xf numFmtId="0" fontId="67" fillId="0" borderId="85" applyNumberFormat="0">
      <alignment horizont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0" fontId="66" fillId="0" borderId="68">
      <alignment horizontal="left" vertical="center"/>
    </xf>
    <xf numFmtId="181" fontId="72" fillId="0" borderId="17">
      <alignment horizontal="right" vertical="center"/>
    </xf>
    <xf numFmtId="0" fontId="66" fillId="0" borderId="68">
      <alignment horizontal="left" vertical="center"/>
    </xf>
    <xf numFmtId="4" fontId="86" fillId="25" borderId="90" applyNumberFormat="0" applyProtection="0">
      <alignment vertical="center"/>
    </xf>
    <xf numFmtId="0" fontId="208" fillId="0" borderId="112" applyNumberFormat="0" applyFill="0" applyAlignment="0" applyProtection="0"/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0" fontId="166" fillId="0" borderId="106" applyNumberFormat="0" applyFill="0" applyAlignment="0" applyProtection="0"/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166" fillId="0" borderId="0" applyNumberFormat="0" applyFill="0" applyBorder="0" applyAlignment="0" applyProtection="0"/>
    <xf numFmtId="280" fontId="98" fillId="0" borderId="0">
      <protection locked="0"/>
    </xf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280" fontId="98" fillId="0" borderId="0">
      <protection locked="0"/>
    </xf>
    <xf numFmtId="0" fontId="67" fillId="0" borderId="47" applyNumberFormat="0">
      <alignment horizontal="center"/>
    </xf>
    <xf numFmtId="0" fontId="89" fillId="0" borderId="0">
      <protection locked="0"/>
    </xf>
    <xf numFmtId="0" fontId="164" fillId="0" borderId="101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64" fillId="0" borderId="0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4" fontId="80" fillId="36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9" fontId="64" fillId="0" borderId="45" applyNumberFormat="0" applyBorder="0"/>
    <xf numFmtId="10" fontId="78" fillId="14" borderId="2" applyNumberFormat="0" applyBorder="0" applyAlignment="0" applyProtection="0"/>
    <xf numFmtId="3" fontId="95" fillId="0" borderId="19">
      <alignment vertical="center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5" fontId="91" fillId="28" borderId="2" applyNumberFormat="0" applyAlignment="0">
      <alignment horizontal="left" vertical="top"/>
    </xf>
    <xf numFmtId="0" fontId="79" fillId="21" borderId="89" applyNumberFormat="0" applyFont="0" applyAlignment="0" applyProtection="0"/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93" fontId="76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0" fontId="70" fillId="14" borderId="86" applyNumberFormat="0" applyAlignment="0" applyProtection="0"/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217" fontId="61" fillId="0" borderId="0" applyFont="0" applyFill="0" applyBorder="0" applyAlignment="0" applyProtection="0"/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9" fontId="64" fillId="0" borderId="45" applyNumberFormat="0" applyBorder="0"/>
    <xf numFmtId="3" fontId="95" fillId="0" borderId="19">
      <alignment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5" fontId="91" fillId="28" borderId="2" applyNumberFormat="0" applyAlignment="0">
      <alignment horizontal="left" vertical="top"/>
    </xf>
    <xf numFmtId="4" fontId="92" fillId="23" borderId="90" applyNumberFormat="0" applyProtection="0">
      <alignment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0" fontId="70" fillId="14" borderId="86" applyNumberFormat="0" applyAlignment="0" applyProtection="0"/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2" fontId="82" fillId="0" borderId="2"/>
    <xf numFmtId="0" fontId="70" fillId="14" borderId="86" applyNumberForma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0" fontId="70" fillId="14" borderId="86" applyNumberFormat="0" applyAlignment="0" applyProtection="0"/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0" fontId="99" fillId="31" borderId="84" applyNumberFormat="0" applyAlignment="0" applyProtection="0"/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0" fontId="99" fillId="31" borderId="84" applyNumberFormat="0" applyAlignment="0" applyProtection="0"/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5" fontId="91" fillId="28" borderId="2" applyNumberFormat="0" applyAlignment="0">
      <alignment horizontal="left" vertical="top"/>
    </xf>
    <xf numFmtId="0" fontId="79" fillId="21" borderId="89" applyNumberFormat="0" applyFont="0" applyAlignment="0" applyProtection="0"/>
    <xf numFmtId="174" fontId="63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9" fontId="64" fillId="0" borderId="45" applyNumberFormat="0" applyBorder="0"/>
    <xf numFmtId="181" fontId="7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4" fontId="80" fillId="35" borderId="90" applyNumberFormat="0" applyProtection="0">
      <alignment horizontal="right" vertical="center"/>
    </xf>
    <xf numFmtId="0" fontId="70" fillId="14" borderId="86" applyNumberFormat="0" applyAlignment="0" applyProtection="0"/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4" fontId="103" fillId="25" borderId="90" applyNumberFormat="0" applyProtection="0">
      <alignment horizontal="right" vertical="center"/>
    </xf>
    <xf numFmtId="4" fontId="80" fillId="35" borderId="90" applyNumberFormat="0" applyProtection="0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0" fontId="79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0" fontId="70" fillId="14" borderId="86" applyNumberFormat="0" applyAlignment="0" applyProtection="0"/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0" fontId="70" fillId="14" borderId="86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2" fontId="82" fillId="0" borderId="2"/>
    <xf numFmtId="0" fontId="70" fillId="14" borderId="86" applyNumberForma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0" fontId="70" fillId="14" borderId="86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4" fontId="77" fillId="20" borderId="88" applyNumberFormat="0" applyProtection="0">
      <alignment horizontal="left" vertical="center" indent="1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4" fontId="77" fillId="20" borderId="88" applyNumberFormat="0" applyProtection="0">
      <alignment horizontal="left" vertical="center" indent="1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4" fontId="80" fillId="36" borderId="90" applyNumberFormat="0" applyProtection="0">
      <alignment horizontal="right" vertical="center"/>
    </xf>
    <xf numFmtId="4" fontId="80" fillId="31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4" fontId="80" fillId="31" borderId="90" applyNumberFormat="0" applyProtection="0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2" fontId="82" fillId="0" borderId="2"/>
    <xf numFmtId="5" fontId="91" fillId="28" borderId="2" applyNumberFormat="0" applyAlignment="0">
      <alignment horizontal="left" vertical="top"/>
    </xf>
    <xf numFmtId="0" fontId="64" fillId="0" borderId="0" applyNumberFormat="0" applyFill="0" applyAlignment="0"/>
    <xf numFmtId="5" fontId="91" fillId="28" borderId="2" applyNumberFormat="0" applyAlignment="0">
      <alignment horizontal="left" vertical="top"/>
    </xf>
    <xf numFmtId="174" fontId="63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5" fontId="91" fillId="28" borderId="2" applyNumberFormat="0" applyAlignment="0">
      <alignment horizontal="left" vertical="top"/>
    </xf>
    <xf numFmtId="5" fontId="91" fillId="28" borderId="2" applyNumberFormat="0" applyAlignment="0">
      <alignment horizontal="left" vertical="top"/>
    </xf>
    <xf numFmtId="5" fontId="91" fillId="28" borderId="2" applyNumberFormat="0" applyAlignment="0">
      <alignment horizontal="left" vertical="top"/>
    </xf>
    <xf numFmtId="5" fontId="91" fillId="28" borderId="2" applyNumberFormat="0" applyAlignment="0">
      <alignment horizontal="left" vertical="top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5" fontId="91" fillId="28" borderId="2" applyNumberFormat="0" applyAlignment="0">
      <alignment horizontal="left" vertical="top"/>
    </xf>
    <xf numFmtId="204" fontId="62" fillId="0" borderId="92">
      <alignment horizontal="right" vertical="center"/>
    </xf>
    <xf numFmtId="5" fontId="91" fillId="28" borderId="2" applyNumberFormat="0" applyAlignment="0">
      <alignment horizontal="left" vertical="top"/>
    </xf>
    <xf numFmtId="193" fontId="76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5" fontId="91" fillId="28" borderId="2" applyNumberFormat="0" applyAlignment="0">
      <alignment horizontal="left" vertical="top"/>
    </xf>
    <xf numFmtId="193" fontId="76" fillId="0" borderId="17">
      <alignment horizontal="right" vertical="center"/>
    </xf>
    <xf numFmtId="175" fontId="61" fillId="0" borderId="17">
      <alignment horizontal="right" vertical="center"/>
    </xf>
    <xf numFmtId="5" fontId="91" fillId="28" borderId="2" applyNumberFormat="0" applyAlignment="0">
      <alignment horizontal="left" vertical="top"/>
    </xf>
    <xf numFmtId="193" fontId="76" fillId="0" borderId="17">
      <alignment horizontal="right" vertical="center"/>
    </xf>
    <xf numFmtId="10" fontId="78" fillId="14" borderId="2" applyNumberFormat="0" applyBorder="0" applyAlignment="0" applyProtection="0"/>
    <xf numFmtId="204" fontId="62" fillId="0" borderId="92">
      <alignment horizontal="right" vertical="center"/>
    </xf>
    <xf numFmtId="5" fontId="91" fillId="28" borderId="2" applyNumberFormat="0" applyAlignment="0">
      <alignment horizontal="left" vertical="top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168" fillId="0" borderId="0" applyNumberForma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2" fontId="82" fillId="0" borderId="2"/>
    <xf numFmtId="49" fontId="94" fillId="0" borderId="2">
      <alignment vertical="center"/>
    </xf>
    <xf numFmtId="167" fontId="62" fillId="0" borderId="17">
      <alignment horizontal="right" vertical="center"/>
    </xf>
    <xf numFmtId="49" fontId="94" fillId="0" borderId="2">
      <alignment vertical="center"/>
    </xf>
    <xf numFmtId="182" fontId="89" fillId="0" borderId="2"/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49" fontId="94" fillId="0" borderId="2">
      <alignment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49" fontId="94" fillId="0" borderId="2">
      <alignment vertical="center"/>
    </xf>
    <xf numFmtId="2" fontId="82" fillId="0" borderId="2"/>
    <xf numFmtId="227" fontId="63" fillId="0" borderId="17">
      <alignment horizontal="right" vertical="center"/>
    </xf>
    <xf numFmtId="49" fontId="94" fillId="0" borderId="2">
      <alignment vertical="center"/>
    </xf>
    <xf numFmtId="49" fontId="94" fillId="0" borderId="2">
      <alignment vertical="center"/>
    </xf>
    <xf numFmtId="174" fontId="63" fillId="0" borderId="17">
      <alignment horizontal="right" vertical="center"/>
    </xf>
    <xf numFmtId="49" fontId="94" fillId="0" borderId="2">
      <alignment vertical="center"/>
    </xf>
    <xf numFmtId="174" fontId="63" fillId="0" borderId="17">
      <alignment horizontal="right" vertical="center"/>
    </xf>
    <xf numFmtId="49" fontId="94" fillId="0" borderId="2">
      <alignment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49" fontId="94" fillId="0" borderId="2">
      <alignment vertical="center"/>
    </xf>
    <xf numFmtId="49" fontId="94" fillId="0" borderId="2">
      <alignment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49" fontId="94" fillId="0" borderId="2">
      <alignment vertical="center"/>
    </xf>
    <xf numFmtId="2" fontId="82" fillId="0" borderId="2"/>
    <xf numFmtId="167" fontId="62" fillId="0" borderId="17">
      <alignment horizontal="right" vertical="center"/>
    </xf>
    <xf numFmtId="49" fontId="94" fillId="0" borderId="2">
      <alignment vertical="center"/>
    </xf>
    <xf numFmtId="49" fontId="94" fillId="0" borderId="2">
      <alignment vertical="center"/>
    </xf>
    <xf numFmtId="174" fontId="63" fillId="0" borderId="17">
      <alignment horizontal="right" vertical="center"/>
    </xf>
    <xf numFmtId="49" fontId="94" fillId="0" borderId="2">
      <alignment vertical="center"/>
    </xf>
    <xf numFmtId="2" fontId="82" fillId="0" borderId="2"/>
    <xf numFmtId="9" fontId="64" fillId="0" borderId="45" applyNumberFormat="0" applyBorder="0"/>
    <xf numFmtId="181" fontId="72" fillId="0" borderId="17">
      <alignment horizontal="right" vertical="center"/>
    </xf>
    <xf numFmtId="167" fontId="62" fillId="0" borderId="17">
      <alignment horizontal="right" vertical="center"/>
    </xf>
    <xf numFmtId="49" fontId="94" fillId="0" borderId="2">
      <alignment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2" fontId="82" fillId="0" borderId="2"/>
    <xf numFmtId="181" fontId="72" fillId="0" borderId="17">
      <alignment horizontal="right" vertical="center"/>
    </xf>
    <xf numFmtId="167" fontId="62" fillId="0" borderId="17">
      <alignment horizontal="right" vertical="center"/>
    </xf>
    <xf numFmtId="49" fontId="94" fillId="0" borderId="2">
      <alignment vertical="center"/>
    </xf>
    <xf numFmtId="175" fontId="61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49" fontId="94" fillId="0" borderId="2">
      <alignment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49" fontId="94" fillId="0" borderId="2">
      <alignment vertical="center"/>
    </xf>
    <xf numFmtId="0" fontId="67" fillId="0" borderId="47" applyNumberFormat="0">
      <alignment horizontal="center"/>
    </xf>
    <xf numFmtId="49" fontId="83" fillId="0" borderId="2" applyNumberFormat="0" applyFont="0" applyFill="0" applyAlignment="0" applyProtection="0">
      <alignment horizontal="center" vertical="center" wrapText="1"/>
    </xf>
    <xf numFmtId="4" fontId="80" fillId="24" borderId="90" applyNumberFormat="0" applyProtection="0">
      <alignment horizontal="right" vertical="center"/>
    </xf>
    <xf numFmtId="49" fontId="94" fillId="0" borderId="2">
      <alignment vertical="center"/>
    </xf>
    <xf numFmtId="0" fontId="140" fillId="43" borderId="68" applyNumberFormat="0" applyFont="0" applyAlignment="0">
      <alignment horizontal="center"/>
    </xf>
    <xf numFmtId="4" fontId="72" fillId="0" borderId="2">
      <alignment wrapText="1"/>
    </xf>
    <xf numFmtId="49" fontId="83" fillId="0" borderId="2" applyNumberFormat="0" applyFont="0" applyFill="0" applyAlignment="0" applyProtection="0">
      <alignment horizontal="center" vertical="center" wrapText="1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4" fontId="72" fillId="0" borderId="2">
      <alignment wrapText="1"/>
    </xf>
    <xf numFmtId="49" fontId="83" fillId="0" borderId="2" applyNumberFormat="0" applyFont="0" applyFill="0" applyAlignment="0" applyProtection="0">
      <alignment horizontal="center" vertical="center" wrapText="1"/>
    </xf>
    <xf numFmtId="49" fontId="94" fillId="0" borderId="2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49" fontId="94" fillId="0" borderId="2">
      <alignment vertical="center"/>
    </xf>
    <xf numFmtId="4" fontId="80" fillId="34" borderId="90" applyNumberFormat="0" applyProtection="0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49" fontId="94" fillId="0" borderId="2">
      <alignment vertical="center"/>
    </xf>
    <xf numFmtId="175" fontId="61" fillId="0" borderId="17">
      <alignment horizontal="right" vertical="center"/>
    </xf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2" fillId="21" borderId="89" applyNumberFormat="0" applyFont="0" applyAlignment="0" applyProtection="0"/>
    <xf numFmtId="49" fontId="94" fillId="0" borderId="2">
      <alignment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9" fontId="94" fillId="0" borderId="2">
      <alignment vertical="center"/>
    </xf>
    <xf numFmtId="49" fontId="94" fillId="0" borderId="2">
      <alignment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9" fontId="94" fillId="0" borderId="2">
      <alignment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4" fontId="80" fillId="34" borderId="90" applyNumberFormat="0" applyProtection="0">
      <alignment horizontal="right" vertical="center"/>
    </xf>
    <xf numFmtId="0" fontId="70" fillId="14" borderId="86" applyNumberFormat="0" applyAlignment="0" applyProtection="0"/>
    <xf numFmtId="49" fontId="94" fillId="0" borderId="2">
      <alignment vertical="center"/>
    </xf>
    <xf numFmtId="0" fontId="70" fillId="14" borderId="86" applyNumberFormat="0" applyAlignment="0" applyProtection="0"/>
    <xf numFmtId="49" fontId="94" fillId="0" borderId="2">
      <alignment vertical="center"/>
    </xf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0" fillId="14" borderId="86" applyNumberFormat="0" applyAlignment="0" applyProtection="0"/>
    <xf numFmtId="253" fontId="149" fillId="0" borderId="0" applyFont="0" applyFill="0" applyBorder="0" applyAlignment="0" applyProtection="0"/>
    <xf numFmtId="0" fontId="75" fillId="0" borderId="48" applyNumberFormat="0" applyFont="0" applyBorder="0" applyProtection="0">
      <alignment horizontal="center" vertical="center"/>
    </xf>
    <xf numFmtId="49" fontId="94" fillId="0" borderId="2">
      <alignment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0" fillId="14" borderId="86" applyNumberFormat="0" applyAlignment="0" applyProtection="0"/>
    <xf numFmtId="49" fontId="94" fillId="0" borderId="2">
      <alignment vertical="center"/>
    </xf>
    <xf numFmtId="167" fontId="62" fillId="0" borderId="17">
      <alignment horizontal="right" vertical="center"/>
    </xf>
    <xf numFmtId="0" fontId="70" fillId="14" borderId="86" applyNumberFormat="0" applyAlignment="0" applyProtection="0"/>
    <xf numFmtId="181" fontId="72" fillId="0" borderId="17">
      <alignment horizontal="right" vertical="center"/>
    </xf>
    <xf numFmtId="49" fontId="94" fillId="0" borderId="2">
      <alignment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94" fillId="0" borderId="2">
      <alignment vertical="center"/>
    </xf>
    <xf numFmtId="214" fontId="96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0" fontId="67" fillId="0" borderId="47" applyNumberFormat="0">
      <alignment horizontal="center"/>
    </xf>
    <xf numFmtId="175" fontId="61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49" fontId="94" fillId="0" borderId="2">
      <alignment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3" fontId="68" fillId="0" borderId="68">
      <alignment horizontal="centerContinuous"/>
    </xf>
    <xf numFmtId="210" fontId="112" fillId="38" borderId="68" applyProtection="0">
      <alignment vertical="center"/>
    </xf>
    <xf numFmtId="0" fontId="70" fillId="14" borderId="86" applyNumberFormat="0" applyAlignment="0" applyProtection="0"/>
    <xf numFmtId="167" fontId="6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49" fontId="94" fillId="0" borderId="2">
      <alignment vertical="center"/>
    </xf>
    <xf numFmtId="181" fontId="72" fillId="0" borderId="17">
      <alignment horizontal="right" vertical="center"/>
    </xf>
    <xf numFmtId="0" fontId="67" fillId="0" borderId="47" applyNumberFormat="0">
      <alignment horizontal="center"/>
    </xf>
    <xf numFmtId="49" fontId="83" fillId="0" borderId="2" applyNumberFormat="0" applyFont="0" applyFill="0" applyAlignment="0" applyProtection="0">
      <alignment horizontal="center" vertical="center" wrapText="1"/>
    </xf>
    <xf numFmtId="4" fontId="80" fillId="24" borderId="90" applyNumberFormat="0" applyProtection="0">
      <alignment horizontal="right" vertical="center"/>
    </xf>
    <xf numFmtId="0" fontId="79" fillId="21" borderId="89" applyNumberFormat="0" applyFont="0" applyAlignment="0" applyProtection="0"/>
    <xf numFmtId="49" fontId="94" fillId="0" borderId="2">
      <alignment vertical="center"/>
    </xf>
    <xf numFmtId="0" fontId="140" fillId="43" borderId="68" applyNumberFormat="0" applyFont="0" applyAlignment="0">
      <alignment horizont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3" fontId="68" fillId="0" borderId="68">
      <alignment horizontal="centerContinuous"/>
    </xf>
    <xf numFmtId="49" fontId="94" fillId="0" borderId="2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4" fontId="80" fillId="20" borderId="90" applyNumberFormat="0" applyProtection="0">
      <alignment horizontal="right" vertical="center"/>
    </xf>
    <xf numFmtId="181" fontId="72" fillId="0" borderId="17">
      <alignment horizontal="right" vertical="center"/>
    </xf>
    <xf numFmtId="49" fontId="94" fillId="0" borderId="2">
      <alignment vertical="center"/>
    </xf>
    <xf numFmtId="227" fontId="63" fillId="0" borderId="17">
      <alignment horizontal="right" vertical="center"/>
    </xf>
    <xf numFmtId="49" fontId="94" fillId="0" borderId="2">
      <alignment vertical="center"/>
    </xf>
    <xf numFmtId="4" fontId="80" fillId="29" borderId="90" applyNumberFormat="0" applyProtection="0">
      <alignment horizontal="right" vertical="center"/>
    </xf>
    <xf numFmtId="4" fontId="80" fillId="34" borderId="90" applyNumberFormat="0" applyProtection="0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9" fontId="94" fillId="0" borderId="2">
      <alignment vertical="center"/>
    </xf>
    <xf numFmtId="4" fontId="86" fillId="25" borderId="90" applyNumberFormat="0" applyProtection="0">
      <alignment vertical="center"/>
    </xf>
    <xf numFmtId="214" fontId="96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74" fontId="63" fillId="0" borderId="17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49" fontId="94" fillId="0" borderId="2">
      <alignment vertical="center"/>
    </xf>
    <xf numFmtId="227" fontId="63" fillId="0" borderId="17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49" fontId="94" fillId="0" borderId="2">
      <alignment vertical="center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94" fillId="0" borderId="2">
      <alignment vertical="center"/>
    </xf>
    <xf numFmtId="0" fontId="70" fillId="14" borderId="86" applyNumberFormat="0" applyAlignment="0" applyProtection="0"/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49" fontId="94" fillId="0" borderId="2">
      <alignment vertical="center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49" fontId="94" fillId="0" borderId="2">
      <alignment vertical="center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49" fontId="94" fillId="0" borderId="2">
      <alignment vertic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9" fontId="94" fillId="0" borderId="2">
      <alignment vertical="center"/>
    </xf>
    <xf numFmtId="4" fontId="80" fillId="26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94" fillId="0" borderId="2">
      <alignment vertical="center"/>
    </xf>
    <xf numFmtId="0" fontId="70" fillId="14" borderId="86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49" fontId="94" fillId="0" borderId="2">
      <alignment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94" fillId="0" borderId="2">
      <alignment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6" fillId="0" borderId="0"/>
    <xf numFmtId="0" fontId="67" fillId="0" borderId="85" applyNumberFormat="0">
      <alignment horizontal="center"/>
    </xf>
    <xf numFmtId="4" fontId="72" fillId="0" borderId="2">
      <alignment wrapText="1"/>
    </xf>
    <xf numFmtId="217" fontId="61" fillId="0" borderId="0" applyFont="0" applyFill="0" applyBorder="0" applyAlignment="0" applyProtection="0"/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181" fontId="72" fillId="0" borderId="17">
      <alignment horizontal="right" vertical="center"/>
    </xf>
    <xf numFmtId="10" fontId="78" fillId="14" borderId="2" applyNumberFormat="0" applyBorder="0" applyAlignment="0" applyProtection="0"/>
    <xf numFmtId="4" fontId="80" fillId="23" borderId="90" applyNumberFormat="0" applyProtection="0">
      <alignment horizontal="left" vertical="center" indent="1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87" fontId="63" fillId="0" borderId="17">
      <alignment horizontal="right" vertical="center"/>
    </xf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193" fontId="76" fillId="0" borderId="17">
      <alignment horizontal="right" vertical="center"/>
    </xf>
    <xf numFmtId="10" fontId="78" fillId="14" borderId="2" applyNumberFormat="0" applyBorder="0" applyAlignment="0" applyProtection="0"/>
    <xf numFmtId="4" fontId="80" fillId="20" borderId="90" applyNumberFormat="0" applyProtection="0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99" fillId="31" borderId="84" applyNumberFormat="0" applyAlignment="0" applyProtection="0"/>
    <xf numFmtId="0" fontId="99" fillId="31" borderId="84" applyNumberFormat="0" applyAlignment="0" applyProtection="0"/>
    <xf numFmtId="4" fontId="86" fillId="25" borderId="90" applyNumberFormat="0" applyProtection="0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99" fillId="31" borderId="84" applyNumberFormat="0" applyAlignment="0" applyProtection="0"/>
    <xf numFmtId="211" fontId="90" fillId="0" borderId="17">
      <alignment horizontal="center"/>
    </xf>
    <xf numFmtId="0" fontId="67" fillId="0" borderId="47" applyNumberFormat="0">
      <alignment horizontal="center"/>
    </xf>
    <xf numFmtId="4" fontId="86" fillId="25" borderId="90" applyNumberFormat="0" applyProtection="0">
      <alignment horizontal="right" vertical="center"/>
    </xf>
    <xf numFmtId="10" fontId="78" fillId="14" borderId="2" applyNumberFormat="0" applyBorder="0" applyAlignment="0" applyProtection="0"/>
    <xf numFmtId="4" fontId="80" fillId="20" borderId="90" applyNumberFormat="0" applyProtection="0">
      <alignment horizontal="right" vertical="center"/>
    </xf>
    <xf numFmtId="193" fontId="76" fillId="0" borderId="17">
      <alignment horizontal="right" vertical="center"/>
    </xf>
    <xf numFmtId="2" fontId="82" fillId="0" borderId="2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9" fillId="31" borderId="84" applyNumberFormat="0" applyAlignment="0" applyProtection="0"/>
    <xf numFmtId="4" fontId="86" fillId="25" borderId="90" applyNumberFormat="0" applyProtection="0">
      <alignment horizontal="right" vertical="center"/>
    </xf>
    <xf numFmtId="10" fontId="78" fillId="14" borderId="2" applyNumberFormat="0" applyBorder="0" applyAlignment="0" applyProtection="0"/>
    <xf numFmtId="193" fontId="76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5" fontId="88" fillId="27" borderId="1">
      <alignment vertical="top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74" fontId="63" fillId="0" borderId="17">
      <alignment horizontal="right" vertical="center"/>
    </xf>
    <xf numFmtId="3" fontId="68" fillId="0" borderId="68">
      <alignment horizontal="centerContinuous"/>
    </xf>
    <xf numFmtId="210" fontId="112" fillId="38" borderId="68" applyProtection="0">
      <alignment vertical="center"/>
    </xf>
    <xf numFmtId="5" fontId="91" fillId="0" borderId="1">
      <alignment horizontal="left" vertical="top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87" fontId="63" fillId="0" borderId="17">
      <alignment horizontal="right" vertical="center"/>
    </xf>
    <xf numFmtId="193" fontId="76" fillId="0" borderId="17">
      <alignment horizontal="right" vertical="center"/>
    </xf>
    <xf numFmtId="0" fontId="71" fillId="0" borderId="87" applyNumberFormat="0" applyAlignment="0">
      <alignment horizontal="center"/>
    </xf>
    <xf numFmtId="10" fontId="78" fillId="14" borderId="2" applyNumberFormat="0" applyBorder="0" applyAlignment="0" applyProtection="0"/>
    <xf numFmtId="187" fontId="63" fillId="0" borderId="17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99" fillId="31" borderId="84" applyNumberFormat="0" applyAlignment="0" applyProtection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87" fontId="63" fillId="0" borderId="17">
      <alignment horizontal="right" vertical="center"/>
    </xf>
    <xf numFmtId="193" fontId="76" fillId="0" borderId="17">
      <alignment horizontal="right" vertical="center"/>
    </xf>
    <xf numFmtId="10" fontId="78" fillId="14" borderId="2" applyNumberFormat="0" applyBorder="0" applyAlignment="0" applyProtection="0"/>
    <xf numFmtId="187" fontId="63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0" fontId="78" fillId="14" borderId="2" applyNumberFormat="0" applyBorder="0" applyAlignment="0" applyProtection="0"/>
    <xf numFmtId="4" fontId="92" fillId="23" borderId="90" applyNumberFormat="0" applyProtection="0">
      <alignment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4" fontId="86" fillId="25" borderId="90" applyNumberFormat="0" applyProtection="0">
      <alignment vertical="center"/>
    </xf>
    <xf numFmtId="10" fontId="78" fillId="14" borderId="2" applyNumberFormat="0" applyBorder="0" applyAlignment="0" applyProtection="0"/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9" fontId="64" fillId="0" borderId="45" applyNumberFormat="0" applyBorder="0"/>
    <xf numFmtId="10" fontId="78" fillId="14" borderId="2" applyNumberFormat="0" applyBorder="0" applyAlignment="0" applyProtection="0"/>
    <xf numFmtId="3" fontId="95" fillId="0" borderId="19">
      <alignment vertical="center"/>
    </xf>
    <xf numFmtId="10" fontId="78" fillId="21" borderId="2" applyNumberFormat="0" applyBorder="0" applyAlignment="0" applyProtection="0"/>
    <xf numFmtId="9" fontId="64" fillId="0" borderId="45" applyNumberFormat="0" applyBorder="0"/>
    <xf numFmtId="10" fontId="78" fillId="14" borderId="2" applyNumberFormat="0" applyBorder="0" applyAlignment="0" applyProtection="0"/>
    <xf numFmtId="3" fontId="95" fillId="0" borderId="19">
      <alignment vertical="center"/>
    </xf>
    <xf numFmtId="167" fontId="62" fillId="0" borderId="17">
      <alignment horizontal="right" vertical="center"/>
    </xf>
    <xf numFmtId="9" fontId="64" fillId="0" borderId="45" applyNumberFormat="0" applyBorder="0"/>
    <xf numFmtId="10" fontId="78" fillId="14" borderId="2" applyNumberFormat="0" applyBorder="0" applyAlignment="0" applyProtection="0"/>
    <xf numFmtId="3" fontId="95" fillId="0" borderId="19">
      <alignment vertical="center"/>
    </xf>
    <xf numFmtId="9" fontId="64" fillId="0" borderId="45" applyNumberFormat="0" applyBorder="0"/>
    <xf numFmtId="10" fontId="78" fillId="14" borderId="2" applyNumberFormat="0" applyBorder="0" applyAlignment="0" applyProtection="0"/>
    <xf numFmtId="3" fontId="95" fillId="0" borderId="19">
      <alignment vertical="center"/>
    </xf>
    <xf numFmtId="9" fontId="64" fillId="0" borderId="45" applyNumberFormat="0" applyBorder="0"/>
    <xf numFmtId="10" fontId="78" fillId="14" borderId="2" applyNumberFormat="0" applyBorder="0" applyAlignment="0" applyProtection="0"/>
    <xf numFmtId="3" fontId="95" fillId="0" borderId="19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0" fontId="78" fillId="14" borderId="2" applyNumberFormat="0" applyBorder="0" applyAlignment="0" applyProtection="0"/>
    <xf numFmtId="3" fontId="95" fillId="0" borderId="19">
      <alignment vertical="center"/>
    </xf>
    <xf numFmtId="0" fontId="117" fillId="0" borderId="2" applyNumberFormat="0" applyFont="0" applyFill="0" applyBorder="0" applyAlignment="0">
      <alignment horizont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3" fontId="68" fillId="0" borderId="68">
      <alignment horizontal="centerContinuous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4" fontId="80" fillId="36" borderId="90" applyNumberFormat="0" applyProtection="0">
      <alignment horizontal="right" vertical="center"/>
    </xf>
    <xf numFmtId="175" fontId="61" fillId="0" borderId="17">
      <alignment horizontal="right" vertical="center"/>
    </xf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204" fontId="62" fillId="0" borderId="92">
      <alignment horizontal="right" vertical="center"/>
    </xf>
    <xf numFmtId="181" fontId="7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9" fontId="64" fillId="0" borderId="45" applyNumberFormat="0" applyBorder="0"/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0" fontId="67" fillId="0" borderId="47" applyNumberFormat="0">
      <alignment horizont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174" fontId="63" fillId="0" borderId="17">
      <alignment horizontal="right" vertical="center"/>
    </xf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2" fontId="84" fillId="0" borderId="17" applyBorder="0"/>
    <xf numFmtId="10" fontId="78" fillId="14" borderId="2" applyNumberFormat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0" fontId="169" fillId="0" borderId="0"/>
    <xf numFmtId="0" fontId="245" fillId="0" borderId="0"/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0" fontId="245" fillId="0" borderId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0" fontId="75" fillId="0" borderId="48" applyNumberFormat="0" applyFont="0" applyBorder="0" applyProtection="0">
      <alignment horizontal="center" vertical="center"/>
    </xf>
    <xf numFmtId="174" fontId="63" fillId="0" borderId="17">
      <alignment horizontal="right" vertical="center"/>
    </xf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10" fontId="78" fillId="21" borderId="2" applyNumberFormat="0" applyBorder="0" applyAlignment="0" applyProtection="0"/>
    <xf numFmtId="6" fontId="65" fillId="18" borderId="1"/>
    <xf numFmtId="10" fontId="78" fillId="21" borderId="2" applyNumberFormat="0" applyBorder="0" applyAlignment="0" applyProtection="0"/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4" fontId="92" fillId="23" borderId="90" applyNumberFormat="0" applyProtection="0">
      <alignment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75" fontId="61" fillId="0" borderId="17">
      <alignment horizontal="right" vertical="center"/>
    </xf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75" fontId="61" fillId="0" borderId="17">
      <alignment horizontal="right" vertical="center"/>
    </xf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0" fontId="78" fillId="21" borderId="2" applyNumberFormat="0" applyBorder="0" applyAlignment="0" applyProtection="0"/>
    <xf numFmtId="4" fontId="92" fillId="23" borderId="90" applyNumberFormat="0" applyProtection="0">
      <alignment vertical="center"/>
    </xf>
    <xf numFmtId="174" fontId="63" fillId="0" borderId="17">
      <alignment horizontal="right" vertical="center"/>
    </xf>
    <xf numFmtId="10" fontId="78" fillId="21" borderId="2" applyNumberFormat="0" applyBorder="0" applyAlignment="0" applyProtection="0"/>
    <xf numFmtId="175" fontId="61" fillId="0" borderId="17">
      <alignment horizontal="right" vertical="center"/>
    </xf>
    <xf numFmtId="181" fontId="72" fillId="0" borderId="17">
      <alignment horizontal="right" vertical="center"/>
    </xf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0" fontId="78" fillId="21" borderId="2" applyNumberFormat="0" applyBorder="0" applyAlignment="0" applyProtection="0"/>
    <xf numFmtId="10" fontId="78" fillId="21" borderId="2" applyNumberFormat="0" applyBorder="0" applyAlignment="0" applyProtection="0"/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10" fontId="78" fillId="21" borderId="2" applyNumberFormat="0" applyBorder="0" applyAlignment="0" applyProtection="0"/>
    <xf numFmtId="10" fontId="78" fillId="21" borderId="2" applyNumberFormat="0" applyBorder="0" applyAlignment="0" applyProtection="0"/>
    <xf numFmtId="4" fontId="80" fillId="23" borderId="90" applyNumberFormat="0" applyProtection="0">
      <alignment horizontal="left" vertical="center" indent="1"/>
    </xf>
    <xf numFmtId="0" fontId="67" fillId="0" borderId="85" applyNumberFormat="0">
      <alignment horizontal="center"/>
    </xf>
    <xf numFmtId="4" fontId="80" fillId="22" borderId="90" applyNumberFormat="0" applyProtection="0">
      <alignment horizontal="right" vertical="center"/>
    </xf>
    <xf numFmtId="10" fontId="78" fillId="21" borderId="2" applyNumberFormat="0" applyBorder="0" applyAlignment="0" applyProtection="0"/>
    <xf numFmtId="0" fontId="67" fillId="0" borderId="47" applyNumberFormat="0">
      <alignment horizontal="center"/>
    </xf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0" fontId="140" fillId="43" borderId="68" applyNumberFormat="0" applyFont="0" applyAlignment="0">
      <alignment horizontal="center"/>
    </xf>
    <xf numFmtId="10" fontId="78" fillId="21" borderId="2" applyNumberFormat="0" applyBorder="0" applyAlignment="0" applyProtection="0"/>
    <xf numFmtId="4" fontId="80" fillId="23" borderId="90" applyNumberFormat="0" applyProtection="0">
      <alignment horizontal="left" vertical="center" indent="1"/>
    </xf>
    <xf numFmtId="0" fontId="140" fillId="43" borderId="68" applyNumberFormat="0" applyFont="0" applyAlignment="0">
      <alignment horizontal="center"/>
    </xf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0" fontId="140" fillId="43" borderId="68" applyNumberFormat="0" applyFont="0" applyAlignment="0">
      <alignment horizontal="center"/>
    </xf>
    <xf numFmtId="4" fontId="80" fillId="24" borderId="90" applyNumberFormat="0" applyProtection="0">
      <alignment horizontal="right" vertical="center"/>
    </xf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0" fontId="140" fillId="43" borderId="68" applyNumberFormat="0" applyFont="0" applyAlignment="0">
      <alignment horizontal="center"/>
    </xf>
    <xf numFmtId="2" fontId="84" fillId="0" borderId="17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10" fontId="78" fillId="21" borderId="2" applyNumberFormat="0" applyBorder="0" applyAlignment="0" applyProtection="0"/>
    <xf numFmtId="10" fontId="78" fillId="21" borderId="2" applyNumberFormat="0" applyBorder="0" applyAlignment="0" applyProtection="0"/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0" fontId="75" fillId="0" borderId="48" applyNumberFormat="0" applyFont="0" applyBorder="0" applyProtection="0">
      <alignment horizontal="center" vertical="center"/>
    </xf>
    <xf numFmtId="3" fontId="68" fillId="0" borderId="68">
      <alignment horizontal="centerContinuous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10" fontId="78" fillId="21" borderId="2" applyNumberFormat="0" applyBorder="0" applyAlignment="0" applyProtection="0"/>
    <xf numFmtId="10" fontId="78" fillId="21" borderId="2" applyNumberFormat="0" applyBorder="0" applyAlignment="0" applyProtection="0"/>
    <xf numFmtId="0" fontId="67" fillId="0" borderId="47" applyNumberFormat="0">
      <alignment horizontal="center"/>
    </xf>
    <xf numFmtId="10" fontId="78" fillId="21" borderId="2" applyNumberFormat="0" applyBorder="0" applyAlignment="0" applyProtection="0"/>
    <xf numFmtId="10" fontId="78" fillId="21" borderId="2" applyNumberFormat="0" applyBorder="0" applyAlignment="0" applyProtection="0"/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10" fontId="78" fillId="21" borderId="2" applyNumberFormat="0" applyBorder="0" applyAlignment="0" applyProtection="0"/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0" fontId="78" fillId="21" borderId="2" applyNumberFormat="0" applyBorder="0" applyAlignment="0" applyProtection="0"/>
    <xf numFmtId="167" fontId="62" fillId="0" borderId="17">
      <alignment horizontal="right" vertical="center"/>
    </xf>
    <xf numFmtId="10" fontId="78" fillId="21" borderId="2" applyNumberFormat="0" applyBorder="0" applyAlignment="0" applyProtection="0"/>
    <xf numFmtId="174" fontId="63" fillId="0" borderId="17">
      <alignment horizontal="right" vertical="center"/>
    </xf>
    <xf numFmtId="10" fontId="78" fillId="21" borderId="2" applyNumberFormat="0" applyBorder="0" applyAlignment="0" applyProtection="0"/>
    <xf numFmtId="174" fontId="63" fillId="0" borderId="17">
      <alignment horizontal="right" vertical="center"/>
    </xf>
    <xf numFmtId="0" fontId="70" fillId="14" borderId="86" applyNumberFormat="0" applyAlignment="0" applyProtection="0"/>
    <xf numFmtId="0" fontId="64" fillId="0" borderId="0" applyNumberFormat="0" applyFill="0" applyAlignment="0"/>
    <xf numFmtId="0" fontId="245" fillId="0" borderId="0"/>
    <xf numFmtId="0" fontId="245" fillId="0" borderId="0"/>
    <xf numFmtId="10" fontId="78" fillId="21" borderId="2" applyNumberFormat="0" applyBorder="0" applyAlignment="0" applyProtection="0"/>
    <xf numFmtId="174" fontId="63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4" fontId="92" fillId="23" borderId="90" applyNumberFormat="0" applyProtection="0">
      <alignment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4" fontId="92" fillId="23" borderId="90" applyNumberFormat="0" applyProtection="0">
      <alignment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4" fontId="77" fillId="23" borderId="90" applyNumberFormat="0" applyProtection="0">
      <alignment vertical="center"/>
    </xf>
    <xf numFmtId="4" fontId="86" fillId="25" borderId="90" applyNumberFormat="0" applyProtection="0">
      <alignment horizontal="right" vertical="center"/>
    </xf>
    <xf numFmtId="3" fontId="95" fillId="0" borderId="19">
      <alignment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174" fontId="63" fillId="0" borderId="17">
      <alignment horizontal="right"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3" fontId="61" fillId="0" borderId="30">
      <alignment horizontal="right" wrapText="1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4" fontId="86" fillId="25" borderId="90" applyNumberFormat="0" applyProtection="0">
      <alignment horizontal="right" vertical="center"/>
    </xf>
    <xf numFmtId="3" fontId="95" fillId="0" borderId="19">
      <alignment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3" fontId="68" fillId="0" borderId="68">
      <alignment horizontal="centerContinuous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4" fontId="77" fillId="23" borderId="90" applyNumberFormat="0" applyProtection="0">
      <alignment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0" fontId="78" fillId="14" borderId="2" applyNumberFormat="0" applyBorder="0" applyAlignment="0" applyProtection="0"/>
    <xf numFmtId="0" fontId="67" fillId="0" borderId="85" applyNumberFormat="0">
      <alignment horizontal="center"/>
    </xf>
    <xf numFmtId="2" fontId="84" fillId="0" borderId="17" applyBorder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3" fontId="68" fillId="0" borderId="68">
      <alignment horizontal="centerContinuous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0" fontId="78" fillId="14" borderId="2" applyNumberFormat="0" applyBorder="0" applyAlignment="0" applyProtection="0"/>
    <xf numFmtId="181" fontId="72" fillId="0" borderId="17">
      <alignment horizontal="right" vertical="center"/>
    </xf>
    <xf numFmtId="174" fontId="63" fillId="0" borderId="17">
      <alignment horizontal="right" vertical="center"/>
    </xf>
    <xf numFmtId="38" fontId="158" fillId="0" borderId="0" applyFont="0" applyFill="0" applyBorder="0" applyAlignment="0" applyProtection="0"/>
    <xf numFmtId="3" fontId="68" fillId="0" borderId="68">
      <alignment horizontal="centerContinuous"/>
    </xf>
    <xf numFmtId="181" fontId="72" fillId="0" borderId="17">
      <alignment horizontal="right" vertical="center"/>
    </xf>
    <xf numFmtId="10" fontId="78" fillId="14" borderId="2" applyNumberFormat="0" applyBorder="0" applyAlignment="0" applyProtection="0"/>
    <xf numFmtId="174" fontId="63" fillId="0" borderId="17">
      <alignment horizontal="right" vertical="center"/>
    </xf>
    <xf numFmtId="3" fontId="68" fillId="0" borderId="68">
      <alignment horizontal="centerContinuous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245" fillId="0" borderId="0"/>
    <xf numFmtId="10" fontId="78" fillId="14" borderId="2" applyNumberFormat="0" applyBorder="0" applyAlignment="0" applyProtection="0"/>
    <xf numFmtId="174" fontId="63" fillId="0" borderId="17">
      <alignment horizontal="right" vertical="center"/>
    </xf>
    <xf numFmtId="3" fontId="68" fillId="0" borderId="68">
      <alignment horizontal="centerContinuous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74" fontId="63" fillId="0" borderId="17">
      <alignment horizontal="right" vertical="center"/>
    </xf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9" fontId="64" fillId="0" borderId="45" applyNumberFormat="0" applyBorder="0"/>
    <xf numFmtId="10" fontId="78" fillId="14" borderId="2" applyNumberFormat="0" applyBorder="0" applyAlignment="0" applyProtection="0"/>
    <xf numFmtId="0" fontId="72" fillId="21" borderId="89" applyNumberFormat="0" applyFont="0" applyAlignment="0" applyProtection="0"/>
    <xf numFmtId="10" fontId="78" fillId="14" borderId="2" applyNumberFormat="0" applyBorder="0" applyAlignment="0" applyProtection="0"/>
    <xf numFmtId="3" fontId="68" fillId="0" borderId="68">
      <alignment horizontal="centerContinuous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0" fontId="117" fillId="0" borderId="2" applyNumberFormat="0" applyFont="0" applyFill="0" applyBorder="0" applyAlignment="0">
      <alignment horizontal="center"/>
    </xf>
    <xf numFmtId="2" fontId="84" fillId="0" borderId="17" applyBorder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3" fontId="68" fillId="0" borderId="68">
      <alignment horizontal="centerContinuous"/>
    </xf>
    <xf numFmtId="10" fontId="78" fillId="14" borderId="2" applyNumberFormat="0" applyBorder="0" applyAlignment="0" applyProtection="0"/>
    <xf numFmtId="3" fontId="68" fillId="0" borderId="68">
      <alignment horizontal="centerContinuous"/>
    </xf>
    <xf numFmtId="0" fontId="245" fillId="0" borderId="0"/>
    <xf numFmtId="10" fontId="78" fillId="14" borderId="2" applyNumberFormat="0" applyBorder="0" applyAlignment="0" applyProtection="0"/>
    <xf numFmtId="3" fontId="68" fillId="0" borderId="68">
      <alignment horizontal="centerContinuous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3" fontId="68" fillId="0" borderId="68">
      <alignment horizontal="centerContinuous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3" fontId="68" fillId="0" borderId="68">
      <alignment horizontal="centerContinuous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3" fontId="68" fillId="0" borderId="68">
      <alignment horizontal="centerContinuous"/>
    </xf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3" fontId="68" fillId="0" borderId="68">
      <alignment horizontal="centerContinuous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0" fontId="78" fillId="14" borderId="2" applyNumberFormat="0" applyBorder="0" applyAlignment="0" applyProtection="0"/>
    <xf numFmtId="0" fontId="72" fillId="21" borderId="89" applyNumberFormat="0" applyFont="0" applyAlignment="0" applyProtection="0"/>
    <xf numFmtId="10" fontId="78" fillId="14" borderId="2" applyNumberFormat="0" applyBorder="0" applyAlignment="0" applyProtection="0"/>
    <xf numFmtId="193" fontId="76" fillId="0" borderId="17">
      <alignment horizontal="right" vertical="center"/>
    </xf>
    <xf numFmtId="10" fontId="78" fillId="14" borderId="2" applyNumberFormat="0" applyBorder="0" applyAlignment="0" applyProtection="0"/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75" fontId="61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10" fontId="78" fillId="14" borderId="2" applyNumberFormat="0" applyBorder="0" applyAlignment="0" applyProtection="0"/>
    <xf numFmtId="175" fontId="61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215" fontId="63" fillId="0" borderId="92">
      <alignment horizontal="right" vertical="center"/>
    </xf>
    <xf numFmtId="193" fontId="76" fillId="0" borderId="17">
      <alignment horizontal="right" vertical="center"/>
    </xf>
    <xf numFmtId="0" fontId="99" fillId="31" borderId="84" applyNumberFormat="0" applyAlignment="0" applyProtection="0"/>
    <xf numFmtId="0" fontId="99" fillId="31" borderId="84" applyNumberFormat="0" applyAlignment="0" applyProtection="0"/>
    <xf numFmtId="0" fontId="99" fillId="31" borderId="84" applyNumberFormat="0" applyAlignment="0" applyProtection="0"/>
    <xf numFmtId="211" fontId="90" fillId="0" borderId="17">
      <alignment horizont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0" fontId="99" fillId="31" borderId="84" applyNumberFormat="0" applyAlignment="0" applyProtection="0"/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99" fillId="31" borderId="84" applyNumberFormat="0" applyAlignment="0" applyProtection="0"/>
    <xf numFmtId="0" fontId="75" fillId="0" borderId="48" applyNumberFormat="0" applyFont="0" applyBorder="0" applyProtection="0">
      <alignment horizontal="center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204" fontId="62" fillId="0" borderId="92">
      <alignment horizontal="right" vertical="center"/>
    </xf>
    <xf numFmtId="0" fontId="99" fillId="31" borderId="84" applyNumberFormat="0" applyAlignment="0" applyProtection="0"/>
    <xf numFmtId="0" fontId="75" fillId="0" borderId="48" applyNumberFormat="0" applyFont="0" applyBorder="0" applyProtection="0">
      <alignment horizontal="center" vertical="center"/>
    </xf>
    <xf numFmtId="4" fontId="77" fillId="30" borderId="94" applyNumberFormat="0" applyProtection="0">
      <alignment horizontal="left" vertical="center" indent="1"/>
    </xf>
    <xf numFmtId="0" fontId="99" fillId="31" borderId="84" applyNumberFormat="0" applyAlignment="0" applyProtection="0"/>
    <xf numFmtId="0" fontId="99" fillId="31" borderId="84" applyNumberFormat="0" applyAlignment="0" applyProtection="0"/>
    <xf numFmtId="211" fontId="90" fillId="0" borderId="17">
      <alignment horizont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99" fillId="31" borderId="84" applyNumberFormat="0" applyAlignment="0" applyProtection="0"/>
    <xf numFmtId="211" fontId="90" fillId="0" borderId="17">
      <alignment horizontal="center"/>
    </xf>
    <xf numFmtId="4" fontId="86" fillId="25" borderId="90" applyNumberFormat="0" applyProtection="0">
      <alignment horizontal="right" vertical="center"/>
    </xf>
    <xf numFmtId="0" fontId="99" fillId="31" borderId="84" applyNumberFormat="0" applyAlignment="0" applyProtection="0"/>
    <xf numFmtId="211" fontId="90" fillId="0" borderId="17">
      <alignment horizontal="center"/>
    </xf>
    <xf numFmtId="4" fontId="86" fillId="25" borderId="90" applyNumberFormat="0" applyProtection="0">
      <alignment horizontal="right" vertical="center"/>
    </xf>
    <xf numFmtId="0" fontId="99" fillId="31" borderId="84" applyNumberFormat="0" applyAlignment="0" applyProtection="0"/>
    <xf numFmtId="4" fontId="80" fillId="35" borderId="90" applyNumberFormat="0" applyProtection="0">
      <alignment horizontal="right" vertical="center"/>
    </xf>
    <xf numFmtId="4" fontId="86" fillId="25" borderId="90" applyNumberFormat="0" applyProtection="0">
      <alignment horizontal="right" vertical="center"/>
    </xf>
    <xf numFmtId="0" fontId="99" fillId="31" borderId="84" applyNumberFormat="0" applyAlignment="0" applyProtection="0"/>
    <xf numFmtId="4" fontId="80" fillId="35" borderId="90" applyNumberFormat="0" applyProtection="0">
      <alignment horizontal="right" vertical="center"/>
    </xf>
    <xf numFmtId="4" fontId="86" fillId="25" borderId="90" applyNumberFormat="0" applyProtection="0">
      <alignment horizontal="right" vertical="center"/>
    </xf>
    <xf numFmtId="4" fontId="80" fillId="35" borderId="90" applyNumberFormat="0" applyProtection="0">
      <alignment horizontal="right" vertical="center"/>
    </xf>
    <xf numFmtId="0" fontId="99" fillId="31" borderId="84" applyNumberFormat="0" applyAlignment="0" applyProtection="0"/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0" fontId="99" fillId="31" borderId="84" applyNumberFormat="0" applyAlignment="0" applyProtection="0"/>
    <xf numFmtId="4" fontId="80" fillId="35" borderId="90" applyNumberFormat="0" applyProtection="0">
      <alignment horizontal="right" vertical="center"/>
    </xf>
    <xf numFmtId="0" fontId="99" fillId="31" borderId="84" applyNumberFormat="0" applyAlignment="0" applyProtection="0"/>
    <xf numFmtId="167" fontId="62" fillId="0" borderId="17">
      <alignment horizontal="right" vertical="center"/>
    </xf>
    <xf numFmtId="0" fontId="99" fillId="31" borderId="84" applyNumberFormat="0" applyAlignment="0" applyProtection="0"/>
    <xf numFmtId="0" fontId="67" fillId="0" borderId="47" applyNumberFormat="0">
      <alignment horizontal="center"/>
    </xf>
    <xf numFmtId="4" fontId="86" fillId="25" borderId="90" applyNumberFormat="0" applyProtection="0">
      <alignment horizontal="right" vertical="center"/>
    </xf>
    <xf numFmtId="4" fontId="92" fillId="23" borderId="90" applyNumberFormat="0" applyProtection="0">
      <alignment vertical="center"/>
    </xf>
    <xf numFmtId="0" fontId="99" fillId="31" borderId="84" applyNumberFormat="0" applyAlignment="0" applyProtection="0"/>
    <xf numFmtId="167" fontId="62" fillId="0" borderId="17">
      <alignment horizontal="right" vertical="center"/>
    </xf>
    <xf numFmtId="0" fontId="99" fillId="31" borderId="84" applyNumberFormat="0" applyAlignment="0" applyProtection="0"/>
    <xf numFmtId="167" fontId="62" fillId="0" borderId="17">
      <alignment horizontal="right" vertical="center"/>
    </xf>
    <xf numFmtId="0" fontId="99" fillId="31" borderId="84" applyNumberForma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99" fillId="31" borderId="84" applyNumberFormat="0" applyAlignment="0" applyProtection="0"/>
    <xf numFmtId="0" fontId="75" fillId="0" borderId="48" applyNumberFormat="0" applyFont="0" applyBorder="0" applyProtection="0">
      <alignment horizontal="center" vertical="center"/>
    </xf>
    <xf numFmtId="0" fontId="99" fillId="31" borderId="84" applyNumberFormat="0" applyAlignment="0" applyProtection="0"/>
    <xf numFmtId="204" fontId="62" fillId="0" borderId="92">
      <alignment horizontal="right" vertical="center"/>
    </xf>
    <xf numFmtId="167" fontId="62" fillId="0" borderId="17">
      <alignment horizontal="right" vertical="center"/>
    </xf>
    <xf numFmtId="0" fontId="99" fillId="31" borderId="84" applyNumberFormat="0" applyAlignment="0" applyProtection="0"/>
    <xf numFmtId="4" fontId="80" fillId="35" borderId="90" applyNumberFormat="0" applyProtection="0">
      <alignment horizontal="right" vertical="center"/>
    </xf>
    <xf numFmtId="0" fontId="99" fillId="31" borderId="84" applyNumberFormat="0" applyAlignment="0" applyProtection="0"/>
    <xf numFmtId="4" fontId="80" fillId="35" borderId="90" applyNumberFormat="0" applyProtection="0">
      <alignment horizontal="right" vertical="center"/>
    </xf>
    <xf numFmtId="0" fontId="99" fillId="31" borderId="84" applyNumberFormat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103" fillId="25" borderId="90" applyNumberFormat="0" applyProtection="0">
      <alignment horizontal="right" vertical="center"/>
    </xf>
    <xf numFmtId="0" fontId="99" fillId="31" borderId="84" applyNumberFormat="0" applyAlignment="0" applyProtection="0"/>
    <xf numFmtId="167" fontId="62" fillId="0" borderId="17">
      <alignment horizontal="right" vertical="center"/>
    </xf>
    <xf numFmtId="0" fontId="99" fillId="31" borderId="84" applyNumberFormat="0" applyAlignment="0" applyProtection="0"/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99" fillId="31" borderId="84" applyNumberFormat="0" applyAlignment="0" applyProtection="0"/>
    <xf numFmtId="0" fontId="99" fillId="31" borderId="84" applyNumberFormat="0" applyAlignment="0" applyProtection="0"/>
    <xf numFmtId="0" fontId="106" fillId="0" borderId="0"/>
    <xf numFmtId="167" fontId="62" fillId="0" borderId="17">
      <alignment horizontal="right" vertical="center"/>
    </xf>
    <xf numFmtId="0" fontId="99" fillId="31" borderId="84" applyNumberFormat="0" applyAlignment="0" applyProtection="0"/>
    <xf numFmtId="4" fontId="80" fillId="25" borderId="90" applyNumberFormat="0" applyProtection="0">
      <alignment vertical="center"/>
    </xf>
    <xf numFmtId="0" fontId="106" fillId="0" borderId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9" fillId="31" borderId="84" applyNumberFormat="0" applyAlignment="0" applyProtection="0"/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0" fontId="99" fillId="31" borderId="84" applyNumberFormat="0" applyAlignment="0" applyProtection="0"/>
    <xf numFmtId="0" fontId="99" fillId="31" borderId="84" applyNumberFormat="0" applyAlignment="0" applyProtection="0"/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0" fontId="99" fillId="31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9" fillId="31" borderId="84" applyNumberFormat="0" applyAlignment="0" applyProtection="0"/>
    <xf numFmtId="4" fontId="86" fillId="25" borderId="90" applyNumberFormat="0" applyProtection="0">
      <alignment horizontal="right" vertical="center"/>
    </xf>
    <xf numFmtId="0" fontId="99" fillId="31" borderId="84" applyNumberFormat="0" applyAlignment="0" applyProtection="0"/>
    <xf numFmtId="6" fontId="65" fillId="18" borderId="1"/>
    <xf numFmtId="4" fontId="86" fillId="25" borderId="90" applyNumberFormat="0" applyProtection="0">
      <alignment horizontal="right" vertical="center"/>
    </xf>
    <xf numFmtId="0" fontId="99" fillId="31" borderId="84" applyNumberFormat="0" applyAlignment="0" applyProtection="0"/>
    <xf numFmtId="6" fontId="65" fillId="18" borderId="1"/>
    <xf numFmtId="0" fontId="99" fillId="31" borderId="84" applyNumberFormat="0" applyAlignment="0" applyProtection="0"/>
    <xf numFmtId="6" fontId="65" fillId="18" borderId="1"/>
    <xf numFmtId="0" fontId="99" fillId="31" borderId="84" applyNumberFormat="0" applyAlignment="0" applyProtection="0"/>
    <xf numFmtId="167" fontId="62" fillId="0" borderId="17">
      <alignment horizontal="right" vertical="center"/>
    </xf>
    <xf numFmtId="0" fontId="99" fillId="31" borderId="84" applyNumberFormat="0" applyAlignment="0" applyProtection="0"/>
    <xf numFmtId="0" fontId="99" fillId="31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9" fillId="31" borderId="84" applyNumberFormat="0" applyAlignment="0" applyProtection="0"/>
    <xf numFmtId="0" fontId="99" fillId="31" borderId="84" applyNumberFormat="0" applyAlignment="0" applyProtection="0"/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99" fillId="31" borderId="84" applyNumberFormat="0" applyAlignment="0" applyProtection="0"/>
    <xf numFmtId="6" fontId="65" fillId="18" borderId="1"/>
    <xf numFmtId="0" fontId="99" fillId="31" borderId="84" applyNumberFormat="0" applyAlignment="0" applyProtection="0"/>
    <xf numFmtId="181" fontId="72" fillId="0" borderId="17">
      <alignment horizontal="right" vertical="center"/>
    </xf>
    <xf numFmtId="0" fontId="67" fillId="0" borderId="47" applyNumberFormat="0">
      <alignment horizontal="center"/>
    </xf>
    <xf numFmtId="0" fontId="99" fillId="31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4" fontId="110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9" fillId="31" borderId="84" applyNumberFormat="0" applyAlignment="0" applyProtection="0"/>
    <xf numFmtId="4" fontId="80" fillId="25" borderId="90" applyNumberFormat="0" applyProtection="0">
      <alignment horizontal="right" vertical="center"/>
    </xf>
    <xf numFmtId="2" fontId="84" fillId="0" borderId="17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" fontId="84" fillId="0" borderId="17" applyBorder="0"/>
    <xf numFmtId="2" fontId="84" fillId="0" borderId="17" applyBorder="0"/>
    <xf numFmtId="167" fontId="62" fillId="0" borderId="17">
      <alignment horizontal="right" vertical="center"/>
    </xf>
    <xf numFmtId="2" fontId="84" fillId="0" borderId="17" applyBorder="0"/>
    <xf numFmtId="0" fontId="140" fillId="43" borderId="68" applyNumberFormat="0" applyFont="0" applyAlignment="0">
      <alignment horizontal="center"/>
    </xf>
    <xf numFmtId="0" fontId="75" fillId="0" borderId="48" applyNumberFormat="0" applyFont="0" applyBorder="0" applyProtection="0">
      <alignment horizontal="center" vertical="center"/>
    </xf>
    <xf numFmtId="2" fontId="84" fillId="0" borderId="17" applyBorder="0"/>
    <xf numFmtId="167" fontId="62" fillId="0" borderId="17">
      <alignment horizontal="right" vertical="center"/>
    </xf>
    <xf numFmtId="2" fontId="84" fillId="0" borderId="17" applyBorder="0"/>
    <xf numFmtId="167" fontId="62" fillId="0" borderId="17">
      <alignment horizontal="right" vertical="center"/>
    </xf>
    <xf numFmtId="2" fontId="84" fillId="0" borderId="17" applyBorder="0"/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2" fontId="84" fillId="0" borderId="17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105" fillId="0" borderId="0" applyFont="0" applyFill="0" applyBorder="0" applyAlignment="0" applyProtection="0"/>
    <xf numFmtId="167" fontId="62" fillId="0" borderId="17">
      <alignment horizontal="right" vertical="center"/>
    </xf>
    <xf numFmtId="2" fontId="84" fillId="0" borderId="17" applyBorder="0"/>
    <xf numFmtId="0" fontId="140" fillId="43" borderId="68" applyNumberFormat="0" applyFont="0" applyAlignment="0">
      <alignment horizontal="center"/>
    </xf>
    <xf numFmtId="2" fontId="84" fillId="0" borderId="17" applyBorder="0"/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2" fontId="84" fillId="0" borderId="17" applyBorder="0"/>
    <xf numFmtId="167" fontId="62" fillId="0" borderId="17">
      <alignment horizontal="right" vertical="center"/>
    </xf>
    <xf numFmtId="2" fontId="84" fillId="0" borderId="17" applyBorder="0"/>
    <xf numFmtId="2" fontId="84" fillId="0" borderId="17" applyBorder="0"/>
    <xf numFmtId="167" fontId="62" fillId="0" borderId="17">
      <alignment horizontal="right" vertical="center"/>
    </xf>
    <xf numFmtId="2" fontId="84" fillId="0" borderId="17" applyBorder="0"/>
    <xf numFmtId="167" fontId="62" fillId="0" borderId="17">
      <alignment horizontal="right" vertical="center"/>
    </xf>
    <xf numFmtId="2" fontId="84" fillId="0" borderId="17" applyBorder="0"/>
    <xf numFmtId="193" fontId="76" fillId="0" borderId="17">
      <alignment horizontal="right" vertical="center"/>
    </xf>
    <xf numFmtId="4" fontId="72" fillId="0" borderId="2">
      <alignment wrapText="1"/>
    </xf>
    <xf numFmtId="49" fontId="83" fillId="0" borderId="2" applyNumberFormat="0" applyFont="0" applyFill="0" applyAlignment="0" applyProtection="0">
      <alignment horizontal="center" vertical="center" wrapText="1"/>
    </xf>
    <xf numFmtId="181" fontId="7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2" fontId="84" fillId="0" borderId="17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" fontId="84" fillId="0" borderId="17" applyBorder="0"/>
    <xf numFmtId="2" fontId="84" fillId="0" borderId="17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139" fillId="0" borderId="3" applyBorder="0"/>
    <xf numFmtId="181" fontId="72" fillId="0" borderId="17">
      <alignment horizontal="right" vertical="center"/>
    </xf>
    <xf numFmtId="167" fontId="62" fillId="0" borderId="17">
      <alignment horizontal="right" vertical="center"/>
    </xf>
    <xf numFmtId="2" fontId="84" fillId="0" borderId="17" applyBorder="0"/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2" fontId="84" fillId="0" borderId="17" applyBorder="0"/>
    <xf numFmtId="167" fontId="62" fillId="0" borderId="17">
      <alignment horizontal="right" vertical="center"/>
    </xf>
    <xf numFmtId="2" fontId="84" fillId="0" borderId="17" applyBorder="0"/>
    <xf numFmtId="167" fontId="6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2" fontId="84" fillId="0" borderId="17" applyBorder="0"/>
    <xf numFmtId="2" fontId="84" fillId="0" borderId="17" applyBorder="0"/>
    <xf numFmtId="167" fontId="62" fillId="0" borderId="17">
      <alignment horizontal="right" vertical="center"/>
    </xf>
    <xf numFmtId="0" fontId="172" fillId="0" borderId="103" applyNumberFormat="0" applyFill="0" applyAlignment="0" applyProtection="0"/>
    <xf numFmtId="2" fontId="84" fillId="0" borderId="17" applyBorder="0"/>
    <xf numFmtId="181" fontId="72" fillId="0" borderId="17">
      <alignment horizontal="right" vertical="center"/>
    </xf>
    <xf numFmtId="181" fontId="72" fillId="0" borderId="17">
      <alignment horizontal="right" vertical="center"/>
    </xf>
    <xf numFmtId="2" fontId="84" fillId="0" borderId="17" applyBorder="0"/>
    <xf numFmtId="2" fontId="84" fillId="0" borderId="17" applyBorder="0"/>
    <xf numFmtId="2" fontId="84" fillId="0" borderId="17" applyBorder="0"/>
    <xf numFmtId="167" fontId="62" fillId="0" borderId="17">
      <alignment horizontal="right" vertical="center"/>
    </xf>
    <xf numFmtId="9" fontId="64" fillId="0" borderId="45" applyNumberFormat="0" applyBorder="0"/>
    <xf numFmtId="2" fontId="84" fillId="0" borderId="17" applyBorder="0"/>
    <xf numFmtId="2" fontId="84" fillId="0" borderId="17" applyBorder="0"/>
    <xf numFmtId="2" fontId="84" fillId="0" borderId="17" applyBorder="0"/>
    <xf numFmtId="167" fontId="62" fillId="0" borderId="17">
      <alignment horizontal="right" vertical="center"/>
    </xf>
    <xf numFmtId="2" fontId="84" fillId="0" borderId="17" applyBorder="0"/>
    <xf numFmtId="175" fontId="61" fillId="0" borderId="17">
      <alignment horizontal="right" vertical="center"/>
    </xf>
    <xf numFmtId="175" fontId="61" fillId="0" borderId="17">
      <alignment horizontal="right" vertical="center"/>
    </xf>
    <xf numFmtId="2" fontId="84" fillId="0" borderId="17" applyBorder="0"/>
    <xf numFmtId="167" fontId="62" fillId="0" borderId="17">
      <alignment horizontal="right" vertical="center"/>
    </xf>
    <xf numFmtId="175" fontId="61" fillId="0" borderId="17">
      <alignment horizontal="right" vertical="center"/>
    </xf>
    <xf numFmtId="2" fontId="84" fillId="0" borderId="17" applyBorder="0"/>
    <xf numFmtId="167" fontId="62" fillId="0" borderId="17">
      <alignment horizontal="right" vertical="center"/>
    </xf>
    <xf numFmtId="174" fontId="63" fillId="0" borderId="17">
      <alignment horizontal="right" vertical="center"/>
    </xf>
    <xf numFmtId="0" fontId="72" fillId="21" borderId="89" applyNumberFormat="0" applyFon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2" fontId="84" fillId="0" borderId="17" applyBorder="0"/>
    <xf numFmtId="193" fontId="76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75" fontId="61" fillId="0" borderId="17">
      <alignment horizontal="right" vertical="center"/>
    </xf>
    <xf numFmtId="2" fontId="84" fillId="0" borderId="17" applyBorder="0"/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2" fontId="84" fillId="0" borderId="17" applyBorder="0"/>
    <xf numFmtId="4" fontId="80" fillId="31" borderId="90" applyNumberFormat="0" applyProtection="0">
      <alignment horizontal="right" vertical="center"/>
    </xf>
    <xf numFmtId="175" fontId="61" fillId="0" borderId="17">
      <alignment horizontal="right" vertical="center"/>
    </xf>
    <xf numFmtId="2" fontId="84" fillId="0" borderId="17" applyBorder="0"/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75" fontId="61" fillId="0" borderId="17">
      <alignment horizontal="right" vertical="center"/>
    </xf>
    <xf numFmtId="2" fontId="84" fillId="0" borderId="17" applyBorder="0"/>
    <xf numFmtId="2" fontId="84" fillId="0" borderId="17" applyBorder="0"/>
    <xf numFmtId="193" fontId="7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" fontId="84" fillId="0" borderId="17" applyBorder="0"/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2" fontId="84" fillId="0" borderId="17" applyBorder="0"/>
    <xf numFmtId="193" fontId="7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" fontId="84" fillId="0" borderId="17" applyBorder="0"/>
    <xf numFmtId="167" fontId="62" fillId="0" borderId="17">
      <alignment horizontal="right" vertical="center"/>
    </xf>
    <xf numFmtId="181" fontId="72" fillId="0" borderId="17">
      <alignment horizontal="right" vertical="center"/>
    </xf>
    <xf numFmtId="2" fontId="84" fillId="0" borderId="17" applyBorder="0"/>
    <xf numFmtId="2" fontId="84" fillId="0" borderId="17" applyBorder="0"/>
    <xf numFmtId="181" fontId="72" fillId="0" borderId="17">
      <alignment horizontal="right" vertical="center"/>
    </xf>
    <xf numFmtId="2" fontId="84" fillId="0" borderId="17" applyBorder="0"/>
    <xf numFmtId="4" fontId="77" fillId="30" borderId="94" applyNumberFormat="0" applyProtection="0">
      <alignment horizontal="left" vertical="center" indent="1"/>
    </xf>
    <xf numFmtId="2" fontId="84" fillId="0" borderId="17" applyBorder="0"/>
    <xf numFmtId="193" fontId="76" fillId="0" borderId="17">
      <alignment horizontal="right" vertical="center"/>
    </xf>
    <xf numFmtId="167" fontId="62" fillId="0" borderId="17">
      <alignment horizontal="right" vertical="center"/>
    </xf>
    <xf numFmtId="2" fontId="84" fillId="0" borderId="17" applyBorder="0"/>
    <xf numFmtId="193" fontId="76" fillId="0" borderId="17">
      <alignment horizontal="right" vertical="center"/>
    </xf>
    <xf numFmtId="167" fontId="62" fillId="0" borderId="17">
      <alignment horizontal="right" vertical="center"/>
    </xf>
    <xf numFmtId="2" fontId="84" fillId="0" borderId="17" applyBorder="0"/>
    <xf numFmtId="193" fontId="76" fillId="0" borderId="17">
      <alignment horizontal="right" vertical="center"/>
    </xf>
    <xf numFmtId="0" fontId="148" fillId="0" borderId="3" applyNumberFormat="0" applyFont="0" applyFill="0" applyAlignment="0" applyProtection="0">
      <alignment horizontal="center"/>
    </xf>
    <xf numFmtId="167" fontId="62" fillId="0" borderId="17">
      <alignment horizontal="right" vertical="center"/>
    </xf>
    <xf numFmtId="188" fontId="63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49" fontId="83" fillId="0" borderId="2" applyNumberFormat="0" applyFont="0" applyFill="0" applyAlignment="0" applyProtection="0">
      <alignment horizontal="center" vertical="center" wrapText="1"/>
    </xf>
    <xf numFmtId="49" fontId="83" fillId="0" borderId="2" applyNumberFormat="0" applyFont="0" applyFill="0" applyAlignment="0" applyProtection="0">
      <alignment horizontal="center" vertical="center" wrapText="1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49" fontId="83" fillId="0" borderId="2" applyNumberFormat="0" applyFont="0" applyFill="0" applyAlignment="0" applyProtection="0">
      <alignment horizontal="center" vertical="center" wrapText="1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4" fontId="72" fillId="0" borderId="2">
      <alignment wrapText="1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4" fontId="72" fillId="0" borderId="2">
      <alignment wrapText="1"/>
    </xf>
    <xf numFmtId="4" fontId="72" fillId="0" borderId="2">
      <alignment wrapText="1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4" fontId="80" fillId="22" borderId="90" applyNumberFormat="0" applyProtection="0">
      <alignment horizontal="right" vertical="center"/>
    </xf>
    <xf numFmtId="0" fontId="67" fillId="0" borderId="47" applyNumberFormat="0">
      <alignment horizontal="center"/>
    </xf>
    <xf numFmtId="49" fontId="83" fillId="0" borderId="2" applyNumberFormat="0" applyFont="0" applyFill="0" applyAlignment="0" applyProtection="0">
      <alignment horizontal="center" vertical="center" wrapText="1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4" fontId="80" fillId="22" borderId="90" applyNumberFormat="0" applyProtection="0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49" fontId="83" fillId="0" borderId="2" applyNumberFormat="0" applyFont="0" applyFill="0" applyAlignment="0" applyProtection="0">
      <alignment horizontal="center" vertical="center" wrapText="1"/>
    </xf>
    <xf numFmtId="49" fontId="83" fillId="0" borderId="2" applyNumberFormat="0" applyFont="0" applyFill="0" applyAlignment="0" applyProtection="0">
      <alignment horizontal="center" vertical="center" wrapText="1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81" fontId="7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0" fontId="67" fillId="0" borderId="47" applyNumberFormat="0">
      <alignment horizont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49" fontId="83" fillId="0" borderId="2" applyNumberFormat="0" applyFont="0" applyFill="0" applyAlignment="0" applyProtection="0">
      <alignment horizontal="center" vertical="center" wrapText="1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302" fontId="64" fillId="0" borderId="0" applyFont="0" applyFill="0" applyBorder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49" fontId="83" fillId="0" borderId="2" applyNumberFormat="0" applyFont="0" applyFill="0" applyAlignment="0" applyProtection="0">
      <alignment horizontal="center" vertical="center" wrapText="1"/>
    </xf>
    <xf numFmtId="4" fontId="86" fillId="25" borderId="90" applyNumberFormat="0" applyProtection="0">
      <alignment vertical="center"/>
    </xf>
    <xf numFmtId="181" fontId="72" fillId="0" borderId="17">
      <alignment horizontal="right" vertical="center"/>
    </xf>
    <xf numFmtId="0" fontId="72" fillId="0" borderId="0"/>
    <xf numFmtId="175" fontId="61" fillId="0" borderId="17">
      <alignment horizontal="right" vertical="center"/>
    </xf>
    <xf numFmtId="4" fontId="92" fillId="23" borderId="90" applyNumberFormat="0" applyProtection="0">
      <alignment vertical="center"/>
    </xf>
    <xf numFmtId="3" fontId="68" fillId="0" borderId="68">
      <alignment horizontal="centerContinuous"/>
    </xf>
    <xf numFmtId="4" fontId="80" fillId="24" borderId="90" applyNumberFormat="0" applyProtection="0">
      <alignment horizontal="right" vertical="center"/>
    </xf>
    <xf numFmtId="0" fontId="79" fillId="21" borderId="89" applyNumberFormat="0" applyFont="0" applyAlignment="0" applyProtection="0"/>
    <xf numFmtId="3" fontId="68" fillId="0" borderId="68">
      <alignment horizontal="centerContinuous"/>
    </xf>
    <xf numFmtId="175" fontId="61" fillId="0" borderId="17">
      <alignment horizontal="right" vertical="center"/>
    </xf>
    <xf numFmtId="4" fontId="92" fillId="23" borderId="90" applyNumberFormat="0" applyProtection="0">
      <alignment vertical="center"/>
    </xf>
    <xf numFmtId="3" fontId="68" fillId="0" borderId="68">
      <alignment horizontal="centerContinuous"/>
    </xf>
    <xf numFmtId="3" fontId="68" fillId="0" borderId="68">
      <alignment horizontal="centerContinuous"/>
    </xf>
    <xf numFmtId="181" fontId="7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68" fillId="0" borderId="68">
      <alignment horizontal="centerContinuous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68" fillId="0" borderId="68">
      <alignment horizontal="centerContinuous"/>
    </xf>
    <xf numFmtId="3" fontId="68" fillId="0" borderId="68">
      <alignment horizontal="centerContinuous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68" fillId="0" borderId="68">
      <alignment horizontal="centerContinuous"/>
    </xf>
    <xf numFmtId="193" fontId="76" fillId="0" borderId="17">
      <alignment horizontal="right" vertical="center"/>
    </xf>
    <xf numFmtId="175" fontId="61" fillId="0" borderId="17">
      <alignment horizontal="right" vertical="center"/>
    </xf>
    <xf numFmtId="3" fontId="68" fillId="0" borderId="68">
      <alignment horizontal="centerContinuous"/>
    </xf>
    <xf numFmtId="193" fontId="76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68" fillId="0" borderId="68">
      <alignment horizontal="centerContinuous"/>
    </xf>
    <xf numFmtId="193" fontId="76" fillId="0" borderId="17">
      <alignment horizontal="right" vertical="center"/>
    </xf>
    <xf numFmtId="3" fontId="68" fillId="0" borderId="68">
      <alignment horizontal="centerContinuous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3" fontId="68" fillId="0" borderId="68">
      <alignment horizontal="centerContinuous"/>
    </xf>
    <xf numFmtId="210" fontId="112" fillId="38" borderId="68" applyProtection="0">
      <alignment vertical="center"/>
    </xf>
    <xf numFmtId="3" fontId="68" fillId="0" borderId="68">
      <alignment horizontal="centerContinuous"/>
    </xf>
    <xf numFmtId="4" fontId="80" fillId="31" borderId="90" applyNumberFormat="0" applyProtection="0">
      <alignment horizontal="right" vertical="center"/>
    </xf>
    <xf numFmtId="3" fontId="68" fillId="0" borderId="68">
      <alignment horizontal="centerContinuous"/>
    </xf>
    <xf numFmtId="3" fontId="68" fillId="0" borderId="68">
      <alignment horizontal="centerContinuous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3" fontId="68" fillId="0" borderId="68">
      <alignment horizontal="centerContinuous"/>
    </xf>
    <xf numFmtId="167" fontId="62" fillId="0" borderId="17">
      <alignment horizontal="right" vertical="center"/>
    </xf>
    <xf numFmtId="3" fontId="68" fillId="0" borderId="68">
      <alignment horizontal="centerContinuous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68" fillId="0" borderId="68">
      <alignment horizontal="centerContinuous"/>
    </xf>
    <xf numFmtId="167" fontId="62" fillId="0" borderId="17">
      <alignment horizontal="right" vertical="center"/>
    </xf>
    <xf numFmtId="3" fontId="68" fillId="0" borderId="68">
      <alignment horizontal="centerContinuous"/>
    </xf>
    <xf numFmtId="167" fontId="62" fillId="0" borderId="17">
      <alignment horizontal="right" vertical="center"/>
    </xf>
    <xf numFmtId="3" fontId="68" fillId="0" borderId="68">
      <alignment horizontal="centerContinuous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303" fontId="61" fillId="0" borderId="0" applyFont="0" applyFill="0" applyBorder="0" applyAlignment="0" applyProtection="0"/>
    <xf numFmtId="167" fontId="62" fillId="0" borderId="17">
      <alignment horizontal="right" vertical="center"/>
    </xf>
    <xf numFmtId="3" fontId="68" fillId="0" borderId="68">
      <alignment horizontal="centerContinuous"/>
    </xf>
    <xf numFmtId="193" fontId="76" fillId="0" borderId="17">
      <alignment horizontal="right" vertical="center"/>
    </xf>
    <xf numFmtId="3" fontId="68" fillId="0" borderId="68">
      <alignment horizontal="centerContinuous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3" fontId="68" fillId="0" borderId="68">
      <alignment horizontal="centerContinuous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3" fontId="68" fillId="0" borderId="68">
      <alignment horizontal="centerContinuous"/>
    </xf>
    <xf numFmtId="210" fontId="112" fillId="38" borderId="68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0" fillId="14" borderId="86" applyNumberFormat="0" applyAlignment="0" applyProtection="0"/>
    <xf numFmtId="0" fontId="75" fillId="0" borderId="48" applyNumberFormat="0" applyFont="0" applyBorder="0" applyProtection="0">
      <alignment horizontal="center" vertical="center"/>
    </xf>
    <xf numFmtId="0" fontId="67" fillId="0" borderId="85" applyNumberFormat="0">
      <alignment horizontal="center"/>
    </xf>
    <xf numFmtId="3" fontId="68" fillId="0" borderId="68">
      <alignment horizontal="centerContinuous"/>
    </xf>
    <xf numFmtId="210" fontId="112" fillId="38" borderId="68" applyProtection="0">
      <alignment vertical="center"/>
    </xf>
    <xf numFmtId="3" fontId="68" fillId="0" borderId="68">
      <alignment horizontal="centerContinuous"/>
    </xf>
    <xf numFmtId="210" fontId="112" fillId="38" borderId="68" applyProtection="0">
      <alignment vertical="center"/>
    </xf>
    <xf numFmtId="167" fontId="62" fillId="0" borderId="17">
      <alignment horizontal="right" vertical="center"/>
    </xf>
    <xf numFmtId="3" fontId="68" fillId="0" borderId="68">
      <alignment horizontal="centerContinuous"/>
    </xf>
    <xf numFmtId="167" fontId="62" fillId="0" borderId="17">
      <alignment horizontal="right" vertical="center"/>
    </xf>
    <xf numFmtId="3" fontId="68" fillId="0" borderId="68">
      <alignment horizontal="centerContinuous"/>
    </xf>
    <xf numFmtId="4" fontId="80" fillId="34" borderId="90" applyNumberFormat="0" applyProtection="0">
      <alignment horizontal="right" vertical="center"/>
    </xf>
    <xf numFmtId="4" fontId="72" fillId="0" borderId="2">
      <alignment wrapText="1"/>
    </xf>
    <xf numFmtId="3" fontId="68" fillId="0" borderId="68">
      <alignment horizontal="centerContinuous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9" fontId="61" fillId="0" borderId="0" applyFont="0" applyFill="0" applyBorder="0" applyAlignment="0" applyProtection="0"/>
    <xf numFmtId="4" fontId="80" fillId="34" borderId="90" applyNumberFormat="0" applyProtection="0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3" fontId="68" fillId="0" borderId="68">
      <alignment horizontal="centerContinuous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3" fontId="68" fillId="0" borderId="68">
      <alignment horizontal="centerContinuous"/>
    </xf>
    <xf numFmtId="167" fontId="62" fillId="0" borderId="17">
      <alignment horizontal="right" vertical="center"/>
    </xf>
    <xf numFmtId="3" fontId="68" fillId="0" borderId="68">
      <alignment horizontal="centerContinuous"/>
    </xf>
    <xf numFmtId="175" fontId="61" fillId="0" borderId="17">
      <alignment horizontal="right" vertical="center"/>
    </xf>
    <xf numFmtId="3" fontId="68" fillId="0" borderId="68">
      <alignment horizontal="centerContinuous"/>
    </xf>
    <xf numFmtId="3" fontId="68" fillId="0" borderId="68">
      <alignment horizontal="centerContinuous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68" fillId="0" borderId="68">
      <alignment horizontal="centerContinuous"/>
    </xf>
    <xf numFmtId="167" fontId="62" fillId="0" borderId="17">
      <alignment horizontal="right" vertical="center"/>
    </xf>
    <xf numFmtId="3" fontId="68" fillId="0" borderId="68">
      <alignment horizontal="centerContinuous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3" fontId="68" fillId="0" borderId="68">
      <alignment horizontal="centerContinuous"/>
    </xf>
    <xf numFmtId="174" fontId="63" fillId="0" borderId="17">
      <alignment horizontal="right" vertical="center"/>
    </xf>
    <xf numFmtId="3" fontId="68" fillId="0" borderId="68">
      <alignment horizontal="centerContinuous"/>
    </xf>
    <xf numFmtId="3" fontId="68" fillId="0" borderId="68">
      <alignment horizontal="centerContinuous"/>
    </xf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0" fontId="72" fillId="0" borderId="0" applyFill="0" applyBorder="0" applyAlignment="0"/>
    <xf numFmtId="181" fontId="72" fillId="0" borderId="17">
      <alignment horizontal="right" vertical="center"/>
    </xf>
    <xf numFmtId="264" fontId="72" fillId="48" borderId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264" fontId="72" fillId="48" borderId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6" fontId="72" fillId="0" borderId="0" applyBorder="0">
      <alignment horizontal="lef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0" fontId="169" fillId="0" borderId="101"/>
    <xf numFmtId="0" fontId="75" fillId="0" borderId="48" applyNumberFormat="0" applyFont="0" applyBorder="0" applyProtection="0">
      <alignment horizontal="center" vertical="center"/>
    </xf>
    <xf numFmtId="221" fontId="96" fillId="0" borderId="43"/>
    <xf numFmtId="204" fontId="62" fillId="0" borderId="92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301" fontId="98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209" fillId="0" borderId="0" applyNumberFormat="0">
      <alignment horizontal="right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4" fontId="80" fillId="25" borderId="90" applyNumberFormat="0" applyProtection="0">
      <alignment vertical="center"/>
    </xf>
    <xf numFmtId="0" fontId="75" fillId="0" borderId="48" applyNumberFormat="0" applyFont="0" applyBorder="0" applyProtection="0">
      <alignment horizontal="center" vertical="center"/>
    </xf>
    <xf numFmtId="4" fontId="121" fillId="28" borderId="88" applyNumberFormat="0" applyProtection="0">
      <alignment horizontal="left" vertical="center" indent="1"/>
    </xf>
    <xf numFmtId="0" fontId="70" fillId="14" borderId="86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4" fillId="0" borderId="0" applyNumberFormat="0" applyFill="0" applyAlignment="0"/>
    <xf numFmtId="0" fontId="178" fillId="0" borderId="0" applyNumberFormat="0" applyFont="0" applyFill="0" applyAlignment="0"/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4" fontId="121" fillId="28" borderId="88" applyNumberFormat="0" applyProtection="0">
      <alignment horizontal="left" vertical="center" indent="1"/>
    </xf>
    <xf numFmtId="0" fontId="75" fillId="0" borderId="48" applyNumberFormat="0" applyFont="0" applyBorder="0" applyProtection="0">
      <alignment horizontal="center" vertical="center"/>
    </xf>
    <xf numFmtId="4" fontId="121" fillId="28" borderId="88" applyNumberFormat="0" applyProtection="0">
      <alignment horizontal="left" vertical="center" indent="1"/>
    </xf>
    <xf numFmtId="4" fontId="121" fillId="28" borderId="88" applyNumberFormat="0" applyProtection="0">
      <alignment horizontal="left" vertical="center" indent="1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75" fillId="0" borderId="48" applyNumberFormat="0" applyFont="0" applyBorder="0" applyProtection="0">
      <alignment horizontal="center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97" fontId="122" fillId="0" borderId="0" applyFont="0" applyFill="0" applyBorder="0" applyAlignment="0" applyProtection="0">
      <alignment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0" fontId="75" fillId="0" borderId="48" applyNumberFormat="0" applyFont="0" applyBorder="0" applyProtection="0">
      <alignment horizontal="center" vertical="center"/>
    </xf>
    <xf numFmtId="193" fontId="76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75" fontId="61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4" fontId="121" fillId="28" borderId="88" applyNumberFormat="0" applyProtection="0">
      <alignment horizontal="left" vertical="center" indent="1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9" fontId="64" fillId="0" borderId="45" applyNumberFormat="0" applyBorder="0"/>
    <xf numFmtId="9" fontId="64" fillId="0" borderId="45" applyNumberFormat="0" applyBorder="0"/>
    <xf numFmtId="3" fontId="95" fillId="0" borderId="19">
      <alignment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4" fontId="121" fillId="28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9" fontId="64" fillId="0" borderId="45" applyNumberFormat="0" applyBorder="0"/>
    <xf numFmtId="3" fontId="95" fillId="0" borderId="19">
      <alignment vertical="center"/>
    </xf>
    <xf numFmtId="0" fontId="75" fillId="0" borderId="48" applyNumberFormat="0" applyFont="0" applyBorder="0" applyProtection="0">
      <alignment horizontal="center" vertical="center"/>
    </xf>
    <xf numFmtId="9" fontId="64" fillId="0" borderId="45" applyNumberFormat="0" applyBorder="0"/>
    <xf numFmtId="3" fontId="95" fillId="0" borderId="19">
      <alignment vertical="center"/>
    </xf>
    <xf numFmtId="0" fontId="75" fillId="0" borderId="48" applyNumberFormat="0" applyFont="0" applyBorder="0" applyProtection="0">
      <alignment horizontal="center" vertical="center"/>
    </xf>
    <xf numFmtId="175" fontId="61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4" fontId="121" fillId="28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0" fillId="14" borderId="86" applyNumberFormat="0" applyAlignment="0" applyProtection="0"/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204" fontId="62" fillId="0" borderId="92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0" fontId="75" fillId="0" borderId="48" applyNumberFormat="0" applyFont="0" applyBorder="0" applyProtection="0">
      <alignment horizontal="center" vertical="center"/>
    </xf>
    <xf numFmtId="4" fontId="92" fillId="23" borderId="90" applyNumberFormat="0" applyProtection="0">
      <alignment vertical="center"/>
    </xf>
    <xf numFmtId="4" fontId="77" fillId="23" borderId="90" applyNumberFormat="0" applyProtection="0">
      <alignment vertical="center"/>
    </xf>
    <xf numFmtId="0" fontId="75" fillId="0" borderId="48" applyNumberFormat="0" applyFont="0" applyBorder="0" applyProtection="0">
      <alignment horizontal="center" vertical="center"/>
    </xf>
    <xf numFmtId="181" fontId="7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2" fillId="0" borderId="0"/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2" fontId="82" fillId="0" borderId="2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81" fontId="7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75" fillId="0" borderId="48" applyNumberFormat="0" applyFont="0" applyBorder="0" applyProtection="0">
      <alignment horizontal="center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69" fillId="19" borderId="2">
      <alignment horizontal="left" vertical="center"/>
    </xf>
    <xf numFmtId="0" fontId="75" fillId="0" borderId="48" applyNumberFormat="0" applyFont="0" applyBorder="0" applyProtection="0">
      <alignment horizontal="center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75" fillId="0" borderId="48" applyNumberFormat="0" applyFont="0" applyBorder="0" applyProtection="0">
      <alignment horizontal="center" vertic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75" fillId="0" borderId="48" applyNumberFormat="0" applyFont="0" applyBorder="0" applyProtection="0">
      <alignment horizontal="center" vertical="center"/>
    </xf>
    <xf numFmtId="4" fontId="80" fillId="36" borderId="90" applyNumberFormat="0" applyProtection="0">
      <alignment horizontal="right" vertical="center"/>
    </xf>
    <xf numFmtId="0" fontId="67" fillId="0" borderId="47" applyNumberFormat="0">
      <alignment horizontal="center"/>
    </xf>
    <xf numFmtId="0" fontId="75" fillId="0" borderId="48" applyNumberFormat="0" applyFont="0" applyBorder="0" applyProtection="0">
      <alignment horizontal="center" vertical="center"/>
    </xf>
    <xf numFmtId="0" fontId="67" fillId="0" borderId="47" applyNumberFormat="0">
      <alignment horizont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4" fontId="80" fillId="36" borderId="90" applyNumberFormat="0" applyProtection="0">
      <alignment horizontal="right" vertical="center"/>
    </xf>
    <xf numFmtId="0" fontId="67" fillId="0" borderId="47" applyNumberFormat="0">
      <alignment horizontal="center"/>
    </xf>
    <xf numFmtId="0" fontId="75" fillId="0" borderId="48" applyNumberFormat="0" applyFont="0" applyBorder="0" applyProtection="0">
      <alignment horizontal="center" vertical="center"/>
    </xf>
    <xf numFmtId="0" fontId="67" fillId="0" borderId="47" applyNumberFormat="0">
      <alignment horizontal="center"/>
    </xf>
    <xf numFmtId="0" fontId="75" fillId="0" borderId="48" applyNumberFormat="0" applyFont="0" applyBorder="0" applyProtection="0">
      <alignment horizontal="center" vertical="center"/>
    </xf>
    <xf numFmtId="4" fontId="80" fillId="36" borderId="90" applyNumberFormat="0" applyProtection="0">
      <alignment horizontal="right" vertical="center"/>
    </xf>
    <xf numFmtId="0" fontId="67" fillId="0" borderId="47" applyNumberFormat="0">
      <alignment horizontal="center"/>
    </xf>
    <xf numFmtId="0" fontId="75" fillId="0" borderId="48" applyNumberFormat="0" applyFont="0" applyBorder="0" applyProtection="0">
      <alignment horizontal="center" vertical="center"/>
    </xf>
    <xf numFmtId="0" fontId="67" fillId="0" borderId="47" applyNumberFormat="0">
      <alignment horizontal="center"/>
    </xf>
    <xf numFmtId="0" fontId="75" fillId="0" borderId="48" applyNumberFormat="0" applyFont="0" applyBorder="0" applyProtection="0">
      <alignment horizontal="center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67" fillId="0" borderId="47" applyNumberFormat="0">
      <alignment horizont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0" borderId="0" applyFill="0" applyBorder="0" applyAlignment="0"/>
    <xf numFmtId="40" fontId="158" fillId="0" borderId="0" applyFont="0" applyFill="0" applyBorder="0" applyAlignment="0" applyProtection="0"/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69" fillId="19" borderId="2">
      <alignment horizontal="left" vertical="center"/>
    </xf>
    <xf numFmtId="204" fontId="62" fillId="0" borderId="92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" fontId="82" fillId="0" borderId="2"/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4" fontId="77" fillId="20" borderId="90" applyNumberFormat="0" applyProtection="0">
      <alignment horizontal="left" vertical="center" indent="1"/>
    </xf>
    <xf numFmtId="0" fontId="75" fillId="0" borderId="48" applyNumberFormat="0" applyFont="0" applyBorder="0" applyProtection="0">
      <alignment horizontal="center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81" fontId="7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6" fontId="65" fillId="18" borderId="1"/>
    <xf numFmtId="204" fontId="62" fillId="0" borderId="92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6" fontId="65" fillId="18" borderId="1"/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9" fontId="64" fillId="0" borderId="45" applyNumberFormat="0" applyBorder="0"/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93" fontId="76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74" fontId="63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204" fontId="62" fillId="0" borderId="92">
      <alignment horizontal="right" vertical="center"/>
    </xf>
    <xf numFmtId="210" fontId="112" fillId="38" borderId="68" applyProtection="0">
      <alignment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204" fontId="62" fillId="0" borderId="92">
      <alignment horizontal="right" vertical="center"/>
    </xf>
    <xf numFmtId="210" fontId="112" fillId="38" borderId="68" applyProtection="0">
      <alignment vertical="center"/>
    </xf>
    <xf numFmtId="0" fontId="67" fillId="0" borderId="47" applyNumberFormat="0">
      <alignment horizont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10" fontId="112" fillId="38" borderId="68" applyProtection="0">
      <alignment vertical="center"/>
    </xf>
    <xf numFmtId="0" fontId="75" fillId="0" borderId="48" applyNumberFormat="0" applyFont="0" applyBorder="0" applyProtection="0">
      <alignment horizontal="center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1" fillId="0" borderId="87" applyNumberFormat="0" applyAlignment="0">
      <alignment horizontal="center"/>
    </xf>
    <xf numFmtId="210" fontId="112" fillId="38" borderId="68" applyProtection="0">
      <alignment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9" fontId="64" fillId="0" borderId="45" applyNumberFormat="0" applyBorder="0"/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4" fontId="80" fillId="29" borderId="90" applyNumberFormat="0" applyProtection="0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74" fontId="63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67" fillId="0" borderId="47" applyNumberFormat="0">
      <alignment horizont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4" fontId="77" fillId="30" borderId="94" applyNumberFormat="0" applyProtection="0">
      <alignment horizontal="left" vertical="center" indent="1"/>
    </xf>
    <xf numFmtId="2" fontId="82" fillId="0" borderId="2"/>
    <xf numFmtId="0" fontId="75" fillId="0" borderId="48" applyNumberFormat="0" applyFont="0" applyBorder="0" applyProtection="0">
      <alignment horizontal="center" vertical="center"/>
    </xf>
    <xf numFmtId="2" fontId="82" fillId="0" borderId="2"/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" fontId="82" fillId="0" borderId="2"/>
    <xf numFmtId="9" fontId="64" fillId="0" borderId="45" applyNumberFormat="0" applyBorder="0"/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2" fontId="82" fillId="0" borderId="2"/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0" fontId="72" fillId="21" borderId="89" applyNumberFormat="0" applyFont="0" applyAlignment="0" applyProtection="0"/>
    <xf numFmtId="5" fontId="91" fillId="0" borderId="1">
      <alignment horizontal="left" vertical="top"/>
    </xf>
    <xf numFmtId="0" fontId="75" fillId="0" borderId="48" applyNumberFormat="0" applyFont="0" applyBorder="0" applyProtection="0">
      <alignment horizontal="center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210" fillId="59" borderId="0">
      <alignment horizontal="lef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204" fontId="62" fillId="0" borderId="92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93" fontId="76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204" fontId="62" fillId="0" borderId="92">
      <alignment horizontal="right" vertical="center"/>
    </xf>
    <xf numFmtId="193" fontId="76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93" fontId="76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4" fontId="80" fillId="33" borderId="90" applyNumberFormat="0" applyProtection="0">
      <alignment horizontal="right" vertical="center"/>
    </xf>
    <xf numFmtId="193" fontId="76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4" fontId="80" fillId="33" borderId="90" applyNumberFormat="0" applyProtection="0">
      <alignment horizontal="right" vertical="center"/>
    </xf>
    <xf numFmtId="193" fontId="76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93" fontId="76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4" fontId="121" fillId="28" borderId="88" applyNumberFormat="0" applyProtection="0">
      <alignment horizontal="left" vertical="center" indent="1"/>
    </xf>
    <xf numFmtId="193" fontId="76" fillId="0" borderId="17">
      <alignment horizontal="right" vertical="center"/>
    </xf>
    <xf numFmtId="9" fontId="64" fillId="0" borderId="45" applyNumberFormat="0" applyBorder="0"/>
    <xf numFmtId="0" fontId="75" fillId="0" borderId="48" applyNumberFormat="0" applyFont="0" applyBorder="0" applyProtection="0">
      <alignment horizontal="center" vertical="center"/>
    </xf>
    <xf numFmtId="4" fontId="121" fillId="28" borderId="88" applyNumberFormat="0" applyProtection="0">
      <alignment horizontal="left" vertical="center" indent="1"/>
    </xf>
    <xf numFmtId="193" fontId="76" fillId="0" borderId="17">
      <alignment horizontal="right" vertical="center"/>
    </xf>
    <xf numFmtId="187" fontId="63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67" fillId="0" borderId="47" applyNumberFormat="0">
      <alignment horizontal="center"/>
    </xf>
    <xf numFmtId="214" fontId="96" fillId="0" borderId="17">
      <alignment horizontal="right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67" fillId="0" borderId="47" applyNumberFormat="0">
      <alignment horizont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74" fontId="63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4" fontId="80" fillId="34" borderId="90" applyNumberFormat="0" applyProtection="0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75" fontId="61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0" fontId="67" fillId="0" borderId="47" applyNumberFormat="0">
      <alignment horizontal="center"/>
    </xf>
    <xf numFmtId="220" fontId="110" fillId="0" borderId="0"/>
    <xf numFmtId="167" fontId="62" fillId="0" borderId="17">
      <alignment horizontal="right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9" fontId="64" fillId="0" borderId="45" applyNumberFormat="0" applyBorder="0"/>
    <xf numFmtId="0" fontId="75" fillId="0" borderId="48" applyNumberFormat="0" applyFont="0" applyBorder="0" applyProtection="0">
      <alignment horizontal="center" vertical="center"/>
    </xf>
    <xf numFmtId="0" fontId="75" fillId="0" borderId="48" applyNumberFormat="0" applyFont="0" applyBorder="0" applyProtection="0">
      <alignment horizontal="center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36" fillId="0" borderId="0"/>
    <xf numFmtId="0" fontId="117" fillId="0" borderId="2" applyNumberFormat="0" applyFont="0" applyFill="0" applyBorder="0" applyAlignment="0">
      <alignment horizont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75" fontId="61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167" fontId="6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167" fontId="6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0" fontId="117" fillId="0" borderId="2" applyNumberFormat="0" applyFont="0" applyFill="0" applyBorder="0" applyAlignment="0">
      <alignment horizont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0" fontId="70" fillId="14" borderId="86" applyNumberFormat="0" applyAlignment="0" applyProtection="0"/>
    <xf numFmtId="0" fontId="117" fillId="0" borderId="2" applyNumberFormat="0" applyFont="0" applyFill="0" applyBorder="0" applyAlignment="0">
      <alignment horizontal="center"/>
    </xf>
    <xf numFmtId="0" fontId="70" fillId="14" borderId="86" applyNumberFormat="0" applyAlignment="0" applyProtection="0"/>
    <xf numFmtId="0" fontId="117" fillId="0" borderId="2" applyNumberFormat="0" applyFont="0" applyFill="0" applyBorder="0" applyAlignment="0">
      <alignment horizontal="center"/>
    </xf>
    <xf numFmtId="0" fontId="70" fillId="14" borderId="86" applyNumberFormat="0" applyAlignment="0" applyProtection="0"/>
    <xf numFmtId="167" fontId="6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0" fontId="3" fillId="0" borderId="0">
      <alignment vertical="center"/>
    </xf>
    <xf numFmtId="4" fontId="80" fillId="25" borderId="90" applyNumberFormat="0" applyProtection="0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4" fontId="80" fillId="36" borderId="90" applyNumberFormat="0" applyProtection="0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167" fontId="62" fillId="0" borderId="17">
      <alignment horizontal="right" vertical="center"/>
    </xf>
    <xf numFmtId="0" fontId="104" fillId="32" borderId="84" applyNumberFormat="0" applyAlignment="0" applyProtection="0"/>
    <xf numFmtId="4" fontId="80" fillId="36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167" fontId="62" fillId="0" borderId="17">
      <alignment horizontal="right" vertical="center"/>
    </xf>
    <xf numFmtId="0" fontId="104" fillId="32" borderId="84" applyNumberFormat="0" applyAlignment="0" applyProtection="0"/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167" fontId="6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181" fontId="7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4" fontId="80" fillId="24" borderId="90" applyNumberFormat="0" applyProtection="0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4" fontId="80" fillId="24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104" fillId="32" borderId="84" applyNumberFormat="0" applyAlignment="0" applyProtection="0"/>
    <xf numFmtId="0" fontId="117" fillId="0" borderId="2" applyNumberFormat="0" applyFont="0" applyFill="0" applyBorder="0" applyAlignment="0">
      <alignment horizont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167" fontId="6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181" fontId="72" fillId="0" borderId="17">
      <alignment horizontal="right" vertical="center"/>
    </xf>
    <xf numFmtId="2" fontId="82" fillId="0" borderId="2"/>
    <xf numFmtId="0" fontId="117" fillId="0" borderId="2" applyNumberFormat="0" applyFont="0" applyFill="0" applyBorder="0" applyAlignment="0">
      <alignment horizontal="center"/>
    </xf>
    <xf numFmtId="181" fontId="7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181" fontId="72" fillId="0" borderId="17">
      <alignment horizontal="right" vertical="center"/>
    </xf>
    <xf numFmtId="2" fontId="82" fillId="0" borderId="2"/>
    <xf numFmtId="167" fontId="6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181" fontId="72" fillId="0" borderId="17">
      <alignment horizontal="right" vertical="center"/>
    </xf>
    <xf numFmtId="0" fontId="70" fillId="14" borderId="86" applyNumberFormat="0" applyAlignment="0" applyProtection="0"/>
    <xf numFmtId="0" fontId="117" fillId="0" borderId="2" applyNumberFormat="0" applyFont="0" applyFill="0" applyBorder="0" applyAlignment="0">
      <alignment horizontal="center"/>
    </xf>
    <xf numFmtId="181" fontId="72" fillId="0" borderId="17">
      <alignment horizontal="right" vertical="center"/>
    </xf>
    <xf numFmtId="0" fontId="70" fillId="14" borderId="86" applyNumberFormat="0" applyAlignment="0" applyProtection="0"/>
    <xf numFmtId="0" fontId="117" fillId="0" borderId="2" applyNumberFormat="0" applyFont="0" applyFill="0" applyBorder="0" applyAlignment="0">
      <alignment horizont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70" fillId="14" borderId="86" applyNumberFormat="0" applyAlignment="0" applyProtection="0"/>
    <xf numFmtId="215" fontId="63" fillId="0" borderId="92">
      <alignment horizontal="right" vertical="center"/>
    </xf>
    <xf numFmtId="167" fontId="6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9" fontId="64" fillId="0" borderId="45" applyNumberFormat="0" applyBorder="0"/>
    <xf numFmtId="215" fontId="63" fillId="0" borderId="92">
      <alignment horizontal="right" vertical="center"/>
    </xf>
    <xf numFmtId="181" fontId="72" fillId="0" borderId="17">
      <alignment horizontal="right" vertical="center"/>
    </xf>
    <xf numFmtId="0" fontId="70" fillId="14" borderId="86" applyNumberFormat="0" applyAlignment="0" applyProtection="0"/>
    <xf numFmtId="167" fontId="6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2" fontId="82" fillId="0" borderId="2"/>
    <xf numFmtId="181" fontId="7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2" fontId="82" fillId="0" borderId="2"/>
    <xf numFmtId="181" fontId="7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0" fontId="70" fillId="14" borderId="86" applyNumberFormat="0" applyAlignment="0" applyProtection="0"/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167" fontId="6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167" fontId="6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0" fontId="70" fillId="14" borderId="86" applyNumberFormat="0" applyAlignment="0" applyProtection="0"/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4" fontId="80" fillId="35" borderId="90" applyNumberFormat="0" applyProtection="0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167" fontId="6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0" fontId="72" fillId="21" borderId="89" applyNumberFormat="0" applyFont="0" applyAlignment="0" applyProtection="0"/>
    <xf numFmtId="211" fontId="90" fillId="0" borderId="17">
      <alignment horizontal="center"/>
    </xf>
    <xf numFmtId="4" fontId="77" fillId="30" borderId="94" applyNumberFormat="0" applyProtection="0">
      <alignment horizontal="left" vertical="center" indent="1"/>
    </xf>
    <xf numFmtId="0" fontId="153" fillId="0" borderId="114">
      <alignment vertical="center" wrapText="1"/>
    </xf>
    <xf numFmtId="193" fontId="76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0" fontId="70" fillId="14" borderId="86" applyNumberFormat="0" applyAlignment="0" applyProtection="0"/>
    <xf numFmtId="4" fontId="77" fillId="30" borderId="94" applyNumberFormat="0" applyProtection="0">
      <alignment horizontal="left" vertical="center" indent="1"/>
    </xf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9" fontId="64" fillId="0" borderId="45" applyNumberFormat="0" applyBorder="0"/>
    <xf numFmtId="3" fontId="95" fillId="0" borderId="19">
      <alignment vertical="center"/>
    </xf>
    <xf numFmtId="0" fontId="117" fillId="0" borderId="2" applyNumberFormat="0" applyFont="0" applyFill="0" applyBorder="0" applyAlignment="0">
      <alignment horizontal="center"/>
    </xf>
    <xf numFmtId="0" fontId="117" fillId="0" borderId="2" applyNumberFormat="0" applyFont="0" applyFill="0" applyBorder="0" applyAlignment="0">
      <alignment horizontal="center"/>
    </xf>
    <xf numFmtId="167" fontId="62" fillId="0" borderId="17">
      <alignment horizontal="right" vertical="center"/>
    </xf>
    <xf numFmtId="0" fontId="117" fillId="0" borderId="2" applyNumberFormat="0" applyFont="0" applyFill="0" applyBorder="0" applyAlignment="0">
      <alignment horizontal="center"/>
    </xf>
    <xf numFmtId="4" fontId="80" fillId="23" borderId="90" applyNumberFormat="0" applyProtection="0">
      <alignment horizontal="left" vertical="center" indent="1"/>
    </xf>
    <xf numFmtId="0" fontId="117" fillId="0" borderId="2" applyNumberFormat="0" applyFont="0" applyFill="0" applyBorder="0" applyAlignment="0">
      <alignment horizontal="center"/>
    </xf>
    <xf numFmtId="167" fontId="62" fillId="0" borderId="17">
      <alignment horizontal="right" vertical="center"/>
    </xf>
    <xf numFmtId="0" fontId="106" fillId="0" borderId="0"/>
    <xf numFmtId="0" fontId="153" fillId="0" borderId="0"/>
    <xf numFmtId="167" fontId="62" fillId="0" borderId="17">
      <alignment horizontal="right" vertical="center"/>
    </xf>
    <xf numFmtId="0" fontId="72" fillId="0" borderId="0"/>
    <xf numFmtId="167" fontId="62" fillId="0" borderId="17">
      <alignment horizontal="right" vertical="center"/>
    </xf>
    <xf numFmtId="9" fontId="64" fillId="0" borderId="45" applyNumberFormat="0" applyBorder="0"/>
    <xf numFmtId="0" fontId="98" fillId="0" borderId="0"/>
    <xf numFmtId="215" fontId="63" fillId="0" borderId="92">
      <alignment horizontal="right" vertical="center"/>
    </xf>
    <xf numFmtId="0" fontId="67" fillId="0" borderId="85" applyNumberFormat="0">
      <alignment horizont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155" fillId="0" borderId="0"/>
    <xf numFmtId="174" fontId="63" fillId="0" borderId="17">
      <alignment horizontal="right" vertical="center"/>
    </xf>
    <xf numFmtId="0" fontId="155" fillId="0" borderId="0"/>
    <xf numFmtId="174" fontId="63" fillId="0" borderId="17">
      <alignment horizontal="right" vertical="center"/>
    </xf>
    <xf numFmtId="174" fontId="63" fillId="0" borderId="17">
      <alignment horizontal="right" vertical="center"/>
    </xf>
    <xf numFmtId="0" fontId="72" fillId="0" borderId="0"/>
    <xf numFmtId="0" fontId="155" fillId="0" borderId="0"/>
    <xf numFmtId="167" fontId="62" fillId="0" borderId="17">
      <alignment horizontal="right" vertical="center"/>
    </xf>
    <xf numFmtId="174" fontId="63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0" fontId="245" fillId="0" borderId="0"/>
    <xf numFmtId="0" fontId="155" fillId="0" borderId="0"/>
    <xf numFmtId="174" fontId="63" fillId="0" borderId="17">
      <alignment horizontal="right" vertical="center"/>
    </xf>
    <xf numFmtId="0" fontId="72" fillId="0" borderId="0"/>
    <xf numFmtId="0" fontId="155" fillId="0" borderId="0"/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174" fontId="63" fillId="0" borderId="17">
      <alignment horizontal="right" vertical="center"/>
    </xf>
    <xf numFmtId="0" fontId="72" fillId="0" borderId="0"/>
    <xf numFmtId="0" fontId="155" fillId="0" borderId="0"/>
    <xf numFmtId="4" fontId="103" fillId="25" borderId="90" applyNumberFormat="0" applyProtection="0">
      <alignment horizontal="right" vertical="center"/>
    </xf>
    <xf numFmtId="174" fontId="63" fillId="0" borderId="17">
      <alignment horizontal="right" vertical="center"/>
    </xf>
    <xf numFmtId="0" fontId="130" fillId="0" borderId="0"/>
    <xf numFmtId="0" fontId="143" fillId="0" borderId="0"/>
    <xf numFmtId="175" fontId="61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81" fontId="72" fillId="0" borderId="17">
      <alignment horizontal="right" vertical="center"/>
    </xf>
    <xf numFmtId="0" fontId="6" fillId="0" borderId="0"/>
    <xf numFmtId="215" fontId="63" fillId="0" borderId="92">
      <alignment horizontal="right" vertical="center"/>
    </xf>
    <xf numFmtId="0" fontId="130" fillId="0" borderId="0"/>
    <xf numFmtId="0" fontId="72" fillId="0" borderId="0"/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130" fillId="0" borderId="0"/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72" fillId="0" borderId="0"/>
    <xf numFmtId="167" fontId="62" fillId="0" borderId="17">
      <alignment horizontal="right" vertical="center"/>
    </xf>
    <xf numFmtId="0" fontId="130" fillId="0" borderId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72" fillId="21" borderId="89" applyNumberFormat="0" applyFont="0" applyAlignment="0" applyProtection="0"/>
    <xf numFmtId="181" fontId="72" fillId="0" borderId="17">
      <alignment horizontal="right" vertical="center"/>
    </xf>
    <xf numFmtId="193" fontId="76" fillId="0" borderId="17">
      <alignment horizontal="right" vertical="center"/>
    </xf>
    <xf numFmtId="0" fontId="72" fillId="0" borderId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0" fontId="6" fillId="0" borderId="0"/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143" fillId="0" borderId="0"/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67" fillId="0" borderId="47" applyNumberFormat="0">
      <alignment horizontal="center"/>
    </xf>
    <xf numFmtId="174" fontId="63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0" fontId="143" fillId="0" borderId="0"/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72" fillId="0" borderId="0"/>
    <xf numFmtId="167" fontId="62" fillId="0" borderId="17">
      <alignment horizontal="right" vertical="center"/>
    </xf>
    <xf numFmtId="0" fontId="245" fillId="0" borderId="0"/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0" fontId="105" fillId="0" borderId="0"/>
    <xf numFmtId="0" fontId="245" fillId="0" borderId="0"/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0" fontId="245" fillId="0" borderId="0"/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43" fillId="0" borderId="0"/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5" fillId="0" borderId="0"/>
    <xf numFmtId="0" fontId="105" fillId="0" borderId="0"/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43" fillId="0" borderId="0"/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5" fillId="0" borderId="0"/>
    <xf numFmtId="0" fontId="105" fillId="0" borderId="0"/>
    <xf numFmtId="167" fontId="62" fillId="0" borderId="17">
      <alignment horizontal="right" vertical="center"/>
    </xf>
    <xf numFmtId="0" fontId="245" fillId="0" borderId="0"/>
    <xf numFmtId="167" fontId="62" fillId="0" borderId="17">
      <alignment horizontal="right" vertical="center"/>
    </xf>
    <xf numFmtId="0" fontId="72" fillId="0" borderId="0"/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72" fillId="0" borderId="0"/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72" fillId="0" borderId="0"/>
    <xf numFmtId="9" fontId="64" fillId="0" borderId="45" applyNumberFormat="0" applyBorder="0"/>
    <xf numFmtId="167" fontId="62" fillId="0" borderId="17">
      <alignment horizontal="right" vertical="center"/>
    </xf>
    <xf numFmtId="0" fontId="245" fillId="0" borderId="0"/>
    <xf numFmtId="167" fontId="62" fillId="0" borderId="17">
      <alignment horizontal="right" vertical="center"/>
    </xf>
    <xf numFmtId="175" fontId="61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0" fontId="72" fillId="0" borderId="0"/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5" fillId="0" borderId="0"/>
    <xf numFmtId="0" fontId="105" fillId="0" borderId="0"/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245" fillId="0" borderId="0"/>
    <xf numFmtId="0" fontId="105" fillId="0" borderId="0"/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245" fillId="0" borderId="0"/>
    <xf numFmtId="0" fontId="105" fillId="0" borderId="0"/>
    <xf numFmtId="9" fontId="64" fillId="0" borderId="45" applyNumberFormat="0" applyBorder="0"/>
    <xf numFmtId="0" fontId="245" fillId="0" borderId="0"/>
    <xf numFmtId="0" fontId="105" fillId="0" borderId="0"/>
    <xf numFmtId="9" fontId="64" fillId="0" borderId="45" applyNumberFormat="0" applyBorder="0"/>
    <xf numFmtId="0" fontId="245" fillId="0" borderId="0"/>
    <xf numFmtId="0" fontId="105" fillId="0" borderId="0"/>
    <xf numFmtId="0" fontId="126" fillId="0" borderId="0"/>
    <xf numFmtId="167" fontId="62" fillId="0" borderId="17">
      <alignment horizontal="right" vertical="center"/>
    </xf>
    <xf numFmtId="0" fontId="72" fillId="0" borderId="0"/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245" fillId="0" borderId="0"/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245" fillId="0" borderId="0"/>
    <xf numFmtId="0" fontId="245" fillId="0" borderId="0"/>
    <xf numFmtId="9" fontId="64" fillId="0" borderId="45" applyNumberFormat="0" applyBorder="0"/>
    <xf numFmtId="0" fontId="245" fillId="0" borderId="0"/>
    <xf numFmtId="204" fontId="62" fillId="0" borderId="92">
      <alignment horizontal="right" vertical="center"/>
    </xf>
    <xf numFmtId="9" fontId="64" fillId="0" borderId="45" applyNumberFormat="0" applyBorder="0"/>
    <xf numFmtId="0" fontId="245" fillId="0" borderId="0"/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245" fillId="0" borderId="0"/>
    <xf numFmtId="0" fontId="245" fillId="0" borderId="0"/>
    <xf numFmtId="9" fontId="64" fillId="0" borderId="45" applyNumberFormat="0" applyBorder="0"/>
    <xf numFmtId="167" fontId="62" fillId="0" borderId="17">
      <alignment horizontal="right" vertical="center"/>
    </xf>
    <xf numFmtId="0" fontId="245" fillId="0" borderId="0"/>
    <xf numFmtId="9" fontId="64" fillId="0" borderId="45" applyNumberFormat="0" applyBorder="0"/>
    <xf numFmtId="167" fontId="62" fillId="0" borderId="17">
      <alignment horizontal="right" vertical="center"/>
    </xf>
    <xf numFmtId="0" fontId="245" fillId="0" borderId="0"/>
    <xf numFmtId="0" fontId="245" fillId="0" borderId="0"/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0" fontId="245" fillId="0" borderId="0"/>
    <xf numFmtId="0" fontId="245" fillId="0" borderId="0"/>
    <xf numFmtId="9" fontId="64" fillId="0" borderId="45" applyNumberFormat="0" applyBorder="0"/>
    <xf numFmtId="167" fontId="62" fillId="0" borderId="17">
      <alignment horizontal="right" vertical="center"/>
    </xf>
    <xf numFmtId="0" fontId="245" fillId="0" borderId="0"/>
    <xf numFmtId="0" fontId="245" fillId="0" borderId="0"/>
    <xf numFmtId="9" fontId="64" fillId="0" borderId="45" applyNumberFormat="0" applyBorder="0"/>
    <xf numFmtId="0" fontId="245" fillId="0" borderId="0"/>
    <xf numFmtId="0" fontId="245" fillId="0" borderId="0"/>
    <xf numFmtId="174" fontId="63" fillId="0" borderId="17">
      <alignment horizontal="right" vertical="center"/>
    </xf>
    <xf numFmtId="167" fontId="62" fillId="0" borderId="17">
      <alignment horizontal="right" vertical="center"/>
    </xf>
    <xf numFmtId="0" fontId="72" fillId="0" borderId="0"/>
    <xf numFmtId="0" fontId="72" fillId="0" borderId="0"/>
    <xf numFmtId="0" fontId="72" fillId="0" borderId="0"/>
    <xf numFmtId="0" fontId="72" fillId="0" borderId="0"/>
    <xf numFmtId="248" fontId="95" fillId="0" borderId="98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245" fillId="0" borderId="0"/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245" fillId="0" borderId="0"/>
    <xf numFmtId="167" fontId="62" fillId="0" borderId="17">
      <alignment horizontal="right" vertical="center"/>
    </xf>
    <xf numFmtId="0" fontId="245" fillId="0" borderId="0"/>
    <xf numFmtId="0" fontId="245" fillId="0" borderId="0"/>
    <xf numFmtId="0" fontId="245" fillId="0" borderId="0"/>
    <xf numFmtId="0" fontId="245" fillId="0" borderId="0"/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0" fontId="245" fillId="0" borderId="0"/>
    <xf numFmtId="0" fontId="245" fillId="0" borderId="0"/>
    <xf numFmtId="0" fontId="245" fillId="0" borderId="0"/>
    <xf numFmtId="193" fontId="76" fillId="0" borderId="17">
      <alignment horizontal="right" vertical="center"/>
    </xf>
    <xf numFmtId="4" fontId="72" fillId="0" borderId="2">
      <alignment wrapText="1"/>
    </xf>
    <xf numFmtId="0" fontId="245" fillId="0" borderId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0" fontId="245" fillId="0" borderId="0"/>
    <xf numFmtId="204" fontId="62" fillId="0" borderId="92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0" fontId="245" fillId="0" borderId="0"/>
    <xf numFmtId="174" fontId="63" fillId="0" borderId="17">
      <alignment horizontal="right" vertical="center"/>
    </xf>
    <xf numFmtId="0" fontId="72" fillId="0" borderId="0"/>
    <xf numFmtId="181" fontId="72" fillId="0" borderId="17">
      <alignment horizontal="right" vertical="center"/>
    </xf>
    <xf numFmtId="0" fontId="67" fillId="0" borderId="47" applyNumberFormat="0">
      <alignment horizontal="center"/>
    </xf>
    <xf numFmtId="0" fontId="63" fillId="0" borderId="0"/>
    <xf numFmtId="167" fontId="62" fillId="0" borderId="17">
      <alignment horizontal="right" vertical="center"/>
    </xf>
    <xf numFmtId="0" fontId="114" fillId="0" borderId="0"/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9" fontId="64" fillId="0" borderId="45" applyNumberFormat="0" applyBorder="0"/>
    <xf numFmtId="5" fontId="88" fillId="27" borderId="1">
      <alignment vertical="top"/>
    </xf>
    <xf numFmtId="0" fontId="72" fillId="21" borderId="89" applyNumberFormat="0" applyFont="0" applyAlignment="0" applyProtection="0"/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9" fontId="64" fillId="0" borderId="45" applyNumberFormat="0" applyBorder="0"/>
    <xf numFmtId="5" fontId="88" fillId="27" borderId="1">
      <alignment vertical="top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4" fontId="80" fillId="24" borderId="90" applyNumberFormat="0" applyProtection="0">
      <alignment horizontal="right" vertical="center"/>
    </xf>
    <xf numFmtId="175" fontId="61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0" fontId="67" fillId="0" borderId="47" applyNumberFormat="0">
      <alignment horizontal="center"/>
    </xf>
    <xf numFmtId="181" fontId="72" fillId="0" borderId="17">
      <alignment horizontal="right" vertical="center"/>
    </xf>
    <xf numFmtId="0" fontId="72" fillId="21" borderId="89" applyNumberFormat="0" applyFont="0" applyAlignment="0" applyProtection="0"/>
    <xf numFmtId="181" fontId="72" fillId="0" borderId="17">
      <alignment horizontal="right" vertical="center"/>
    </xf>
    <xf numFmtId="0" fontId="72" fillId="21" borderId="89" applyNumberFormat="0" applyFont="0" applyAlignment="0" applyProtection="0"/>
    <xf numFmtId="181" fontId="7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0" fontId="67" fillId="0" borderId="85" applyNumberFormat="0">
      <alignment horizontal="center"/>
    </xf>
    <xf numFmtId="175" fontId="61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0" fontId="72" fillId="21" borderId="89" applyNumberFormat="0" applyFont="0" applyAlignment="0" applyProtection="0"/>
    <xf numFmtId="4" fontId="80" fillId="24" borderId="90" applyNumberFormat="0" applyProtection="0">
      <alignment horizontal="right" vertical="center"/>
    </xf>
    <xf numFmtId="175" fontId="61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80" fillId="22" borderId="90" applyNumberFormat="0" applyProtection="0">
      <alignment horizontal="right" vertical="center"/>
    </xf>
    <xf numFmtId="0" fontId="72" fillId="21" borderId="89" applyNumberFormat="0" applyFont="0" applyAlignment="0" applyProtection="0"/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81" fontId="7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213" fontId="61" fillId="0" borderId="0" applyFont="0" applyFill="0" applyBorder="0" applyAlignment="0" applyProtection="0"/>
    <xf numFmtId="192" fontId="98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81" fontId="7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0" fontId="72" fillId="21" borderId="89" applyNumberFormat="0" applyFont="0" applyAlignment="0" applyProtection="0"/>
    <xf numFmtId="4" fontId="77" fillId="20" borderId="90" applyNumberFormat="0" applyProtection="0">
      <alignment horizontal="left" vertical="center" indent="1"/>
    </xf>
    <xf numFmtId="4" fontId="80" fillId="26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75" fontId="61" fillId="0" borderId="17">
      <alignment horizontal="right" vertical="center"/>
    </xf>
    <xf numFmtId="175" fontId="61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4" fontId="80" fillId="26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75" fontId="61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4" fontId="80" fillId="26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75" fontId="61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0" fontId="72" fillId="21" borderId="89" applyNumberFormat="0" applyFont="0" applyAlignment="0" applyProtection="0"/>
    <xf numFmtId="175" fontId="61" fillId="0" borderId="17">
      <alignment horizontal="right" vertical="center"/>
    </xf>
    <xf numFmtId="0" fontId="72" fillId="21" borderId="89" applyNumberFormat="0" applyFont="0" applyAlignment="0" applyProtection="0"/>
    <xf numFmtId="175" fontId="61" fillId="0" borderId="17">
      <alignment horizontal="right" vertical="center"/>
    </xf>
    <xf numFmtId="0" fontId="72" fillId="21" borderId="89" applyNumberFormat="0" applyFont="0" applyAlignment="0" applyProtection="0"/>
    <xf numFmtId="181" fontId="7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75" fontId="61" fillId="0" borderId="17">
      <alignment horizontal="right" vertical="center"/>
    </xf>
    <xf numFmtId="0" fontId="72" fillId="21" borderId="89" applyNumberFormat="0" applyFont="0" applyAlignment="0" applyProtection="0"/>
    <xf numFmtId="181" fontId="7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0" fontId="72" fillId="21" borderId="89" applyNumberFormat="0" applyFont="0" applyAlignment="0" applyProtection="0"/>
    <xf numFmtId="181" fontId="72" fillId="0" borderId="17">
      <alignment horizontal="right" vertical="center"/>
    </xf>
    <xf numFmtId="0" fontId="72" fillId="21" borderId="89" applyNumberFormat="0" applyFont="0" applyAlignment="0" applyProtection="0"/>
    <xf numFmtId="181" fontId="7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72" fillId="21" borderId="89" applyNumberFormat="0" applyFont="0" applyAlignment="0" applyProtection="0"/>
    <xf numFmtId="214" fontId="96" fillId="0" borderId="17">
      <alignment horizontal="right" vertical="center"/>
    </xf>
    <xf numFmtId="181" fontId="72" fillId="0" borderId="17">
      <alignment horizontal="right" vertical="center"/>
    </xf>
    <xf numFmtId="0" fontId="72" fillId="21" borderId="89" applyNumberFormat="0" applyFont="0" applyAlignment="0" applyProtection="0"/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4" fontId="80" fillId="26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81" fontId="7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4" fontId="80" fillId="26" borderId="90" applyNumberFormat="0" applyProtection="0">
      <alignment horizontal="right" vertical="center"/>
    </xf>
    <xf numFmtId="0" fontId="72" fillId="21" borderId="89" applyNumberFormat="0" applyFont="0" applyAlignment="0" applyProtection="0"/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72" fillId="21" borderId="89" applyNumberFormat="0" applyFont="0" applyAlignment="0" applyProtection="0"/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4" fontId="80" fillId="26" borderId="90" applyNumberFormat="0" applyProtection="0">
      <alignment horizontal="right" vertical="center"/>
    </xf>
    <xf numFmtId="0" fontId="72" fillId="21" borderId="89" applyNumberFormat="0" applyFont="0" applyAlignment="0" applyProtection="0"/>
    <xf numFmtId="4" fontId="80" fillId="26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75" fontId="61" fillId="0" borderId="17">
      <alignment horizontal="right" vertical="center"/>
    </xf>
    <xf numFmtId="175" fontId="61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4" fontId="80" fillId="26" borderId="90" applyNumberFormat="0" applyProtection="0">
      <alignment horizontal="right" vertical="center"/>
    </xf>
    <xf numFmtId="0" fontId="72" fillId="21" borderId="89" applyNumberFormat="0" applyFont="0" applyAlignment="0" applyProtection="0"/>
    <xf numFmtId="4" fontId="80" fillId="26" borderId="90" applyNumberFormat="0" applyProtection="0">
      <alignment horizontal="right" vertical="center"/>
    </xf>
    <xf numFmtId="0" fontId="72" fillId="21" borderId="89" applyNumberFormat="0" applyFont="0" applyAlignment="0" applyProtection="0"/>
    <xf numFmtId="4" fontId="80" fillId="26" borderId="90" applyNumberFormat="0" applyProtection="0">
      <alignment horizontal="right" vertical="center"/>
    </xf>
    <xf numFmtId="0" fontId="72" fillId="21" borderId="89" applyNumberFormat="0" applyFont="0" applyAlignment="0" applyProtection="0"/>
    <xf numFmtId="4" fontId="80" fillId="26" borderId="90" applyNumberFormat="0" applyProtection="0">
      <alignment horizontal="right" vertical="center"/>
    </xf>
    <xf numFmtId="0" fontId="72" fillId="21" borderId="89" applyNumberFormat="0" applyFont="0" applyAlignment="0" applyProtection="0"/>
    <xf numFmtId="0" fontId="72" fillId="21" borderId="89" applyNumberFormat="0" applyFont="0" applyAlignment="0" applyProtection="0"/>
    <xf numFmtId="0" fontId="72" fillId="21" borderId="89" applyNumberFormat="0" applyFont="0" applyAlignment="0" applyProtection="0"/>
    <xf numFmtId="181" fontId="7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75" fontId="61" fillId="0" borderId="17">
      <alignment horizontal="right" vertical="center"/>
    </xf>
    <xf numFmtId="0" fontId="72" fillId="21" borderId="89" applyNumberFormat="0" applyFont="0" applyAlignment="0" applyProtection="0"/>
    <xf numFmtId="181" fontId="7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0" fontId="72" fillId="21" borderId="89" applyNumberFormat="0" applyFont="0" applyAlignment="0" applyProtection="0"/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81" fontId="7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75" fontId="61" fillId="0" borderId="17">
      <alignment horizontal="right" vertical="center"/>
    </xf>
    <xf numFmtId="175" fontId="61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82" fontId="89" fillId="0" borderId="2"/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72" fillId="21" borderId="89" applyNumberFormat="0" applyFont="0" applyAlignment="0" applyProtection="0"/>
    <xf numFmtId="181" fontId="7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81" fontId="7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75" fontId="61" fillId="0" borderId="17">
      <alignment horizontal="right" vertical="center"/>
    </xf>
    <xf numFmtId="175" fontId="61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81" fontId="72" fillId="0" borderId="17">
      <alignment horizontal="right" vertical="center"/>
    </xf>
    <xf numFmtId="0" fontId="72" fillId="21" borderId="89" applyNumberFormat="0" applyFon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0" fontId="72" fillId="21" borderId="89" applyNumberFormat="0" applyFont="0" applyAlignment="0" applyProtection="0"/>
    <xf numFmtId="0" fontId="67" fillId="0" borderId="47" applyNumberFormat="0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81" fontId="7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4" fontId="77" fillId="30" borderId="94" applyNumberFormat="0" applyProtection="0">
      <alignment horizontal="left" vertical="center" indent="1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75" fontId="61" fillId="0" borderId="17">
      <alignment horizontal="right" vertical="center"/>
    </xf>
    <xf numFmtId="193" fontId="76" fillId="0" borderId="17">
      <alignment horizontal="right" vertical="center"/>
    </xf>
    <xf numFmtId="0" fontId="72" fillId="21" borderId="89" applyNumberFormat="0" applyFont="0" applyAlignment="0" applyProtection="0"/>
    <xf numFmtId="175" fontId="61" fillId="0" borderId="17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174" fontId="63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74" fontId="63" fillId="0" borderId="17">
      <alignment horizontal="right" vertical="center"/>
    </xf>
    <xf numFmtId="181" fontId="72" fillId="0" borderId="17">
      <alignment horizontal="right" vertical="center"/>
    </xf>
    <xf numFmtId="4" fontId="86" fillId="25" borderId="90" applyNumberFormat="0" applyProtection="0">
      <alignment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81" fontId="72" fillId="0" borderId="17">
      <alignment horizontal="right" vertical="center"/>
    </xf>
    <xf numFmtId="193" fontId="76" fillId="0" borderId="17">
      <alignment horizontal="right" vertical="center"/>
    </xf>
    <xf numFmtId="0" fontId="101" fillId="0" borderId="2">
      <alignment vertical="center" wrapText="1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81" fontId="72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0" fontId="101" fillId="0" borderId="2">
      <alignment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81" fontId="7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81" fontId="72" fillId="0" borderId="17">
      <alignment horizontal="right" vertical="center"/>
    </xf>
    <xf numFmtId="4" fontId="86" fillId="25" borderId="90" applyNumberFormat="0" applyProtection="0">
      <alignment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0" borderId="0" applyNumberFormat="0" applyFill="0" applyBorder="0" applyAlignment="0" applyProtection="0"/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5" fontId="91" fillId="0" borderId="1">
      <alignment horizontal="left" vertical="top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0" borderId="1">
      <alignment horizontal="left" vertical="top"/>
    </xf>
    <xf numFmtId="0" fontId="72" fillId="21" borderId="89" applyNumberFormat="0" applyFont="0" applyAlignment="0" applyProtection="0"/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0" fontId="72" fillId="21" borderId="89" applyNumberFormat="0" applyFont="0" applyAlignment="0" applyProtection="0"/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5" fontId="91" fillId="0" borderId="1">
      <alignment horizontal="left" vertical="top"/>
    </xf>
    <xf numFmtId="4" fontId="80" fillId="33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5" fontId="91" fillId="0" borderId="1">
      <alignment horizontal="left" vertical="top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86" fillId="25" borderId="90" applyNumberFormat="0" applyProtection="0">
      <alignment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5" fontId="91" fillId="0" borderId="1">
      <alignment horizontal="left" vertical="top"/>
    </xf>
    <xf numFmtId="4" fontId="80" fillId="33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4" fontId="80" fillId="33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167" fontId="62" fillId="0" borderId="17">
      <alignment horizontal="right" vertical="center"/>
    </xf>
    <xf numFmtId="249" fontId="132" fillId="0" borderId="0">
      <protection locked="0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277" fontId="72" fillId="0" borderId="0" applyFont="0" applyFill="0" applyBorder="0" applyAlignment="0" applyProtection="0"/>
    <xf numFmtId="4" fontId="80" fillId="29" borderId="90" applyNumberFormat="0" applyProtection="0">
      <alignment horizontal="right" vertical="center"/>
    </xf>
    <xf numFmtId="9" fontId="64" fillId="0" borderId="45" applyNumberFormat="0" applyBorder="0"/>
    <xf numFmtId="4" fontId="80" fillId="33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193" fontId="76" fillId="0" borderId="17">
      <alignment horizontal="right" vertical="center"/>
    </xf>
    <xf numFmtId="0" fontId="72" fillId="21" borderId="89" applyNumberFormat="0" applyFont="0" applyAlignment="0" applyProtection="0"/>
    <xf numFmtId="211" fontId="90" fillId="0" borderId="17">
      <alignment horizontal="center"/>
    </xf>
    <xf numFmtId="193" fontId="76" fillId="0" borderId="17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181" fontId="72" fillId="0" borderId="17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181" fontId="72" fillId="0" borderId="17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181" fontId="72" fillId="0" borderId="17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0" fontId="72" fillId="21" borderId="89" applyNumberFormat="0" applyFont="0" applyAlignment="0" applyProtection="0"/>
    <xf numFmtId="193" fontId="76" fillId="0" borderId="17">
      <alignment horizontal="right" vertical="center"/>
    </xf>
    <xf numFmtId="0" fontId="72" fillId="21" borderId="89" applyNumberFormat="0" applyFon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72" fillId="21" borderId="89" applyNumberFormat="0" applyFont="0" applyAlignment="0" applyProtection="0"/>
    <xf numFmtId="181" fontId="7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210" fontId="212" fillId="0" borderId="0" applyFont="0" applyFill="0" applyBorder="0" applyProtection="0">
      <alignment vertical="top" wrapText="1"/>
    </xf>
    <xf numFmtId="181" fontId="7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0" fontId="72" fillId="0" borderId="0" applyFont="0" applyFill="0" applyBorder="0" applyAlignment="0" applyProtection="0"/>
    <xf numFmtId="181" fontId="72" fillId="0" borderId="17">
      <alignment horizontal="right" vertical="center"/>
    </xf>
    <xf numFmtId="0" fontId="62" fillId="0" borderId="0" applyNumberFormat="0" applyFill="0" applyBorder="0" applyAlignment="0" applyProtection="0"/>
    <xf numFmtId="4" fontId="80" fillId="35" borderId="90" applyNumberFormat="0" applyProtection="0">
      <alignment horizontal="right" vertical="center"/>
    </xf>
    <xf numFmtId="0" fontId="63" fillId="0" borderId="0" applyNumberFormat="0" applyFill="0" applyBorder="0" applyAlignment="0" applyProtection="0"/>
    <xf numFmtId="9" fontId="64" fillId="0" borderId="45" applyNumberFormat="0" applyBorder="0"/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6" fillId="0" borderId="0"/>
    <xf numFmtId="0" fontId="67" fillId="0" borderId="85" applyNumberFormat="0">
      <alignment horizontal="center"/>
    </xf>
    <xf numFmtId="0" fontId="70" fillId="14" borderId="86" applyNumberFormat="0" applyAlignment="0" applyProtection="0"/>
    <xf numFmtId="4" fontId="86" fillId="25" borderId="90" applyNumberFormat="0" applyProtection="0">
      <alignment vertical="center"/>
    </xf>
    <xf numFmtId="0" fontId="70" fillId="14" borderId="86" applyNumberFormat="0" applyAlignment="0" applyProtection="0"/>
    <xf numFmtId="167" fontId="62" fillId="0" borderId="17">
      <alignment horizontal="right" vertical="center"/>
    </xf>
    <xf numFmtId="0" fontId="70" fillId="14" borderId="86" applyNumberFormat="0" applyAlignment="0" applyProtection="0"/>
    <xf numFmtId="0" fontId="70" fillId="14" borderId="86" applyNumberFormat="0" applyAlignment="0" applyProtection="0"/>
    <xf numFmtId="174" fontId="63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0" fontId="70" fillId="14" borderId="86" applyNumberFormat="0" applyAlignment="0" applyProtection="0"/>
    <xf numFmtId="9" fontId="64" fillId="0" borderId="45" applyNumberFormat="0" applyBorder="0"/>
    <xf numFmtId="0" fontId="70" fillId="14" borderId="86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0" fillId="14" borderId="86" applyNumberFormat="0" applyAlignment="0" applyProtection="0"/>
    <xf numFmtId="0" fontId="70" fillId="14" borderId="86" applyNumberFormat="0" applyAlignment="0" applyProtection="0"/>
    <xf numFmtId="167" fontId="62" fillId="0" borderId="17">
      <alignment horizontal="right" vertical="center"/>
    </xf>
    <xf numFmtId="0" fontId="70" fillId="14" borderId="86" applyNumberFormat="0" applyAlignment="0" applyProtection="0"/>
    <xf numFmtId="0" fontId="70" fillId="14" borderId="86" applyNumberFormat="0" applyAlignment="0" applyProtection="0"/>
    <xf numFmtId="0" fontId="70" fillId="14" borderId="86" applyNumberFormat="0" applyAlignment="0" applyProtection="0"/>
    <xf numFmtId="0" fontId="70" fillId="14" borderId="86" applyNumberFormat="0" applyAlignment="0" applyProtection="0"/>
    <xf numFmtId="9" fontId="64" fillId="0" borderId="45" applyNumberFormat="0" applyBorder="0"/>
    <xf numFmtId="0" fontId="70" fillId="14" borderId="86" applyNumberFormat="0" applyAlignment="0" applyProtection="0"/>
    <xf numFmtId="0" fontId="67" fillId="0" borderId="47" applyNumberFormat="0">
      <alignment horizontal="center"/>
    </xf>
    <xf numFmtId="0" fontId="70" fillId="14" borderId="86" applyNumberFormat="0" applyAlignment="0" applyProtection="0"/>
    <xf numFmtId="0" fontId="70" fillId="14" borderId="86" applyNumberFormat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70" fillId="14" borderId="86" applyNumberFormat="0" applyAlignment="0" applyProtection="0"/>
    <xf numFmtId="0" fontId="70" fillId="14" borderId="86" applyNumberFormat="0" applyAlignment="0" applyProtection="0"/>
    <xf numFmtId="0" fontId="70" fillId="14" borderId="86" applyNumberFormat="0" applyAlignment="0" applyProtection="0"/>
    <xf numFmtId="4" fontId="80" fillId="34" borderId="90" applyNumberFormat="0" applyProtection="0">
      <alignment horizontal="right" vertical="center"/>
    </xf>
    <xf numFmtId="0" fontId="70" fillId="14" borderId="86" applyNumberFormat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70" fillId="14" borderId="86" applyNumberFormat="0" applyAlignment="0" applyProtection="0"/>
    <xf numFmtId="4" fontId="80" fillId="35" borderId="90" applyNumberFormat="0" applyProtection="0">
      <alignment horizontal="right" vertical="center"/>
    </xf>
    <xf numFmtId="0" fontId="70" fillId="14" borderId="86" applyNumberFormat="0" applyAlignment="0" applyProtection="0"/>
    <xf numFmtId="174" fontId="63" fillId="0" borderId="17">
      <alignment horizontal="right" vertical="center"/>
    </xf>
    <xf numFmtId="0" fontId="70" fillId="14" borderId="86" applyNumberFormat="0" applyAlignment="0" applyProtection="0"/>
    <xf numFmtId="0" fontId="70" fillId="14" borderId="86" applyNumberFormat="0" applyAlignment="0" applyProtection="0"/>
    <xf numFmtId="0" fontId="70" fillId="14" borderId="86" applyNumberFormat="0" applyAlignment="0" applyProtection="0"/>
    <xf numFmtId="0" fontId="70" fillId="14" borderId="86" applyNumberFormat="0" applyAlignment="0" applyProtection="0"/>
    <xf numFmtId="0" fontId="70" fillId="14" borderId="86" applyNumberFormat="0" applyAlignment="0" applyProtection="0"/>
    <xf numFmtId="181" fontId="7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0" fontId="70" fillId="14" borderId="86" applyNumberFormat="0" applyAlignment="0" applyProtection="0"/>
    <xf numFmtId="0" fontId="70" fillId="14" borderId="86" applyNumberFormat="0" applyAlignment="0" applyProtection="0"/>
    <xf numFmtId="0" fontId="70" fillId="14" borderId="86" applyNumberFormat="0" applyAlignment="0" applyProtection="0"/>
    <xf numFmtId="181" fontId="72" fillId="0" borderId="17">
      <alignment horizontal="right" vertical="center"/>
    </xf>
    <xf numFmtId="193" fontId="76" fillId="0" borderId="17">
      <alignment horizontal="right" vertical="center"/>
    </xf>
    <xf numFmtId="0" fontId="70" fillId="14" borderId="86" applyNumberFormat="0" applyAlignment="0" applyProtection="0"/>
    <xf numFmtId="181" fontId="72" fillId="0" borderId="17">
      <alignment horizontal="right" vertical="center"/>
    </xf>
    <xf numFmtId="4" fontId="80" fillId="25" borderId="90" applyNumberFormat="0" applyProtection="0">
      <alignment vertical="center"/>
    </xf>
    <xf numFmtId="0" fontId="70" fillId="14" borderId="86" applyNumberForma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70" fillId="14" borderId="86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81" fontId="72" fillId="0" borderId="17">
      <alignment horizontal="right" vertical="center"/>
    </xf>
    <xf numFmtId="0" fontId="70" fillId="14" borderId="86" applyNumberFormat="0" applyAlignment="0" applyProtection="0"/>
    <xf numFmtId="0" fontId="70" fillId="14" borderId="86" applyNumberFormat="0" applyAlignment="0" applyProtection="0"/>
    <xf numFmtId="0" fontId="70" fillId="14" borderId="86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0" fillId="14" borderId="86" applyNumberFormat="0" applyAlignment="0" applyProtection="0"/>
    <xf numFmtId="0" fontId="70" fillId="14" borderId="86" applyNumberFormat="0" applyAlignment="0" applyProtection="0"/>
    <xf numFmtId="0" fontId="70" fillId="14" borderId="86" applyNumberFormat="0" applyAlignment="0" applyProtection="0"/>
    <xf numFmtId="0" fontId="70" fillId="14" borderId="86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0" fillId="14" borderId="86" applyNumberFormat="0" applyAlignment="0" applyProtection="0"/>
    <xf numFmtId="10" fontId="72" fillId="0" borderId="0" applyFont="0" applyFill="0" applyBorder="0" applyAlignment="0" applyProtection="0"/>
    <xf numFmtId="0" fontId="113" fillId="32" borderId="86" applyNumberFormat="0" applyAlignment="0" applyProtection="0"/>
    <xf numFmtId="174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2" fillId="0" borderId="0" applyFont="0" applyFill="0" applyBorder="0" applyAlignment="0" applyProtection="0"/>
    <xf numFmtId="187" fontId="63" fillId="0" borderId="17">
      <alignment horizontal="right" vertical="center"/>
    </xf>
    <xf numFmtId="0" fontId="113" fillId="32" borderId="86" applyNumberForma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0" fontId="72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9" fontId="64" fillId="0" borderId="45" applyNumberFormat="0" applyBorder="0"/>
    <xf numFmtId="9" fontId="105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9" fontId="105" fillId="0" borderId="0" applyFont="0" applyFill="0" applyBorder="0" applyAlignment="0" applyProtection="0"/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105" fillId="0" borderId="0" applyFont="0" applyFill="0" applyBorder="0" applyAlignment="0" applyProtection="0"/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9" fontId="245" fillId="0" borderId="0" applyFont="0" applyFill="0" applyBorder="0" applyAlignment="0" applyProtection="0"/>
    <xf numFmtId="9" fontId="105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245" fillId="0" borderId="0" applyFont="0" applyFill="0" applyBorder="0" applyAlignment="0" applyProtection="0"/>
    <xf numFmtId="9" fontId="105" fillId="0" borderId="0" applyFont="0" applyFill="0" applyBorder="0" applyAlignment="0" applyProtection="0"/>
    <xf numFmtId="167" fontId="62" fillId="0" borderId="17">
      <alignment horizontal="right" vertical="center"/>
    </xf>
    <xf numFmtId="0" fontId="67" fillId="0" borderId="47" applyNumberFormat="0">
      <alignment horizontal="center"/>
    </xf>
    <xf numFmtId="9" fontId="245" fillId="0" borderId="0" applyFont="0" applyFill="0" applyBorder="0" applyAlignment="0" applyProtection="0"/>
    <xf numFmtId="9" fontId="105" fillId="0" borderId="0" applyFont="0" applyFill="0" applyBorder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9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167" fontId="62" fillId="0" borderId="17">
      <alignment horizontal="right" vertical="center"/>
    </xf>
    <xf numFmtId="9" fontId="72" fillId="0" borderId="0" applyFont="0" applyFill="0" applyBorder="0" applyAlignment="0" applyProtection="0"/>
    <xf numFmtId="167" fontId="62" fillId="0" borderId="17">
      <alignment horizontal="right" vertical="center"/>
    </xf>
    <xf numFmtId="174" fontId="63" fillId="0" borderId="17">
      <alignment horizontal="right" vertical="center"/>
    </xf>
    <xf numFmtId="9" fontId="72" fillId="0" borderId="0" applyFont="0" applyFill="0" applyBorder="0" applyAlignment="0" applyProtection="0"/>
    <xf numFmtId="174" fontId="63" fillId="0" borderId="17">
      <alignment horizontal="right" vertical="center"/>
    </xf>
    <xf numFmtId="9" fontId="105" fillId="0" borderId="0" applyFont="0" applyFill="0" applyBorder="0" applyAlignment="0" applyProtection="0"/>
    <xf numFmtId="204" fontId="62" fillId="0" borderId="92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9" fontId="143" fillId="0" borderId="0" applyFont="0" applyFill="0" applyBorder="0" applyAlignment="0" applyProtection="0"/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9" fontId="105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143" fillId="0" borderId="0" applyFont="0" applyFill="0" applyBorder="0" applyAlignment="0" applyProtection="0"/>
    <xf numFmtId="204" fontId="62" fillId="0" borderId="92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9" fontId="105" fillId="0" borderId="0" applyFont="0" applyFill="0" applyBorder="0" applyAlignment="0" applyProtection="0"/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9" fontId="105" fillId="0" borderId="0" applyFont="0" applyFill="0" applyBorder="0" applyAlignment="0" applyProtection="0"/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9" fontId="64" fillId="0" borderId="45" applyNumberFormat="0" applyBorder="0"/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9" fontId="64" fillId="0" borderId="45" applyNumberFormat="0" applyBorder="0"/>
    <xf numFmtId="4" fontId="77" fillId="30" borderId="94" applyNumberFormat="0" applyProtection="0">
      <alignment horizontal="left" vertical="center" indent="1"/>
    </xf>
    <xf numFmtId="9" fontId="64" fillId="0" borderId="45" applyNumberFormat="0" applyBorder="0"/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74" fontId="63" fillId="0" borderId="17">
      <alignment horizontal="right" vertical="center"/>
    </xf>
    <xf numFmtId="0" fontId="109" fillId="31" borderId="84" applyNumberFormat="0" applyAlignment="0" applyProtection="0"/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204" fontId="62" fillId="0" borderId="92">
      <alignment horizontal="right" vertical="center"/>
    </xf>
    <xf numFmtId="181" fontId="72" fillId="0" borderId="17">
      <alignment horizontal="right" vertical="center"/>
    </xf>
    <xf numFmtId="0" fontId="67" fillId="0" borderId="47" applyNumberFormat="0">
      <alignment horizontal="center"/>
    </xf>
    <xf numFmtId="9" fontId="64" fillId="0" borderId="45" applyNumberFormat="0" applyBorder="0"/>
    <xf numFmtId="167" fontId="62" fillId="0" borderId="17">
      <alignment horizontal="right" vertical="center"/>
    </xf>
    <xf numFmtId="174" fontId="63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74" fontId="63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204" fontId="62" fillId="0" borderId="92">
      <alignment horizontal="right" vertical="center"/>
    </xf>
    <xf numFmtId="9" fontId="64" fillId="0" borderId="45" applyNumberFormat="0" applyBorder="0"/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9" fontId="64" fillId="0" borderId="45" applyNumberFormat="0" applyBorder="0"/>
    <xf numFmtId="9" fontId="64" fillId="0" borderId="45" applyNumberFormat="0" applyBorder="0"/>
    <xf numFmtId="9" fontId="64" fillId="0" borderId="45" applyNumberFormat="0" applyBorder="0"/>
    <xf numFmtId="9" fontId="64" fillId="0" borderId="45" applyNumberFormat="0" applyBorder="0"/>
    <xf numFmtId="4" fontId="80" fillId="33" borderId="90" applyNumberFormat="0" applyProtection="0">
      <alignment horizontal="right" vertical="center"/>
    </xf>
    <xf numFmtId="193" fontId="76" fillId="0" borderId="17">
      <alignment horizontal="right" vertical="center"/>
    </xf>
    <xf numFmtId="9" fontId="64" fillId="0" borderId="45" applyNumberFormat="0" applyBorder="0"/>
    <xf numFmtId="4" fontId="80" fillId="33" borderId="90" applyNumberFormat="0" applyProtection="0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9" fontId="64" fillId="0" borderId="45" applyNumberFormat="0" applyBorder="0"/>
    <xf numFmtId="4" fontId="80" fillId="33" borderId="90" applyNumberFormat="0" applyProtection="0">
      <alignment horizontal="right" vertical="center"/>
    </xf>
    <xf numFmtId="193" fontId="76" fillId="0" borderId="17">
      <alignment horizontal="right" vertical="center"/>
    </xf>
    <xf numFmtId="9" fontId="64" fillId="0" borderId="45" applyNumberFormat="0" applyBorder="0"/>
    <xf numFmtId="9" fontId="64" fillId="0" borderId="45" applyNumberFormat="0" applyBorder="0"/>
    <xf numFmtId="215" fontId="63" fillId="0" borderId="92">
      <alignment horizontal="right" vertical="center"/>
    </xf>
    <xf numFmtId="2" fontId="82" fillId="0" borderId="2"/>
    <xf numFmtId="9" fontId="64" fillId="0" borderId="45" applyNumberFormat="0" applyBorder="0"/>
    <xf numFmtId="2" fontId="82" fillId="0" borderId="2"/>
    <xf numFmtId="9" fontId="64" fillId="0" borderId="45" applyNumberFormat="0" applyBorder="0"/>
    <xf numFmtId="2" fontId="82" fillId="0" borderId="2"/>
    <xf numFmtId="9" fontId="64" fillId="0" borderId="45" applyNumberFormat="0" applyBorder="0"/>
    <xf numFmtId="167" fontId="62" fillId="0" borderId="17">
      <alignment horizontal="right" vertical="center"/>
    </xf>
    <xf numFmtId="2" fontId="82" fillId="0" borderId="2"/>
    <xf numFmtId="9" fontId="64" fillId="0" borderId="45" applyNumberFormat="0" applyBorder="0"/>
    <xf numFmtId="2" fontId="82" fillId="0" borderId="2"/>
    <xf numFmtId="9" fontId="64" fillId="0" borderId="45" applyNumberFormat="0" applyBorder="0"/>
    <xf numFmtId="167" fontId="62" fillId="0" borderId="17">
      <alignment horizontal="right" vertical="center"/>
    </xf>
    <xf numFmtId="2" fontId="82" fillId="0" borderId="2"/>
    <xf numFmtId="9" fontId="64" fillId="0" borderId="45" applyNumberFormat="0" applyBorder="0"/>
    <xf numFmtId="167" fontId="62" fillId="0" borderId="17">
      <alignment horizontal="right" vertical="center"/>
    </xf>
    <xf numFmtId="2" fontId="82" fillId="0" borderId="2"/>
    <xf numFmtId="9" fontId="64" fillId="0" borderId="45" applyNumberFormat="0" applyBorder="0"/>
    <xf numFmtId="181" fontId="72" fillId="0" borderId="17">
      <alignment horizontal="right" vertical="center"/>
    </xf>
    <xf numFmtId="204" fontId="62" fillId="0" borderId="92">
      <alignment horizontal="right" vertical="center"/>
    </xf>
    <xf numFmtId="9" fontId="64" fillId="0" borderId="45" applyNumberFormat="0" applyBorder="0"/>
    <xf numFmtId="204" fontId="62" fillId="0" borderId="92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9" fontId="64" fillId="0" borderId="45" applyNumberFormat="0" applyBorder="0"/>
    <xf numFmtId="204" fontId="62" fillId="0" borderId="92">
      <alignment horizontal="right" vertical="center"/>
    </xf>
    <xf numFmtId="9" fontId="64" fillId="0" borderId="45" applyNumberFormat="0" applyBorder="0"/>
    <xf numFmtId="9" fontId="64" fillId="0" borderId="45" applyNumberFormat="0" applyBorder="0"/>
    <xf numFmtId="204" fontId="62" fillId="0" borderId="92">
      <alignment horizontal="right" vertical="center"/>
    </xf>
    <xf numFmtId="9" fontId="64" fillId="0" borderId="45" applyNumberFormat="0" applyBorder="0"/>
    <xf numFmtId="9" fontId="64" fillId="0" borderId="45" applyNumberFormat="0" applyBorder="0"/>
    <xf numFmtId="2" fontId="82" fillId="0" borderId="2"/>
    <xf numFmtId="167" fontId="62" fillId="0" borderId="17">
      <alignment horizontal="right" vertical="center"/>
    </xf>
    <xf numFmtId="9" fontId="64" fillId="0" borderId="45" applyNumberFormat="0" applyBorder="0"/>
    <xf numFmtId="215" fontId="63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" fontId="82" fillId="0" borderId="2"/>
    <xf numFmtId="9" fontId="64" fillId="0" borderId="45" applyNumberFormat="0" applyBorder="0"/>
    <xf numFmtId="193" fontId="76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215" fontId="63" fillId="0" borderId="92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9" fontId="64" fillId="0" borderId="45" applyNumberFormat="0" applyBorder="0"/>
    <xf numFmtId="9" fontId="64" fillId="0" borderId="45" applyNumberFormat="0" applyBorder="0"/>
    <xf numFmtId="9" fontId="64" fillId="0" borderId="45" applyNumberFormat="0" applyBorder="0"/>
    <xf numFmtId="9" fontId="64" fillId="0" borderId="45" applyNumberFormat="0" applyBorder="0"/>
    <xf numFmtId="167" fontId="62" fillId="0" borderId="17">
      <alignment horizontal="right" vertical="center"/>
    </xf>
    <xf numFmtId="9" fontId="64" fillId="0" borderId="45" applyNumberFormat="0" applyBorder="0"/>
    <xf numFmtId="9" fontId="64" fillId="0" borderId="45" applyNumberFormat="0" applyBorder="0"/>
    <xf numFmtId="9" fontId="64" fillId="0" borderId="45" applyNumberFormat="0" applyBorder="0"/>
    <xf numFmtId="9" fontId="64" fillId="0" borderId="45" applyNumberFormat="0" applyBorder="0"/>
    <xf numFmtId="215" fontId="63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9" fontId="64" fillId="0" borderId="45" applyNumberFormat="0" applyBorder="0"/>
    <xf numFmtId="9" fontId="64" fillId="0" borderId="45" applyNumberFormat="0" applyBorder="0"/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215" fontId="63" fillId="0" borderId="92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9" fontId="64" fillId="0" borderId="45" applyNumberFormat="0" applyBorder="0"/>
    <xf numFmtId="9" fontId="64" fillId="0" borderId="45" applyNumberFormat="0" applyBorder="0"/>
    <xf numFmtId="9" fontId="64" fillId="0" borderId="45" applyNumberFormat="0" applyBorder="0"/>
    <xf numFmtId="9" fontId="64" fillId="0" borderId="45" applyNumberFormat="0" applyBorder="0"/>
    <xf numFmtId="167" fontId="62" fillId="0" borderId="17">
      <alignment horizontal="right" vertical="center"/>
    </xf>
    <xf numFmtId="9" fontId="64" fillId="0" borderId="45" applyNumberFormat="0" applyBorder="0"/>
    <xf numFmtId="9" fontId="64" fillId="0" borderId="45" applyNumberFormat="0" applyBorder="0"/>
    <xf numFmtId="9" fontId="64" fillId="0" borderId="45" applyNumberFormat="0" applyBorder="0"/>
    <xf numFmtId="175" fontId="61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4" fontId="80" fillId="22" borderId="90" applyNumberFormat="0" applyProtection="0">
      <alignment horizontal="right" vertical="center"/>
    </xf>
    <xf numFmtId="215" fontId="63" fillId="0" borderId="92">
      <alignment horizontal="right" vertical="center"/>
    </xf>
    <xf numFmtId="9" fontId="64" fillId="0" borderId="45" applyNumberFormat="0" applyBorder="0"/>
    <xf numFmtId="0" fontId="67" fillId="0" borderId="47" applyNumberFormat="0">
      <alignment horizontal="center"/>
    </xf>
    <xf numFmtId="175" fontId="61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9" fontId="64" fillId="0" borderId="45" applyNumberFormat="0" applyBorder="0"/>
    <xf numFmtId="215" fontId="63" fillId="0" borderId="92">
      <alignment horizontal="right" vertical="center"/>
    </xf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9" fontId="64" fillId="0" borderId="45" applyNumberFormat="0" applyBorder="0"/>
    <xf numFmtId="215" fontId="63" fillId="0" borderId="92">
      <alignment horizontal="right" vertical="center"/>
    </xf>
    <xf numFmtId="4" fontId="80" fillId="23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9" fontId="64" fillId="0" borderId="45" applyNumberFormat="0" applyBorder="0"/>
    <xf numFmtId="4" fontId="80" fillId="23" borderId="90" applyNumberFormat="0" applyProtection="0">
      <alignment horizontal="left" vertical="center" indent="1"/>
    </xf>
    <xf numFmtId="9" fontId="64" fillId="0" borderId="45" applyNumberFormat="0" applyBorder="0"/>
    <xf numFmtId="4" fontId="80" fillId="23" borderId="90" applyNumberFormat="0" applyProtection="0">
      <alignment horizontal="left" vertical="center" indent="1"/>
    </xf>
    <xf numFmtId="188" fontId="73" fillId="0" borderId="2" applyNumberFormat="0" applyFont="0" applyFill="0" applyBorder="0" applyProtection="0">
      <alignment horizontal="distributed"/>
    </xf>
    <xf numFmtId="9" fontId="64" fillId="0" borderId="45" applyNumberFormat="0" applyBorder="0"/>
    <xf numFmtId="9" fontId="64" fillId="0" borderId="45" applyNumberFormat="0" applyBorder="0"/>
    <xf numFmtId="5" fontId="88" fillId="27" borderId="1">
      <alignment vertical="top"/>
    </xf>
    <xf numFmtId="215" fontId="63" fillId="0" borderId="92">
      <alignment horizontal="right" vertical="center"/>
    </xf>
    <xf numFmtId="9" fontId="64" fillId="0" borderId="45" applyNumberFormat="0" applyBorder="0"/>
    <xf numFmtId="210" fontId="112" fillId="38" borderId="68" applyProtection="0">
      <alignment vertical="center"/>
    </xf>
    <xf numFmtId="9" fontId="64" fillId="0" borderId="45" applyNumberFormat="0" applyBorder="0"/>
    <xf numFmtId="167" fontId="6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210" fontId="112" fillId="38" borderId="68" applyProtection="0">
      <alignment vertical="center"/>
    </xf>
    <xf numFmtId="9" fontId="64" fillId="0" borderId="45" applyNumberFormat="0" applyBorder="0"/>
    <xf numFmtId="3" fontId="95" fillId="0" borderId="19">
      <alignment vertical="center"/>
    </xf>
    <xf numFmtId="210" fontId="112" fillId="38" borderId="68" applyProtection="0">
      <alignment vertical="center"/>
    </xf>
    <xf numFmtId="0" fontId="67" fillId="0" borderId="47" applyNumberFormat="0">
      <alignment horizontal="center"/>
    </xf>
    <xf numFmtId="9" fontId="64" fillId="0" borderId="45" applyNumberFormat="0" applyBorder="0"/>
    <xf numFmtId="3" fontId="95" fillId="0" borderId="19">
      <alignment vertical="center"/>
    </xf>
    <xf numFmtId="4" fontId="121" fillId="28" borderId="88" applyNumberFormat="0" applyProtection="0">
      <alignment horizontal="left" vertical="center" indent="1"/>
    </xf>
    <xf numFmtId="210" fontId="112" fillId="38" borderId="68" applyProtection="0">
      <alignment vertical="center"/>
    </xf>
    <xf numFmtId="9" fontId="64" fillId="0" borderId="45" applyNumberFormat="0" applyBorder="0"/>
    <xf numFmtId="3" fontId="95" fillId="0" borderId="19">
      <alignment vertical="center"/>
    </xf>
    <xf numFmtId="210" fontId="112" fillId="38" borderId="68" applyProtection="0">
      <alignment vertical="center"/>
    </xf>
    <xf numFmtId="167" fontId="62" fillId="0" borderId="17">
      <alignment horizontal="right" vertical="center"/>
    </xf>
    <xf numFmtId="9" fontId="64" fillId="0" borderId="45" applyNumberFormat="0" applyBorder="0"/>
    <xf numFmtId="3" fontId="95" fillId="0" borderId="19">
      <alignment vertical="center"/>
    </xf>
    <xf numFmtId="9" fontId="64" fillId="0" borderId="45" applyNumberFormat="0" applyBorder="0"/>
    <xf numFmtId="5" fontId="88" fillId="27" borderId="1">
      <alignment vertical="top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9" fontId="64" fillId="0" borderId="45" applyNumberFormat="0" applyBorder="0"/>
    <xf numFmtId="193" fontId="7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9" fontId="64" fillId="0" borderId="45" applyNumberFormat="0" applyBorder="0"/>
    <xf numFmtId="292" fontId="183" fillId="0" borderId="0" applyFont="0">
      <protection locked="0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9" fontId="64" fillId="0" borderId="45" applyNumberFormat="0" applyBorder="0"/>
    <xf numFmtId="9" fontId="64" fillId="0" borderId="45" applyNumberFormat="0" applyBorder="0"/>
    <xf numFmtId="9" fontId="64" fillId="0" borderId="45" applyNumberFormat="0" applyBorder="0"/>
    <xf numFmtId="175" fontId="61" fillId="0" borderId="17">
      <alignment horizontal="right" vertical="center"/>
    </xf>
    <xf numFmtId="9" fontId="64" fillId="0" borderId="45" applyNumberFormat="0" applyBorder="0"/>
    <xf numFmtId="0" fontId="67" fillId="0" borderId="47" applyNumberFormat="0">
      <alignment horizontal="center"/>
    </xf>
    <xf numFmtId="193" fontId="76" fillId="0" borderId="17">
      <alignment horizontal="right" vertical="center"/>
    </xf>
    <xf numFmtId="9" fontId="64" fillId="0" borderId="45" applyNumberFormat="0" applyBorder="0"/>
    <xf numFmtId="9" fontId="64" fillId="0" borderId="45" applyNumberFormat="0" applyBorder="0"/>
    <xf numFmtId="9" fontId="64" fillId="0" borderId="45" applyNumberFormat="0" applyBorder="0"/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204" fontId="62" fillId="0" borderId="92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0" fontId="67" fillId="0" borderId="85" applyNumberFormat="0">
      <alignment horizont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87" fontId="63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227" fontId="63" fillId="0" borderId="17">
      <alignment horizontal="right" vertic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81" fontId="72" fillId="0" borderId="17">
      <alignment horizontal="right" vertical="center"/>
    </xf>
    <xf numFmtId="2" fontId="82" fillId="0" borderId="2"/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9" fontId="64" fillId="0" borderId="45" applyNumberFormat="0" applyBorder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9" fontId="64" fillId="0" borderId="45" applyNumberFormat="0" applyBorder="0"/>
    <xf numFmtId="181" fontId="72" fillId="0" borderId="17">
      <alignment horizontal="right" vertical="center"/>
    </xf>
    <xf numFmtId="9" fontId="64" fillId="0" borderId="45" applyNumberFormat="0" applyBorder="0"/>
    <xf numFmtId="181" fontId="7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93" fontId="7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9" fontId="64" fillId="0" borderId="45" applyNumberFormat="0" applyBorder="0"/>
    <xf numFmtId="181" fontId="7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9" fontId="64" fillId="0" borderId="45" applyNumberFormat="0" applyBorder="0"/>
    <xf numFmtId="9" fontId="64" fillId="0" borderId="45" applyNumberFormat="0" applyBorder="0"/>
    <xf numFmtId="4" fontId="77" fillId="23" borderId="90" applyNumberFormat="0" applyProtection="0">
      <alignment vertical="center"/>
    </xf>
    <xf numFmtId="9" fontId="64" fillId="0" borderId="45" applyNumberFormat="0" applyBorder="0"/>
    <xf numFmtId="175" fontId="61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9" fontId="64" fillId="0" borderId="45" applyNumberFormat="0" applyBorder="0"/>
    <xf numFmtId="167" fontId="62" fillId="0" borderId="17">
      <alignment horizontal="right" vertical="center"/>
    </xf>
    <xf numFmtId="181" fontId="7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9" fontId="64" fillId="0" borderId="45" applyNumberFormat="0" applyBorder="0"/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9" fontId="64" fillId="0" borderId="45" applyNumberFormat="0" applyBorder="0"/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0" fontId="67" fillId="0" borderId="47" applyNumberFormat="0">
      <alignment horizontal="center"/>
    </xf>
    <xf numFmtId="9" fontId="64" fillId="0" borderId="45" applyNumberFormat="0" applyBorder="0"/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9" fontId="64" fillId="0" borderId="45" applyNumberFormat="0" applyBorder="0"/>
    <xf numFmtId="9" fontId="64" fillId="0" borderId="45" applyNumberFormat="0" applyBorder="0"/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9" fontId="64" fillId="0" borderId="45" applyNumberFormat="0" applyBorder="0"/>
    <xf numFmtId="9" fontId="64" fillId="0" borderId="45" applyNumberFormat="0" applyBorder="0"/>
    <xf numFmtId="167" fontId="62" fillId="0" borderId="17">
      <alignment horizontal="right" vertical="center"/>
    </xf>
    <xf numFmtId="9" fontId="64" fillId="0" borderId="45" applyNumberFormat="0" applyBorder="0"/>
    <xf numFmtId="9" fontId="64" fillId="0" borderId="45" applyNumberFormat="0" applyBorder="0"/>
    <xf numFmtId="9" fontId="64" fillId="0" borderId="45" applyNumberFormat="0" applyBorder="0"/>
    <xf numFmtId="4" fontId="80" fillId="23" borderId="90" applyNumberFormat="0" applyProtection="0">
      <alignment horizontal="left" vertical="center" indent="1"/>
    </xf>
    <xf numFmtId="4" fontId="80" fillId="22" borderId="90" applyNumberFormat="0" applyProtection="0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9" fontId="64" fillId="0" borderId="45" applyNumberFormat="0" applyBorder="0"/>
    <xf numFmtId="9" fontId="64" fillId="0" borderId="45" applyNumberFormat="0" applyBorder="0"/>
    <xf numFmtId="9" fontId="64" fillId="0" borderId="45" applyNumberFormat="0" applyBorder="0"/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9" fontId="64" fillId="0" borderId="45" applyNumberFormat="0" applyBorder="0"/>
    <xf numFmtId="5" fontId="88" fillId="27" borderId="1">
      <alignment vertical="top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9" fontId="64" fillId="0" borderId="45" applyNumberFormat="0" applyBorder="0"/>
    <xf numFmtId="5" fontId="88" fillId="27" borderId="1">
      <alignment vertical="top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9" fontId="64" fillId="0" borderId="45" applyNumberFormat="0" applyBorder="0"/>
    <xf numFmtId="4" fontId="77" fillId="20" borderId="88" applyNumberFormat="0" applyProtection="0">
      <alignment horizontal="left" vertical="center" indent="1"/>
    </xf>
    <xf numFmtId="5" fontId="88" fillId="27" borderId="1">
      <alignment vertical="top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9" fontId="64" fillId="0" borderId="45" applyNumberFormat="0" applyBorder="0"/>
    <xf numFmtId="5" fontId="88" fillId="27" borderId="1">
      <alignment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5" fontId="88" fillId="27" borderId="1">
      <alignment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75" fontId="61" fillId="0" borderId="17">
      <alignment horizontal="right" vertical="center"/>
    </xf>
    <xf numFmtId="9" fontId="64" fillId="0" borderId="45" applyNumberFormat="0" applyBorder="0"/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63" fillId="0" borderId="0" applyNumberFormat="0" applyFill="0" applyBorder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9" fontId="64" fillId="0" borderId="45" applyNumberFormat="0" applyBorder="0"/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81" fontId="7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9" fontId="64" fillId="0" borderId="45" applyNumberFormat="0" applyBorder="0"/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9" fontId="64" fillId="0" borderId="45" applyNumberFormat="0" applyBorder="0"/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9" fontId="64" fillId="0" borderId="45" applyNumberFormat="0" applyBorder="0"/>
    <xf numFmtId="174" fontId="63" fillId="0" borderId="17">
      <alignment horizontal="right" vertical="center"/>
    </xf>
    <xf numFmtId="167" fontId="62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9" fontId="64" fillId="0" borderId="45" applyNumberFormat="0" applyBorder="0"/>
    <xf numFmtId="4" fontId="80" fillId="24" borderId="90" applyNumberFormat="0" applyProtection="0">
      <alignment horizontal="right" vertical="center"/>
    </xf>
    <xf numFmtId="0" fontId="79" fillId="21" borderId="89" applyNumberFormat="0" applyFont="0" applyAlignment="0" applyProtection="0"/>
    <xf numFmtId="167" fontId="62" fillId="0" borderId="17">
      <alignment horizontal="right" vertical="center"/>
    </xf>
    <xf numFmtId="9" fontId="64" fillId="0" borderId="45" applyNumberFormat="0" applyBorder="0"/>
    <xf numFmtId="0" fontId="140" fillId="43" borderId="68" applyNumberFormat="0" applyFont="0" applyAlignment="0">
      <alignment horizont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0" fontId="79" fillId="21" borderId="89" applyNumberFormat="0" applyFon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0" fontId="79" fillId="21" borderId="89" applyNumberFormat="0" applyFont="0" applyAlignment="0" applyProtection="0"/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0" fontId="140" fillId="43" borderId="68" applyNumberFormat="0" applyFont="0" applyAlignment="0">
      <alignment horizontal="center"/>
    </xf>
    <xf numFmtId="4" fontId="80" fillId="24" borderId="90" applyNumberFormat="0" applyProtection="0">
      <alignment horizontal="right" vertical="center"/>
    </xf>
    <xf numFmtId="0" fontId="79" fillId="21" borderId="89" applyNumberFormat="0" applyFont="0" applyAlignment="0" applyProtection="0"/>
    <xf numFmtId="167" fontId="62" fillId="0" borderId="17">
      <alignment horizontal="right" vertical="center"/>
    </xf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0" fontId="79" fillId="21" borderId="89" applyNumberFormat="0" applyFont="0" applyAlignment="0" applyProtection="0"/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9" fontId="64" fillId="0" borderId="45" applyNumberFormat="0" applyBorder="0"/>
    <xf numFmtId="4" fontId="80" fillId="24" borderId="90" applyNumberFormat="0" applyProtection="0">
      <alignment horizontal="right" vertical="center"/>
    </xf>
    <xf numFmtId="0" fontId="79" fillId="21" borderId="89" applyNumberFormat="0" applyFont="0" applyAlignment="0" applyProtection="0"/>
    <xf numFmtId="9" fontId="64" fillId="0" borderId="45" applyNumberFormat="0" applyBorder="0"/>
    <xf numFmtId="4" fontId="80" fillId="35" borderId="90" applyNumberFormat="0" applyProtection="0">
      <alignment horizontal="right" vertical="center"/>
    </xf>
    <xf numFmtId="9" fontId="64" fillId="0" borderId="45" applyNumberFormat="0" applyBorder="0"/>
    <xf numFmtId="4" fontId="80" fillId="35" borderId="90" applyNumberFormat="0" applyProtection="0">
      <alignment horizontal="right" vertical="center"/>
    </xf>
    <xf numFmtId="9" fontId="64" fillId="0" borderId="45" applyNumberFormat="0" applyBorder="0"/>
    <xf numFmtId="9" fontId="64" fillId="0" borderId="45" applyNumberFormat="0" applyBorder="0"/>
    <xf numFmtId="175" fontId="61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75" fontId="61" fillId="0" borderId="17">
      <alignment horizontal="right" vertical="center"/>
    </xf>
    <xf numFmtId="167" fontId="62" fillId="0" borderId="17">
      <alignment horizontal="right" vertical="center"/>
    </xf>
    <xf numFmtId="2" fontId="82" fillId="0" borderId="2"/>
    <xf numFmtId="167" fontId="62" fillId="0" borderId="17">
      <alignment horizontal="right" vertical="center"/>
    </xf>
    <xf numFmtId="175" fontId="61" fillId="0" borderId="17">
      <alignment horizontal="right" vertical="center"/>
    </xf>
    <xf numFmtId="9" fontId="64" fillId="0" borderId="45" applyNumberFormat="0" applyBorder="0"/>
    <xf numFmtId="215" fontId="63" fillId="0" borderId="92">
      <alignment horizontal="right" vertical="center"/>
    </xf>
    <xf numFmtId="175" fontId="61" fillId="0" borderId="17">
      <alignment horizontal="right" vertical="center"/>
    </xf>
    <xf numFmtId="9" fontId="64" fillId="0" borderId="45" applyNumberFormat="0" applyBorder="0"/>
    <xf numFmtId="215" fontId="63" fillId="0" borderId="92">
      <alignment horizontal="right" vertical="center"/>
    </xf>
    <xf numFmtId="175" fontId="61" fillId="0" borderId="17">
      <alignment horizontal="right" vertical="center"/>
    </xf>
    <xf numFmtId="9" fontId="64" fillId="0" borderId="45" applyNumberFormat="0" applyBorder="0"/>
    <xf numFmtId="175" fontId="61" fillId="0" borderId="17">
      <alignment horizontal="right" vertical="center"/>
    </xf>
    <xf numFmtId="215" fontId="63" fillId="0" borderId="92">
      <alignment horizontal="right" vertical="center"/>
    </xf>
    <xf numFmtId="4" fontId="80" fillId="23" borderId="90" applyNumberFormat="0" applyProtection="0">
      <alignment horizontal="left" vertical="center" indent="1"/>
    </xf>
    <xf numFmtId="0" fontId="67" fillId="0" borderId="85" applyNumberFormat="0">
      <alignment horizontal="center"/>
    </xf>
    <xf numFmtId="175" fontId="61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4" fontId="80" fillId="22" borderId="90" applyNumberFormat="0" applyProtection="0">
      <alignment horizontal="right" vertical="center"/>
    </xf>
    <xf numFmtId="215" fontId="63" fillId="0" borderId="92">
      <alignment horizontal="right" vertical="center"/>
    </xf>
    <xf numFmtId="9" fontId="64" fillId="0" borderId="45" applyNumberFormat="0" applyBorder="0"/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140" fillId="43" borderId="68" applyNumberFormat="0" applyFont="0" applyAlignment="0">
      <alignment horizontal="center"/>
    </xf>
    <xf numFmtId="4" fontId="80" fillId="23" borderId="90" applyNumberFormat="0" applyProtection="0">
      <alignment horizontal="left" vertical="center" indent="1"/>
    </xf>
    <xf numFmtId="188" fontId="73" fillId="0" borderId="2" applyNumberFormat="0" applyFont="0" applyFill="0" applyBorder="0" applyProtection="0">
      <alignment horizontal="distributed"/>
    </xf>
    <xf numFmtId="4" fontId="80" fillId="23" borderId="90" applyNumberFormat="0" applyProtection="0">
      <alignment horizontal="left" vertical="center" indent="1"/>
    </xf>
    <xf numFmtId="175" fontId="61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9" fontId="64" fillId="0" borderId="45" applyNumberFormat="0" applyBorder="0"/>
    <xf numFmtId="215" fontId="63" fillId="0" borderId="92">
      <alignment horizontal="right" vertical="center"/>
    </xf>
    <xf numFmtId="4" fontId="80" fillId="23" borderId="90" applyNumberFormat="0" applyProtection="0">
      <alignment horizontal="left" vertical="center" indent="1"/>
    </xf>
    <xf numFmtId="175" fontId="61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4" fontId="77" fillId="23" borderId="90" applyNumberFormat="0" applyProtection="0">
      <alignment vertical="center"/>
    </xf>
    <xf numFmtId="215" fontId="63" fillId="0" borderId="92">
      <alignment horizontal="right" vertical="center"/>
    </xf>
    <xf numFmtId="9" fontId="64" fillId="0" borderId="45" applyNumberFormat="0" applyBorder="0"/>
    <xf numFmtId="4" fontId="77" fillId="23" borderId="90" applyNumberFormat="0" applyProtection="0">
      <alignment vertical="center"/>
    </xf>
    <xf numFmtId="9" fontId="64" fillId="0" borderId="45" applyNumberFormat="0" applyBorder="0"/>
    <xf numFmtId="4" fontId="77" fillId="23" borderId="90" applyNumberFormat="0" applyProtection="0">
      <alignment vertical="center"/>
    </xf>
    <xf numFmtId="9" fontId="64" fillId="0" borderId="45" applyNumberFormat="0" applyBorder="0"/>
    <xf numFmtId="4" fontId="80" fillId="23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4" fontId="80" fillId="23" borderId="90" applyNumberFormat="0" applyProtection="0">
      <alignment horizontal="left" vertical="center" indent="1"/>
    </xf>
    <xf numFmtId="188" fontId="73" fillId="0" borderId="2" applyNumberFormat="0" applyFont="0" applyFill="0" applyBorder="0" applyProtection="0">
      <alignment horizontal="distributed"/>
    </xf>
    <xf numFmtId="4" fontId="77" fillId="23" borderId="90" applyNumberFormat="0" applyProtection="0">
      <alignment vertical="center"/>
    </xf>
    <xf numFmtId="9" fontId="64" fillId="0" borderId="45" applyNumberFormat="0" applyBorder="0"/>
    <xf numFmtId="4" fontId="77" fillId="23" borderId="90" applyNumberFormat="0" applyProtection="0">
      <alignment vertical="center"/>
    </xf>
    <xf numFmtId="9" fontId="64" fillId="0" borderId="45" applyNumberFormat="0" applyBorder="0"/>
    <xf numFmtId="4" fontId="80" fillId="23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175" fontId="61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4" fontId="77" fillId="23" borderId="90" applyNumberFormat="0" applyProtection="0">
      <alignment vertical="center"/>
    </xf>
    <xf numFmtId="9" fontId="64" fillId="0" borderId="45" applyNumberFormat="0" applyBorder="0"/>
    <xf numFmtId="9" fontId="64" fillId="0" borderId="45" applyNumberFormat="0" applyBorder="0"/>
    <xf numFmtId="4" fontId="80" fillId="23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9" fontId="64" fillId="0" borderId="45" applyNumberFormat="0" applyBorder="0"/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9" fontId="64" fillId="0" borderId="45" applyNumberFormat="0" applyBorder="0"/>
    <xf numFmtId="3" fontId="95" fillId="0" borderId="19">
      <alignment vertical="center"/>
    </xf>
    <xf numFmtId="167" fontId="62" fillId="0" borderId="17">
      <alignment horizontal="right" vertical="center"/>
    </xf>
    <xf numFmtId="9" fontId="64" fillId="0" borderId="45" applyNumberFormat="0" applyBorder="0"/>
    <xf numFmtId="3" fontId="95" fillId="0" borderId="19">
      <alignment vertical="center"/>
    </xf>
    <xf numFmtId="167" fontId="62" fillId="0" borderId="17">
      <alignment horizontal="right" vertical="center"/>
    </xf>
    <xf numFmtId="9" fontId="64" fillId="0" borderId="45" applyNumberFormat="0" applyBorder="0"/>
    <xf numFmtId="3" fontId="95" fillId="0" borderId="19">
      <alignment vertical="center"/>
    </xf>
    <xf numFmtId="9" fontId="64" fillId="0" borderId="45" applyNumberFormat="0" applyBorder="0"/>
    <xf numFmtId="175" fontId="61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9" fontId="64" fillId="0" borderId="45" applyNumberFormat="0" applyBorder="0"/>
    <xf numFmtId="4" fontId="80" fillId="23" borderId="90" applyNumberFormat="0" applyProtection="0">
      <alignment horizontal="left" vertical="center" indent="1"/>
    </xf>
    <xf numFmtId="0" fontId="67" fillId="0" borderId="85" applyNumberFormat="0">
      <alignment horizontal="center"/>
    </xf>
    <xf numFmtId="175" fontId="61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0" fontId="67" fillId="0" borderId="47" applyNumberFormat="0">
      <alignment horizontal="center"/>
    </xf>
    <xf numFmtId="9" fontId="64" fillId="0" borderId="45" applyNumberFormat="0" applyBorder="0"/>
    <xf numFmtId="249" fontId="132" fillId="0" borderId="0">
      <protection locked="0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4" fontId="92" fillId="23" borderId="90" applyNumberFormat="0" applyProtection="0">
      <alignment vertical="center"/>
    </xf>
    <xf numFmtId="9" fontId="64" fillId="0" borderId="45" applyNumberFormat="0" applyBorder="0"/>
    <xf numFmtId="4" fontId="77" fillId="23" borderId="90" applyNumberFormat="0" applyProtection="0">
      <alignment vertical="center"/>
    </xf>
    <xf numFmtId="175" fontId="61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4" fontId="77" fillId="23" borderId="90" applyNumberFormat="0" applyProtection="0">
      <alignment vertical="center"/>
    </xf>
    <xf numFmtId="9" fontId="64" fillId="0" borderId="45" applyNumberFormat="0" applyBorder="0"/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9" fontId="64" fillId="0" borderId="45" applyNumberFormat="0" applyBorder="0"/>
    <xf numFmtId="5" fontId="88" fillId="27" borderId="1">
      <alignment vertical="top"/>
    </xf>
    <xf numFmtId="0" fontId="67" fillId="0" borderId="85" applyNumberFormat="0">
      <alignment horizontal="center"/>
    </xf>
    <xf numFmtId="9" fontId="64" fillId="0" borderId="45" applyNumberFormat="0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9" fontId="64" fillId="0" borderId="45" applyNumberFormat="0" applyBorder="0"/>
    <xf numFmtId="3" fontId="95" fillId="0" borderId="19">
      <alignment vertical="center"/>
    </xf>
    <xf numFmtId="9" fontId="64" fillId="0" borderId="45" applyNumberFormat="0" applyBorder="0"/>
    <xf numFmtId="3" fontId="95" fillId="0" borderId="19">
      <alignment vertical="center"/>
    </xf>
    <xf numFmtId="9" fontId="64" fillId="0" borderId="45" applyNumberFormat="0" applyBorder="0"/>
    <xf numFmtId="3" fontId="95" fillId="0" borderId="19">
      <alignment vertical="center"/>
    </xf>
    <xf numFmtId="9" fontId="64" fillId="0" borderId="45" applyNumberFormat="0" applyBorder="0"/>
    <xf numFmtId="3" fontId="95" fillId="0" borderId="19">
      <alignment vertical="center"/>
    </xf>
    <xf numFmtId="9" fontId="64" fillId="0" borderId="45" applyNumberFormat="0" applyBorder="0"/>
    <xf numFmtId="167" fontId="62" fillId="0" borderId="17">
      <alignment horizontal="right" vertical="center"/>
    </xf>
    <xf numFmtId="3" fontId="95" fillId="0" borderId="19">
      <alignment vertical="center"/>
    </xf>
    <xf numFmtId="9" fontId="64" fillId="0" borderId="45" applyNumberFormat="0" applyBorder="0"/>
    <xf numFmtId="3" fontId="95" fillId="0" borderId="19">
      <alignment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3" fontId="95" fillId="0" borderId="19">
      <alignment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9" fontId="64" fillId="0" borderId="45" applyNumberFormat="0" applyBorder="0"/>
    <xf numFmtId="3" fontId="95" fillId="0" borderId="19">
      <alignment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9" fontId="64" fillId="0" borderId="45" applyNumberFormat="0" applyBorder="0"/>
    <xf numFmtId="5" fontId="88" fillId="27" borderId="1">
      <alignment vertical="top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9" fontId="64" fillId="0" borderId="45" applyNumberFormat="0" applyBorder="0"/>
    <xf numFmtId="5" fontId="88" fillId="27" borderId="1">
      <alignment vertical="top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9" fontId="64" fillId="0" borderId="45" applyNumberFormat="0" applyBorder="0"/>
    <xf numFmtId="5" fontId="88" fillId="27" borderId="1">
      <alignment vertical="top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9" fontId="64" fillId="0" borderId="45" applyNumberFormat="0" applyBorder="0"/>
    <xf numFmtId="5" fontId="88" fillId="27" borderId="1">
      <alignment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75" fontId="61" fillId="0" borderId="17">
      <alignment horizontal="right" vertical="center"/>
    </xf>
    <xf numFmtId="9" fontId="64" fillId="0" borderId="45" applyNumberFormat="0" applyBorder="0"/>
    <xf numFmtId="9" fontId="64" fillId="0" borderId="45" applyNumberFormat="0" applyBorder="0"/>
    <xf numFmtId="9" fontId="64" fillId="0" borderId="45" applyNumberFormat="0" applyBorder="0"/>
    <xf numFmtId="4" fontId="80" fillId="29" borderId="90" applyNumberFormat="0" applyProtection="0">
      <alignment horizontal="right" vertical="center"/>
    </xf>
    <xf numFmtId="9" fontId="64" fillId="0" borderId="45" applyNumberFormat="0" applyBorder="0"/>
    <xf numFmtId="4" fontId="80" fillId="29" borderId="90" applyNumberFormat="0" applyProtection="0">
      <alignment horizontal="right" vertical="center"/>
    </xf>
    <xf numFmtId="9" fontId="64" fillId="0" borderId="45" applyNumberFormat="0" applyBorder="0"/>
    <xf numFmtId="4" fontId="80" fillId="29" borderId="90" applyNumberFormat="0" applyProtection="0">
      <alignment horizontal="right" vertical="center"/>
    </xf>
    <xf numFmtId="0" fontId="69" fillId="19" borderId="2">
      <alignment horizontal="left" vertical="center"/>
    </xf>
    <xf numFmtId="9" fontId="64" fillId="0" borderId="45" applyNumberFormat="0" applyBorder="0"/>
    <xf numFmtId="4" fontId="80" fillId="29" borderId="90" applyNumberFormat="0" applyProtection="0">
      <alignment horizontal="right" vertical="center"/>
    </xf>
    <xf numFmtId="9" fontId="64" fillId="0" borderId="45" applyNumberFormat="0" applyBorder="0"/>
    <xf numFmtId="4" fontId="80" fillId="29" borderId="90" applyNumberFormat="0" applyProtection="0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204" fontId="62" fillId="0" borderId="92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215" fontId="63" fillId="0" borderId="92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215" fontId="63" fillId="0" borderId="92">
      <alignment horizontal="right" vertical="center"/>
    </xf>
    <xf numFmtId="9" fontId="64" fillId="0" borderId="45" applyNumberFormat="0" applyBorder="0"/>
    <xf numFmtId="167" fontId="62" fillId="0" borderId="17">
      <alignment horizontal="right" vertical="center"/>
    </xf>
    <xf numFmtId="5" fontId="88" fillId="27" borderId="1">
      <alignment vertical="top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9" fontId="64" fillId="0" borderId="45" applyNumberFormat="0" applyBorder="0"/>
    <xf numFmtId="5" fontId="88" fillId="27" borderId="1">
      <alignment vertical="top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5" fontId="88" fillId="27" borderId="1">
      <alignment vertical="top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9" fontId="64" fillId="0" borderId="45" applyNumberFormat="0" applyBorder="0"/>
    <xf numFmtId="5" fontId="88" fillId="27" borderId="1">
      <alignment vertical="top"/>
    </xf>
    <xf numFmtId="167" fontId="62" fillId="0" borderId="17">
      <alignment horizontal="right" vertical="center"/>
    </xf>
    <xf numFmtId="9" fontId="64" fillId="0" borderId="45" applyNumberFormat="0" applyBorder="0"/>
    <xf numFmtId="5" fontId="88" fillId="27" borderId="1">
      <alignment vertical="top"/>
    </xf>
    <xf numFmtId="167" fontId="62" fillId="0" borderId="17">
      <alignment horizontal="right" vertical="center"/>
    </xf>
    <xf numFmtId="9" fontId="64" fillId="0" borderId="45" applyNumberFormat="0" applyBorder="0"/>
    <xf numFmtId="5" fontId="88" fillId="27" borderId="1">
      <alignment vertical="top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93" fontId="76" fillId="0" borderId="17">
      <alignment horizontal="right" vertical="center"/>
    </xf>
    <xf numFmtId="4" fontId="72" fillId="0" borderId="2">
      <alignment wrapText="1"/>
    </xf>
    <xf numFmtId="4" fontId="72" fillId="0" borderId="2">
      <alignment wrapText="1"/>
    </xf>
    <xf numFmtId="0" fontId="67" fillId="0" borderId="47" applyNumberFormat="0">
      <alignment horizontal="center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72" fillId="0" borderId="2">
      <alignment wrapText="1"/>
    </xf>
    <xf numFmtId="4" fontId="80" fillId="26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4" fontId="72" fillId="0" borderId="2">
      <alignment wrapText="1"/>
    </xf>
    <xf numFmtId="4" fontId="80" fillId="26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72" fillId="0" borderId="2">
      <alignment wrapText="1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4" fontId="77" fillId="30" borderId="94" applyNumberFormat="0" applyProtection="0">
      <alignment horizontal="left" vertical="center" indent="1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4" fontId="72" fillId="0" borderId="2">
      <alignment wrapText="1"/>
    </xf>
    <xf numFmtId="4" fontId="72" fillId="0" borderId="2">
      <alignment wrapText="1"/>
    </xf>
    <xf numFmtId="167" fontId="62" fillId="0" borderId="17">
      <alignment horizontal="right" vertical="center"/>
    </xf>
    <xf numFmtId="4" fontId="72" fillId="0" borderId="2">
      <alignment wrapText="1"/>
    </xf>
    <xf numFmtId="4" fontId="77" fillId="30" borderId="94" applyNumberFormat="0" applyProtection="0">
      <alignment horizontal="left" vertical="center" indent="1"/>
    </xf>
    <xf numFmtId="4" fontId="72" fillId="0" borderId="2">
      <alignment wrapText="1"/>
    </xf>
    <xf numFmtId="4" fontId="72" fillId="0" borderId="2">
      <alignment wrapText="1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4" fontId="72" fillId="0" borderId="2">
      <alignment wrapText="1"/>
    </xf>
    <xf numFmtId="204" fontId="62" fillId="0" borderId="92">
      <alignment horizontal="right" vertical="center"/>
    </xf>
    <xf numFmtId="4" fontId="72" fillId="0" borderId="2">
      <alignment wrapText="1"/>
    </xf>
    <xf numFmtId="0" fontId="67" fillId="0" borderId="85" applyNumberFormat="0">
      <alignment horizontal="center"/>
    </xf>
    <xf numFmtId="4" fontId="72" fillId="0" borderId="2">
      <alignment wrapText="1"/>
    </xf>
    <xf numFmtId="204" fontId="62" fillId="0" borderId="92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67" fillId="0" borderId="85" applyNumberFormat="0">
      <alignment horizontal="center"/>
    </xf>
    <xf numFmtId="4" fontId="72" fillId="0" borderId="2">
      <alignment wrapText="1"/>
    </xf>
    <xf numFmtId="193" fontId="76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72" fillId="0" borderId="2">
      <alignment wrapText="1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4" fontId="72" fillId="0" borderId="2">
      <alignment wrapText="1"/>
    </xf>
    <xf numFmtId="4" fontId="72" fillId="0" borderId="2">
      <alignment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4" fontId="72" fillId="0" borderId="2">
      <alignment wrapText="1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93" fontId="76" fillId="0" borderId="17">
      <alignment horizontal="right" vertical="center"/>
    </xf>
    <xf numFmtId="4" fontId="72" fillId="0" borderId="2">
      <alignment wrapText="1"/>
    </xf>
    <xf numFmtId="4" fontId="72" fillId="0" borderId="2">
      <alignment wrapText="1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2" fontId="82" fillId="0" borderId="2"/>
    <xf numFmtId="0" fontId="67" fillId="0" borderId="47" applyNumberFormat="0">
      <alignment horizontal="center"/>
    </xf>
    <xf numFmtId="167" fontId="62" fillId="0" borderId="17">
      <alignment horizontal="right" vertical="center"/>
    </xf>
    <xf numFmtId="2" fontId="82" fillId="0" borderId="2"/>
    <xf numFmtId="193" fontId="76" fillId="0" borderId="17">
      <alignment horizontal="right" vertical="center"/>
    </xf>
    <xf numFmtId="167" fontId="62" fillId="0" borderId="17">
      <alignment horizontal="right" vertical="center"/>
    </xf>
    <xf numFmtId="2" fontId="82" fillId="0" borderId="2"/>
    <xf numFmtId="2" fontId="82" fillId="0" borderId="2"/>
    <xf numFmtId="2" fontId="82" fillId="0" borderId="2"/>
    <xf numFmtId="175" fontId="61" fillId="0" borderId="17">
      <alignment horizontal="right" vertical="center"/>
    </xf>
    <xf numFmtId="181" fontId="72" fillId="0" borderId="17">
      <alignment horizontal="right" vertical="center"/>
    </xf>
    <xf numFmtId="2" fontId="82" fillId="0" borderId="2"/>
    <xf numFmtId="181" fontId="72" fillId="0" borderId="17">
      <alignment horizontal="right" vertical="center"/>
    </xf>
    <xf numFmtId="2" fontId="82" fillId="0" borderId="2"/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" fontId="82" fillId="0" borderId="2"/>
    <xf numFmtId="181" fontId="72" fillId="0" borderId="17">
      <alignment horizontal="right" vertical="center"/>
    </xf>
    <xf numFmtId="2" fontId="82" fillId="0" borderId="2"/>
    <xf numFmtId="2" fontId="82" fillId="0" borderId="2"/>
    <xf numFmtId="167" fontId="62" fillId="0" borderId="17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2" fontId="82" fillId="0" borderId="2"/>
    <xf numFmtId="181" fontId="72" fillId="0" borderId="17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" fontId="82" fillId="0" borderId="2"/>
    <xf numFmtId="175" fontId="61" fillId="0" borderId="17">
      <alignment horizontal="right" vertical="center"/>
    </xf>
    <xf numFmtId="181" fontId="72" fillId="0" borderId="17">
      <alignment horizontal="right" vertical="center"/>
    </xf>
    <xf numFmtId="2" fontId="82" fillId="0" borderId="2"/>
    <xf numFmtId="167" fontId="62" fillId="0" borderId="17">
      <alignment horizontal="right" vertical="center"/>
    </xf>
    <xf numFmtId="181" fontId="72" fillId="0" borderId="17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" fontId="82" fillId="0" borderId="2"/>
    <xf numFmtId="174" fontId="63" fillId="0" borderId="17">
      <alignment horizontal="right" vertical="center"/>
    </xf>
    <xf numFmtId="181" fontId="72" fillId="0" borderId="17">
      <alignment horizontal="right" vertical="center"/>
    </xf>
    <xf numFmtId="2" fontId="82" fillId="0" borderId="2"/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2" fontId="82" fillId="0" borderId="2"/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" fontId="82" fillId="0" borderId="2"/>
    <xf numFmtId="181" fontId="72" fillId="0" borderId="17">
      <alignment horizontal="right" vertical="center"/>
    </xf>
    <xf numFmtId="167" fontId="62" fillId="0" borderId="17">
      <alignment horizontal="right" vertical="center"/>
    </xf>
    <xf numFmtId="2" fontId="82" fillId="0" borderId="2"/>
    <xf numFmtId="2" fontId="82" fillId="0" borderId="2"/>
    <xf numFmtId="2" fontId="82" fillId="0" borderId="2"/>
    <xf numFmtId="181" fontId="72" fillId="0" borderId="17">
      <alignment horizontal="right" vertical="center"/>
    </xf>
    <xf numFmtId="175" fontId="61" fillId="0" borderId="17">
      <alignment horizontal="right" vertical="center"/>
    </xf>
    <xf numFmtId="0" fontId="67" fillId="0" borderId="85" applyNumberFormat="0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" fontId="82" fillId="0" borderId="2"/>
    <xf numFmtId="204" fontId="62" fillId="0" borderId="92">
      <alignment horizontal="right" vertical="center"/>
    </xf>
    <xf numFmtId="181" fontId="72" fillId="0" borderId="17">
      <alignment horizontal="right" vertical="center"/>
    </xf>
    <xf numFmtId="2" fontId="82" fillId="0" borderId="2"/>
    <xf numFmtId="175" fontId="61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" fontId="82" fillId="0" borderId="2"/>
    <xf numFmtId="167" fontId="62" fillId="0" borderId="17">
      <alignment horizontal="right" vertical="center"/>
    </xf>
    <xf numFmtId="181" fontId="72" fillId="0" borderId="17">
      <alignment horizontal="right" vertical="center"/>
    </xf>
    <xf numFmtId="2" fontId="82" fillId="0" borderId="2"/>
    <xf numFmtId="181" fontId="72" fillId="0" borderId="17">
      <alignment horizontal="right" vertical="center"/>
    </xf>
    <xf numFmtId="2" fontId="82" fillId="0" borderId="2"/>
    <xf numFmtId="2" fontId="82" fillId="0" borderId="2"/>
    <xf numFmtId="167" fontId="62" fillId="0" borderId="17">
      <alignment horizontal="right" vertical="center"/>
    </xf>
    <xf numFmtId="181" fontId="72" fillId="0" borderId="17">
      <alignment horizontal="right" vertical="center"/>
    </xf>
    <xf numFmtId="2" fontId="82" fillId="0" borderId="2"/>
    <xf numFmtId="181" fontId="72" fillId="0" borderId="17">
      <alignment horizontal="right" vertical="center"/>
    </xf>
    <xf numFmtId="175" fontId="61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2" fontId="82" fillId="0" borderId="2"/>
    <xf numFmtId="204" fontId="62" fillId="0" borderId="92">
      <alignment horizontal="right" vertical="center"/>
    </xf>
    <xf numFmtId="181" fontId="72" fillId="0" borderId="17">
      <alignment horizontal="right" vertical="center"/>
    </xf>
    <xf numFmtId="2" fontId="82" fillId="0" borderId="2"/>
    <xf numFmtId="181" fontId="72" fillId="0" borderId="17">
      <alignment horizontal="right" vertical="center"/>
    </xf>
    <xf numFmtId="2" fontId="82" fillId="0" borderId="2"/>
    <xf numFmtId="167" fontId="62" fillId="0" borderId="17">
      <alignment horizontal="right" vertical="center"/>
    </xf>
    <xf numFmtId="181" fontId="72" fillId="0" borderId="17">
      <alignment horizontal="right" vertical="center"/>
    </xf>
    <xf numFmtId="2" fontId="82" fillId="0" borderId="2"/>
    <xf numFmtId="4" fontId="80" fillId="25" borderId="90" applyNumberFormat="0" applyProtection="0">
      <alignment vertical="center"/>
    </xf>
    <xf numFmtId="181" fontId="72" fillId="0" borderId="17">
      <alignment horizontal="right" vertical="center"/>
    </xf>
    <xf numFmtId="2" fontId="82" fillId="0" borderId="2"/>
    <xf numFmtId="181" fontId="72" fillId="0" borderId="17">
      <alignment horizontal="right" vertical="center"/>
    </xf>
    <xf numFmtId="2" fontId="82" fillId="0" borderId="2"/>
    <xf numFmtId="2" fontId="82" fillId="0" borderId="2"/>
    <xf numFmtId="167" fontId="62" fillId="0" borderId="17">
      <alignment horizontal="right" vertical="center"/>
    </xf>
    <xf numFmtId="181" fontId="72" fillId="0" borderId="17">
      <alignment horizontal="right" vertical="center"/>
    </xf>
    <xf numFmtId="2" fontId="82" fillId="0" borderId="2"/>
    <xf numFmtId="167" fontId="62" fillId="0" borderId="17">
      <alignment horizontal="right" vertical="center"/>
    </xf>
    <xf numFmtId="167" fontId="62" fillId="0" borderId="17">
      <alignment horizontal="right" vertical="center"/>
    </xf>
    <xf numFmtId="2" fontId="82" fillId="0" borderId="2"/>
    <xf numFmtId="3" fontId="95" fillId="0" borderId="19">
      <alignment vertical="center"/>
    </xf>
    <xf numFmtId="2" fontId="82" fillId="0" borderId="2"/>
    <xf numFmtId="2" fontId="82" fillId="0" borderId="2"/>
    <xf numFmtId="2" fontId="82" fillId="0" borderId="2"/>
    <xf numFmtId="167" fontId="62" fillId="0" borderId="17">
      <alignment horizontal="right" vertical="center"/>
    </xf>
    <xf numFmtId="2" fontId="82" fillId="0" borderId="2"/>
    <xf numFmtId="2" fontId="82" fillId="0" borderId="2"/>
    <xf numFmtId="167" fontId="62" fillId="0" borderId="17">
      <alignment horizontal="right" vertical="center"/>
    </xf>
    <xf numFmtId="2" fontId="82" fillId="0" borderId="2"/>
    <xf numFmtId="167" fontId="62" fillId="0" borderId="17">
      <alignment horizontal="right" vertical="center"/>
    </xf>
    <xf numFmtId="181" fontId="72" fillId="0" borderId="17">
      <alignment horizontal="right" vertical="center"/>
    </xf>
    <xf numFmtId="2" fontId="82" fillId="0" borderId="2"/>
    <xf numFmtId="167" fontId="62" fillId="0" borderId="17">
      <alignment horizontal="right" vertical="center"/>
    </xf>
    <xf numFmtId="175" fontId="61" fillId="0" borderId="17">
      <alignment horizontal="right" vertical="center"/>
    </xf>
    <xf numFmtId="227" fontId="63" fillId="0" borderId="17">
      <alignment horizontal="right" vertical="center"/>
    </xf>
    <xf numFmtId="4" fontId="92" fillId="23" borderId="90" applyNumberFormat="0" applyProtection="0">
      <alignment vertical="center"/>
    </xf>
    <xf numFmtId="167" fontId="62" fillId="0" borderId="17">
      <alignment horizontal="right" vertical="center"/>
    </xf>
    <xf numFmtId="2" fontId="82" fillId="0" borderId="2"/>
    <xf numFmtId="167" fontId="62" fillId="0" borderId="17">
      <alignment horizontal="right" vertical="center"/>
    </xf>
    <xf numFmtId="167" fontId="62" fillId="0" borderId="17">
      <alignment horizontal="right" vertical="center"/>
    </xf>
    <xf numFmtId="2" fontId="82" fillId="0" borderId="2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175" fontId="61" fillId="0" borderId="17">
      <alignment horizontal="right" vertical="center"/>
    </xf>
    <xf numFmtId="4" fontId="92" fillId="23" borderId="90" applyNumberFormat="0" applyProtection="0">
      <alignment vertical="center"/>
    </xf>
    <xf numFmtId="2" fontId="82" fillId="0" borderId="2"/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2" fontId="82" fillId="0" borderId="2"/>
    <xf numFmtId="167" fontId="62" fillId="0" borderId="17">
      <alignment horizontal="right" vertical="center"/>
    </xf>
    <xf numFmtId="2" fontId="82" fillId="0" borderId="2"/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" fontId="82" fillId="0" borderId="2"/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2" fontId="82" fillId="0" borderId="2"/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2" fontId="82" fillId="0" borderId="2"/>
    <xf numFmtId="193" fontId="76" fillId="0" borderId="17">
      <alignment horizontal="right" vertical="center"/>
    </xf>
    <xf numFmtId="167" fontId="62" fillId="0" borderId="17">
      <alignment horizontal="right" vertical="center"/>
    </xf>
    <xf numFmtId="2" fontId="82" fillId="0" borderId="2"/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" fontId="82" fillId="0" borderId="2"/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64" fillId="0" borderId="0" applyNumberFormat="0" applyFont="0" applyFill="0" applyBorder="0" applyAlignment="0" applyProtection="0">
      <alignment horizontal="left"/>
    </xf>
    <xf numFmtId="4" fontId="80" fillId="35" borderId="90" applyNumberFormat="0" applyProtection="0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67" fillId="0" borderId="47" applyNumberFormat="0">
      <alignment horizont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75" fontId="61" fillId="0" borderId="17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81" fontId="7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4" fontId="77" fillId="20" borderId="90" applyNumberFormat="0" applyProtection="0">
      <alignment horizontal="left" vertical="center" indent="1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75" fontId="61" fillId="0" borderId="17">
      <alignment horizontal="right" vertical="center"/>
    </xf>
    <xf numFmtId="0" fontId="67" fillId="0" borderId="47" applyNumberFormat="0">
      <alignment horizont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4" fontId="80" fillId="23" borderId="90" applyNumberFormat="0" applyProtection="0">
      <alignment horizontal="left" vertical="center" indent="1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87" fontId="63" fillId="0" borderId="17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0" fontId="79" fillId="21" borderId="89" applyNumberFormat="0" applyFont="0" applyAlignment="0" applyProtection="0"/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4" fontId="92" fillId="23" borderId="90" applyNumberFormat="0" applyProtection="0">
      <alignment vertical="center"/>
    </xf>
    <xf numFmtId="0" fontId="67" fillId="0" borderId="47" applyNumberFormat="0">
      <alignment horizontal="center"/>
    </xf>
    <xf numFmtId="4" fontId="92" fillId="23" borderId="90" applyNumberFormat="0" applyProtection="0">
      <alignment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4" fontId="80" fillId="24" borderId="90" applyNumberFormat="0" applyProtection="0">
      <alignment horizontal="right" vertical="center"/>
    </xf>
    <xf numFmtId="0" fontId="67" fillId="0" borderId="47" applyNumberFormat="0">
      <alignment horizont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0" fontId="67" fillId="0" borderId="47" applyNumberFormat="0">
      <alignment horizontal="center"/>
    </xf>
    <xf numFmtId="0" fontId="79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4" fontId="80" fillId="31" borderId="90" applyNumberFormat="0" applyProtection="0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74" fontId="63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4" fontId="80" fillId="36" borderId="90" applyNumberFormat="0" applyProtection="0">
      <alignment horizontal="right" vertical="center"/>
    </xf>
    <xf numFmtId="0" fontId="67" fillId="0" borderId="85" applyNumberFormat="0">
      <alignment horizont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7" fillId="0" borderId="47" applyNumberFormat="0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81" fontId="72" fillId="0" borderId="17">
      <alignment horizontal="right" vertical="center"/>
    </xf>
    <xf numFmtId="0" fontId="67" fillId="0" borderId="47" applyNumberFormat="0">
      <alignment horizontal="center"/>
    </xf>
    <xf numFmtId="4" fontId="80" fillId="31" borderId="90" applyNumberFormat="0" applyProtection="0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75" fontId="61" fillId="0" borderId="17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4" fontId="80" fillId="26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4" fontId="92" fillId="23" borderId="90" applyNumberFormat="0" applyProtection="0">
      <alignment vertical="center"/>
    </xf>
    <xf numFmtId="0" fontId="67" fillId="0" borderId="47" applyNumberFormat="0">
      <alignment horizontal="center"/>
    </xf>
    <xf numFmtId="181" fontId="72" fillId="0" borderId="17">
      <alignment horizontal="right" vertical="center"/>
    </xf>
    <xf numFmtId="0" fontId="67" fillId="0" borderId="47" applyNumberFormat="0">
      <alignment horizontal="center"/>
    </xf>
    <xf numFmtId="175" fontId="61" fillId="0" borderId="17">
      <alignment horizontal="right" vertical="center"/>
    </xf>
    <xf numFmtId="0" fontId="67" fillId="0" borderId="47" applyNumberFormat="0">
      <alignment horizont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227" fontId="63" fillId="0" borderId="17">
      <alignment horizontal="right" vertical="center"/>
    </xf>
    <xf numFmtId="4" fontId="92" fillId="23" borderId="90" applyNumberFormat="0" applyProtection="0">
      <alignment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217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214" fontId="96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7" fillId="0" borderId="47" applyNumberFormat="0">
      <alignment horizontal="center"/>
    </xf>
    <xf numFmtId="181" fontId="72" fillId="0" borderId="17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4" fontId="77" fillId="30" borderId="94" applyNumberFormat="0" applyProtection="0">
      <alignment horizontal="left" vertical="center" indent="1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5" fontId="91" fillId="0" borderId="1">
      <alignment horizontal="left" vertical="top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0" fontId="67" fillId="0" borderId="47" applyNumberFormat="0">
      <alignment horizontal="center"/>
    </xf>
    <xf numFmtId="4" fontId="80" fillId="22" borderId="90" applyNumberFormat="0" applyProtection="0">
      <alignment horizontal="right" vertical="center"/>
    </xf>
    <xf numFmtId="0" fontId="67" fillId="0" borderId="85" applyNumberFormat="0">
      <alignment horizont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109" fillId="31" borderId="84" applyNumberFormat="0" applyAlignment="0" applyProtection="0"/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81" fontId="72" fillId="0" borderId="17">
      <alignment horizontal="right" vertical="center"/>
    </xf>
    <xf numFmtId="0" fontId="67" fillId="0" borderId="47" applyNumberFormat="0">
      <alignment horizontal="center"/>
    </xf>
    <xf numFmtId="175" fontId="61" fillId="0" borderId="17">
      <alignment horizontal="right" vertical="center"/>
    </xf>
    <xf numFmtId="0" fontId="67" fillId="0" borderId="47" applyNumberFormat="0">
      <alignment horizontal="center"/>
    </xf>
    <xf numFmtId="213" fontId="61" fillId="0" borderId="0" applyFont="0" applyFill="0" applyBorder="0" applyAlignment="0" applyProtection="0"/>
    <xf numFmtId="213" fontId="61" fillId="0" borderId="0" applyFont="0" applyFill="0" applyBorder="0" applyAlignment="0" applyProtection="0"/>
    <xf numFmtId="0" fontId="67" fillId="0" borderId="47" applyNumberFormat="0">
      <alignment horizontal="center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193" fontId="76" fillId="0" borderId="17">
      <alignment horizontal="right" vertical="center"/>
    </xf>
    <xf numFmtId="0" fontId="67" fillId="0" borderId="47" applyNumberFormat="0">
      <alignment horizontal="center"/>
    </xf>
    <xf numFmtId="4" fontId="80" fillId="22" borderId="90" applyNumberFormat="0" applyProtection="0">
      <alignment horizontal="right" vertical="center"/>
    </xf>
    <xf numFmtId="193" fontId="76" fillId="0" borderId="17">
      <alignment horizontal="right" vertical="center"/>
    </xf>
    <xf numFmtId="0" fontId="67" fillId="0" borderId="47" applyNumberFormat="0">
      <alignment horizontal="center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193" fontId="76" fillId="0" borderId="17">
      <alignment horizontal="right" vertical="center"/>
    </xf>
    <xf numFmtId="0" fontId="67" fillId="0" borderId="47" applyNumberFormat="0">
      <alignment horizontal="center"/>
    </xf>
    <xf numFmtId="4" fontId="80" fillId="22" borderId="90" applyNumberFormat="0" applyProtection="0">
      <alignment horizontal="right" vertical="center"/>
    </xf>
    <xf numFmtId="193" fontId="76" fillId="0" borderId="17">
      <alignment horizontal="right" vertical="center"/>
    </xf>
    <xf numFmtId="0" fontId="67" fillId="0" borderId="47" applyNumberFormat="0">
      <alignment horizontal="center"/>
    </xf>
    <xf numFmtId="4" fontId="80" fillId="22" borderId="90" applyNumberFormat="0" applyProtection="0">
      <alignment horizontal="right" vertical="center"/>
    </xf>
    <xf numFmtId="181" fontId="72" fillId="0" borderId="17">
      <alignment horizontal="right" vertical="center"/>
    </xf>
    <xf numFmtId="0" fontId="67" fillId="0" borderId="47" applyNumberFormat="0">
      <alignment horizontal="center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4" fontId="80" fillId="22" borderId="90" applyNumberFormat="0" applyProtection="0">
      <alignment horizontal="right" vertical="center"/>
    </xf>
    <xf numFmtId="0" fontId="67" fillId="0" borderId="47" applyNumberFormat="0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81" fontId="72" fillId="0" borderId="17">
      <alignment horizontal="right" vertical="center"/>
    </xf>
    <xf numFmtId="0" fontId="67" fillId="0" borderId="47" applyNumberFormat="0">
      <alignment horizont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0" fontId="67" fillId="0" borderId="47" applyNumberFormat="0">
      <alignment horizontal="center"/>
    </xf>
    <xf numFmtId="181" fontId="72" fillId="0" borderId="17">
      <alignment horizontal="right" vertical="center"/>
    </xf>
    <xf numFmtId="0" fontId="67" fillId="0" borderId="47" applyNumberFormat="0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0" fontId="67" fillId="0" borderId="47" applyNumberFormat="0">
      <alignment horizontal="center"/>
    </xf>
    <xf numFmtId="174" fontId="63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0" fontId="67" fillId="0" borderId="47" applyNumberFormat="0">
      <alignment horizontal="center"/>
    </xf>
    <xf numFmtId="174" fontId="63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0" fontId="67" fillId="0" borderId="47" applyNumberFormat="0">
      <alignment horizont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0" fontId="67" fillId="0" borderId="47" applyNumberFormat="0">
      <alignment horizontal="center"/>
    </xf>
    <xf numFmtId="174" fontId="63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0" fontId="67" fillId="0" borderId="47" applyNumberFormat="0">
      <alignment horizontal="center"/>
    </xf>
    <xf numFmtId="174" fontId="63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74" fontId="63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74" fontId="63" fillId="0" borderId="17">
      <alignment horizontal="right" vertical="center"/>
    </xf>
    <xf numFmtId="0" fontId="67" fillId="0" borderId="47" applyNumberFormat="0">
      <alignment horizontal="center"/>
    </xf>
    <xf numFmtId="174" fontId="63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0" fontId="67" fillId="0" borderId="47" applyNumberFormat="0">
      <alignment horizontal="center"/>
    </xf>
    <xf numFmtId="175" fontId="61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0" fontId="67" fillId="0" borderId="47" applyNumberFormat="0">
      <alignment horizontal="center"/>
    </xf>
    <xf numFmtId="4" fontId="80" fillId="22" borderId="90" applyNumberFormat="0" applyProtection="0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81" fontId="7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75" fontId="61" fillId="0" borderId="17">
      <alignment horizontal="right" vertical="center"/>
    </xf>
    <xf numFmtId="0" fontId="67" fillId="0" borderId="47" applyNumberFormat="0">
      <alignment horizontal="center"/>
    </xf>
    <xf numFmtId="175" fontId="61" fillId="0" borderId="17">
      <alignment horizontal="right" vertical="center"/>
    </xf>
    <xf numFmtId="0" fontId="67" fillId="0" borderId="47" applyNumberFormat="0">
      <alignment horizontal="center"/>
    </xf>
    <xf numFmtId="175" fontId="61" fillId="0" borderId="17">
      <alignment horizontal="right" vertical="center"/>
    </xf>
    <xf numFmtId="0" fontId="67" fillId="0" borderId="47" applyNumberFormat="0">
      <alignment horizontal="center"/>
    </xf>
    <xf numFmtId="4" fontId="80" fillId="31" borderId="90" applyNumberFormat="0" applyProtection="0">
      <alignment horizontal="right" vertical="center"/>
    </xf>
    <xf numFmtId="175" fontId="61" fillId="0" borderId="17">
      <alignment horizontal="right" vertical="center"/>
    </xf>
    <xf numFmtId="0" fontId="67" fillId="0" borderId="47" applyNumberFormat="0">
      <alignment horizontal="center"/>
    </xf>
    <xf numFmtId="175" fontId="61" fillId="0" borderId="17">
      <alignment horizontal="right" vertical="center"/>
    </xf>
    <xf numFmtId="0" fontId="67" fillId="0" borderId="47" applyNumberFormat="0">
      <alignment horizontal="center"/>
    </xf>
    <xf numFmtId="175" fontId="61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75" fontId="61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67" fillId="0" borderId="47" applyNumberFormat="0">
      <alignment horizont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4" fontId="80" fillId="36" borderId="90" applyNumberFormat="0" applyProtection="0">
      <alignment horizontal="right" vertical="center"/>
    </xf>
    <xf numFmtId="175" fontId="61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4" fontId="80" fillId="22" borderId="90" applyNumberFormat="0" applyProtection="0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67" fillId="0" borderId="47" applyNumberFormat="0">
      <alignment horizontal="center"/>
    </xf>
    <xf numFmtId="175" fontId="61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0" fontId="67" fillId="0" borderId="47" applyNumberFormat="0">
      <alignment horizontal="center"/>
    </xf>
    <xf numFmtId="175" fontId="61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215" fontId="63" fillId="0" borderId="92">
      <alignment horizontal="right" vertical="center"/>
    </xf>
    <xf numFmtId="4" fontId="80" fillId="23" borderId="90" applyNumberFormat="0" applyProtection="0">
      <alignment horizontal="left" vertical="center" indent="1"/>
    </xf>
    <xf numFmtId="181" fontId="72" fillId="0" borderId="17">
      <alignment horizontal="right" vertical="center"/>
    </xf>
    <xf numFmtId="0" fontId="67" fillId="0" borderId="47" applyNumberFormat="0">
      <alignment horizont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0" fontId="67" fillId="0" borderId="47" applyNumberFormat="0">
      <alignment horizontal="center"/>
    </xf>
    <xf numFmtId="175" fontId="61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4" fontId="80" fillId="23" borderId="90" applyNumberFormat="0" applyProtection="0">
      <alignment horizontal="left" vertical="center" indent="1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4" fontId="77" fillId="23" borderId="90" applyNumberFormat="0" applyProtection="0">
      <alignment vertical="center"/>
    </xf>
    <xf numFmtId="0" fontId="67" fillId="0" borderId="47" applyNumberFormat="0">
      <alignment horizontal="center"/>
    </xf>
    <xf numFmtId="175" fontId="61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7" fillId="0" borderId="85" applyNumberFormat="0">
      <alignment horizont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4" fontId="80" fillId="36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4" fontId="80" fillId="22" borderId="90" applyNumberFormat="0" applyProtection="0">
      <alignment horizontal="right" vertical="center"/>
    </xf>
    <xf numFmtId="174" fontId="63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0" fontId="67" fillId="0" borderId="85" applyNumberFormat="0">
      <alignment horizontal="center"/>
    </xf>
    <xf numFmtId="174" fontId="63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4" fontId="80" fillId="22" borderId="90" applyNumberFormat="0" applyProtection="0">
      <alignment horizontal="right" vertical="center"/>
    </xf>
    <xf numFmtId="215" fontId="63" fillId="0" borderId="92">
      <alignment horizontal="right" vertical="center"/>
    </xf>
    <xf numFmtId="0" fontId="67" fillId="0" borderId="47" applyNumberFormat="0">
      <alignment horizontal="center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4" fontId="80" fillId="23" borderId="90" applyNumberFormat="0" applyProtection="0">
      <alignment horizontal="left" vertical="center" indent="1"/>
    </xf>
    <xf numFmtId="0" fontId="67" fillId="0" borderId="85" applyNumberFormat="0">
      <alignment horizontal="center"/>
    </xf>
    <xf numFmtId="174" fontId="63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0" fontId="67" fillId="0" borderId="47" applyNumberFormat="0">
      <alignment horizontal="center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0" fontId="67" fillId="0" borderId="85" applyNumberFormat="0">
      <alignment horizont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4" fontId="80" fillId="23" borderId="90" applyNumberFormat="0" applyProtection="0">
      <alignment horizontal="left" vertical="center" indent="1"/>
    </xf>
    <xf numFmtId="0" fontId="67" fillId="0" borderId="85" applyNumberFormat="0">
      <alignment horizont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4" fontId="80" fillId="23" borderId="90" applyNumberFormat="0" applyProtection="0">
      <alignment horizontal="left" vertical="center" indent="1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4" fontId="80" fillId="23" borderId="90" applyNumberFormat="0" applyProtection="0">
      <alignment horizontal="left" vertical="center" indent="1"/>
    </xf>
    <xf numFmtId="0" fontId="67" fillId="0" borderId="85" applyNumberFormat="0">
      <alignment horizont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4" fontId="80" fillId="23" borderId="90" applyNumberFormat="0" applyProtection="0">
      <alignment horizontal="left" vertical="center" indent="1"/>
    </xf>
    <xf numFmtId="0" fontId="67" fillId="0" borderId="85" applyNumberFormat="0">
      <alignment horizont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4" fontId="80" fillId="23" borderId="90" applyNumberFormat="0" applyProtection="0">
      <alignment horizontal="left" vertical="center" indent="1"/>
    </xf>
    <xf numFmtId="0" fontId="67" fillId="0" borderId="85" applyNumberFormat="0">
      <alignment horizontal="center"/>
    </xf>
    <xf numFmtId="0" fontId="67" fillId="0" borderId="47" applyNumberFormat="0">
      <alignment horizontal="center"/>
    </xf>
    <xf numFmtId="214" fontId="96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175" fontId="61" fillId="0" borderId="17">
      <alignment horizontal="right" vertical="center"/>
    </xf>
    <xf numFmtId="214" fontId="96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0" fontId="67" fillId="0" borderId="47" applyNumberFormat="0">
      <alignment horizontal="center"/>
    </xf>
    <xf numFmtId="175" fontId="61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0" fontId="67" fillId="0" borderId="47" applyNumberFormat="0">
      <alignment horizontal="center"/>
    </xf>
    <xf numFmtId="4" fontId="80" fillId="22" borderId="90" applyNumberFormat="0" applyProtection="0">
      <alignment horizontal="right" vertical="center"/>
    </xf>
    <xf numFmtId="0" fontId="67" fillId="0" borderId="47" applyNumberFormat="0">
      <alignment horizontal="center"/>
    </xf>
    <xf numFmtId="4" fontId="80" fillId="22" borderId="90" applyNumberFormat="0" applyProtection="0">
      <alignment horizontal="right" vertical="center"/>
    </xf>
    <xf numFmtId="0" fontId="67" fillId="0" borderId="47" applyNumberFormat="0">
      <alignment horizontal="center"/>
    </xf>
    <xf numFmtId="175" fontId="61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0" fontId="67" fillId="0" borderId="85" applyNumberFormat="0">
      <alignment horizontal="center"/>
    </xf>
    <xf numFmtId="0" fontId="67" fillId="0" borderId="47" applyNumberFormat="0">
      <alignment horizontal="center"/>
    </xf>
    <xf numFmtId="4" fontId="80" fillId="22" borderId="90" applyNumberFormat="0" applyProtection="0">
      <alignment horizontal="right" vertic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4" fontId="80" fillId="22" borderId="90" applyNumberFormat="0" applyProtection="0">
      <alignment horizontal="right" vertical="center"/>
    </xf>
    <xf numFmtId="4" fontId="80" fillId="36" borderId="90" applyNumberFormat="0" applyProtection="0">
      <alignment horizontal="right" vertical="center"/>
    </xf>
    <xf numFmtId="0" fontId="67" fillId="0" borderId="47" applyNumberFormat="0">
      <alignment horizontal="center"/>
    </xf>
    <xf numFmtId="4" fontId="80" fillId="22" borderId="90" applyNumberFormat="0" applyProtection="0">
      <alignment horizontal="right" vertical="center"/>
    </xf>
    <xf numFmtId="0" fontId="67" fillId="0" borderId="47" applyNumberFormat="0">
      <alignment horizontal="center"/>
    </xf>
    <xf numFmtId="174" fontId="63" fillId="0" borderId="17">
      <alignment horizontal="right" vertical="center"/>
    </xf>
    <xf numFmtId="214" fontId="96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0" fontId="67" fillId="0" borderId="47" applyNumberFormat="0">
      <alignment horizontal="center"/>
    </xf>
    <xf numFmtId="4" fontId="80" fillId="22" borderId="90" applyNumberFormat="0" applyProtection="0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74" fontId="63" fillId="0" borderId="17">
      <alignment horizontal="right" vertical="center"/>
    </xf>
    <xf numFmtId="0" fontId="67" fillId="0" borderId="47" applyNumberFormat="0">
      <alignment horizontal="center"/>
    </xf>
    <xf numFmtId="4" fontId="80" fillId="34" borderId="90" applyNumberFormat="0" applyProtection="0">
      <alignment horizontal="right" vertical="center"/>
    </xf>
    <xf numFmtId="0" fontId="67" fillId="0" borderId="47" applyNumberFormat="0">
      <alignment horizont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0" fontId="67" fillId="0" borderId="85" applyNumberFormat="0">
      <alignment horizontal="center"/>
    </xf>
    <xf numFmtId="0" fontId="67" fillId="0" borderId="47" applyNumberFormat="0">
      <alignment horizontal="center"/>
    </xf>
    <xf numFmtId="4" fontId="80" fillId="22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181" fontId="72" fillId="0" borderId="17">
      <alignment horizontal="right" vertical="center"/>
    </xf>
    <xf numFmtId="0" fontId="67" fillId="0" borderId="47" applyNumberFormat="0">
      <alignment horizontal="center"/>
    </xf>
    <xf numFmtId="181" fontId="7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181" fontId="72" fillId="0" borderId="17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214" fontId="96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0" fontId="67" fillId="0" borderId="47" applyNumberFormat="0">
      <alignment horizont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67" fillId="0" borderId="47" applyNumberFormat="0">
      <alignment horizont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0" fontId="79" fillId="21" borderId="89" applyNumberFormat="0" applyFont="0" applyAlignment="0" applyProtection="0"/>
    <xf numFmtId="0" fontId="67" fillId="0" borderId="47" applyNumberFormat="0">
      <alignment horizont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0" fontId="67" fillId="0" borderId="47" applyNumberFormat="0">
      <alignment horizontal="center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0" fontId="67" fillId="0" borderId="47" applyNumberFormat="0">
      <alignment horizontal="center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4" fontId="80" fillId="22" borderId="90" applyNumberFormat="0" applyProtection="0">
      <alignment horizontal="right" vertical="center"/>
    </xf>
    <xf numFmtId="0" fontId="67" fillId="0" borderId="47" applyNumberFormat="0">
      <alignment horizontal="center"/>
    </xf>
    <xf numFmtId="4" fontId="80" fillId="22" borderId="90" applyNumberFormat="0" applyProtection="0">
      <alignment horizontal="right" vertical="center"/>
    </xf>
    <xf numFmtId="0" fontId="67" fillId="0" borderId="47" applyNumberFormat="0">
      <alignment horizontal="center"/>
    </xf>
    <xf numFmtId="181" fontId="7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0" fontId="67" fillId="0" borderId="47" applyNumberFormat="0">
      <alignment horizontal="center"/>
    </xf>
    <xf numFmtId="167" fontId="62" fillId="0" borderId="17">
      <alignment horizontal="right" vertical="center"/>
    </xf>
    <xf numFmtId="0" fontId="67" fillId="0" borderId="47" applyNumberFormat="0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81" fontId="7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0" fontId="67" fillId="0" borderId="85" applyNumberFormat="0">
      <alignment horizont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4" fontId="80" fillId="31" borderId="90" applyNumberFormat="0" applyProtection="0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4" fontId="80" fillId="31" borderId="90" applyNumberFormat="0" applyProtection="0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4" fontId="80" fillId="31" borderId="90" applyNumberFormat="0" applyProtection="0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4" fontId="80" fillId="31" borderId="90" applyNumberFormat="0" applyProtection="0">
      <alignment horizontal="right" vertical="center"/>
    </xf>
    <xf numFmtId="0" fontId="67" fillId="0" borderId="85" applyNumberFormat="0">
      <alignment horizontal="center"/>
    </xf>
    <xf numFmtId="4" fontId="80" fillId="31" borderId="90" applyNumberFormat="0" applyProtection="0">
      <alignment horizontal="right" vertical="center"/>
    </xf>
    <xf numFmtId="0" fontId="67" fillId="0" borderId="85" applyNumberFormat="0">
      <alignment horizontal="center"/>
    </xf>
    <xf numFmtId="4" fontId="80" fillId="20" borderId="90" applyNumberFormat="0" applyProtection="0">
      <alignment horizontal="right" vertical="center"/>
    </xf>
    <xf numFmtId="0" fontId="67" fillId="0" borderId="85" applyNumberFormat="0">
      <alignment horizontal="center"/>
    </xf>
    <xf numFmtId="193" fontId="76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217" fontId="61" fillId="0" borderId="0" applyFont="0" applyFill="0" applyBorder="0" applyAlignment="0" applyProtection="0"/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4" fontId="77" fillId="23" borderId="90" applyNumberFormat="0" applyProtection="0">
      <alignment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4" fontId="77" fillId="23" borderId="90" applyNumberFormat="0" applyProtection="0">
      <alignment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4" fontId="80" fillId="24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140" fillId="43" borderId="68" applyNumberFormat="0" applyFont="0" applyAlignment="0">
      <alignment horizontal="center"/>
    </xf>
    <xf numFmtId="181" fontId="72" fillId="0" borderId="17">
      <alignment horizontal="right"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82" fontId="89" fillId="0" borderId="2"/>
    <xf numFmtId="0" fontId="67" fillId="0" borderId="85" applyNumberFormat="0">
      <alignment horizont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81" fontId="72" fillId="0" borderId="17">
      <alignment horizontal="right" vertical="center"/>
    </xf>
    <xf numFmtId="215" fontId="63" fillId="0" borderId="92">
      <alignment horizontal="right" vertic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78" fontId="61" fillId="0" borderId="0" applyFont="0" applyFill="0" applyBorder="0" applyAlignment="0" applyProtection="0"/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4" fontId="80" fillId="31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4" fontId="80" fillId="36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74" fontId="63" fillId="0" borderId="17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4" fontId="80" fillId="36" borderId="90" applyNumberFormat="0" applyProtection="0">
      <alignment horizontal="right" vertical="center"/>
    </xf>
    <xf numFmtId="217" fontId="61" fillId="0" borderId="0" applyFont="0" applyFill="0" applyBorder="0" applyAlignment="0" applyProtection="0"/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4" fontId="80" fillId="36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74" fontId="63" fillId="0" borderId="17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74" fontId="63" fillId="0" borderId="17">
      <alignment horizontal="right" vertical="center"/>
    </xf>
    <xf numFmtId="0" fontId="67" fillId="0" borderId="85" applyNumberFormat="0">
      <alignment horizontal="center"/>
    </xf>
    <xf numFmtId="174" fontId="63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173" fontId="61" fillId="0" borderId="0" applyFont="0" applyFill="0" applyBorder="0" applyAlignment="0" applyProtection="0"/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181" fontId="72" fillId="0" borderId="17">
      <alignment horizontal="right" vertical="center"/>
    </xf>
    <xf numFmtId="261" fontId="61" fillId="0" borderId="0" applyFont="0" applyFill="0" applyBorder="0" applyAlignment="0" applyProtection="0"/>
    <xf numFmtId="242" fontId="61" fillId="0" borderId="0" applyFont="0" applyFill="0" applyBorder="0" applyAlignment="0" applyProtection="0"/>
    <xf numFmtId="181" fontId="7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42" fontId="61" fillId="0" borderId="0" applyFont="0" applyFill="0" applyBorder="0" applyAlignment="0" applyProtection="0"/>
    <xf numFmtId="0" fontId="67" fillId="0" borderId="85" applyNumberFormat="0">
      <alignment horizontal="center"/>
    </xf>
    <xf numFmtId="42" fontId="61" fillId="0" borderId="0" applyFont="0" applyFill="0" applyBorder="0" applyAlignment="0" applyProtection="0"/>
    <xf numFmtId="192" fontId="98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0" fontId="67" fillId="0" borderId="85" applyNumberFormat="0">
      <alignment horizont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71" fillId="0" borderId="87" applyNumberFormat="0" applyAlignment="0">
      <alignment horizont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93" fontId="76" fillId="0" borderId="17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0" fontId="71" fillId="0" borderId="87" applyNumberFormat="0" applyAlignment="0">
      <alignment horizontal="center"/>
    </xf>
    <xf numFmtId="4" fontId="77" fillId="20" borderId="88" applyNumberFormat="0" applyProtection="0">
      <alignment horizontal="left" vertical="center" indent="1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4" fontId="80" fillId="25" borderId="90" applyNumberFormat="0" applyProtection="0">
      <alignment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4" fontId="77" fillId="20" borderId="88" applyNumberFormat="0" applyProtection="0">
      <alignment horizontal="left" vertical="center" indent="1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0" fontId="71" fillId="0" borderId="87" applyNumberFormat="0" applyAlignment="0">
      <alignment horizontal="center"/>
    </xf>
    <xf numFmtId="4" fontId="77" fillId="20" borderId="88" applyNumberFormat="0" applyProtection="0">
      <alignment horizontal="left" vertical="center" indent="1"/>
    </xf>
    <xf numFmtId="0" fontId="67" fillId="0" borderId="85" applyNumberFormat="0">
      <alignment horizontal="center"/>
    </xf>
    <xf numFmtId="4" fontId="80" fillId="25" borderId="90" applyNumberFormat="0" applyProtection="0">
      <alignment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74" fontId="63" fillId="0" borderId="17">
      <alignment horizontal="right" vertical="center"/>
    </xf>
    <xf numFmtId="0" fontId="67" fillId="0" borderId="85" applyNumberFormat="0">
      <alignment horizontal="center"/>
    </xf>
    <xf numFmtId="174" fontId="63" fillId="0" borderId="17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4" fontId="77" fillId="20" borderId="88" applyNumberFormat="0" applyProtection="0">
      <alignment horizontal="left" vertical="center" indent="1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67" fillId="0" borderId="85" applyNumberFormat="0">
      <alignment horizontal="center"/>
    </xf>
    <xf numFmtId="4" fontId="80" fillId="26" borderId="90" applyNumberFormat="0" applyProtection="0">
      <alignment horizontal="right" vertical="center"/>
    </xf>
    <xf numFmtId="0" fontId="67" fillId="0" borderId="85" applyNumberFormat="0">
      <alignment horizont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0" fontId="67" fillId="0" borderId="85" applyNumberFormat="0">
      <alignment horizontal="center"/>
    </xf>
    <xf numFmtId="175" fontId="61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109" fillId="31" borderId="84" applyNumberFormat="0" applyAlignment="0" applyProtection="0"/>
    <xf numFmtId="167" fontId="62" fillId="0" borderId="17">
      <alignment horizontal="right" vertical="center"/>
    </xf>
    <xf numFmtId="0" fontId="67" fillId="0" borderId="85" applyNumberFormat="0">
      <alignment horizont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67" fillId="0" borderId="85" applyNumberFormat="0">
      <alignment horizont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0" fontId="67" fillId="0" borderId="85" applyNumberFormat="0">
      <alignment horizontal="center"/>
    </xf>
    <xf numFmtId="175" fontId="61" fillId="0" borderId="17">
      <alignment horizontal="right" vertical="center"/>
    </xf>
    <xf numFmtId="0" fontId="67" fillId="0" borderId="85" applyNumberFormat="0">
      <alignment horizont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0" fontId="67" fillId="0" borderId="85" applyNumberFormat="0">
      <alignment horizontal="center"/>
    </xf>
    <xf numFmtId="204" fontId="62" fillId="0" borderId="92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87" fontId="63" fillId="0" borderId="17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93" fontId="76" fillId="0" borderId="17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81" fontId="72" fillId="0" borderId="17">
      <alignment horizontal="right" vertical="center"/>
    </xf>
    <xf numFmtId="0" fontId="67" fillId="0" borderId="85" applyNumberFormat="0">
      <alignment horizontal="center"/>
    </xf>
    <xf numFmtId="181" fontId="7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4" fontId="80" fillId="25" borderId="90" applyNumberFormat="0" applyProtection="0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4" fontId="80" fillId="29" borderId="90" applyNumberFormat="0" applyProtection="0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4" fontId="80" fillId="29" borderId="90" applyNumberFormat="0" applyProtection="0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87" fontId="63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81" fontId="7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93" fontId="76" fillId="0" borderId="17">
      <alignment horizontal="right" vertical="center"/>
    </xf>
    <xf numFmtId="0" fontId="71" fillId="0" borderId="87" applyNumberFormat="0" applyAlignment="0">
      <alignment horizont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71" fillId="0" borderId="87" applyNumberFormat="0" applyAlignment="0">
      <alignment horizont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71" fillId="0" borderId="87" applyNumberFormat="0" applyAlignment="0">
      <alignment horizont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71" fillId="0" borderId="87" applyNumberFormat="0" applyAlignment="0">
      <alignment horizont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0" fontId="71" fillId="0" borderId="87" applyNumberFormat="0" applyAlignment="0">
      <alignment horizontal="center"/>
    </xf>
    <xf numFmtId="0" fontId="67" fillId="0" borderId="85" applyNumberFormat="0">
      <alignment horizontal="center"/>
    </xf>
    <xf numFmtId="193" fontId="76" fillId="0" borderId="17">
      <alignment horizontal="right" vertical="center"/>
    </xf>
    <xf numFmtId="0" fontId="67" fillId="0" borderId="85" applyNumberFormat="0">
      <alignment horizontal="center"/>
    </xf>
    <xf numFmtId="193" fontId="76" fillId="0" borderId="17">
      <alignment horizontal="right" vertical="center"/>
    </xf>
    <xf numFmtId="0" fontId="67" fillId="0" borderId="85" applyNumberFormat="0">
      <alignment horizontal="center"/>
    </xf>
    <xf numFmtId="227" fontId="63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4" fontId="86" fillId="25" borderId="90" applyNumberFormat="0" applyProtection="0">
      <alignment vertical="center"/>
    </xf>
    <xf numFmtId="0" fontId="67" fillId="0" borderId="85" applyNumberFormat="0">
      <alignment horizontal="center"/>
    </xf>
    <xf numFmtId="0" fontId="97" fillId="0" borderId="95" applyNumberFormat="0" applyFill="0" applyAlignment="0" applyProtection="0"/>
    <xf numFmtId="174" fontId="63" fillId="0" borderId="17">
      <alignment horizontal="right" vertical="center"/>
    </xf>
    <xf numFmtId="4" fontId="86" fillId="25" borderId="90" applyNumberFormat="0" applyProtection="0">
      <alignment vertical="center"/>
    </xf>
    <xf numFmtId="0" fontId="67" fillId="0" borderId="85" applyNumberFormat="0">
      <alignment horizontal="center"/>
    </xf>
    <xf numFmtId="4" fontId="86" fillId="25" borderId="90" applyNumberFormat="0" applyProtection="0">
      <alignment vertical="center"/>
    </xf>
    <xf numFmtId="0" fontId="67" fillId="0" borderId="85" applyNumberFormat="0">
      <alignment horizont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204" fontId="62" fillId="0" borderId="92">
      <alignment horizontal="right" vertical="center"/>
    </xf>
    <xf numFmtId="0" fontId="109" fillId="31" borderId="84" applyNumberForma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67" fontId="62" fillId="0" borderId="17">
      <alignment horizontal="right" vertical="center"/>
    </xf>
    <xf numFmtId="0" fontId="67" fillId="0" borderId="85" applyNumberFormat="0">
      <alignment horizontal="center"/>
    </xf>
    <xf numFmtId="181" fontId="7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88" fontId="73" fillId="0" borderId="2" applyNumberFormat="0" applyFont="0" applyFill="0" applyBorder="0" applyProtection="0">
      <alignment horizontal="distributed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4" fontId="80" fillId="23" borderId="90" applyNumberFormat="0" applyProtection="0">
      <alignment horizontal="left" vertical="center" indent="1"/>
    </xf>
    <xf numFmtId="204" fontId="62" fillId="0" borderId="92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4" fontId="77" fillId="23" borderId="90" applyNumberFormat="0" applyProtection="0">
      <alignment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4" fontId="92" fillId="23" borderId="90" applyNumberFormat="0" applyProtection="0">
      <alignment vertical="center"/>
    </xf>
    <xf numFmtId="4" fontId="77" fillId="23" borderId="90" applyNumberFormat="0" applyProtection="0">
      <alignment vertical="center"/>
    </xf>
    <xf numFmtId="4" fontId="92" fillId="23" borderId="90" applyNumberFormat="0" applyProtection="0">
      <alignment vertical="center"/>
    </xf>
    <xf numFmtId="4" fontId="77" fillId="23" borderId="90" applyNumberFormat="0" applyProtection="0">
      <alignment vertical="center"/>
    </xf>
    <xf numFmtId="175" fontId="61" fillId="0" borderId="17">
      <alignment horizontal="right" vertical="center"/>
    </xf>
    <xf numFmtId="4" fontId="92" fillId="23" borderId="90" applyNumberFormat="0" applyProtection="0">
      <alignment vertical="center"/>
    </xf>
    <xf numFmtId="4" fontId="77" fillId="23" borderId="90" applyNumberFormat="0" applyProtection="0">
      <alignment vertical="center"/>
    </xf>
    <xf numFmtId="4" fontId="86" fillId="25" borderId="90" applyNumberFormat="0" applyProtection="0">
      <alignment horizontal="right" vertical="center"/>
    </xf>
    <xf numFmtId="3" fontId="95" fillId="0" borderId="19">
      <alignment vertical="center"/>
    </xf>
    <xf numFmtId="174" fontId="63" fillId="0" borderId="17">
      <alignment horizontal="right" vertical="center"/>
    </xf>
    <xf numFmtId="4" fontId="92" fillId="23" borderId="90" applyNumberFormat="0" applyProtection="0">
      <alignment vertical="center"/>
    </xf>
    <xf numFmtId="174" fontId="63" fillId="0" borderId="17">
      <alignment horizontal="right"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4" fontId="80" fillId="24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4" fontId="80" fillId="24" borderId="90" applyNumberFormat="0" applyProtection="0">
      <alignment horizontal="right" vertical="center"/>
    </xf>
    <xf numFmtId="4" fontId="77" fillId="23" borderId="90" applyNumberFormat="0" applyProtection="0">
      <alignment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193" fontId="76" fillId="0" borderId="17">
      <alignment horizontal="right" vertical="center"/>
    </xf>
    <xf numFmtId="4" fontId="77" fillId="23" borderId="90" applyNumberFormat="0" applyProtection="0">
      <alignment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4" fontId="92" fillId="23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4" fontId="92" fillId="23" borderId="90" applyNumberFormat="0" applyProtection="0">
      <alignment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74" fontId="63" fillId="0" borderId="17">
      <alignment horizontal="right"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5" fontId="88" fillId="27" borderId="1">
      <alignment vertical="top"/>
    </xf>
    <xf numFmtId="4" fontId="77" fillId="23" borderId="90" applyNumberFormat="0" applyProtection="0">
      <alignment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3" fontId="95" fillId="0" borderId="19">
      <alignment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4" fontId="92" fillId="23" borderId="90" applyNumberFormat="0" applyProtection="0">
      <alignment vertical="center"/>
    </xf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4" fontId="77" fillId="23" borderId="90" applyNumberFormat="0" applyProtection="0">
      <alignment vertical="center"/>
    </xf>
    <xf numFmtId="0" fontId="211" fillId="0" borderId="113">
      <alignment horizontal="left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3" borderId="90" applyNumberFormat="0" applyProtection="0">
      <alignment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92" fillId="23" borderId="90" applyNumberFormat="0" applyProtection="0">
      <alignment vertical="center"/>
    </xf>
    <xf numFmtId="4" fontId="92" fillId="23" borderId="90" applyNumberFormat="0" applyProtection="0">
      <alignment vertical="center"/>
    </xf>
    <xf numFmtId="4" fontId="92" fillId="23" borderId="90" applyNumberFormat="0" applyProtection="0">
      <alignment vertical="center"/>
    </xf>
    <xf numFmtId="4" fontId="92" fillId="23" borderId="90" applyNumberFormat="0" applyProtection="0">
      <alignment vertical="center"/>
    </xf>
    <xf numFmtId="4" fontId="80" fillId="33" borderId="90" applyNumberFormat="0" applyProtection="0">
      <alignment horizontal="right" vertical="center"/>
    </xf>
    <xf numFmtId="4" fontId="92" fillId="23" borderId="90" applyNumberFormat="0" applyProtection="0">
      <alignment vertical="center"/>
    </xf>
    <xf numFmtId="4" fontId="92" fillId="23" borderId="90" applyNumberFormat="0" applyProtection="0">
      <alignment vertical="center"/>
    </xf>
    <xf numFmtId="4" fontId="92" fillId="23" borderId="90" applyNumberFormat="0" applyProtection="0">
      <alignment vertical="center"/>
    </xf>
    <xf numFmtId="4" fontId="92" fillId="23" borderId="90" applyNumberFormat="0" applyProtection="0">
      <alignment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4" fontId="92" fillId="23" borderId="90" applyNumberFormat="0" applyProtection="0">
      <alignment vertical="center"/>
    </xf>
    <xf numFmtId="4" fontId="92" fillId="23" borderId="90" applyNumberFormat="0" applyProtection="0">
      <alignment vertical="center"/>
    </xf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204" fontId="62" fillId="0" borderId="92">
      <alignment horizontal="right" vertical="center"/>
    </xf>
    <xf numFmtId="4" fontId="92" fillId="23" borderId="90" applyNumberFormat="0" applyProtection="0">
      <alignment vertical="center"/>
    </xf>
    <xf numFmtId="4" fontId="80" fillId="24" borderId="90" applyNumberFormat="0" applyProtection="0">
      <alignment horizontal="right" vertical="center"/>
    </xf>
    <xf numFmtId="4" fontId="92" fillId="23" borderId="90" applyNumberFormat="0" applyProtection="0">
      <alignment vertical="center"/>
    </xf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4" fontId="92" fillId="23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174" fontId="63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4" fontId="80" fillId="34" borderId="90" applyNumberFormat="0" applyProtection="0">
      <alignment horizontal="right" vertical="center"/>
    </xf>
    <xf numFmtId="4" fontId="92" fillId="23" borderId="90" applyNumberFormat="0" applyProtection="0">
      <alignment vertical="center"/>
    </xf>
    <xf numFmtId="175" fontId="61" fillId="0" borderId="17">
      <alignment horizontal="right" vertical="center"/>
    </xf>
    <xf numFmtId="4" fontId="92" fillId="23" borderId="90" applyNumberFormat="0" applyProtection="0">
      <alignment vertical="center"/>
    </xf>
    <xf numFmtId="4" fontId="80" fillId="34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4" fontId="92" fillId="23" borderId="90" applyNumberFormat="0" applyProtection="0">
      <alignment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92" fillId="23" borderId="90" applyNumberFormat="0" applyProtection="0">
      <alignment vertical="center"/>
    </xf>
    <xf numFmtId="175" fontId="61" fillId="0" borderId="17">
      <alignment horizontal="right" vertical="center"/>
    </xf>
    <xf numFmtId="227" fontId="63" fillId="0" borderId="17">
      <alignment horizontal="right" vertical="center"/>
    </xf>
    <xf numFmtId="4" fontId="92" fillId="23" borderId="90" applyNumberFormat="0" applyProtection="0">
      <alignment vertical="center"/>
    </xf>
    <xf numFmtId="175" fontId="61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227" fontId="63" fillId="0" borderId="17">
      <alignment horizontal="right" vertical="center"/>
    </xf>
    <xf numFmtId="4" fontId="92" fillId="23" borderId="90" applyNumberFormat="0" applyProtection="0">
      <alignment vertical="center"/>
    </xf>
    <xf numFmtId="204" fontId="62" fillId="0" borderId="92">
      <alignment horizontal="right" vertical="center"/>
    </xf>
    <xf numFmtId="175" fontId="61" fillId="0" borderId="17">
      <alignment horizontal="right" vertical="center"/>
    </xf>
    <xf numFmtId="227" fontId="63" fillId="0" borderId="17">
      <alignment horizontal="right" vertical="center"/>
    </xf>
    <xf numFmtId="4" fontId="92" fillId="23" borderId="90" applyNumberFormat="0" applyProtection="0">
      <alignment vertical="center"/>
    </xf>
    <xf numFmtId="175" fontId="61" fillId="0" borderId="17">
      <alignment horizontal="right" vertical="center"/>
    </xf>
    <xf numFmtId="227" fontId="63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4" fontId="92" fillId="23" borderId="90" applyNumberFormat="0" applyProtection="0">
      <alignment vertical="center"/>
    </xf>
    <xf numFmtId="0" fontId="79" fillId="21" borderId="89" applyNumberFormat="0" applyFont="0" applyAlignment="0" applyProtection="0"/>
    <xf numFmtId="4" fontId="80" fillId="35" borderId="90" applyNumberFormat="0" applyProtection="0">
      <alignment horizontal="right" vertical="center"/>
    </xf>
    <xf numFmtId="4" fontId="92" fillId="23" borderId="90" applyNumberFormat="0" applyProtection="0">
      <alignment vertical="center"/>
    </xf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227" fontId="63" fillId="0" borderId="17">
      <alignment horizontal="right" vertical="center"/>
    </xf>
    <xf numFmtId="4" fontId="92" fillId="23" borderId="90" applyNumberFormat="0" applyProtection="0">
      <alignment vertical="center"/>
    </xf>
    <xf numFmtId="175" fontId="61" fillId="0" borderId="17">
      <alignment horizontal="right" vertical="center"/>
    </xf>
    <xf numFmtId="227" fontId="63" fillId="0" borderId="17">
      <alignment horizontal="right" vertical="center"/>
    </xf>
    <xf numFmtId="4" fontId="92" fillId="23" borderId="90" applyNumberFormat="0" applyProtection="0">
      <alignment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227" fontId="63" fillId="0" borderId="17">
      <alignment horizontal="right" vertical="center"/>
    </xf>
    <xf numFmtId="4" fontId="92" fillId="23" borderId="90" applyNumberFormat="0" applyProtection="0">
      <alignment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4" fontId="92" fillId="23" borderId="90" applyNumberFormat="0" applyProtection="0">
      <alignment vertical="center"/>
    </xf>
    <xf numFmtId="175" fontId="61" fillId="0" borderId="17">
      <alignment horizontal="right" vertical="center"/>
    </xf>
    <xf numFmtId="4" fontId="92" fillId="23" borderId="90" applyNumberFormat="0" applyProtection="0">
      <alignment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92" fillId="23" borderId="90" applyNumberFormat="0" applyProtection="0">
      <alignment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92" fillId="23" borderId="90" applyNumberFormat="0" applyProtection="0">
      <alignment vertical="center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74" fontId="63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3" fontId="95" fillId="0" borderId="19">
      <alignment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93" fontId="76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3" fontId="95" fillId="0" borderId="19">
      <alignment vertical="center"/>
    </xf>
    <xf numFmtId="181" fontId="7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74" fontId="63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81" fontId="7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81" fontId="7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81" fontId="7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81" fontId="7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88" fontId="73" fillId="0" borderId="2" applyNumberFormat="0" applyFont="0" applyFill="0" applyBorder="0" applyProtection="0">
      <alignment horizontal="distributed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88" fontId="73" fillId="0" borderId="2" applyNumberFormat="0" applyFont="0" applyFill="0" applyBorder="0" applyProtection="0">
      <alignment horizontal="distributed"/>
    </xf>
    <xf numFmtId="4" fontId="80" fillId="23" borderId="90" applyNumberFormat="0" applyProtection="0">
      <alignment horizontal="left" vertical="center" indent="1"/>
    </xf>
    <xf numFmtId="188" fontId="73" fillId="0" borderId="2" applyNumberFormat="0" applyFont="0" applyFill="0" applyBorder="0" applyProtection="0">
      <alignment horizontal="distributed"/>
    </xf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4" fontId="80" fillId="23" borderId="90" applyNumberFormat="0" applyProtection="0">
      <alignment horizontal="left" vertical="center" indent="1"/>
    </xf>
    <xf numFmtId="215" fontId="63" fillId="0" borderId="92">
      <alignment horizontal="right" vertical="center"/>
    </xf>
    <xf numFmtId="4" fontId="80" fillId="23" borderId="90" applyNumberFormat="0" applyProtection="0">
      <alignment horizontal="left" vertical="center" indent="1"/>
    </xf>
    <xf numFmtId="188" fontId="73" fillId="0" borderId="2" applyNumberFormat="0" applyFont="0" applyFill="0" applyBorder="0" applyProtection="0">
      <alignment horizontal="distributed"/>
    </xf>
    <xf numFmtId="4" fontId="80" fillId="23" borderId="90" applyNumberFormat="0" applyProtection="0">
      <alignment horizontal="left" vertical="center" indent="1"/>
    </xf>
    <xf numFmtId="188" fontId="73" fillId="0" borderId="2" applyNumberFormat="0" applyFont="0" applyFill="0" applyBorder="0" applyProtection="0">
      <alignment horizontal="distributed"/>
    </xf>
    <xf numFmtId="167" fontId="62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4" fontId="80" fillId="23" borderId="90" applyNumberFormat="0" applyProtection="0">
      <alignment horizontal="left" vertical="center" indent="1"/>
    </xf>
    <xf numFmtId="188" fontId="73" fillId="0" borderId="2" applyNumberFormat="0" applyFont="0" applyFill="0" applyBorder="0" applyProtection="0">
      <alignment horizontal="distributed"/>
    </xf>
    <xf numFmtId="167" fontId="62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4" fontId="80" fillId="23" borderId="90" applyNumberFormat="0" applyProtection="0">
      <alignment horizontal="left" vertical="center" indent="1"/>
    </xf>
    <xf numFmtId="188" fontId="73" fillId="0" borderId="2" applyNumberFormat="0" applyFont="0" applyFill="0" applyBorder="0" applyProtection="0">
      <alignment horizontal="distributed"/>
    </xf>
    <xf numFmtId="175" fontId="61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74" fontId="63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4" fontId="80" fillId="23" borderId="90" applyNumberFormat="0" applyProtection="0">
      <alignment horizontal="left" vertical="center" indent="1"/>
    </xf>
    <xf numFmtId="4" fontId="80" fillId="23" borderId="90" applyNumberFormat="0" applyProtection="0">
      <alignment horizontal="left" vertical="center" indent="1"/>
    </xf>
    <xf numFmtId="4" fontId="80" fillId="23" borderId="90" applyNumberFormat="0" applyProtection="0">
      <alignment horizontal="left" vertical="center" indent="1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4" fontId="80" fillId="23" borderId="90" applyNumberFormat="0" applyProtection="0">
      <alignment horizontal="left" vertical="center" indent="1"/>
    </xf>
    <xf numFmtId="175" fontId="61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75" fontId="61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74" fontId="63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4" fontId="80" fillId="23" borderId="90" applyNumberFormat="0" applyProtection="0">
      <alignment horizontal="left" vertical="center" indent="1"/>
    </xf>
    <xf numFmtId="4" fontId="80" fillId="23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80" fillId="23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3" borderId="90" applyNumberFormat="0" applyProtection="0">
      <alignment horizontal="left" vertical="center" indent="1"/>
    </xf>
    <xf numFmtId="4" fontId="80" fillId="22" borderId="90" applyNumberFormat="0" applyProtection="0">
      <alignment horizontal="right" vertical="center"/>
    </xf>
    <xf numFmtId="4" fontId="80" fillId="22" borderId="90" applyNumberFormat="0" applyProtection="0">
      <alignment horizontal="right" vertical="center"/>
    </xf>
    <xf numFmtId="175" fontId="61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4" fontId="80" fillId="22" borderId="90" applyNumberFormat="0" applyProtection="0">
      <alignment horizontal="right" vertical="center"/>
    </xf>
    <xf numFmtId="192" fontId="98" fillId="0" borderId="0" applyFont="0" applyFill="0" applyBorder="0" applyAlignment="0" applyProtection="0"/>
    <xf numFmtId="213" fontId="61" fillId="0" borderId="0" applyFont="0" applyFill="0" applyBorder="0" applyAlignment="0" applyProtection="0"/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4" fontId="80" fillId="22" borderId="90" applyNumberFormat="0" applyProtection="0">
      <alignment horizontal="right" vertical="center"/>
    </xf>
    <xf numFmtId="4" fontId="80" fillId="22" borderId="90" applyNumberFormat="0" applyProtection="0">
      <alignment horizontal="right" vertical="center"/>
    </xf>
    <xf numFmtId="167" fontId="62" fillId="0" borderId="17">
      <alignment horizontal="right" vertical="center"/>
    </xf>
    <xf numFmtId="192" fontId="98" fillId="0" borderId="0" applyFont="0" applyFill="0" applyBorder="0" applyAlignment="0" applyProtection="0"/>
    <xf numFmtId="192" fontId="61" fillId="0" borderId="0" applyFont="0" applyFill="0" applyBorder="0" applyAlignment="0" applyProtection="0"/>
    <xf numFmtId="4" fontId="80" fillId="22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213" fontId="61" fillId="0" borderId="0" applyFont="0" applyFill="0" applyBorder="0" applyAlignment="0" applyProtection="0"/>
    <xf numFmtId="192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80" fillId="22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4" fontId="80" fillId="26" borderId="90" applyNumberFormat="0" applyProtection="0">
      <alignment horizontal="right" vertical="center"/>
    </xf>
    <xf numFmtId="4" fontId="80" fillId="26" borderId="90" applyNumberFormat="0" applyProtection="0">
      <alignment horizontal="right" vertical="center"/>
    </xf>
    <xf numFmtId="4" fontId="80" fillId="26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4" fontId="80" fillId="26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4" fontId="80" fillId="26" borderId="90" applyNumberFormat="0" applyProtection="0">
      <alignment horizontal="right" vertical="center"/>
    </xf>
    <xf numFmtId="4" fontId="80" fillId="26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4" fontId="80" fillId="33" borderId="90" applyNumberFormat="0" applyProtection="0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4" fontId="80" fillId="26" borderId="90" applyNumberFormat="0" applyProtection="0">
      <alignment horizontal="right" vertical="center"/>
    </xf>
    <xf numFmtId="4" fontId="80" fillId="26" borderId="90" applyNumberFormat="0" applyProtection="0">
      <alignment horizontal="right" vertical="center"/>
    </xf>
    <xf numFmtId="4" fontId="80" fillId="26" borderId="90" applyNumberFormat="0" applyProtection="0">
      <alignment horizontal="right" vertical="center"/>
    </xf>
    <xf numFmtId="174" fontId="63" fillId="0" borderId="17">
      <alignment horizontal="right" vertical="center"/>
    </xf>
    <xf numFmtId="0" fontId="113" fillId="32" borderId="86" applyNumberFormat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75" fontId="61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81" fontId="7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81" fontId="7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4" fontId="80" fillId="26" borderId="90" applyNumberFormat="0" applyProtection="0">
      <alignment horizontal="right" vertical="center"/>
    </xf>
    <xf numFmtId="4" fontId="80" fillId="26" borderId="90" applyNumberFormat="0" applyProtection="0">
      <alignment horizontal="right" vertical="center"/>
    </xf>
    <xf numFmtId="4" fontId="80" fillId="26" borderId="90" applyNumberFormat="0" applyProtection="0">
      <alignment horizontal="right" vertical="center"/>
    </xf>
    <xf numFmtId="4" fontId="80" fillId="26" borderId="90" applyNumberFormat="0" applyProtection="0">
      <alignment horizontal="right" vertical="center"/>
    </xf>
    <xf numFmtId="4" fontId="80" fillId="26" borderId="90" applyNumberFormat="0" applyProtection="0">
      <alignment horizontal="right" vertical="center"/>
    </xf>
    <xf numFmtId="4" fontId="80" fillId="26" borderId="90" applyNumberFormat="0" applyProtection="0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214" fontId="96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4" fontId="80" fillId="26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4" fontId="80" fillId="26" borderId="90" applyNumberFormat="0" applyProtection="0">
      <alignment horizontal="right" vertical="center"/>
    </xf>
    <xf numFmtId="4" fontId="80" fillId="26" borderId="90" applyNumberFormat="0" applyProtection="0">
      <alignment horizontal="right" vertical="center"/>
    </xf>
    <xf numFmtId="4" fontId="80" fillId="26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4" fontId="80" fillId="26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0" fontId="113" fillId="32" borderId="86" applyNumberFormat="0" applyAlignment="0" applyProtection="0"/>
    <xf numFmtId="214" fontId="96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4" fontId="80" fillId="26" borderId="90" applyNumberFormat="0" applyProtection="0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75" fontId="61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75" fontId="61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75" fontId="61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75" fontId="61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75" fontId="61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175" fontId="61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4" fontId="80" fillId="26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6" borderId="90" applyNumberFormat="0" applyProtection="0">
      <alignment horizontal="right" vertical="center"/>
    </xf>
    <xf numFmtId="4" fontId="80" fillId="26" borderId="90" applyNumberFormat="0" applyProtection="0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4" fontId="80" fillId="34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4" fontId="80" fillId="33" borderId="90" applyNumberFormat="0" applyProtection="0">
      <alignment horizontal="right" vertical="center"/>
    </xf>
    <xf numFmtId="4" fontId="80" fillId="33" borderId="90" applyNumberFormat="0" applyProtection="0">
      <alignment horizontal="right" vertical="center"/>
    </xf>
    <xf numFmtId="4" fontId="80" fillId="33" borderId="90" applyNumberFormat="0" applyProtection="0">
      <alignment horizontal="right" vertical="center"/>
    </xf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2" fontId="89" fillId="0" borderId="2"/>
    <xf numFmtId="4" fontId="80" fillId="33" borderId="90" applyNumberFormat="0" applyProtection="0">
      <alignment horizontal="right" vertical="center"/>
    </xf>
    <xf numFmtId="4" fontId="80" fillId="33" borderId="90" applyNumberFormat="0" applyProtection="0">
      <alignment horizontal="right" vertical="center"/>
    </xf>
    <xf numFmtId="182" fontId="89" fillId="0" borderId="2"/>
    <xf numFmtId="4" fontId="80" fillId="33" borderId="90" applyNumberFormat="0" applyProtection="0">
      <alignment horizontal="right" vertical="center"/>
    </xf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93" fontId="76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93" fontId="76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93" fontId="76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93" fontId="76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75" fontId="61" fillId="0" borderId="17">
      <alignment horizontal="right" vertical="center"/>
    </xf>
    <xf numFmtId="4" fontId="80" fillId="25" borderId="90" applyNumberFormat="0" applyProtection="0">
      <alignment vertical="center"/>
    </xf>
    <xf numFmtId="4" fontId="80" fillId="33" borderId="90" applyNumberFormat="0" applyProtection="0">
      <alignment horizontal="right" vertical="center"/>
    </xf>
    <xf numFmtId="175" fontId="61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75" fontId="61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75" fontId="61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75" fontId="61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4" fontId="80" fillId="25" borderId="90" applyNumberFormat="0" applyProtection="0">
      <alignment vertical="center"/>
    </xf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4" fontId="80" fillId="33" borderId="90" applyNumberFormat="0" applyProtection="0">
      <alignment horizontal="right" vertical="center"/>
    </xf>
    <xf numFmtId="193" fontId="76" fillId="0" borderId="17">
      <alignment horizontal="right" vertical="center"/>
    </xf>
    <xf numFmtId="4" fontId="80" fillId="25" borderId="90" applyNumberFormat="0" applyProtection="0">
      <alignment vertical="center"/>
    </xf>
    <xf numFmtId="4" fontId="80" fillId="33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80" fillId="25" borderId="90" applyNumberFormat="0" applyProtection="0">
      <alignment vertical="center"/>
    </xf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93" fontId="76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93" fontId="76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4" fontId="80" fillId="33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3" borderId="90" applyNumberFormat="0" applyProtection="0">
      <alignment horizontal="right" vertical="center"/>
    </xf>
    <xf numFmtId="4" fontId="80" fillId="33" borderId="90" applyNumberFormat="0" applyProtection="0">
      <alignment horizontal="righ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4" fontId="80" fillId="34" borderId="90" applyNumberFormat="0" applyProtection="0">
      <alignment horizontal="right" vertical="center"/>
    </xf>
    <xf numFmtId="4" fontId="80" fillId="34" borderId="90" applyNumberFormat="0" applyProtection="0">
      <alignment horizontal="right" vertical="center"/>
    </xf>
    <xf numFmtId="4" fontId="80" fillId="34" borderId="90" applyNumberFormat="0" applyProtection="0">
      <alignment horizontal="right" vertical="center"/>
    </xf>
    <xf numFmtId="4" fontId="77" fillId="20" borderId="88" applyNumberFormat="0" applyProtection="0">
      <alignment horizontal="left" vertical="center" indent="1"/>
    </xf>
    <xf numFmtId="4" fontId="80" fillId="34" borderId="90" applyNumberFormat="0" applyProtection="0">
      <alignment horizontal="right" vertical="center"/>
    </xf>
    <xf numFmtId="4" fontId="77" fillId="20" borderId="88" applyNumberFormat="0" applyProtection="0">
      <alignment horizontal="left" vertical="center" indent="1"/>
    </xf>
    <xf numFmtId="4" fontId="80" fillId="34" borderId="90" applyNumberFormat="0" applyProtection="0">
      <alignment horizontal="righ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74" fontId="63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4" fontId="80" fillId="34" borderId="90" applyNumberFormat="0" applyProtection="0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4" fontId="80" fillId="34" borderId="90" applyNumberFormat="0" applyProtection="0">
      <alignment horizontal="right" vertical="center"/>
    </xf>
    <xf numFmtId="4" fontId="80" fillId="34" borderId="90" applyNumberFormat="0" applyProtection="0">
      <alignment horizontal="right" vertical="center"/>
    </xf>
    <xf numFmtId="4" fontId="80" fillId="34" borderId="90" applyNumberFormat="0" applyProtection="0">
      <alignment horizontal="right" vertical="center"/>
    </xf>
    <xf numFmtId="4" fontId="80" fillId="34" borderId="90" applyNumberFormat="0" applyProtection="0">
      <alignment horizontal="righ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4" fontId="80" fillId="34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75" fontId="61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4" borderId="90" applyNumberFormat="0" applyProtection="0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4" fontId="80" fillId="35" borderId="90" applyNumberFormat="0" applyProtection="0">
      <alignment horizontal="right" vertical="center"/>
    </xf>
    <xf numFmtId="192" fontId="61" fillId="0" borderId="0" applyFont="0" applyFill="0" applyBorder="0" applyAlignment="0" applyProtection="0"/>
    <xf numFmtId="232" fontId="61" fillId="0" borderId="0" applyFont="0" applyFill="0" applyBorder="0" applyAlignment="0" applyProtection="0"/>
    <xf numFmtId="4" fontId="80" fillId="35" borderId="90" applyNumberFormat="0" applyProtection="0">
      <alignment horizontal="right" vertical="center"/>
    </xf>
    <xf numFmtId="181" fontId="72" fillId="0" borderId="17">
      <alignment horizontal="right" vertical="center"/>
    </xf>
    <xf numFmtId="178" fontId="61" fillId="0" borderId="0" applyFont="0" applyFill="0" applyBorder="0" applyAlignment="0" applyProtection="0"/>
    <xf numFmtId="4" fontId="80" fillId="35" borderId="90" applyNumberFormat="0" applyProtection="0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4" fontId="103" fillId="25" borderId="90" applyNumberFormat="0" applyProtection="0">
      <alignment horizontal="right" vertical="center"/>
    </xf>
    <xf numFmtId="4" fontId="80" fillId="35" borderId="90" applyNumberFormat="0" applyProtection="0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4" fontId="80" fillId="35" borderId="90" applyNumberFormat="0" applyProtection="0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4" fontId="80" fillId="35" borderId="90" applyNumberFormat="0" applyProtection="0">
      <alignment horizontal="right" vertical="center"/>
    </xf>
    <xf numFmtId="4" fontId="80" fillId="35" borderId="90" applyNumberFormat="0" applyProtection="0">
      <alignment horizontal="right" vertical="center"/>
    </xf>
    <xf numFmtId="4" fontId="80" fillId="35" borderId="90" applyNumberFormat="0" applyProtection="0">
      <alignment horizontal="right" vertical="center"/>
    </xf>
    <xf numFmtId="4" fontId="80" fillId="3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5" borderId="90" applyNumberFormat="0" applyProtection="0">
      <alignment horizontal="right" vertical="center"/>
    </xf>
    <xf numFmtId="4" fontId="80" fillId="35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210" fontId="112" fillId="38" borderId="68" applyProtection="0">
      <alignment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3" fontId="93" fillId="0" borderId="2" applyFill="0" applyAlignment="0" applyProtection="0">
      <alignment horizontal="justify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210" fontId="112" fillId="38" borderId="68" applyProtection="0">
      <alignment vertic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4" fontId="80" fillId="31" borderId="90" applyNumberFormat="0" applyProtection="0">
      <alignment horizontal="right" vertical="center"/>
    </xf>
    <xf numFmtId="4" fontId="80" fillId="31" borderId="90" applyNumberFormat="0" applyProtection="0">
      <alignment horizontal="right" vertical="center"/>
    </xf>
    <xf numFmtId="4" fontId="80" fillId="31" borderId="90" applyNumberFormat="0" applyProtection="0">
      <alignment horizontal="right" vertical="center"/>
    </xf>
    <xf numFmtId="4" fontId="80" fillId="31" borderId="90" applyNumberFormat="0" applyProtection="0">
      <alignment horizontal="right" vertical="center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4" fontId="80" fillId="31" borderId="90" applyNumberFormat="0" applyProtection="0">
      <alignment horizontal="right" vertical="center"/>
    </xf>
    <xf numFmtId="210" fontId="112" fillId="38" borderId="68" applyProtection="0">
      <alignment vertic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10" fontId="112" fillId="38" borderId="68" applyProtection="0">
      <alignment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4" fontId="80" fillId="31" borderId="90" applyNumberFormat="0" applyProtection="0">
      <alignment horizontal="right" vertical="center"/>
    </xf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4" fontId="80" fillId="31" borderId="90" applyNumberFormat="0" applyProtection="0">
      <alignment horizontal="right" vertical="center"/>
    </xf>
    <xf numFmtId="4" fontId="80" fillId="31" borderId="90" applyNumberFormat="0" applyProtection="0">
      <alignment horizontal="right" vertical="center"/>
    </xf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4" fontId="80" fillId="31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1" borderId="90" applyNumberFormat="0" applyProtection="0">
      <alignment horizontal="right" vertical="center"/>
    </xf>
    <xf numFmtId="4" fontId="80" fillId="31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74" fontId="63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175" fontId="61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75" fontId="61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93" fontId="76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174" fontId="63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9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4" fontId="80" fillId="29" borderId="90" applyNumberFormat="0" applyProtection="0">
      <alignment horizontal="right" vertical="center"/>
    </xf>
    <xf numFmtId="187" fontId="63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175" fontId="61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4" fontId="80" fillId="36" borderId="90" applyNumberFormat="0" applyProtection="0">
      <alignment horizontal="right" vertical="center"/>
    </xf>
    <xf numFmtId="4" fontId="80" fillId="36" borderId="90" applyNumberFormat="0" applyProtection="0">
      <alignment horizontal="right" vertical="center"/>
    </xf>
    <xf numFmtId="4" fontId="80" fillId="36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4" fontId="80" fillId="36" borderId="90" applyNumberFormat="0" applyProtection="0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213" fontId="61" fillId="0" borderId="0" applyFont="0" applyFill="0" applyBorder="0" applyAlignment="0" applyProtection="0"/>
    <xf numFmtId="192" fontId="61" fillId="0" borderId="0" applyFont="0" applyFill="0" applyBorder="0" applyAlignment="0" applyProtection="0"/>
    <xf numFmtId="4" fontId="80" fillId="36" borderId="90" applyNumberFormat="0" applyProtection="0">
      <alignment horizontal="right" vertic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4" fontId="80" fillId="36" borderId="90" applyNumberFormat="0" applyProtection="0">
      <alignment horizontal="right" vertical="center"/>
    </xf>
    <xf numFmtId="4" fontId="80" fillId="36" borderId="90" applyNumberFormat="0" applyProtection="0">
      <alignment horizontal="right" vertical="center"/>
    </xf>
    <xf numFmtId="0" fontId="79" fillId="21" borderId="89" applyNumberFormat="0" applyFont="0" applyAlignment="0" applyProtection="0"/>
    <xf numFmtId="4" fontId="80" fillId="36" borderId="90" applyNumberFormat="0" applyProtection="0">
      <alignment horizontal="right" vertical="center"/>
    </xf>
    <xf numFmtId="4" fontId="80" fillId="36" borderId="90" applyNumberFormat="0" applyProtection="0">
      <alignment horizontal="right" vertic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36" borderId="90" applyNumberFormat="0" applyProtection="0">
      <alignment horizontal="right" vertical="center"/>
    </xf>
    <xf numFmtId="4" fontId="80" fillId="36" borderId="90" applyNumberFormat="0" applyProtection="0">
      <alignment horizontal="right" vertical="center"/>
    </xf>
    <xf numFmtId="4" fontId="80" fillId="24" borderId="90" applyNumberFormat="0" applyProtection="0">
      <alignment horizontal="right" vertical="center"/>
    </xf>
    <xf numFmtId="0" fontId="79" fillId="21" borderId="89" applyNumberFormat="0" applyFont="0" applyAlignment="0" applyProtection="0"/>
    <xf numFmtId="4" fontId="80" fillId="24" borderId="90" applyNumberFormat="0" applyProtection="0">
      <alignment horizontal="right" vertical="center"/>
    </xf>
    <xf numFmtId="0" fontId="79" fillId="21" borderId="89" applyNumberFormat="0" applyFont="0" applyAlignment="0" applyProtection="0"/>
    <xf numFmtId="4" fontId="80" fillId="24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4" fontId="80" fillId="24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4" fontId="80" fillId="24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4" fontId="80" fillId="24" borderId="90" applyNumberFormat="0" applyProtection="0">
      <alignment horizontal="right" vertical="center"/>
    </xf>
    <xf numFmtId="0" fontId="79" fillId="21" borderId="89" applyNumberFormat="0" applyFont="0" applyAlignment="0" applyProtection="0"/>
    <xf numFmtId="4" fontId="80" fillId="24" borderId="90" applyNumberFormat="0" applyProtection="0">
      <alignment horizontal="right" vertical="center"/>
    </xf>
    <xf numFmtId="4" fontId="80" fillId="24" borderId="90" applyNumberFormat="0" applyProtection="0">
      <alignment horizontal="right" vertical="center"/>
    </xf>
    <xf numFmtId="4" fontId="80" fillId="24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3" fontId="95" fillId="0" borderId="19">
      <alignment vertical="center"/>
    </xf>
    <xf numFmtId="187" fontId="63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4" fontId="80" fillId="24" borderId="90" applyNumberFormat="0" applyProtection="0">
      <alignment horizontal="right" vertical="center"/>
    </xf>
    <xf numFmtId="175" fontId="61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75" fontId="61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4" fontId="80" fillId="24" borderId="90" applyNumberFormat="0" applyProtection="0">
      <alignment horizontal="right" vertical="center"/>
    </xf>
    <xf numFmtId="4" fontId="80" fillId="24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4" fontId="80" fillId="24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4" fontId="80" fillId="24" borderId="90" applyNumberFormat="0" applyProtection="0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93" fontId="76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80" fillId="24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88" fillId="27" borderId="1">
      <alignment vertical="top"/>
    </xf>
    <xf numFmtId="4" fontId="77" fillId="30" borderId="94" applyNumberFormat="0" applyProtection="0">
      <alignment horizontal="left" vertical="center" indent="1"/>
    </xf>
    <xf numFmtId="5" fontId="88" fillId="27" borderId="1">
      <alignment vertical="top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5" fontId="88" fillId="27" borderId="1">
      <alignment vertical="top"/>
    </xf>
    <xf numFmtId="4" fontId="77" fillId="30" borderId="94" applyNumberFormat="0" applyProtection="0">
      <alignment horizontal="left" vertical="center" indent="1"/>
    </xf>
    <xf numFmtId="5" fontId="88" fillId="27" borderId="1">
      <alignment vertical="top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5" fontId="88" fillId="27" borderId="1">
      <alignment vertical="top"/>
    </xf>
    <xf numFmtId="4" fontId="77" fillId="30" borderId="94" applyNumberFormat="0" applyProtection="0">
      <alignment horizontal="left" vertical="center" indent="1"/>
    </xf>
    <xf numFmtId="5" fontId="88" fillId="27" borderId="1">
      <alignment vertical="top"/>
    </xf>
    <xf numFmtId="4" fontId="77" fillId="30" borderId="94" applyNumberFormat="0" applyProtection="0">
      <alignment horizontal="left" vertical="center" indent="1"/>
    </xf>
    <xf numFmtId="5" fontId="88" fillId="27" borderId="1">
      <alignment vertical="top"/>
    </xf>
    <xf numFmtId="4" fontId="77" fillId="30" borderId="94" applyNumberFormat="0" applyProtection="0">
      <alignment horizontal="left" vertical="center" indent="1"/>
    </xf>
    <xf numFmtId="5" fontId="88" fillId="27" borderId="1">
      <alignment vertical="top"/>
    </xf>
    <xf numFmtId="4" fontId="77" fillId="30" borderId="94" applyNumberFormat="0" applyProtection="0">
      <alignment horizontal="left" vertical="center" indent="1"/>
    </xf>
    <xf numFmtId="193" fontId="76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5" fontId="88" fillId="27" borderId="1">
      <alignment vertical="top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93" fontId="76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5" fontId="88" fillId="27" borderId="1">
      <alignment vertical="top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74" fontId="63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74" fontId="63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74" fontId="63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81" fontId="7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81" fontId="7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93" fontId="76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93" fontId="76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215" fontId="63" fillId="0" borderId="92">
      <alignment horizontal="right" vertical="center"/>
    </xf>
    <xf numFmtId="193" fontId="76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193" fontId="76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93" fontId="76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93" fontId="76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93" fontId="76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93" fontId="76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75" fontId="61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75" fontId="61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93" fontId="76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0" fontId="187" fillId="0" borderId="0" applyFont="0" applyFill="0" applyBorder="0" applyAlignment="0" applyProtection="0"/>
    <xf numFmtId="193" fontId="76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93" fontId="76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94" fontId="96" fillId="0" borderId="92">
      <alignment horizontal="right" vertical="center"/>
    </xf>
    <xf numFmtId="4" fontId="77" fillId="30" borderId="94" applyNumberFormat="0" applyProtection="0">
      <alignment horizontal="left" vertical="center" indent="1"/>
    </xf>
    <xf numFmtId="194" fontId="96" fillId="0" borderId="92">
      <alignment horizontal="right" vertical="center"/>
    </xf>
    <xf numFmtId="4" fontId="77" fillId="30" borderId="94" applyNumberFormat="0" applyProtection="0">
      <alignment horizontal="left" vertical="center" indent="1"/>
    </xf>
    <xf numFmtId="194" fontId="96" fillId="0" borderId="92">
      <alignment horizontal="right" vertical="center"/>
    </xf>
    <xf numFmtId="4" fontId="77" fillId="30" borderId="94" applyNumberFormat="0" applyProtection="0">
      <alignment horizontal="left" vertical="center" indent="1"/>
    </xf>
    <xf numFmtId="194" fontId="96" fillId="0" borderId="92">
      <alignment horizontal="right" vertical="center"/>
    </xf>
    <xf numFmtId="4" fontId="77" fillId="30" borderId="94" applyNumberFormat="0" applyProtection="0">
      <alignment horizontal="left" vertical="center" indent="1"/>
    </xf>
    <xf numFmtId="175" fontId="61" fillId="0" borderId="17">
      <alignment horizontal="right" vertical="center"/>
    </xf>
    <xf numFmtId="194" fontId="96" fillId="0" borderId="92">
      <alignment horizontal="right" vertical="center"/>
    </xf>
    <xf numFmtId="4" fontId="77" fillId="30" borderId="94" applyNumberFormat="0" applyProtection="0">
      <alignment horizontal="left" vertical="center" indent="1"/>
    </xf>
    <xf numFmtId="194" fontId="96" fillId="0" borderId="92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4" fontId="77" fillId="30" borderId="94" applyNumberFormat="0" applyProtection="0">
      <alignment horizontal="left" vertical="center" indent="1"/>
    </xf>
    <xf numFmtId="194" fontId="96" fillId="0" borderId="92">
      <alignment horizontal="right" vertical="center"/>
    </xf>
    <xf numFmtId="4" fontId="77" fillId="30" borderId="94" applyNumberFormat="0" applyProtection="0">
      <alignment horizontal="left" vertical="center" indent="1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94" fontId="96" fillId="0" borderId="92">
      <alignment horizontal="right" vertical="center"/>
    </xf>
    <xf numFmtId="175" fontId="61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75" fontId="61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94" fontId="96" fillId="0" borderId="92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93" fontId="76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93" fontId="76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20" borderId="90" applyNumberFormat="0" applyProtection="0">
      <alignment horizontal="left" vertical="center" indent="1"/>
    </xf>
    <xf numFmtId="4" fontId="77" fillId="20" borderId="90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75" fontId="61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92" fontId="98" fillId="0" borderId="0" applyFont="0" applyFill="0" applyBorder="0" applyAlignment="0" applyProtection="0"/>
    <xf numFmtId="213" fontId="61" fillId="0" borderId="0" applyFont="0" applyFill="0" applyBorder="0" applyAlignment="0" applyProtection="0"/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74" fontId="63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74" fontId="63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75" fontId="61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75" fontId="61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81" fontId="7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20" borderId="90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0" fontId="81" fillId="0" borderId="91" applyNumberFormat="0" applyFill="0" applyAlignment="0" applyProtection="0"/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30" borderId="94" applyNumberFormat="0" applyProtection="0">
      <alignment horizontal="left" vertical="center" indent="1"/>
    </xf>
    <xf numFmtId="4" fontId="77" fillId="30" borderId="94" applyNumberFormat="0" applyProtection="0">
      <alignment horizontal="left" vertical="center" indent="1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77" fillId="20" borderId="0" applyNumberFormat="0" applyProtection="0">
      <alignment horizontal="left" vertical="center" indent="1"/>
    </xf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4" fontId="77" fillId="37" borderId="0" applyNumberFormat="0" applyProtection="0">
      <alignment horizontal="left" vertical="center" indent="1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74" fontId="63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175" fontId="61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194" fontId="96" fillId="0" borderId="92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193" fontId="76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93" fontId="76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93" fontId="76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93" fontId="76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75" fontId="61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5" fontId="91" fillId="0" borderId="1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5" fontId="91" fillId="0" borderId="1">
      <alignment horizontal="left" vertical="top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193" fontId="76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93" fontId="76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93" fontId="76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174" fontId="63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193" fontId="76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81" fontId="72" fillId="0" borderId="17">
      <alignment horizontal="right" vertical="center"/>
    </xf>
    <xf numFmtId="4" fontId="80" fillId="20" borderId="90" applyNumberFormat="0" applyProtection="0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7" fillId="37" borderId="0" applyNumberFormat="0" applyProtection="0">
      <alignment horizontal="left" vertical="center" indent="1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4" fontId="80" fillId="25" borderId="90" applyNumberFormat="0" applyProtection="0">
      <alignment vertical="center"/>
    </xf>
    <xf numFmtId="4" fontId="77" fillId="20" borderId="88" applyNumberFormat="0" applyProtection="0">
      <alignment horizontal="left" vertical="center" indent="1"/>
    </xf>
    <xf numFmtId="4" fontId="80" fillId="25" borderId="90" applyNumberFormat="0" applyProtection="0">
      <alignment vertical="center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4" fontId="80" fillId="25" borderId="90" applyNumberFormat="0" applyProtection="0">
      <alignment vertical="center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4" fontId="77" fillId="20" borderId="88" applyNumberFormat="0" applyProtection="0">
      <alignment horizontal="left" vertical="center" indent="1"/>
    </xf>
    <xf numFmtId="4" fontId="80" fillId="25" borderId="90" applyNumberFormat="0" applyProtection="0">
      <alignment vertical="center"/>
    </xf>
    <xf numFmtId="4" fontId="77" fillId="20" borderId="88" applyNumberFormat="0" applyProtection="0">
      <alignment horizontal="left" vertical="center" indent="1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4" fontId="77" fillId="20" borderId="88" applyNumberFormat="0" applyProtection="0">
      <alignment horizontal="left" vertical="center" indent="1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4" fontId="80" fillId="25" borderId="90" applyNumberFormat="0" applyProtection="0">
      <alignment vertical="center"/>
    </xf>
    <xf numFmtId="4" fontId="80" fillId="25" borderId="90" applyNumberFormat="0" applyProtection="0">
      <alignment vertical="center"/>
    </xf>
    <xf numFmtId="4" fontId="80" fillId="25" borderId="90" applyNumberFormat="0" applyProtection="0">
      <alignment vertical="center"/>
    </xf>
    <xf numFmtId="4" fontId="80" fillId="25" borderId="90" applyNumberFormat="0" applyProtection="0">
      <alignment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4" fontId="80" fillId="25" borderId="90" applyNumberFormat="0" applyProtection="0">
      <alignment vertical="center"/>
    </xf>
    <xf numFmtId="4" fontId="80" fillId="25" borderId="90" applyNumberFormat="0" applyProtection="0">
      <alignment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81" fontId="72" fillId="0" borderId="17">
      <alignment horizontal="right" vertical="center"/>
    </xf>
    <xf numFmtId="4" fontId="80" fillId="25" borderId="90" applyNumberFormat="0" applyProtection="0">
      <alignment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4" fontId="80" fillId="25" borderId="90" applyNumberFormat="0" applyProtection="0">
      <alignment vertical="center"/>
    </xf>
    <xf numFmtId="175" fontId="61" fillId="0" borderId="17">
      <alignment horizontal="right" vertical="center"/>
    </xf>
    <xf numFmtId="4" fontId="80" fillId="25" borderId="90" applyNumberFormat="0" applyProtection="0">
      <alignment vertical="center"/>
    </xf>
    <xf numFmtId="0" fontId="109" fillId="31" borderId="84" applyNumberFormat="0" applyAlignment="0" applyProtection="0"/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167" fontId="62" fillId="0" borderId="17">
      <alignment horizontal="right" vertical="center"/>
    </xf>
    <xf numFmtId="174" fontId="63" fillId="0" borderId="17">
      <alignment horizontal="right"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4" fontId="80" fillId="25" borderId="90" applyNumberFormat="0" applyProtection="0">
      <alignment vertical="center"/>
    </xf>
    <xf numFmtId="174" fontId="63" fillId="0" borderId="17">
      <alignment horizontal="right" vertical="center"/>
    </xf>
    <xf numFmtId="0" fontId="109" fillId="31" borderId="84" applyNumberFormat="0" applyAlignment="0" applyProtection="0"/>
    <xf numFmtId="4" fontId="80" fillId="25" borderId="90" applyNumberFormat="0" applyProtection="0">
      <alignment vertical="center"/>
    </xf>
    <xf numFmtId="0" fontId="109" fillId="31" borderId="84" applyNumberFormat="0" applyAlignment="0" applyProtection="0"/>
    <xf numFmtId="4" fontId="80" fillId="25" borderId="90" applyNumberFormat="0" applyProtection="0">
      <alignment vertical="center"/>
    </xf>
    <xf numFmtId="174" fontId="63" fillId="0" borderId="17">
      <alignment horizontal="right" vertical="center"/>
    </xf>
    <xf numFmtId="0" fontId="109" fillId="31" borderId="84" applyNumberFormat="0" applyAlignment="0" applyProtection="0"/>
    <xf numFmtId="4" fontId="80" fillId="25" borderId="90" applyNumberFormat="0" applyProtection="0">
      <alignment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0" fontId="178" fillId="0" borderId="0"/>
    <xf numFmtId="0" fontId="109" fillId="31" borderId="84" applyNumberFormat="0" applyAlignment="0" applyProtection="0"/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25" borderId="90" applyNumberFormat="0" applyProtection="0">
      <alignment vertical="center"/>
    </xf>
    <xf numFmtId="4" fontId="80" fillId="25" borderId="90" applyNumberFormat="0" applyProtection="0">
      <alignment vertical="center"/>
    </xf>
    <xf numFmtId="4" fontId="80" fillId="25" borderId="90" applyNumberFormat="0" applyProtection="0">
      <alignment vertical="center"/>
    </xf>
    <xf numFmtId="4" fontId="80" fillId="25" borderId="90" applyNumberFormat="0" applyProtection="0">
      <alignment vertical="center"/>
    </xf>
    <xf numFmtId="4" fontId="80" fillId="25" borderId="90" applyNumberFormat="0" applyProtection="0">
      <alignment vertical="center"/>
    </xf>
    <xf numFmtId="4" fontId="80" fillId="25" borderId="90" applyNumberFormat="0" applyProtection="0">
      <alignment vertical="center"/>
    </xf>
    <xf numFmtId="175" fontId="61" fillId="0" borderId="17">
      <alignment horizontal="right" vertical="center"/>
    </xf>
    <xf numFmtId="4" fontId="80" fillId="25" borderId="90" applyNumberFormat="0" applyProtection="0">
      <alignment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4" fontId="80" fillId="25" borderId="90" applyNumberFormat="0" applyProtection="0">
      <alignment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vertical="center"/>
    </xf>
    <xf numFmtId="181" fontId="72" fillId="0" borderId="17">
      <alignment horizontal="right" vertical="center"/>
    </xf>
    <xf numFmtId="4" fontId="80" fillId="25" borderId="90" applyNumberFormat="0" applyProtection="0">
      <alignment vertical="center"/>
    </xf>
    <xf numFmtId="181" fontId="72" fillId="0" borderId="17">
      <alignment horizontal="right" vertical="center"/>
    </xf>
    <xf numFmtId="4" fontId="80" fillId="25" borderId="90" applyNumberFormat="0" applyProtection="0">
      <alignment vertical="center"/>
    </xf>
    <xf numFmtId="4" fontId="80" fillId="25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0" fillId="25" borderId="90" applyNumberFormat="0" applyProtection="0">
      <alignment vertical="center"/>
    </xf>
    <xf numFmtId="4" fontId="80" fillId="25" borderId="90" applyNumberFormat="0" applyProtection="0">
      <alignment vertical="center"/>
    </xf>
    <xf numFmtId="4" fontId="80" fillId="25" borderId="90" applyNumberFormat="0" applyProtection="0">
      <alignment vertical="center"/>
    </xf>
    <xf numFmtId="4" fontId="86" fillId="25" borderId="90" applyNumberFormat="0" applyProtection="0">
      <alignment vertical="center"/>
    </xf>
    <xf numFmtId="4" fontId="86" fillId="25" borderId="90" applyNumberFormat="0" applyProtection="0">
      <alignment vertical="center"/>
    </xf>
    <xf numFmtId="4" fontId="86" fillId="25" borderId="90" applyNumberFormat="0" applyProtection="0">
      <alignment vertical="center"/>
    </xf>
    <xf numFmtId="187" fontId="63" fillId="0" borderId="17">
      <alignment horizontal="right" vertical="center"/>
    </xf>
    <xf numFmtId="4" fontId="86" fillId="25" borderId="90" applyNumberFormat="0" applyProtection="0">
      <alignment vertical="center"/>
    </xf>
    <xf numFmtId="4" fontId="86" fillId="25" borderId="90" applyNumberFormat="0" applyProtection="0">
      <alignment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174" fontId="63" fillId="0" borderId="17">
      <alignment horizontal="right" vertical="center"/>
    </xf>
    <xf numFmtId="4" fontId="86" fillId="25" borderId="90" applyNumberFormat="0" applyProtection="0">
      <alignment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4" fontId="86" fillId="25" borderId="90" applyNumberFormat="0" applyProtection="0">
      <alignment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4" fontId="86" fillId="25" borderId="90" applyNumberFormat="0" applyProtection="0">
      <alignment vertical="center"/>
    </xf>
    <xf numFmtId="4" fontId="86" fillId="25" borderId="90" applyNumberFormat="0" applyProtection="0">
      <alignment vertic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4" fontId="86" fillId="25" borderId="90" applyNumberFormat="0" applyProtection="0">
      <alignment vertical="center"/>
    </xf>
    <xf numFmtId="4" fontId="86" fillId="25" borderId="90" applyNumberFormat="0" applyProtection="0">
      <alignment vertic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4" fontId="86" fillId="25" borderId="90" applyNumberFormat="0" applyProtection="0">
      <alignment vertical="center"/>
    </xf>
    <xf numFmtId="4" fontId="86" fillId="25" borderId="90" applyNumberFormat="0" applyProtection="0">
      <alignment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4" fontId="86" fillId="25" borderId="90" applyNumberFormat="0" applyProtection="0">
      <alignment vertical="center"/>
    </xf>
    <xf numFmtId="4" fontId="86" fillId="25" borderId="90" applyNumberFormat="0" applyProtection="0">
      <alignment vertical="center"/>
    </xf>
    <xf numFmtId="4" fontId="86" fillId="25" borderId="90" applyNumberFormat="0" applyProtection="0">
      <alignment vertical="center"/>
    </xf>
    <xf numFmtId="4" fontId="86" fillId="25" borderId="90" applyNumberFormat="0" applyProtection="0">
      <alignment vertical="center"/>
    </xf>
    <xf numFmtId="4" fontId="86" fillId="25" borderId="90" applyNumberFormat="0" applyProtection="0">
      <alignment vertical="center"/>
    </xf>
    <xf numFmtId="4" fontId="86" fillId="25" borderId="90" applyNumberFormat="0" applyProtection="0">
      <alignment vertical="center"/>
    </xf>
    <xf numFmtId="4" fontId="86" fillId="25" borderId="90" applyNumberFormat="0" applyProtection="0">
      <alignment vertic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4" fontId="86" fillId="25" borderId="90" applyNumberFormat="0" applyProtection="0">
      <alignment vertical="center"/>
    </xf>
    <xf numFmtId="181" fontId="72" fillId="0" borderId="17">
      <alignment horizontal="right" vertical="center"/>
    </xf>
    <xf numFmtId="4" fontId="86" fillId="25" borderId="90" applyNumberFormat="0" applyProtection="0">
      <alignment vertical="center"/>
    </xf>
    <xf numFmtId="4" fontId="86" fillId="25" borderId="90" applyNumberFormat="0" applyProtection="0">
      <alignment vertical="center"/>
    </xf>
    <xf numFmtId="4" fontId="86" fillId="25" borderId="90" applyNumberFormat="0" applyProtection="0">
      <alignment vertical="center"/>
    </xf>
    <xf numFmtId="4" fontId="86" fillId="25" borderId="90" applyNumberFormat="0" applyProtection="0">
      <alignment horizontal="right" vertical="center"/>
    </xf>
    <xf numFmtId="4" fontId="86" fillId="25" borderId="90" applyNumberFormat="0" applyProtection="0">
      <alignment vertical="center"/>
    </xf>
    <xf numFmtId="4" fontId="86" fillId="25" borderId="90" applyNumberFormat="0" applyProtection="0">
      <alignment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86" fillId="25" borderId="90" applyNumberFormat="0" applyProtection="0">
      <alignment vertical="center"/>
    </xf>
    <xf numFmtId="4" fontId="86" fillId="25" borderId="90" applyNumberFormat="0" applyProtection="0">
      <alignment vertical="center"/>
    </xf>
    <xf numFmtId="181" fontId="72" fillId="0" borderId="17">
      <alignment horizontal="right" vertical="center"/>
    </xf>
    <xf numFmtId="4" fontId="86" fillId="25" borderId="90" applyNumberFormat="0" applyProtection="0">
      <alignment vertical="center"/>
    </xf>
    <xf numFmtId="4" fontId="86" fillId="25" borderId="90" applyNumberFormat="0" applyProtection="0">
      <alignment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181" fontId="7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174" fontId="63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174" fontId="63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182" fontId="89" fillId="0" borderId="2"/>
    <xf numFmtId="167" fontId="6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174" fontId="63" fillId="0" borderId="17">
      <alignment horizontal="right" vertical="center"/>
    </xf>
    <xf numFmtId="193" fontId="76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174" fontId="63" fillId="0" borderId="17">
      <alignment horizontal="right" vertical="center"/>
    </xf>
    <xf numFmtId="204" fontId="62" fillId="0" borderId="92">
      <alignment horizontal="right" vertical="center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0" fontId="216" fillId="0" borderId="0" applyNumberFormat="0" applyFill="0" applyBorder="0" applyAlignment="0">
      <alignment horizontal="center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174" fontId="63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174" fontId="63" fillId="0" borderId="17">
      <alignment horizontal="right" vertical="center"/>
    </xf>
    <xf numFmtId="182" fontId="89" fillId="0" borderId="2"/>
    <xf numFmtId="167" fontId="6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174" fontId="63" fillId="0" borderId="17">
      <alignment horizontal="right" vertical="center"/>
    </xf>
    <xf numFmtId="204" fontId="62" fillId="0" borderId="92">
      <alignment horizontal="right" vertical="center"/>
    </xf>
    <xf numFmtId="174" fontId="63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174" fontId="63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204" fontId="62" fillId="0" borderId="92">
      <alignment horizontal="right" vertical="center"/>
    </xf>
    <xf numFmtId="4" fontId="77" fillId="20" borderId="88" applyNumberFormat="0" applyProtection="0">
      <alignment horizontal="left" vertical="center" indent="1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181" fontId="7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4" fontId="121" fillId="28" borderId="88" applyNumberFormat="0" applyProtection="0">
      <alignment horizontal="left" vertical="center" indent="1"/>
    </xf>
    <xf numFmtId="4" fontId="77" fillId="20" borderId="88" applyNumberFormat="0" applyProtection="0">
      <alignment horizontal="left" vertical="center" indent="1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193" fontId="76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193" fontId="76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4" fontId="80" fillId="25" borderId="90" applyNumberFormat="0" applyProtection="0">
      <alignment horizontal="right" vertical="center"/>
    </xf>
    <xf numFmtId="4" fontId="77" fillId="20" borderId="90" applyNumberFormat="0" applyProtection="0">
      <alignment horizontal="left" vertical="center" indent="1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4" fontId="77" fillId="20" borderId="90" applyNumberFormat="0" applyProtection="0">
      <alignment horizontal="left" vertical="center" indent="1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0" fontId="71" fillId="0" borderId="87" applyNumberFormat="0" applyAlignment="0">
      <alignment horizontal="center"/>
    </xf>
    <xf numFmtId="4" fontId="80" fillId="25" borderId="90" applyNumberFormat="0" applyProtection="0">
      <alignment horizontal="right" vertical="center"/>
    </xf>
    <xf numFmtId="174" fontId="63" fillId="0" borderId="17">
      <alignment horizontal="right" vertical="center"/>
    </xf>
    <xf numFmtId="0" fontId="71" fillId="0" borderId="87" applyNumberFormat="0" applyAlignment="0">
      <alignment horizontal="center"/>
    </xf>
    <xf numFmtId="4" fontId="103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193" fontId="76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193" fontId="76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188" fontId="63" fillId="0" borderId="0" applyFont="0" applyFill="0" applyBorder="0" applyAlignment="0" applyProtection="0"/>
    <xf numFmtId="4" fontId="80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193" fontId="76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174" fontId="63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0" fontId="71" fillId="0" borderId="87" applyNumberFormat="0" applyAlignment="0">
      <alignment horizontal="center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0" fontId="71" fillId="0" borderId="87" applyNumberFormat="0" applyAlignment="0">
      <alignment horizontal="center"/>
    </xf>
    <xf numFmtId="4" fontId="103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193" fontId="76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174" fontId="63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227" fontId="63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204" fontId="62" fillId="0" borderId="92">
      <alignment horizontal="right" vertical="center"/>
    </xf>
    <xf numFmtId="193" fontId="76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0" fillId="25" borderId="90" applyNumberFormat="0" applyProtection="0">
      <alignment horizontal="right" vertical="center"/>
    </xf>
    <xf numFmtId="0" fontId="97" fillId="0" borderId="95" applyNumberFormat="0" applyFill="0" applyAlignment="0" applyProtection="0"/>
    <xf numFmtId="174" fontId="63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175" fontId="61" fillId="0" borderId="17">
      <alignment horizontal="right" vertical="center"/>
    </xf>
    <xf numFmtId="0" fontId="71" fillId="0" borderId="87" applyNumberFormat="0" applyAlignment="0">
      <alignment horizontal="center"/>
    </xf>
    <xf numFmtId="175" fontId="61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175" fontId="61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174" fontId="63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174" fontId="63" fillId="0" borderId="17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174" fontId="63" fillId="0" borderId="17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0" fontId="71" fillId="0" borderId="87" applyNumberFormat="0" applyAlignment="0">
      <alignment horizontal="center"/>
    </xf>
    <xf numFmtId="174" fontId="63" fillId="0" borderId="17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174" fontId="63" fillId="0" borderId="17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174" fontId="63" fillId="0" borderId="17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174" fontId="63" fillId="0" borderId="17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4" fontId="86" fillId="25" borderId="90" applyNumberFormat="0" applyProtection="0">
      <alignment horizontal="right"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193" fontId="76" fillId="0" borderId="17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3" fontId="95" fillId="0" borderId="19">
      <alignment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4" fontId="86" fillId="25" borderId="90" applyNumberFormat="0" applyProtection="0">
      <alignment horizontal="right" vertical="center"/>
    </xf>
    <xf numFmtId="4" fontId="86" fillId="25" borderId="90" applyNumberFormat="0" applyProtection="0">
      <alignment horizontal="right"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4" fontId="86" fillId="25" borderId="90" applyNumberFormat="0" applyProtection="0">
      <alignment horizontal="right" vertical="center"/>
    </xf>
    <xf numFmtId="4" fontId="86" fillId="25" borderId="90" applyNumberFormat="0" applyProtection="0">
      <alignment horizontal="right" vertical="center"/>
    </xf>
    <xf numFmtId="4" fontId="86" fillId="25" borderId="90" applyNumberFormat="0" applyProtection="0">
      <alignment horizontal="right" vertical="center"/>
    </xf>
    <xf numFmtId="4" fontId="86" fillId="25" borderId="90" applyNumberFormat="0" applyProtection="0">
      <alignment horizontal="right"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86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82" fontId="89" fillId="0" borderId="2"/>
    <xf numFmtId="4" fontId="77" fillId="20" borderId="90" applyNumberFormat="0" applyProtection="0">
      <alignment horizontal="left" vertical="center" indent="1"/>
    </xf>
    <xf numFmtId="181" fontId="72" fillId="0" borderId="17">
      <alignment horizontal="right" vertical="center"/>
    </xf>
    <xf numFmtId="214" fontId="96" fillId="0" borderId="17">
      <alignment horizontal="right" vertical="center"/>
    </xf>
    <xf numFmtId="174" fontId="63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81" fontId="7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174" fontId="63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4" fontId="77" fillId="20" borderId="90" applyNumberFormat="0" applyProtection="0">
      <alignment horizontal="left" vertical="center" indent="1"/>
    </xf>
    <xf numFmtId="4" fontId="77" fillId="20" borderId="90" applyNumberFormat="0" applyProtection="0">
      <alignment horizontal="left" vertical="center" indent="1"/>
    </xf>
    <xf numFmtId="4" fontId="77" fillId="20" borderId="90" applyNumberFormat="0" applyProtection="0">
      <alignment horizontal="left" vertical="center" indent="1"/>
    </xf>
    <xf numFmtId="4" fontId="77" fillId="20" borderId="90" applyNumberFormat="0" applyProtection="0">
      <alignment horizontal="left" vertical="center" indent="1"/>
    </xf>
    <xf numFmtId="174" fontId="63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0" fontId="140" fillId="43" borderId="68" applyNumberFormat="0" applyFont="0" applyAlignment="0">
      <alignment horizont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4" fontId="77" fillId="20" borderId="90" applyNumberFormat="0" applyProtection="0">
      <alignment horizontal="left" vertical="center" indent="1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4" fontId="77" fillId="20" borderId="90" applyNumberFormat="0" applyProtection="0">
      <alignment horizontal="left" vertical="center" indent="1"/>
    </xf>
    <xf numFmtId="4" fontId="77" fillId="20" borderId="90" applyNumberFormat="0" applyProtection="0">
      <alignment horizontal="left" vertical="center" indent="1"/>
    </xf>
    <xf numFmtId="4" fontId="77" fillId="20" borderId="90" applyNumberFormat="0" applyProtection="0">
      <alignment horizontal="left" vertical="center" indent="1"/>
    </xf>
    <xf numFmtId="181" fontId="7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4" fontId="77" fillId="20" borderId="90" applyNumberFormat="0" applyProtection="0">
      <alignment horizontal="left" vertical="center" indent="1"/>
    </xf>
    <xf numFmtId="4" fontId="77" fillId="20" borderId="90" applyNumberFormat="0" applyProtection="0">
      <alignment horizontal="left" vertical="center" indent="1"/>
    </xf>
    <xf numFmtId="4" fontId="77" fillId="20" borderId="90" applyNumberFormat="0" applyProtection="0">
      <alignment horizontal="left" vertical="center" indent="1"/>
    </xf>
    <xf numFmtId="4" fontId="77" fillId="20" borderId="90" applyNumberFormat="0" applyProtection="0">
      <alignment horizontal="left" vertical="center" indent="1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0" fontId="101" fillId="0" borderId="2">
      <alignment vertical="center" wrapText="1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77" fillId="20" borderId="90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81" fontId="7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81" fontId="7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4" fontId="121" fillId="28" borderId="88" applyNumberFormat="0" applyProtection="0">
      <alignment horizontal="left" vertical="center" indent="1"/>
    </xf>
    <xf numFmtId="4" fontId="121" fillId="28" borderId="88" applyNumberFormat="0" applyProtection="0">
      <alignment horizontal="left" vertical="center" indent="1"/>
    </xf>
    <xf numFmtId="4" fontId="121" fillId="28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4" fontId="121" fillId="28" borderId="88" applyNumberFormat="0" applyProtection="0">
      <alignment horizontal="left" vertical="center" indent="1"/>
    </xf>
    <xf numFmtId="181" fontId="7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81" fontId="7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4" fontId="121" fillId="28" borderId="88" applyNumberFormat="0" applyProtection="0">
      <alignment horizontal="left" vertical="center" indent="1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191" fillId="0" borderId="0" applyNumberFormat="0" applyFill="0" applyBorder="0" applyAlignment="0" applyProtection="0"/>
    <xf numFmtId="4" fontId="121" fillId="28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81" fontId="72" fillId="0" borderId="17">
      <alignment horizontal="right" vertical="center"/>
    </xf>
    <xf numFmtId="210" fontId="112" fillId="38" borderId="68" applyProtection="0">
      <alignment vertical="center"/>
    </xf>
    <xf numFmtId="4" fontId="121" fillId="28" borderId="88" applyNumberFormat="0" applyProtection="0">
      <alignment horizontal="left" vertical="center" indent="1"/>
    </xf>
    <xf numFmtId="181" fontId="7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81" fontId="7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4" fontId="121" fillId="28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4" fontId="121" fillId="28" borderId="88" applyNumberFormat="0" applyProtection="0">
      <alignment horizontal="left" vertical="center" indent="1"/>
    </xf>
    <xf numFmtId="181" fontId="7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81" fontId="7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4" fontId="121" fillId="28" borderId="88" applyNumberFormat="0" applyProtection="0">
      <alignment horizontal="left" vertical="center" indent="1"/>
    </xf>
    <xf numFmtId="0" fontId="71" fillId="0" borderId="87" applyNumberFormat="0" applyAlignment="0">
      <alignment horizontal="center"/>
    </xf>
    <xf numFmtId="181" fontId="7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4" fontId="121" fillId="28" borderId="88" applyNumberFormat="0" applyProtection="0">
      <alignment horizontal="left" vertical="center" indent="1"/>
    </xf>
    <xf numFmtId="181" fontId="7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81" fontId="7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4" fontId="121" fillId="28" borderId="88" applyNumberFormat="0" applyProtection="0">
      <alignment horizontal="left" vertical="center" indent="1"/>
    </xf>
    <xf numFmtId="4" fontId="121" fillId="28" borderId="88" applyNumberFormat="0" applyProtection="0">
      <alignment horizontal="left" vertical="center" indent="1"/>
    </xf>
    <xf numFmtId="4" fontId="121" fillId="28" borderId="88" applyNumberFormat="0" applyProtection="0">
      <alignment horizontal="left" vertical="center" indent="1"/>
    </xf>
    <xf numFmtId="182" fontId="89" fillId="0" borderId="2"/>
    <xf numFmtId="193" fontId="76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93" fontId="76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4" fontId="121" fillId="28" borderId="88" applyNumberFormat="0" applyProtection="0">
      <alignment horizontal="left" vertical="center" indent="1"/>
    </xf>
    <xf numFmtId="181" fontId="7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81" fontId="7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4" fontId="121" fillId="28" borderId="88" applyNumberFormat="0" applyProtection="0">
      <alignment horizontal="left" vertical="center" indent="1"/>
    </xf>
    <xf numFmtId="227" fontId="63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227" fontId="63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93" fontId="76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93" fontId="76" fillId="0" borderId="17">
      <alignment horizontal="right" vertical="center"/>
    </xf>
    <xf numFmtId="174" fontId="63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4" fontId="121" fillId="28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81" fontId="72" fillId="0" borderId="17">
      <alignment horizontal="right" vertical="center"/>
    </xf>
    <xf numFmtId="210" fontId="112" fillId="38" borderId="68" applyProtection="0">
      <alignment vertical="center"/>
    </xf>
    <xf numFmtId="4" fontId="121" fillId="28" borderId="88" applyNumberFormat="0" applyProtection="0">
      <alignment horizontal="left" vertical="center" indent="1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81" fontId="7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4" fontId="121" fillId="28" borderId="88" applyNumberFormat="0" applyProtection="0">
      <alignment horizontal="left" vertical="center" indent="1"/>
    </xf>
    <xf numFmtId="181" fontId="7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4" fontId="121" fillId="28" borderId="88" applyNumberFormat="0" applyProtection="0">
      <alignment horizontal="left" vertical="center" indent="1"/>
    </xf>
    <xf numFmtId="4" fontId="121" fillId="28" borderId="88" applyNumberFormat="0" applyProtection="0">
      <alignment horizontal="left" vertical="center" indent="1"/>
    </xf>
    <xf numFmtId="4" fontId="121" fillId="28" borderId="88" applyNumberFormat="0" applyProtection="0">
      <alignment horizontal="left" vertical="center" indent="1"/>
    </xf>
    <xf numFmtId="4" fontId="121" fillId="28" borderId="88" applyNumberFormat="0" applyProtection="0">
      <alignment horizontal="left" vertical="center" indent="1"/>
    </xf>
    <xf numFmtId="4" fontId="121" fillId="28" borderId="88" applyNumberFormat="0" applyProtection="0">
      <alignment horizontal="left" vertical="center" indent="1"/>
    </xf>
    <xf numFmtId="4" fontId="121" fillId="28" borderId="88" applyNumberFormat="0" applyProtection="0">
      <alignment horizontal="left" vertical="center" indent="1"/>
    </xf>
    <xf numFmtId="4" fontId="121" fillId="28" borderId="88" applyNumberFormat="0" applyProtection="0">
      <alignment horizontal="left" vertical="center" indent="1"/>
    </xf>
    <xf numFmtId="4" fontId="121" fillId="28" borderId="88" applyNumberFormat="0" applyProtection="0">
      <alignment horizontal="left" vertical="center" indent="1"/>
    </xf>
    <xf numFmtId="4" fontId="121" fillId="28" borderId="88" applyNumberFormat="0" applyProtection="0">
      <alignment horizontal="left" vertical="center" indent="1"/>
    </xf>
    <xf numFmtId="4" fontId="121" fillId="28" borderId="88" applyNumberFormat="0" applyProtection="0">
      <alignment horizontal="left" vertical="center" indent="1"/>
    </xf>
    <xf numFmtId="4" fontId="121" fillId="28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81" fontId="7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188" fontId="73" fillId="0" borderId="2" applyNumberFormat="0" applyFont="0" applyFill="0" applyBorder="0" applyProtection="0">
      <alignment horizontal="distributed"/>
    </xf>
    <xf numFmtId="167" fontId="6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4" fontId="121" fillId="28" borderId="88" applyNumberFormat="0" applyProtection="0">
      <alignment horizontal="left" vertical="center" indent="1"/>
    </xf>
    <xf numFmtId="4" fontId="121" fillId="28" borderId="88" applyNumberFormat="0" applyProtection="0">
      <alignment horizontal="left" vertical="center" indent="1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121" fillId="28" borderId="88" applyNumberFormat="0" applyProtection="0">
      <alignment horizontal="left" vertical="center" indent="1"/>
    </xf>
    <xf numFmtId="4" fontId="103" fillId="25" borderId="90" applyNumberFormat="0" applyProtection="0">
      <alignment horizontal="right" vertical="center"/>
    </xf>
    <xf numFmtId="4" fontId="103" fillId="25" borderId="90" applyNumberFormat="0" applyProtection="0">
      <alignment horizontal="right" vertical="center"/>
    </xf>
    <xf numFmtId="4" fontId="103" fillId="25" borderId="90" applyNumberFormat="0" applyProtection="0">
      <alignment horizontal="right" vertical="center"/>
    </xf>
    <xf numFmtId="4" fontId="103" fillId="25" borderId="90" applyNumberFormat="0" applyProtection="0">
      <alignment horizontal="right" vertical="center"/>
    </xf>
    <xf numFmtId="4" fontId="103" fillId="25" borderId="90" applyNumberFormat="0" applyProtection="0">
      <alignment horizontal="right" vertical="center"/>
    </xf>
    <xf numFmtId="4" fontId="103" fillId="25" borderId="90" applyNumberFormat="0" applyProtection="0">
      <alignment horizontal="right" vertical="center"/>
    </xf>
    <xf numFmtId="4" fontId="103" fillId="25" borderId="90" applyNumberFormat="0" applyProtection="0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4" fontId="103" fillId="25" borderId="90" applyNumberFormat="0" applyProtection="0">
      <alignment horizontal="right" vertical="center"/>
    </xf>
    <xf numFmtId="4" fontId="103" fillId="25" borderId="90" applyNumberFormat="0" applyProtection="0">
      <alignment horizontal="right" vertical="center"/>
    </xf>
    <xf numFmtId="49" fontId="87" fillId="0" borderId="0" applyFill="0" applyBorder="0" applyAlignment="0"/>
    <xf numFmtId="4" fontId="103" fillId="25" borderId="90" applyNumberFormat="0" applyProtection="0">
      <alignment horizontal="right" vertical="center"/>
    </xf>
    <xf numFmtId="193" fontId="76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4" fontId="103" fillId="25" borderId="90" applyNumberFormat="0" applyProtection="0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4" fontId="103" fillId="25" borderId="90" applyNumberFormat="0" applyProtection="0">
      <alignment horizontal="right" vertical="center"/>
    </xf>
    <xf numFmtId="4" fontId="103" fillId="25" borderId="90" applyNumberFormat="0" applyProtection="0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4" fontId="103" fillId="25" borderId="90" applyNumberFormat="0" applyProtection="0">
      <alignment horizontal="right" vertical="center"/>
    </xf>
    <xf numFmtId="4" fontId="103" fillId="25" borderId="90" applyNumberFormat="0" applyProtection="0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4" fontId="103" fillId="25" borderId="90" applyNumberFormat="0" applyProtection="0">
      <alignment horizontal="right" vertical="center"/>
    </xf>
    <xf numFmtId="4" fontId="103" fillId="25" borderId="90" applyNumberFormat="0" applyProtection="0">
      <alignment horizontal="right" vertical="center"/>
    </xf>
    <xf numFmtId="4" fontId="103" fillId="25" borderId="90" applyNumberFormat="0" applyProtection="0">
      <alignment horizontal="right" vertical="center"/>
    </xf>
    <xf numFmtId="4" fontId="103" fillId="25" borderId="90" applyNumberFormat="0" applyProtection="0">
      <alignment horizontal="right" vertical="center"/>
    </xf>
    <xf numFmtId="4" fontId="103" fillId="25" borderId="90" applyNumberFormat="0" applyProtection="0">
      <alignment horizontal="right" vertical="center"/>
    </xf>
    <xf numFmtId="4" fontId="103" fillId="25" borderId="90" applyNumberFormat="0" applyProtection="0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75" fontId="61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4" fontId="103" fillId="25" borderId="90" applyNumberFormat="0" applyProtection="0">
      <alignment horizontal="right" vertical="center"/>
    </xf>
    <xf numFmtId="167" fontId="62" fillId="0" borderId="17">
      <alignment horizontal="right" vertical="center"/>
    </xf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40" fillId="43" borderId="68" applyNumberFormat="0" applyFont="0" applyAlignment="0">
      <alignment horizontal="center"/>
    </xf>
    <xf numFmtId="175" fontId="61" fillId="0" borderId="17">
      <alignment horizontal="right" vertic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175" fontId="61" fillId="0" borderId="17">
      <alignment horizontal="right" vertical="center"/>
    </xf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0" fontId="140" fillId="43" borderId="68" applyNumberFormat="0" applyFont="0" applyAlignment="0">
      <alignment horizontal="center"/>
    </xf>
    <xf numFmtId="5" fontId="91" fillId="0" borderId="1">
      <alignment horizontal="left" vertical="top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175" fontId="61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0" fontId="140" fillId="43" borderId="68" applyNumberFormat="0" applyFont="0" applyAlignment="0">
      <alignment horizontal="center"/>
    </xf>
    <xf numFmtId="167" fontId="62" fillId="0" borderId="17">
      <alignment horizontal="right" vertical="center"/>
    </xf>
    <xf numFmtId="0" fontId="205" fillId="0" borderId="0" applyNumberFormat="0" applyFill="0" applyBorder="0" applyAlignment="0" applyProtection="0"/>
    <xf numFmtId="181" fontId="72" fillId="0" borderId="17">
      <alignment horizontal="right" vertical="center"/>
    </xf>
    <xf numFmtId="3" fontId="98" fillId="0" borderId="0"/>
    <xf numFmtId="181" fontId="72" fillId="0" borderId="17">
      <alignment horizontal="right" vertical="center"/>
    </xf>
    <xf numFmtId="193" fontId="76" fillId="0" borderId="17">
      <alignment horizontal="right" vertical="center"/>
    </xf>
    <xf numFmtId="0" fontId="72" fillId="0" borderId="0"/>
    <xf numFmtId="203" fontId="61" fillId="0" borderId="0" applyFont="0" applyFill="0" applyBorder="0" applyAlignment="0" applyProtection="0"/>
    <xf numFmtId="217" fontId="98" fillId="0" borderId="0" applyFont="0" applyFill="0" applyBorder="0" applyAlignment="0" applyProtection="0"/>
    <xf numFmtId="213" fontId="61" fillId="0" borderId="0" applyFont="0" applyFill="0" applyBorder="0" applyAlignment="0" applyProtection="0"/>
    <xf numFmtId="192" fontId="98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2" fontId="61" fillId="0" borderId="0" applyFont="0" applyFill="0" applyBorder="0" applyAlignment="0" applyProtection="0"/>
    <xf numFmtId="213" fontId="61" fillId="0" borderId="0" applyFont="0" applyFill="0" applyBorder="0" applyAlignment="0" applyProtection="0"/>
    <xf numFmtId="0" fontId="81" fillId="0" borderId="91" applyNumberFormat="0" applyFill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268" fontId="61" fillId="0" borderId="0" applyFont="0" applyFill="0" applyBorder="0" applyAlignment="0" applyProtection="0"/>
    <xf numFmtId="181" fontId="72" fillId="0" borderId="17">
      <alignment horizontal="right" vertical="center"/>
    </xf>
    <xf numFmtId="192" fontId="61" fillId="0" borderId="0" applyFont="0" applyFill="0" applyBorder="0" applyAlignment="0" applyProtection="0"/>
    <xf numFmtId="213" fontId="61" fillId="0" borderId="0" applyFont="0" applyFill="0" applyBorder="0" applyAlignment="0" applyProtection="0"/>
    <xf numFmtId="175" fontId="61" fillId="0" borderId="17">
      <alignment horizontal="right" vertical="center"/>
    </xf>
    <xf numFmtId="218" fontId="61" fillId="0" borderId="0" applyFont="0" applyFill="0" applyBorder="0" applyAlignment="0" applyProtection="0"/>
    <xf numFmtId="213" fontId="61" fillId="0" borderId="0" applyFont="0" applyFill="0" applyBorder="0" applyAlignment="0" applyProtection="0"/>
    <xf numFmtId="216" fontId="61" fillId="0" borderId="0" applyFont="0" applyFill="0" applyBorder="0" applyAlignment="0" applyProtection="0"/>
    <xf numFmtId="244" fontId="61" fillId="0" borderId="0" applyFont="0" applyFill="0" applyBorder="0" applyAlignment="0" applyProtection="0"/>
    <xf numFmtId="167" fontId="62" fillId="0" borderId="17">
      <alignment horizontal="right" vertical="center"/>
    </xf>
    <xf numFmtId="192" fontId="98" fillId="0" borderId="0" applyFont="0" applyFill="0" applyBorder="0" applyAlignment="0" applyProtection="0"/>
    <xf numFmtId="192" fontId="61" fillId="0" borderId="0" applyFont="0" applyFill="0" applyBorder="0" applyAlignment="0" applyProtection="0"/>
    <xf numFmtId="213" fontId="61" fillId="0" borderId="0" applyFont="0" applyFill="0" applyBorder="0" applyAlignment="0" applyProtection="0"/>
    <xf numFmtId="213" fontId="61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217" fontId="61" fillId="0" borderId="0" applyFont="0" applyFill="0" applyBorder="0" applyAlignment="0" applyProtection="0"/>
    <xf numFmtId="192" fontId="61" fillId="0" borderId="0" applyFont="0" applyFill="0" applyBorder="0" applyAlignment="0" applyProtection="0"/>
    <xf numFmtId="213" fontId="61" fillId="0" borderId="0" applyFont="0" applyFill="0" applyBorder="0" applyAlignment="0" applyProtection="0"/>
    <xf numFmtId="193" fontId="76" fillId="0" borderId="17">
      <alignment horizontal="right" vertical="center"/>
    </xf>
    <xf numFmtId="167" fontId="62" fillId="0" borderId="17">
      <alignment horizontal="right" vertical="center"/>
    </xf>
    <xf numFmtId="192" fontId="61" fillId="0" borderId="0" applyFont="0" applyFill="0" applyBorder="0" applyAlignment="0" applyProtection="0"/>
    <xf numFmtId="192" fontId="98" fillId="0" borderId="0" applyFont="0" applyFill="0" applyBorder="0" applyAlignment="0" applyProtection="0"/>
    <xf numFmtId="167" fontId="62" fillId="0" borderId="17">
      <alignment horizontal="right" vertical="center"/>
    </xf>
    <xf numFmtId="192" fontId="61" fillId="0" borderId="0" applyFont="0" applyFill="0" applyBorder="0" applyAlignment="0" applyProtection="0"/>
    <xf numFmtId="213" fontId="61" fillId="0" borderId="0" applyFont="0" applyFill="0" applyBorder="0" applyAlignment="0" applyProtection="0"/>
    <xf numFmtId="216" fontId="61" fillId="0" borderId="0" applyFont="0" applyFill="0" applyBorder="0" applyAlignment="0" applyProtection="0"/>
    <xf numFmtId="244" fontId="61" fillId="0" borderId="0" applyFont="0" applyFill="0" applyBorder="0" applyAlignment="0" applyProtection="0"/>
    <xf numFmtId="181" fontId="72" fillId="0" borderId="17">
      <alignment horizontal="right" vertical="center"/>
    </xf>
    <xf numFmtId="192" fontId="61" fillId="0" borderId="0" applyFont="0" applyFill="0" applyBorder="0" applyAlignment="0" applyProtection="0"/>
    <xf numFmtId="217" fontId="98" fillId="0" borderId="0" applyFont="0" applyFill="0" applyBorder="0" applyAlignment="0" applyProtection="0"/>
    <xf numFmtId="178" fontId="61" fillId="0" borderId="0" applyFont="0" applyFill="0" applyBorder="0" applyAlignment="0" applyProtection="0"/>
    <xf numFmtId="167" fontId="62" fillId="0" borderId="17">
      <alignment horizontal="right" vertical="center"/>
    </xf>
    <xf numFmtId="268" fontId="61" fillId="0" borderId="0" applyFont="0" applyFill="0" applyBorder="0" applyAlignment="0" applyProtection="0"/>
    <xf numFmtId="169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217" fontId="61" fillId="0" borderId="0" applyFont="0" applyFill="0" applyBorder="0" applyAlignment="0" applyProtection="0"/>
    <xf numFmtId="228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203" fontId="61" fillId="0" borderId="0" applyFont="0" applyFill="0" applyBorder="0" applyAlignment="0" applyProtection="0"/>
    <xf numFmtId="232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67" fontId="62" fillId="0" borderId="17">
      <alignment horizontal="right" vertical="center"/>
    </xf>
    <xf numFmtId="232" fontId="61" fillId="0" borderId="0" applyFont="0" applyFill="0" applyBorder="0" applyAlignment="0" applyProtection="0"/>
    <xf numFmtId="217" fontId="61" fillId="0" borderId="0" applyFont="0" applyFill="0" applyBorder="0" applyAlignment="0" applyProtection="0"/>
    <xf numFmtId="167" fontId="62" fillId="0" borderId="17">
      <alignment horizontal="right" vertical="center"/>
    </xf>
    <xf numFmtId="232" fontId="61" fillId="0" borderId="0" applyFont="0" applyFill="0" applyBorder="0" applyAlignment="0" applyProtection="0"/>
    <xf numFmtId="192" fontId="61" fillId="0" borderId="0" applyFont="0" applyFill="0" applyBorder="0" applyAlignment="0" applyProtection="0"/>
    <xf numFmtId="167" fontId="62" fillId="0" borderId="17">
      <alignment horizontal="right" vertical="center"/>
    </xf>
    <xf numFmtId="192" fontId="98" fillId="0" borderId="0" applyFont="0" applyFill="0" applyBorder="0" applyAlignment="0" applyProtection="0"/>
    <xf numFmtId="213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242" fontId="61" fillId="0" borderId="0" applyFont="0" applyFill="0" applyBorder="0" applyAlignment="0" applyProtection="0"/>
    <xf numFmtId="192" fontId="61" fillId="0" borderId="0" applyFont="0" applyFill="0" applyBorder="0" applyAlignment="0" applyProtection="0"/>
    <xf numFmtId="232" fontId="61" fillId="0" borderId="0" applyFont="0" applyFill="0" applyBorder="0" applyAlignment="0" applyProtection="0"/>
    <xf numFmtId="218" fontId="61" fillId="0" borderId="0" applyFont="0" applyFill="0" applyBorder="0" applyAlignment="0" applyProtection="0"/>
    <xf numFmtId="192" fontId="98" fillId="0" borderId="0" applyFont="0" applyFill="0" applyBorder="0" applyAlignment="0" applyProtection="0"/>
    <xf numFmtId="213" fontId="61" fillId="0" borderId="0" applyFont="0" applyFill="0" applyBorder="0" applyAlignment="0" applyProtection="0"/>
    <xf numFmtId="242" fontId="61" fillId="0" borderId="0" applyFont="0" applyFill="0" applyBorder="0" applyAlignment="0" applyProtection="0"/>
    <xf numFmtId="192" fontId="61" fillId="0" borderId="0" applyFont="0" applyFill="0" applyBorder="0" applyAlignment="0" applyProtection="0"/>
    <xf numFmtId="232" fontId="61" fillId="0" borderId="0" applyFont="0" applyFill="0" applyBorder="0" applyAlignment="0" applyProtection="0"/>
    <xf numFmtId="218" fontId="61" fillId="0" borderId="0" applyFont="0" applyFill="0" applyBorder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192" fontId="61" fillId="0" borderId="0" applyFont="0" applyFill="0" applyBorder="0" applyAlignment="0" applyProtection="0"/>
    <xf numFmtId="232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213" fontId="61" fillId="0" borderId="0" applyFont="0" applyFill="0" applyBorder="0" applyAlignment="0" applyProtection="0"/>
    <xf numFmtId="233" fontId="61" fillId="0" borderId="0" applyFont="0" applyFill="0" applyBorder="0" applyAlignment="0" applyProtection="0"/>
    <xf numFmtId="192" fontId="61" fillId="0" borderId="0" applyFont="0" applyFill="0" applyBorder="0" applyAlignment="0" applyProtection="0"/>
    <xf numFmtId="233" fontId="61" fillId="0" borderId="0" applyFont="0" applyFill="0" applyBorder="0" applyAlignment="0" applyProtection="0"/>
    <xf numFmtId="211" fontId="90" fillId="0" borderId="17">
      <alignment horizontal="center"/>
    </xf>
    <xf numFmtId="169" fontId="61" fillId="0" borderId="0" applyFont="0" applyFill="0" applyBorder="0" applyAlignment="0" applyProtection="0"/>
    <xf numFmtId="217" fontId="61" fillId="0" borderId="0" applyFont="0" applyFill="0" applyBorder="0" applyAlignment="0" applyProtection="0"/>
    <xf numFmtId="261" fontId="61" fillId="0" borderId="0" applyFont="0" applyFill="0" applyBorder="0" applyAlignment="0" applyProtection="0"/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217" fontId="61" fillId="0" borderId="0" applyFont="0" applyFill="0" applyBorder="0" applyAlignment="0" applyProtection="0"/>
    <xf numFmtId="268" fontId="61" fillId="0" borderId="0" applyFont="0" applyFill="0" applyBorder="0" applyAlignment="0" applyProtection="0"/>
    <xf numFmtId="167" fontId="62" fillId="0" borderId="17">
      <alignment horizontal="right" vertical="center"/>
    </xf>
    <xf numFmtId="178" fontId="61" fillId="0" borderId="0" applyFont="0" applyFill="0" applyBorder="0" applyAlignment="0" applyProtection="0"/>
    <xf numFmtId="217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67" fontId="62" fillId="0" borderId="17">
      <alignment horizontal="right" vertical="center"/>
    </xf>
    <xf numFmtId="217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217" fontId="61" fillId="0" borderId="0" applyFont="0" applyFill="0" applyBorder="0" applyAlignment="0" applyProtection="0"/>
    <xf numFmtId="217" fontId="61" fillId="0" borderId="0" applyFont="0" applyFill="0" applyBorder="0" applyAlignment="0" applyProtection="0"/>
    <xf numFmtId="217" fontId="61" fillId="0" borderId="0" applyFont="0" applyFill="0" applyBorder="0" applyAlignment="0" applyProtection="0"/>
    <xf numFmtId="193" fontId="76" fillId="0" borderId="17">
      <alignment horizontal="right" vertical="center"/>
    </xf>
    <xf numFmtId="178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217" fontId="61" fillId="0" borderId="0" applyFont="0" applyFill="0" applyBorder="0" applyAlignment="0" applyProtection="0"/>
    <xf numFmtId="14" fontId="152" fillId="0" borderId="0"/>
    <xf numFmtId="167" fontId="62" fillId="0" borderId="17">
      <alignment horizontal="right" vertical="center"/>
    </xf>
    <xf numFmtId="0" fontId="218" fillId="0" borderId="0"/>
    <xf numFmtId="167" fontId="62" fillId="0" borderId="17">
      <alignment horizontal="right" vertical="center"/>
    </xf>
    <xf numFmtId="210" fontId="112" fillId="38" borderId="68" applyProtection="0">
      <alignment vertical="center"/>
    </xf>
    <xf numFmtId="167" fontId="62" fillId="0" borderId="17">
      <alignment horizontal="right" vertical="center"/>
    </xf>
    <xf numFmtId="210" fontId="112" fillId="38" borderId="68" applyProtection="0">
      <alignment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210" fontId="112" fillId="38" borderId="68" applyProtection="0">
      <alignment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210" fontId="112" fillId="38" borderId="68" applyProtection="0">
      <alignment vertical="center"/>
    </xf>
    <xf numFmtId="210" fontId="112" fillId="38" borderId="68" applyProtection="0">
      <alignment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210" fontId="112" fillId="38" borderId="68" applyProtection="0">
      <alignment vertical="center"/>
    </xf>
    <xf numFmtId="210" fontId="112" fillId="38" borderId="68" applyProtection="0">
      <alignment vertical="center"/>
    </xf>
    <xf numFmtId="167" fontId="62" fillId="0" borderId="17">
      <alignment horizontal="right" vertical="center"/>
    </xf>
    <xf numFmtId="210" fontId="112" fillId="38" borderId="68" applyProtection="0">
      <alignment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10" fontId="112" fillId="38" borderId="68" applyProtection="0">
      <alignment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10" fontId="112" fillId="38" borderId="68" applyProtection="0">
      <alignment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10" fontId="112" fillId="38" borderId="68" applyProtection="0">
      <alignment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10" fontId="112" fillId="38" borderId="68" applyProtection="0">
      <alignment vertical="center"/>
    </xf>
    <xf numFmtId="210" fontId="112" fillId="38" borderId="68" applyProtection="0">
      <alignment vertical="center"/>
    </xf>
    <xf numFmtId="210" fontId="112" fillId="38" borderId="68" applyProtection="0">
      <alignment vertical="center"/>
    </xf>
    <xf numFmtId="193" fontId="76" fillId="0" borderId="17">
      <alignment horizontal="right" vertical="center"/>
    </xf>
    <xf numFmtId="210" fontId="112" fillId="38" borderId="68" applyProtection="0">
      <alignment vertical="center"/>
    </xf>
    <xf numFmtId="210" fontId="112" fillId="38" borderId="68" applyProtection="0">
      <alignment vertical="center"/>
    </xf>
    <xf numFmtId="193" fontId="76" fillId="0" borderId="17">
      <alignment horizontal="right" vertical="center"/>
    </xf>
    <xf numFmtId="210" fontId="112" fillId="38" borderId="68" applyProtection="0">
      <alignment vertical="center"/>
    </xf>
    <xf numFmtId="210" fontId="112" fillId="38" borderId="68" applyProtection="0">
      <alignment vertical="center"/>
    </xf>
    <xf numFmtId="167" fontId="62" fillId="0" borderId="17">
      <alignment horizontal="right" vertical="center"/>
    </xf>
    <xf numFmtId="210" fontId="112" fillId="38" borderId="68" applyProtection="0">
      <alignment vertical="center"/>
    </xf>
    <xf numFmtId="181" fontId="72" fillId="0" borderId="17">
      <alignment horizontal="right" vertical="center"/>
    </xf>
    <xf numFmtId="210" fontId="112" fillId="38" borderId="68" applyProtection="0">
      <alignment vertical="center"/>
    </xf>
    <xf numFmtId="181" fontId="72" fillId="0" borderId="17">
      <alignment horizontal="right" vertical="center"/>
    </xf>
    <xf numFmtId="210" fontId="112" fillId="38" borderId="68" applyProtection="0">
      <alignment vertical="center"/>
    </xf>
    <xf numFmtId="0" fontId="71" fillId="0" borderId="87" applyNumberFormat="0" applyAlignment="0">
      <alignment horizontal="center"/>
    </xf>
    <xf numFmtId="181" fontId="72" fillId="0" borderId="17">
      <alignment horizontal="right" vertical="center"/>
    </xf>
    <xf numFmtId="210" fontId="112" fillId="38" borderId="68" applyProtection="0">
      <alignment vertical="center"/>
    </xf>
    <xf numFmtId="181" fontId="72" fillId="0" borderId="17">
      <alignment horizontal="right" vertical="center"/>
    </xf>
    <xf numFmtId="210" fontId="112" fillId="38" borderId="68" applyProtection="0">
      <alignment vertical="center"/>
    </xf>
    <xf numFmtId="210" fontId="112" fillId="38" borderId="68" applyProtection="0">
      <alignment vertical="center"/>
    </xf>
    <xf numFmtId="210" fontId="112" fillId="38" borderId="68" applyProtection="0">
      <alignment vertical="center"/>
    </xf>
    <xf numFmtId="210" fontId="112" fillId="38" borderId="68" applyProtection="0">
      <alignment vertical="center"/>
    </xf>
    <xf numFmtId="210" fontId="112" fillId="38" borderId="68" applyProtection="0">
      <alignment vertical="center"/>
    </xf>
    <xf numFmtId="210" fontId="112" fillId="38" borderId="68" applyProtection="0">
      <alignment vertical="center"/>
    </xf>
    <xf numFmtId="167" fontId="62" fillId="0" borderId="17">
      <alignment horizontal="right" vertical="center"/>
    </xf>
    <xf numFmtId="210" fontId="112" fillId="38" borderId="68" applyProtection="0">
      <alignment vertical="center"/>
    </xf>
    <xf numFmtId="167" fontId="62" fillId="0" borderId="17">
      <alignment horizontal="right" vertical="center"/>
    </xf>
    <xf numFmtId="210" fontId="112" fillId="38" borderId="68" applyProtection="0">
      <alignment vertical="center"/>
    </xf>
    <xf numFmtId="210" fontId="112" fillId="38" borderId="68" applyProtection="0">
      <alignment vertical="center"/>
    </xf>
    <xf numFmtId="210" fontId="112" fillId="38" borderId="68" applyProtection="0">
      <alignment vertical="center"/>
    </xf>
    <xf numFmtId="210" fontId="112" fillId="38" borderId="68" applyProtection="0">
      <alignment vertical="center"/>
    </xf>
    <xf numFmtId="210" fontId="112" fillId="38" borderId="68" applyProtection="0">
      <alignment vertical="center"/>
    </xf>
    <xf numFmtId="210" fontId="112" fillId="38" borderId="68" applyProtection="0">
      <alignment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210" fontId="112" fillId="38" borderId="68" applyProtection="0">
      <alignment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10" fontId="112" fillId="38" borderId="68" applyProtection="0">
      <alignment vertical="center"/>
    </xf>
    <xf numFmtId="167" fontId="62" fillId="0" borderId="17">
      <alignment horizontal="right" vertical="center"/>
    </xf>
    <xf numFmtId="210" fontId="112" fillId="38" borderId="68" applyProtection="0">
      <alignment vertical="center"/>
    </xf>
    <xf numFmtId="167" fontId="62" fillId="0" borderId="17">
      <alignment horizontal="right" vertical="center"/>
    </xf>
    <xf numFmtId="210" fontId="112" fillId="38" borderId="68" applyProtection="0">
      <alignment vertical="center"/>
    </xf>
    <xf numFmtId="210" fontId="112" fillId="38" borderId="68" applyProtection="0">
      <alignment vertical="center"/>
    </xf>
    <xf numFmtId="167" fontId="62" fillId="0" borderId="17">
      <alignment horizontal="right" vertical="center"/>
    </xf>
    <xf numFmtId="210" fontId="112" fillId="38" borderId="68" applyProtection="0">
      <alignment vertical="center"/>
    </xf>
    <xf numFmtId="210" fontId="112" fillId="38" borderId="68" applyProtection="0">
      <alignment vertical="center"/>
    </xf>
    <xf numFmtId="210" fontId="112" fillId="38" borderId="68" applyProtection="0">
      <alignment vertical="center"/>
    </xf>
    <xf numFmtId="210" fontId="112" fillId="38" borderId="68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0" borderId="1">
      <alignment horizontal="left" vertical="top"/>
    </xf>
    <xf numFmtId="210" fontId="112" fillId="38" borderId="68" applyProtection="0">
      <alignment vertical="center"/>
    </xf>
    <xf numFmtId="181" fontId="72" fillId="0" borderId="17">
      <alignment horizontal="right" vertical="center"/>
    </xf>
    <xf numFmtId="210" fontId="112" fillId="38" borderId="68" applyProtection="0">
      <alignment vertical="center"/>
    </xf>
    <xf numFmtId="210" fontId="112" fillId="38" borderId="68" applyProtection="0">
      <alignment vertical="center"/>
    </xf>
    <xf numFmtId="210" fontId="112" fillId="38" borderId="68" applyProtection="0">
      <alignment vertical="center"/>
    </xf>
    <xf numFmtId="210" fontId="112" fillId="38" borderId="68" applyProtection="0">
      <alignment vertical="center"/>
    </xf>
    <xf numFmtId="210" fontId="112" fillId="38" borderId="68" applyProtection="0">
      <alignment vertical="center"/>
    </xf>
    <xf numFmtId="210" fontId="112" fillId="38" borderId="68" applyProtection="0">
      <alignment vertical="center"/>
    </xf>
    <xf numFmtId="210" fontId="112" fillId="38" borderId="68" applyProtection="0">
      <alignment vertical="center"/>
    </xf>
    <xf numFmtId="167" fontId="62" fillId="0" borderId="17">
      <alignment horizontal="right" vertical="center"/>
    </xf>
    <xf numFmtId="40" fontId="213" fillId="0" borderId="0" applyBorder="0">
      <alignment horizontal="right"/>
    </xf>
    <xf numFmtId="0" fontId="67" fillId="0" borderId="0"/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204" fontId="62" fillId="0" borderId="92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0" fontId="69" fillId="19" borderId="2">
      <alignment horizontal="lef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71" fillId="0" borderId="87" applyNumberFormat="0" applyAlignment="0">
      <alignment horizont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81" fillId="0" borderId="91" applyNumberFormat="0" applyFill="0" applyAlignment="0" applyProtection="0"/>
    <xf numFmtId="181" fontId="7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81" fontId="72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1" fontId="72" fillId="0" borderId="17">
      <alignment horizontal="right" vertical="center"/>
    </xf>
    <xf numFmtId="187" fontId="63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81" fontId="7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81" fontId="72" fillId="0" borderId="17">
      <alignment horizontal="right" vertical="center"/>
    </xf>
    <xf numFmtId="187" fontId="63" fillId="0" borderId="17">
      <alignment horizontal="right" vertical="center"/>
    </xf>
    <xf numFmtId="181" fontId="72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1" fontId="72" fillId="0" borderId="17">
      <alignment horizontal="right" vertical="center"/>
    </xf>
    <xf numFmtId="187" fontId="63" fillId="0" borderId="17">
      <alignment horizontal="right" vertical="center"/>
    </xf>
    <xf numFmtId="181" fontId="72" fillId="0" borderId="17">
      <alignment horizontal="right" vertical="center"/>
    </xf>
    <xf numFmtId="187" fontId="63" fillId="0" borderId="17">
      <alignment horizontal="right" vertical="center"/>
    </xf>
    <xf numFmtId="3" fontId="95" fillId="0" borderId="19">
      <alignment vertical="center"/>
    </xf>
    <xf numFmtId="187" fontId="63" fillId="0" borderId="17">
      <alignment horizontal="right" vertical="center"/>
    </xf>
    <xf numFmtId="3" fontId="95" fillId="0" borderId="19">
      <alignment vertical="center"/>
    </xf>
    <xf numFmtId="187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81" fontId="72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0" fontId="220" fillId="0" borderId="115">
      <alignment horizont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204" fontId="62" fillId="0" borderId="92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204" fontId="62" fillId="0" borderId="92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204" fontId="62" fillId="0" borderId="92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204" fontId="62" fillId="0" borderId="92">
      <alignment horizontal="right" vertical="center"/>
    </xf>
    <xf numFmtId="193" fontId="76" fillId="0" borderId="17">
      <alignment horizontal="right" vertical="center"/>
    </xf>
    <xf numFmtId="204" fontId="62" fillId="0" borderId="92">
      <alignment horizontal="right" vertical="center"/>
    </xf>
    <xf numFmtId="193" fontId="76" fillId="0" borderId="17">
      <alignment horizontal="right" vertical="center"/>
    </xf>
    <xf numFmtId="204" fontId="62" fillId="0" borderId="92">
      <alignment horizontal="right" vertical="center"/>
    </xf>
    <xf numFmtId="193" fontId="76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204" fontId="62" fillId="0" borderId="92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87" fontId="63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74" fontId="63" fillId="0" borderId="17">
      <alignment horizontal="right" vertical="center"/>
    </xf>
    <xf numFmtId="193" fontId="76" fillId="0" borderId="17">
      <alignment horizontal="right" vertical="center"/>
    </xf>
    <xf numFmtId="174" fontId="63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5" fontId="91" fillId="0" borderId="1">
      <alignment horizontal="left" vertical="top"/>
    </xf>
    <xf numFmtId="204" fontId="62" fillId="0" borderId="92">
      <alignment horizontal="right" vertical="center"/>
    </xf>
    <xf numFmtId="193" fontId="76" fillId="0" borderId="17">
      <alignment horizontal="right" vertical="center"/>
    </xf>
    <xf numFmtId="204" fontId="62" fillId="0" borderId="92">
      <alignment horizontal="right" vertical="center"/>
    </xf>
    <xf numFmtId="193" fontId="76" fillId="0" borderId="17">
      <alignment horizontal="right" vertical="center"/>
    </xf>
    <xf numFmtId="5" fontId="91" fillId="0" borderId="1">
      <alignment horizontal="left" vertical="top"/>
    </xf>
    <xf numFmtId="204" fontId="62" fillId="0" borderId="92">
      <alignment horizontal="right" vertical="center"/>
    </xf>
    <xf numFmtId="193" fontId="76" fillId="0" borderId="17">
      <alignment horizontal="right" vertical="center"/>
    </xf>
    <xf numFmtId="174" fontId="63" fillId="0" borderId="17">
      <alignment horizontal="right" vertical="center"/>
    </xf>
    <xf numFmtId="204" fontId="62" fillId="0" borderId="92">
      <alignment horizontal="right" vertical="center"/>
    </xf>
    <xf numFmtId="193" fontId="76" fillId="0" borderId="17">
      <alignment horizontal="right" vertical="center"/>
    </xf>
    <xf numFmtId="204" fontId="62" fillId="0" borderId="92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74" fontId="63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74" fontId="63" fillId="0" borderId="17">
      <alignment horizontal="right" vertical="center"/>
    </xf>
    <xf numFmtId="193" fontId="76" fillId="0" borderId="17">
      <alignment horizontal="right" vertical="center"/>
    </xf>
    <xf numFmtId="174" fontId="63" fillId="0" borderId="17">
      <alignment horizontal="right" vertical="center"/>
    </xf>
    <xf numFmtId="193" fontId="76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74" fontId="63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93" fontId="76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204" fontId="62" fillId="0" borderId="92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87" fontId="63" fillId="0" borderId="17">
      <alignment horizontal="right" vertical="center"/>
    </xf>
    <xf numFmtId="0" fontId="79" fillId="21" borderId="89" applyNumberFormat="0" applyFont="0" applyAlignment="0" applyProtection="0"/>
    <xf numFmtId="193" fontId="76" fillId="0" borderId="17">
      <alignment horizontal="right" vertical="center"/>
    </xf>
    <xf numFmtId="187" fontId="63" fillId="0" borderId="17">
      <alignment horizontal="right" vertical="center"/>
    </xf>
    <xf numFmtId="193" fontId="76" fillId="0" borderId="17">
      <alignment horizontal="right" vertical="center"/>
    </xf>
    <xf numFmtId="187" fontId="63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204" fontId="62" fillId="0" borderId="92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3" fontId="95" fillId="0" borderId="19">
      <alignment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0" borderId="0"/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0" borderId="1">
      <alignment horizontal="left" vertical="top"/>
    </xf>
    <xf numFmtId="204" fontId="62" fillId="0" borderId="92">
      <alignment horizontal="right" vertical="center"/>
    </xf>
    <xf numFmtId="181" fontId="72" fillId="0" borderId="17">
      <alignment horizontal="right" vertical="center"/>
    </xf>
    <xf numFmtId="204" fontId="62" fillId="0" borderId="92">
      <alignment horizontal="right" vertical="center"/>
    </xf>
    <xf numFmtId="174" fontId="63" fillId="0" borderId="17">
      <alignment horizontal="right" vertical="center"/>
    </xf>
    <xf numFmtId="204" fontId="62" fillId="0" borderId="92">
      <alignment horizontal="right" vertical="center"/>
    </xf>
    <xf numFmtId="174" fontId="63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204" fontId="62" fillId="0" borderId="92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204" fontId="62" fillId="0" borderId="92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204" fontId="62" fillId="0" borderId="92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71" fillId="0" borderId="87" applyNumberFormat="0" applyAlignment="0">
      <alignment horizont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204" fontId="62" fillId="0" borderId="92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217" fillId="0" borderId="0" applyNumberForma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88" fillId="27" borderId="1">
      <alignment vertical="top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0" borderId="1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0" fontId="104" fillId="32" borderId="84" applyNumberFormat="0" applyAlignment="0" applyProtection="0"/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0" fontId="104" fillId="32" borderId="84" applyNumberFormat="0" applyAlignment="0" applyProtection="0"/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48" fontId="95" fillId="0" borderId="98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48" fontId="95" fillId="0" borderId="98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48" fontId="95" fillId="0" borderId="98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82" fontId="89" fillId="0" borderId="2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82" fontId="89" fillId="0" borderId="2"/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231" fontId="115" fillId="0" borderId="17">
      <alignment horizont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204" fontId="62" fillId="0" borderId="92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202" fontId="185" fillId="0" borderId="0" applyFont="0" applyFill="0" applyBorder="0" applyAlignment="0" applyProtection="0"/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71" fillId="0" borderId="87" applyNumberFormat="0" applyAlignment="0">
      <alignment horizont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214" fontId="96" fillId="0" borderId="17">
      <alignment horizontal="right" vertical="center"/>
    </xf>
    <xf numFmtId="187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214" fontId="96" fillId="0" borderId="17">
      <alignment horizontal="right" vertical="center"/>
    </xf>
    <xf numFmtId="187" fontId="63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214" fontId="96" fillId="0" borderId="17">
      <alignment horizontal="right" vertical="center"/>
    </xf>
    <xf numFmtId="187" fontId="63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211" fontId="90" fillId="0" borderId="17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7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204" fontId="62" fillId="0" borderId="92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82" fontId="89" fillId="0" borderId="2"/>
    <xf numFmtId="175" fontId="61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48" fontId="95" fillId="0" borderId="98" applyBorder="0"/>
    <xf numFmtId="0" fontId="81" fillId="0" borderId="91" applyNumberFormat="0" applyFill="0" applyAlignment="0" applyProtection="0"/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81" fillId="0" borderId="91" applyNumberFormat="0" applyFill="0" applyAlignment="0" applyProtection="0"/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81" fillId="0" borderId="91" applyNumberFormat="0" applyFill="0" applyAlignment="0" applyProtection="0"/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81" fillId="0" borderId="91" applyNumberFormat="0" applyFill="0" applyAlignment="0" applyProtection="0"/>
    <xf numFmtId="174" fontId="63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0" fontId="81" fillId="0" borderId="91" applyNumberFormat="0" applyFill="0" applyAlignment="0" applyProtection="0"/>
    <xf numFmtId="174" fontId="63" fillId="0" borderId="17">
      <alignment horizontal="right" vertical="center"/>
    </xf>
    <xf numFmtId="0" fontId="81" fillId="0" borderId="91" applyNumberFormat="0" applyFill="0" applyAlignment="0" applyProtection="0"/>
    <xf numFmtId="174" fontId="63" fillId="0" borderId="17">
      <alignment horizontal="right" vertical="center"/>
    </xf>
    <xf numFmtId="0" fontId="81" fillId="0" borderId="91" applyNumberFormat="0" applyFill="0" applyAlignment="0" applyProtection="0"/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38" fontId="73" fillId="0" borderId="0" applyFont="0" applyFill="0" applyBorder="0" applyProtection="0">
      <alignment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0" fontId="81" fillId="0" borderId="91" applyNumberFormat="0" applyFill="0" applyAlignment="0" applyProtection="0"/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214" fontId="96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83" fontId="185" fillId="0" borderId="0" applyFont="0" applyFill="0" applyBorder="0" applyAlignment="0" applyProtection="0"/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93" fontId="76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0" fontId="113" fillId="32" borderId="86" applyNumberFormat="0" applyAlignment="0" applyProtection="0"/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93" fontId="76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87" fontId="63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7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113" fillId="32" borderId="86" applyNumberFormat="0" applyAlignment="0" applyProtection="0"/>
    <xf numFmtId="187" fontId="63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0" fontId="79" fillId="21" borderId="89" applyNumberFormat="0" applyFont="0" applyAlignment="0" applyProtection="0"/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0" fontId="104" fillId="32" borderId="84" applyNumberFormat="0" applyAlignment="0" applyProtection="0"/>
    <xf numFmtId="167" fontId="62" fillId="0" borderId="17">
      <alignment horizontal="right" vertical="center"/>
    </xf>
    <xf numFmtId="174" fontId="63" fillId="0" borderId="17">
      <alignment horizontal="right" vertical="center"/>
    </xf>
    <xf numFmtId="182" fontId="89" fillId="0" borderId="2"/>
    <xf numFmtId="167" fontId="62" fillId="0" borderId="17">
      <alignment horizontal="right" vertical="center"/>
    </xf>
    <xf numFmtId="174" fontId="63" fillId="0" borderId="17">
      <alignment horizontal="right" vertical="center"/>
    </xf>
    <xf numFmtId="182" fontId="89" fillId="0" borderId="2"/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215" fontId="63" fillId="0" borderId="92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81" fontId="72" fillId="0" borderId="17">
      <alignment horizontal="right" vertical="center"/>
    </xf>
    <xf numFmtId="0" fontId="104" fillId="32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215" fontId="63" fillId="0" borderId="92">
      <alignment horizontal="right" vertical="center"/>
    </xf>
    <xf numFmtId="215" fontId="63" fillId="0" borderId="92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215" fontId="63" fillId="0" borderId="92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215" fontId="63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7" fontId="63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62" fontId="72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204" fontId="62" fillId="0" borderId="92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204" fontId="62" fillId="0" borderId="92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204" fontId="62" fillId="0" borderId="92">
      <alignment horizontal="right" vertical="center"/>
    </xf>
    <xf numFmtId="181" fontId="72" fillId="0" borderId="17">
      <alignment horizontal="right" vertical="center"/>
    </xf>
    <xf numFmtId="204" fontId="62" fillId="0" borderId="92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204" fontId="62" fillId="0" borderId="92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204" fontId="62" fillId="0" borderId="92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204" fontId="62" fillId="0" borderId="92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81" fontId="72" fillId="0" borderId="17">
      <alignment horizontal="right" vertical="center"/>
    </xf>
    <xf numFmtId="199" fontId="177" fillId="0" borderId="0" applyFill="0" applyBorder="0" applyProtection="0">
      <alignment vertical="center"/>
      <protection locked="0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187" fillId="0" borderId="0" applyFont="0" applyFill="0" applyBorder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2" fontId="89" fillId="0" borderId="2"/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63" fillId="0" borderId="118"/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191" fillId="0" borderId="109" applyNumberFormat="0" applyFill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214" fontId="96" fillId="0" borderId="17">
      <alignment horizontal="right" vertical="center"/>
    </xf>
    <xf numFmtId="181" fontId="72" fillId="0" borderId="17">
      <alignment horizontal="right" vertical="center"/>
    </xf>
    <xf numFmtId="214" fontId="96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71" fillId="0" borderId="87" applyNumberFormat="0" applyAlignment="0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31" fontId="115" fillId="0" borderId="17">
      <alignment horizontal="center"/>
    </xf>
    <xf numFmtId="181" fontId="72" fillId="0" borderId="17">
      <alignment horizontal="right" vertical="center"/>
    </xf>
    <xf numFmtId="231" fontId="115" fillId="0" borderId="17">
      <alignment horizontal="center"/>
    </xf>
    <xf numFmtId="181" fontId="72" fillId="0" borderId="17">
      <alignment horizontal="right" vertical="center"/>
    </xf>
    <xf numFmtId="231" fontId="115" fillId="0" borderId="17">
      <alignment horizontal="center"/>
    </xf>
    <xf numFmtId="181" fontId="72" fillId="0" borderId="17">
      <alignment horizontal="right" vertical="center"/>
    </xf>
    <xf numFmtId="231" fontId="115" fillId="0" borderId="17">
      <alignment horizontal="center"/>
    </xf>
    <xf numFmtId="181" fontId="72" fillId="0" borderId="17">
      <alignment horizontal="right" vertical="center"/>
    </xf>
    <xf numFmtId="231" fontId="115" fillId="0" borderId="17">
      <alignment horizontal="center"/>
    </xf>
    <xf numFmtId="181" fontId="72" fillId="0" borderId="17">
      <alignment horizontal="right" vertical="center"/>
    </xf>
    <xf numFmtId="231" fontId="115" fillId="0" borderId="17">
      <alignment horizontal="center"/>
    </xf>
    <xf numFmtId="181" fontId="72" fillId="0" borderId="17">
      <alignment horizontal="right" vertical="center"/>
    </xf>
    <xf numFmtId="231" fontId="115" fillId="0" borderId="17">
      <alignment horizont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31" fontId="115" fillId="0" borderId="17">
      <alignment horizontal="center"/>
    </xf>
    <xf numFmtId="181" fontId="72" fillId="0" borderId="17">
      <alignment horizontal="right" vertical="center"/>
    </xf>
    <xf numFmtId="231" fontId="115" fillId="0" borderId="17">
      <alignment horizontal="center"/>
    </xf>
    <xf numFmtId="181" fontId="72" fillId="0" borderId="17">
      <alignment horizontal="right" vertical="center"/>
    </xf>
    <xf numFmtId="231" fontId="115" fillId="0" borderId="17">
      <alignment horizontal="center"/>
    </xf>
    <xf numFmtId="181" fontId="72" fillId="0" borderId="17">
      <alignment horizontal="right" vertical="center"/>
    </xf>
    <xf numFmtId="231" fontId="115" fillId="0" borderId="17">
      <alignment horizontal="center"/>
    </xf>
    <xf numFmtId="181" fontId="72" fillId="0" borderId="17">
      <alignment horizontal="right" vertical="center"/>
    </xf>
    <xf numFmtId="231" fontId="115" fillId="0" borderId="17">
      <alignment horizontal="center"/>
    </xf>
    <xf numFmtId="181" fontId="72" fillId="0" borderId="17">
      <alignment horizontal="right" vertical="center"/>
    </xf>
    <xf numFmtId="231" fontId="115" fillId="0" borderId="17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223" fillId="0" borderId="0" applyNumberFormat="0" applyFill="0" applyBorder="0" applyAlignment="0" applyProtection="0"/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71" fillId="0" borderId="87" applyNumberFormat="0" applyAlignment="0">
      <alignment horizontal="center"/>
    </xf>
    <xf numFmtId="181" fontId="7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71" fillId="0" borderId="87" applyNumberFormat="0" applyAlignment="0">
      <alignment horizont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224" fillId="0" borderId="108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71" fillId="0" borderId="87" applyNumberFormat="0" applyAlignment="0">
      <alignment horizont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71" fillId="0" borderId="87" applyNumberFormat="0" applyAlignment="0">
      <alignment horizont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71" fillId="0" borderId="87" applyNumberFormat="0" applyAlignment="0">
      <alignment horizontal="center"/>
    </xf>
    <xf numFmtId="181" fontId="72" fillId="0" borderId="17">
      <alignment horizontal="right" vertical="center"/>
    </xf>
    <xf numFmtId="0" fontId="71" fillId="0" borderId="87" applyNumberFormat="0" applyAlignment="0">
      <alignment horizont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71" fillId="0" borderId="87" applyNumberFormat="0" applyAlignment="0">
      <alignment horizontal="center"/>
    </xf>
    <xf numFmtId="181" fontId="72" fillId="0" borderId="17">
      <alignment horizontal="right" vertical="center"/>
    </xf>
    <xf numFmtId="0" fontId="71" fillId="0" borderId="87" applyNumberFormat="0" applyAlignment="0">
      <alignment horizont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71" fillId="0" borderId="87" applyNumberFormat="0" applyAlignment="0">
      <alignment horizont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204" fontId="62" fillId="0" borderId="92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204" fontId="62" fillId="0" borderId="92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227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5" fontId="91" fillId="0" borderId="1">
      <alignment horizontal="left" vertical="top"/>
    </xf>
    <xf numFmtId="181" fontId="72" fillId="0" borderId="17">
      <alignment horizontal="right" vertical="center"/>
    </xf>
    <xf numFmtId="5" fontId="91" fillId="0" borderId="1">
      <alignment horizontal="left" vertical="top"/>
    </xf>
    <xf numFmtId="181" fontId="72" fillId="0" borderId="17">
      <alignment horizontal="right" vertical="center"/>
    </xf>
    <xf numFmtId="5" fontId="91" fillId="0" borderId="1">
      <alignment horizontal="left" vertical="top"/>
    </xf>
    <xf numFmtId="181" fontId="72" fillId="0" borderId="17">
      <alignment horizontal="right" vertical="center"/>
    </xf>
    <xf numFmtId="5" fontId="91" fillId="0" borderId="1">
      <alignment horizontal="left" vertical="top"/>
    </xf>
    <xf numFmtId="181" fontId="72" fillId="0" borderId="17">
      <alignment horizontal="right" vertical="center"/>
    </xf>
    <xf numFmtId="5" fontId="91" fillId="0" borderId="1">
      <alignment horizontal="left" vertical="top"/>
    </xf>
    <xf numFmtId="181" fontId="72" fillId="0" borderId="17">
      <alignment horizontal="right" vertical="center"/>
    </xf>
    <xf numFmtId="5" fontId="91" fillId="0" borderId="1">
      <alignment horizontal="left" vertical="top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71" fillId="0" borderId="87" applyNumberFormat="0" applyAlignment="0">
      <alignment horizont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104" fillId="32" borderId="84" applyNumberFormat="0" applyAlignment="0" applyProtection="0"/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225" fillId="0" borderId="103" applyNumberFormat="0" applyFill="0" applyAlignment="0" applyProtection="0"/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5" fontId="91" fillId="0" borderId="1">
      <alignment horizontal="left" vertical="top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248" fontId="95" fillId="0" borderId="98" applyBorder="0"/>
    <xf numFmtId="181" fontId="7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3" fontId="64" fillId="0" borderId="102">
      <alignment horizont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48" fontId="95" fillId="0" borderId="98" applyBorder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48" fontId="95" fillId="0" borderId="98" applyBorder="0"/>
    <xf numFmtId="0" fontId="81" fillId="0" borderId="91" applyNumberFormat="0" applyFill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81" fillId="0" borderId="91" applyNumberFormat="0" applyFill="0" applyAlignment="0" applyProtection="0"/>
    <xf numFmtId="181" fontId="72" fillId="0" borderId="17">
      <alignment horizontal="right" vertical="center"/>
    </xf>
    <xf numFmtId="0" fontId="81" fillId="0" borderId="91" applyNumberFormat="0" applyFill="0" applyAlignment="0" applyProtection="0"/>
    <xf numFmtId="181" fontId="72" fillId="0" borderId="17">
      <alignment horizontal="right" vertical="center"/>
    </xf>
    <xf numFmtId="0" fontId="81" fillId="0" borderId="91" applyNumberFormat="0" applyFill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0" fontId="81" fillId="0" borderId="91" applyNumberFormat="0" applyFill="0" applyAlignment="0" applyProtection="0"/>
    <xf numFmtId="181" fontId="72" fillId="0" borderId="17">
      <alignment horizontal="right" vertical="center"/>
    </xf>
    <xf numFmtId="0" fontId="81" fillId="0" borderId="91" applyNumberFormat="0" applyFill="0" applyAlignment="0" applyProtection="0"/>
    <xf numFmtId="181" fontId="72" fillId="0" borderId="17">
      <alignment horizontal="right" vertical="center"/>
    </xf>
    <xf numFmtId="0" fontId="81" fillId="0" borderId="91" applyNumberFormat="0" applyFill="0" applyAlignment="0" applyProtection="0"/>
    <xf numFmtId="181" fontId="72" fillId="0" borderId="17">
      <alignment horizontal="right" vertical="center"/>
    </xf>
    <xf numFmtId="0" fontId="81" fillId="0" borderId="91" applyNumberFormat="0" applyFill="0" applyAlignment="0" applyProtection="0"/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81" fillId="0" borderId="91" applyNumberFormat="0" applyFill="0" applyAlignment="0" applyProtection="0"/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0" fontId="81" fillId="0" borderId="91" applyNumberFormat="0" applyFill="0" applyAlignment="0" applyProtection="0"/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81" fillId="0" borderId="91" applyNumberFormat="0" applyFill="0" applyAlignment="0" applyProtection="0"/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6" fontId="65" fillId="18" borderId="1"/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5" fontId="91" fillId="0" borderId="1">
      <alignment horizontal="left" vertical="top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249" fontId="132" fillId="0" borderId="0">
      <protection locked="0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231" fontId="115" fillId="0" borderId="17">
      <alignment horizontal="center"/>
    </xf>
    <xf numFmtId="174" fontId="63" fillId="0" borderId="17">
      <alignment horizontal="right" vertical="center"/>
    </xf>
    <xf numFmtId="231" fontId="115" fillId="0" borderId="17">
      <alignment horizont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67" fontId="62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74" fontId="63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11" fontId="90" fillId="0" borderId="17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11" fontId="90" fillId="0" borderId="17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11" fontId="90" fillId="0" borderId="17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11" fontId="90" fillId="0" borderId="17">
      <alignment horizont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42" fontId="146" fillId="0" borderId="0" applyFont="0" applyFill="0" applyBorder="0" applyAlignment="0" applyProtection="0"/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227" fontId="63" fillId="0" borderId="17">
      <alignment horizontal="right" vertical="center"/>
    </xf>
    <xf numFmtId="175" fontId="61" fillId="0" borderId="17">
      <alignment horizontal="right" vertical="center"/>
    </xf>
    <xf numFmtId="227" fontId="63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227" fontId="63" fillId="0" borderId="17">
      <alignment horizontal="right" vertical="center"/>
    </xf>
    <xf numFmtId="227" fontId="63" fillId="0" borderId="17">
      <alignment horizontal="right" vertical="center"/>
    </xf>
    <xf numFmtId="227" fontId="63" fillId="0" borderId="17">
      <alignment horizontal="right" vertical="center"/>
    </xf>
    <xf numFmtId="227" fontId="63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227" fontId="63" fillId="0" borderId="17">
      <alignment horizontal="right" vertical="center"/>
    </xf>
    <xf numFmtId="227" fontId="63" fillId="0" borderId="17">
      <alignment horizontal="right" vertical="center"/>
    </xf>
    <xf numFmtId="227" fontId="63" fillId="0" borderId="17">
      <alignment horizontal="right" vertical="center"/>
    </xf>
    <xf numFmtId="204" fontId="62" fillId="0" borderId="92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227" fontId="63" fillId="0" borderId="17">
      <alignment horizontal="right" vertical="center"/>
    </xf>
    <xf numFmtId="227" fontId="63" fillId="0" borderId="17">
      <alignment horizontal="right" vertical="center"/>
    </xf>
    <xf numFmtId="227" fontId="63" fillId="0" borderId="17">
      <alignment horizontal="right" vertical="center"/>
    </xf>
    <xf numFmtId="227" fontId="63" fillId="0" borderId="17">
      <alignment horizontal="right" vertical="center"/>
    </xf>
    <xf numFmtId="227" fontId="63" fillId="0" borderId="17">
      <alignment horizontal="right" vertical="center"/>
    </xf>
    <xf numFmtId="204" fontId="62" fillId="0" borderId="92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227" fontId="63" fillId="0" borderId="17">
      <alignment horizontal="right" vertical="center"/>
    </xf>
    <xf numFmtId="175" fontId="61" fillId="0" borderId="17">
      <alignment horizontal="right" vertical="center"/>
    </xf>
    <xf numFmtId="227" fontId="63" fillId="0" borderId="17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227" fontId="63" fillId="0" borderId="17">
      <alignment horizontal="right" vertical="center"/>
    </xf>
    <xf numFmtId="175" fontId="61" fillId="0" borderId="17">
      <alignment horizontal="right" vertical="center"/>
    </xf>
    <xf numFmtId="227" fontId="63" fillId="0" borderId="17">
      <alignment horizontal="right" vertical="center"/>
    </xf>
    <xf numFmtId="227" fontId="63" fillId="0" borderId="17">
      <alignment horizontal="right" vertical="center"/>
    </xf>
    <xf numFmtId="167" fontId="62" fillId="0" borderId="17">
      <alignment horizontal="right" vertical="center"/>
    </xf>
    <xf numFmtId="227" fontId="63" fillId="0" borderId="17">
      <alignment horizontal="right" vertical="center"/>
    </xf>
    <xf numFmtId="227" fontId="63" fillId="0" borderId="17">
      <alignment horizontal="right" vertical="center"/>
    </xf>
    <xf numFmtId="227" fontId="63" fillId="0" borderId="17">
      <alignment horizontal="right" vertical="center"/>
    </xf>
    <xf numFmtId="227" fontId="63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214" fontId="9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214" fontId="96" fillId="0" borderId="17">
      <alignment horizontal="right" vertical="center"/>
    </xf>
    <xf numFmtId="181" fontId="72" fillId="0" borderId="17">
      <alignment horizontal="right" vertical="center"/>
    </xf>
    <xf numFmtId="214" fontId="96" fillId="0" borderId="17">
      <alignment horizontal="right" vertical="center"/>
    </xf>
    <xf numFmtId="181" fontId="72" fillId="0" borderId="17">
      <alignment horizontal="right" vertical="center"/>
    </xf>
    <xf numFmtId="214" fontId="96" fillId="0" borderId="17">
      <alignment horizontal="right" vertical="center"/>
    </xf>
    <xf numFmtId="181" fontId="72" fillId="0" borderId="17">
      <alignment horizontal="right" vertical="center"/>
    </xf>
    <xf numFmtId="214" fontId="96" fillId="0" borderId="17">
      <alignment horizontal="right" vertical="center"/>
    </xf>
    <xf numFmtId="181" fontId="72" fillId="0" borderId="17">
      <alignment horizontal="right" vertical="center"/>
    </xf>
    <xf numFmtId="214" fontId="96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214" fontId="96" fillId="0" borderId="17">
      <alignment horizontal="right" vertical="center"/>
    </xf>
    <xf numFmtId="181" fontId="72" fillId="0" borderId="17">
      <alignment horizontal="right" vertical="center"/>
    </xf>
    <xf numFmtId="214" fontId="96" fillId="0" borderId="17">
      <alignment horizontal="right" vertical="center"/>
    </xf>
    <xf numFmtId="181" fontId="72" fillId="0" borderId="17">
      <alignment horizontal="right" vertical="center"/>
    </xf>
    <xf numFmtId="214" fontId="96" fillId="0" borderId="17">
      <alignment horizontal="right" vertical="center"/>
    </xf>
    <xf numFmtId="181" fontId="72" fillId="0" borderId="17">
      <alignment horizontal="right" vertical="center"/>
    </xf>
    <xf numFmtId="214" fontId="96" fillId="0" borderId="17">
      <alignment horizontal="right" vertical="center"/>
    </xf>
    <xf numFmtId="181" fontId="72" fillId="0" borderId="17">
      <alignment horizontal="right" vertical="center"/>
    </xf>
    <xf numFmtId="214" fontId="96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204" fontId="62" fillId="0" borderId="92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2" fontId="89" fillId="0" borderId="2"/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6" fontId="65" fillId="18" borderId="1"/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4" fontId="193" fillId="0" borderId="0">
      <alignment horizontal="left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75" fontId="61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204" fontId="62" fillId="0" borderId="92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204" fontId="62" fillId="0" borderId="92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67" fontId="6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69" fillId="19" borderId="2">
      <alignment horizontal="lef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181" fontId="7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82" fontId="89" fillId="0" borderId="2"/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49" fontId="132" fillId="0" borderId="0">
      <protection locked="0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1" fontId="90" fillId="0" borderId="17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4" fillId="32" borderId="84" applyNumberFormat="0" applyAlignment="0" applyProtection="0"/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167" fontId="62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167" fontId="62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167" fontId="62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182" fontId="89" fillId="0" borderId="2"/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187" fontId="63" fillId="0" borderId="17">
      <alignment horizontal="right" vertical="center"/>
    </xf>
    <xf numFmtId="214" fontId="96" fillId="0" borderId="17">
      <alignment horizontal="right" vertical="center"/>
    </xf>
    <xf numFmtId="187" fontId="63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167" fontId="62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187" fontId="63" fillId="0" borderId="17">
      <alignment horizontal="right" vertical="center"/>
    </xf>
    <xf numFmtId="214" fontId="96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214" fontId="96" fillId="0" borderId="17">
      <alignment horizontal="right" vertical="center"/>
    </xf>
    <xf numFmtId="187" fontId="63" fillId="0" borderId="17">
      <alignment horizontal="right" vertical="center"/>
    </xf>
    <xf numFmtId="214" fontId="96" fillId="0" borderId="17">
      <alignment horizontal="right" vertical="center"/>
    </xf>
    <xf numFmtId="187" fontId="63" fillId="0" borderId="17">
      <alignment horizontal="right" vertical="center"/>
    </xf>
    <xf numFmtId="214" fontId="96" fillId="0" borderId="17">
      <alignment horizontal="right" vertical="center"/>
    </xf>
    <xf numFmtId="175" fontId="61" fillId="0" borderId="17">
      <alignment horizontal="right" vertical="center"/>
    </xf>
    <xf numFmtId="187" fontId="63" fillId="0" borderId="17">
      <alignment horizontal="right" vertical="center"/>
    </xf>
    <xf numFmtId="214" fontId="96" fillId="0" borderId="17">
      <alignment horizontal="right" vertical="center"/>
    </xf>
    <xf numFmtId="187" fontId="63" fillId="0" borderId="17">
      <alignment horizontal="right" vertical="center"/>
    </xf>
    <xf numFmtId="214" fontId="96" fillId="0" borderId="17">
      <alignment horizontal="right" vertical="center"/>
    </xf>
    <xf numFmtId="187" fontId="63" fillId="0" borderId="17">
      <alignment horizontal="right" vertical="center"/>
    </xf>
    <xf numFmtId="214" fontId="96" fillId="0" borderId="17">
      <alignment horizontal="right" vertical="center"/>
    </xf>
    <xf numFmtId="6" fontId="65" fillId="18" borderId="1"/>
    <xf numFmtId="214" fontId="96" fillId="0" borderId="17">
      <alignment horizontal="right" vertical="center"/>
    </xf>
    <xf numFmtId="6" fontId="65" fillId="18" borderId="1"/>
    <xf numFmtId="214" fontId="96" fillId="0" borderId="17">
      <alignment horizontal="right" vertical="center"/>
    </xf>
    <xf numFmtId="6" fontId="65" fillId="18" borderId="1"/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167" fontId="62" fillId="0" borderId="17">
      <alignment horizontal="right" vertical="center"/>
    </xf>
    <xf numFmtId="214" fontId="96" fillId="0" borderId="17">
      <alignment horizontal="right" vertical="center"/>
    </xf>
    <xf numFmtId="3" fontId="95" fillId="0" borderId="19">
      <alignment vertical="center"/>
    </xf>
    <xf numFmtId="214" fontId="96" fillId="0" borderId="17">
      <alignment horizontal="right" vertical="center"/>
    </xf>
    <xf numFmtId="182" fontId="89" fillId="0" borderId="2"/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167" fontId="62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167" fontId="62" fillId="0" borderId="17">
      <alignment horizontal="right" vertical="center"/>
    </xf>
    <xf numFmtId="182" fontId="89" fillId="0" borderId="2"/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214" fontId="96" fillId="0" borderId="17">
      <alignment horizontal="right" vertical="center"/>
    </xf>
    <xf numFmtId="194" fontId="96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94" fontId="96" fillId="0" borderId="92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94" fontId="96" fillId="0" borderId="92">
      <alignment horizontal="right" vertical="center"/>
    </xf>
    <xf numFmtId="194" fontId="96" fillId="0" borderId="92">
      <alignment horizontal="right" vertical="center"/>
    </xf>
    <xf numFmtId="194" fontId="96" fillId="0" borderId="92">
      <alignment horizontal="right" vertical="center"/>
    </xf>
    <xf numFmtId="194" fontId="96" fillId="0" borderId="92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94" fontId="96" fillId="0" borderId="92">
      <alignment horizontal="right" vertical="center"/>
    </xf>
    <xf numFmtId="194" fontId="96" fillId="0" borderId="92">
      <alignment horizontal="right" vertical="center"/>
    </xf>
    <xf numFmtId="194" fontId="96" fillId="0" borderId="92">
      <alignment horizontal="right" vertical="center"/>
    </xf>
    <xf numFmtId="194" fontId="96" fillId="0" borderId="92">
      <alignment horizontal="right" vertical="center"/>
    </xf>
    <xf numFmtId="194" fontId="96" fillId="0" borderId="92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2" fontId="207" fillId="0" borderId="0" applyFont="0" applyFill="0" applyBorder="0" applyAlignment="0" applyProtection="0"/>
    <xf numFmtId="194" fontId="96" fillId="0" borderId="92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94" fontId="96" fillId="0" borderId="92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3" fontId="95" fillId="0" borderId="19">
      <alignment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87" fontId="63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3" fontId="95" fillId="0" borderId="19">
      <alignment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3" fontId="95" fillId="0" borderId="19">
      <alignment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3" fontId="95" fillId="0" borderId="19">
      <alignment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3" fontId="95" fillId="0" borderId="19">
      <alignment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0" fontId="104" fillId="32" borderId="84" applyNumberFormat="0" applyAlignment="0" applyProtection="0"/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82" fontId="89" fillId="0" borderId="2"/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0" fontId="104" fillId="32" borderId="84" applyNumberFormat="0" applyAlignment="0" applyProtection="0"/>
    <xf numFmtId="187" fontId="63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0" fontId="104" fillId="32" borderId="84" applyNumberFormat="0" applyAlignment="0" applyProtection="0"/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69" fontId="72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81" fillId="0" borderId="91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228" fillId="0" borderId="0" applyNumberFormat="0" applyFill="0" applyBorder="0" applyAlignment="0" applyProtection="0">
      <alignment vertical="top"/>
      <protection locked="0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4" fillId="32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4" fillId="32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93" fontId="76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0" fontId="128" fillId="0" borderId="0"/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31" fontId="115" fillId="0" borderId="17">
      <alignment horizont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31" fontId="115" fillId="0" borderId="17">
      <alignment horizont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31" fontId="115" fillId="0" borderId="17">
      <alignment horizont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204" fontId="62" fillId="0" borderId="92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48" fontId="95" fillId="0" borderId="98" applyBorder="0"/>
    <xf numFmtId="167" fontId="62" fillId="0" borderId="17">
      <alignment horizontal="right" vertical="center"/>
    </xf>
    <xf numFmtId="248" fontId="95" fillId="0" borderId="98" applyBorder="0"/>
    <xf numFmtId="167" fontId="62" fillId="0" borderId="17">
      <alignment horizontal="right" vertical="center"/>
    </xf>
    <xf numFmtId="248" fontId="95" fillId="0" borderId="98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126" fillId="0" borderId="42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167" fontId="62" fillId="0" borderId="17">
      <alignment horizontal="right" vertical="center"/>
    </xf>
    <xf numFmtId="0" fontId="109" fillId="31" borderId="84" applyNumberFormat="0" applyAlignment="0" applyProtection="0"/>
    <xf numFmtId="167" fontId="62" fillId="0" borderId="17">
      <alignment horizontal="right" vertical="center"/>
    </xf>
    <xf numFmtId="0" fontId="109" fillId="31" borderId="84" applyNumberFormat="0" applyAlignment="0" applyProtection="0"/>
    <xf numFmtId="167" fontId="62" fillId="0" borderId="17">
      <alignment horizontal="right" vertical="center"/>
    </xf>
    <xf numFmtId="0" fontId="109" fillId="31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167" fontId="62" fillId="0" borderId="17">
      <alignment horizontal="right" vertical="center"/>
    </xf>
    <xf numFmtId="0" fontId="109" fillId="31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1" fontId="90" fillId="0" borderId="17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1" fontId="90" fillId="0" borderId="17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0" borderId="1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0" borderId="1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229" fillId="0" borderId="42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0" borderId="1">
      <alignment horizontal="left" vertical="top"/>
    </xf>
    <xf numFmtId="167" fontId="62" fillId="0" borderId="17">
      <alignment horizontal="right" vertical="center"/>
    </xf>
    <xf numFmtId="5" fontId="91" fillId="0" borderId="1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0" borderId="1">
      <alignment horizontal="left" vertical="top"/>
    </xf>
    <xf numFmtId="167" fontId="62" fillId="0" borderId="17">
      <alignment horizontal="right" vertical="center"/>
    </xf>
    <xf numFmtId="5" fontId="91" fillId="0" borderId="1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0" borderId="1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0" borderId="1">
      <alignment horizontal="left" vertical="top"/>
    </xf>
    <xf numFmtId="167" fontId="62" fillId="0" borderId="17">
      <alignment horizontal="right" vertical="center"/>
    </xf>
    <xf numFmtId="5" fontId="91" fillId="0" borderId="1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0" borderId="1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0" borderId="1">
      <alignment horizontal="left" vertical="top"/>
    </xf>
    <xf numFmtId="167" fontId="62" fillId="0" borderId="17">
      <alignment horizontal="right" vertical="center"/>
    </xf>
    <xf numFmtId="5" fontId="91" fillId="0" borderId="1">
      <alignment horizontal="left" vertical="top"/>
    </xf>
    <xf numFmtId="167" fontId="62" fillId="0" borderId="17">
      <alignment horizontal="right" vertical="center"/>
    </xf>
    <xf numFmtId="5" fontId="91" fillId="0" borderId="1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0" borderId="1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4" fillId="32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222" fillId="0" borderId="117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230" fillId="34" borderId="0" applyNumberFormat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2" fontId="89" fillId="0" borderId="2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0" fontId="104" fillId="32" borderId="84" applyNumberFormat="0" applyAlignment="0" applyProtection="0"/>
    <xf numFmtId="167" fontId="62" fillId="0" borderId="17">
      <alignment horizontal="right" vertical="center"/>
    </xf>
    <xf numFmtId="0" fontId="104" fillId="32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1" fillId="0" borderId="2">
      <alignment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1" fillId="0" borderId="2">
      <alignment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0" borderId="1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1" fontId="90" fillId="0" borderId="17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1" fontId="90" fillId="0" borderId="17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0" borderId="1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6" fontId="65" fillId="18" borderId="1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6" fontId="65" fillId="18" borderId="1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6" fontId="65" fillId="18" borderId="1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48" fontId="95" fillId="0" borderId="98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81" fillId="0" borderId="91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81" fillId="0" borderId="91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81" fillId="0" borderId="91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53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2" fontId="89" fillId="0" borderId="2"/>
    <xf numFmtId="167" fontId="62" fillId="0" borderId="17">
      <alignment horizontal="right" vertical="center"/>
    </xf>
    <xf numFmtId="167" fontId="62" fillId="0" borderId="17">
      <alignment horizontal="right" vertical="center"/>
    </xf>
    <xf numFmtId="182" fontId="89" fillId="0" borderId="2"/>
    <xf numFmtId="167" fontId="62" fillId="0" borderId="17">
      <alignment horizontal="right" vertical="center"/>
    </xf>
    <xf numFmtId="167" fontId="62" fillId="0" borderId="17">
      <alignment horizontal="right" vertical="center"/>
    </xf>
    <xf numFmtId="182" fontId="89" fillId="0" borderId="2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0" borderId="1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1" fontId="90" fillId="0" borderId="17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1" fontId="90" fillId="0" borderId="17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1" fontId="90" fillId="0" borderId="17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1" fontId="90" fillId="0" borderId="17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0" borderId="1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0" borderId="1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8" fontId="185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81" fillId="0" borderId="91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81" fillId="0" borderId="91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81" fillId="0" borderId="91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81" fillId="0" borderId="91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6" fontId="65" fillId="18" borderId="1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6" fontId="65" fillId="18" borderId="1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6" fontId="65" fillId="18" borderId="1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48" fontId="95" fillId="0" borderId="98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248" fontId="95" fillId="0" borderId="98" applyBorder="0"/>
    <xf numFmtId="167" fontId="62" fillId="0" borderId="17">
      <alignment horizontal="right" vertical="center"/>
    </xf>
    <xf numFmtId="248" fontId="95" fillId="0" borderId="98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48" fontId="95" fillId="0" borderId="98" applyBorder="0"/>
    <xf numFmtId="167" fontId="62" fillId="0" borderId="17">
      <alignment horizontal="right" vertical="center"/>
    </xf>
    <xf numFmtId="248" fontId="95" fillId="0" borderId="98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6" fontId="65" fillId="18" borderId="1"/>
    <xf numFmtId="167" fontId="62" fillId="0" borderId="17">
      <alignment horizontal="right" vertical="center"/>
    </xf>
    <xf numFmtId="6" fontId="65" fillId="18" borderId="1"/>
    <xf numFmtId="167" fontId="62" fillId="0" borderId="17">
      <alignment horizontal="right" vertical="center"/>
    </xf>
    <xf numFmtId="6" fontId="65" fillId="18" borderId="1"/>
    <xf numFmtId="167" fontId="62" fillId="0" borderId="17">
      <alignment horizontal="right" vertical="center"/>
    </xf>
    <xf numFmtId="6" fontId="65" fillId="18" borderId="1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6" fontId="65" fillId="18" borderId="1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6" fontId="65" fillId="18" borderId="1"/>
    <xf numFmtId="167" fontId="62" fillId="0" borderId="17">
      <alignment horizontal="right" vertical="center"/>
    </xf>
    <xf numFmtId="6" fontId="65" fillId="18" borderId="1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0" borderId="1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91" fillId="0" borderId="1">
      <alignment horizontal="left"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167" fontId="6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167" fontId="6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167" fontId="6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167" fontId="6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167" fontId="6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167" fontId="6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167" fontId="6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167" fontId="6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23" fillId="0" borderId="0" applyNumberFormat="0" applyFill="0" applyBorder="0" applyAlignment="0" applyProtection="0">
      <alignment vertical="top"/>
      <protection locked="0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2" fontId="89" fillId="0" borderId="2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2" fontId="89" fillId="0" borderId="2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2" fontId="89" fillId="0" borderId="2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81" fillId="0" borderId="91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48" fontId="95" fillId="0" borderId="98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2" fontId="89" fillId="0" borderId="2"/>
    <xf numFmtId="167" fontId="62" fillId="0" borderId="17">
      <alignment horizontal="right" vertical="center"/>
    </xf>
    <xf numFmtId="182" fontId="89" fillId="0" borderId="2"/>
    <xf numFmtId="167" fontId="62" fillId="0" borderId="17">
      <alignment horizontal="right" vertical="center"/>
    </xf>
    <xf numFmtId="182" fontId="89" fillId="0" borderId="2"/>
    <xf numFmtId="167" fontId="62" fillId="0" borderId="17">
      <alignment horizontal="right" vertical="center"/>
    </xf>
    <xf numFmtId="182" fontId="89" fillId="0" borderId="2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1" fontId="90" fillId="0" borderId="17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0" fontId="69" fillId="19" borderId="2">
      <alignment horizontal="lef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13" fillId="32" borderId="86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1" fontId="90" fillId="0" borderId="17">
      <alignment horizontal="center"/>
    </xf>
    <xf numFmtId="167" fontId="62" fillId="0" borderId="17">
      <alignment horizontal="right" vertical="center"/>
    </xf>
    <xf numFmtId="211" fontId="90" fillId="0" borderId="17">
      <alignment horizontal="center"/>
    </xf>
    <xf numFmtId="167" fontId="62" fillId="0" borderId="17">
      <alignment horizontal="right" vertical="center"/>
    </xf>
    <xf numFmtId="211" fontId="90" fillId="0" borderId="17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97" fillId="0" borderId="95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53" fillId="0" borderId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2" fontId="89" fillId="0" borderId="2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1" fillId="0" borderId="2">
      <alignment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1" fillId="0" borderId="2">
      <alignment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39" fontId="122" fillId="0" borderId="0" applyFont="0" applyFill="0" applyBorder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2" fontId="89" fillId="0" borderId="2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2" fillId="0" borderId="0" applyFill="0" applyBorder="0" applyAlignment="0"/>
    <xf numFmtId="167" fontId="62" fillId="0" borderId="17">
      <alignment horizontal="right" vertical="center"/>
    </xf>
    <xf numFmtId="6" fontId="128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8" fontId="73" fillId="0" borderId="0" applyFont="0" applyFill="0" applyBorder="0" applyAlignment="0" applyProtection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5" fontId="88" fillId="27" borderId="1">
      <alignment vertical="top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231" fontId="115" fillId="0" borderId="17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8" fontId="73" fillId="0" borderId="2" applyNumberFormat="0" applyFont="0" applyFill="0" applyBorder="0" applyProtection="0">
      <alignment horizontal="distributed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11" fontId="90" fillId="0" borderId="17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81" fillId="0" borderId="91" applyNumberFormat="0" applyFill="0" applyAlignment="0" applyProtection="0"/>
    <xf numFmtId="167" fontId="62" fillId="0" borderId="17">
      <alignment horizontal="right" vertical="center"/>
    </xf>
    <xf numFmtId="0" fontId="81" fillId="0" borderId="91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81" fillId="0" borderId="91" applyNumberFormat="0" applyFill="0" applyAlignment="0" applyProtection="0"/>
    <xf numFmtId="167" fontId="62" fillId="0" borderId="17">
      <alignment horizontal="right" vertical="center"/>
    </xf>
    <xf numFmtId="0" fontId="81" fillId="0" borderId="91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81" fillId="0" borderId="91" applyNumberFormat="0" applyFill="0" applyAlignment="0" applyProtection="0"/>
    <xf numFmtId="167" fontId="62" fillId="0" borderId="17">
      <alignment horizontal="right" vertical="center"/>
    </xf>
    <xf numFmtId="0" fontId="81" fillId="0" borderId="91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167" fontId="62" fillId="0" borderId="17">
      <alignment horizontal="right" vertical="center"/>
    </xf>
    <xf numFmtId="0" fontId="81" fillId="0" borderId="91" applyNumberFormat="0" applyFill="0" applyAlignment="0" applyProtection="0"/>
    <xf numFmtId="167" fontId="62" fillId="0" borderId="17">
      <alignment horizontal="right" vertical="center"/>
    </xf>
    <xf numFmtId="0" fontId="81" fillId="0" borderId="91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81" fillId="0" borderId="91" applyNumberFormat="0" applyFill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8" fontId="115" fillId="0" borderId="0" applyFont="0" applyFill="0" applyBorder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4" fillId="32" borderId="84" applyNumberFormat="0" applyAlignment="0" applyProtection="0"/>
    <xf numFmtId="167" fontId="62" fillId="0" borderId="17">
      <alignment horizontal="right" vertical="center"/>
    </xf>
    <xf numFmtId="0" fontId="104" fillId="32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1" fillId="0" borderId="87" applyNumberFormat="0" applyAlignment="0">
      <alignment horizont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49" fontId="132" fillId="0" borderId="0">
      <protection locked="0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9" fillId="31" borderId="84" applyNumberForma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167" fontId="6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48" fontId="95" fillId="0" borderId="98" applyBorder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295" fontId="196" fillId="0" borderId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79" fillId="21" borderId="89" applyNumberFormat="0" applyFont="0" applyAlignment="0" applyProtection="0"/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01" fillId="0" borderId="2">
      <alignment vertical="center" wrapText="1"/>
    </xf>
    <xf numFmtId="167" fontId="62" fillId="0" borderId="17">
      <alignment horizontal="right" vertical="center"/>
    </xf>
    <xf numFmtId="0" fontId="101" fillId="0" borderId="2">
      <alignment vertical="center" wrapText="1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5" fillId="0" borderId="19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87" fontId="63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75" fontId="61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0" fontId="122" fillId="0" borderId="0">
      <alignment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167" fontId="62" fillId="0" borderId="17">
      <alignment horizontal="right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3" fontId="93" fillId="0" borderId="2" applyFill="0" applyAlignment="0" applyProtection="0">
      <alignment horizontal="justify" vertical="center"/>
    </xf>
    <xf numFmtId="211" fontId="90" fillId="0" borderId="17">
      <alignment horizontal="center"/>
    </xf>
    <xf numFmtId="248" fontId="95" fillId="0" borderId="98" applyBorder="0"/>
    <xf numFmtId="211" fontId="90" fillId="0" borderId="17">
      <alignment horizontal="center"/>
    </xf>
    <xf numFmtId="211" fontId="90" fillId="0" borderId="17">
      <alignment horizontal="center"/>
    </xf>
    <xf numFmtId="248" fontId="95" fillId="0" borderId="98" applyBorder="0"/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0" fontId="158" fillId="0" borderId="0" applyFont="0" applyFill="0" applyBorder="0" applyAlignment="0" applyProtection="0"/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211" fontId="90" fillId="0" borderId="17">
      <alignment horizontal="center"/>
    </xf>
    <xf numFmtId="0" fontId="62" fillId="0" borderId="0" applyNumberFormat="0" applyFill="0" applyBorder="0" applyAlignment="0" applyProtection="0"/>
    <xf numFmtId="0" fontId="97" fillId="0" borderId="95" applyNumberFormat="0" applyFill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27" fillId="0" borderId="0" applyFill="0" applyBorder="0" applyProtection="0">
      <alignment horizontal="centerContinuous" vertical="center"/>
    </xf>
    <xf numFmtId="0" fontId="232" fillId="0" borderId="0" applyFill="0" applyBorder="0" applyProtection="0">
      <alignment horizontal="center" vertical="center"/>
    </xf>
    <xf numFmtId="0" fontId="233" fillId="0" borderId="0" applyNumberFormat="0" applyFill="0" applyBorder="0" applyAlignment="0" applyProtection="0"/>
    <xf numFmtId="0" fontId="97" fillId="0" borderId="95" applyNumberFormat="0" applyFill="0" applyAlignment="0" applyProtection="0"/>
    <xf numFmtId="6" fontId="65" fillId="18" borderId="1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97" fillId="0" borderId="95" applyNumberFormat="0" applyFill="0" applyAlignment="0" applyProtection="0"/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0" fontId="71" fillId="0" borderId="87" applyNumberFormat="0" applyAlignment="0">
      <alignment horizontal="center"/>
    </xf>
    <xf numFmtId="292" fontId="183" fillId="0" borderId="0" applyFont="0">
      <alignment horizontal="center"/>
      <protection locked="0"/>
    </xf>
    <xf numFmtId="6" fontId="65" fillId="18" borderId="1"/>
    <xf numFmtId="220" fontId="234" fillId="0" borderId="0"/>
    <xf numFmtId="172" fontId="149" fillId="0" borderId="0" applyFont="0" applyFill="0" applyBorder="0" applyAlignment="0" applyProtection="0"/>
    <xf numFmtId="306" fontId="64" fillId="0" borderId="0" applyFont="0" applyFill="0" applyBorder="0" applyAlignment="0" applyProtection="0"/>
    <xf numFmtId="272" fontId="110" fillId="0" borderId="0" applyFont="0" applyFill="0" applyBorder="0" applyAlignment="0" applyProtection="0"/>
    <xf numFmtId="309" fontId="89" fillId="0" borderId="0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182" fontId="89" fillId="0" borderId="2"/>
    <xf numFmtId="0" fontId="193" fillId="0" borderId="0"/>
    <xf numFmtId="0" fontId="235" fillId="0" borderId="0"/>
    <xf numFmtId="0" fontId="235" fillId="0" borderId="0"/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5" fontId="88" fillId="27" borderId="1">
      <alignment vertical="top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0" fontId="69" fillId="19" borderId="2">
      <alignment horizontal="left" vertical="center"/>
    </xf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0" fontId="101" fillId="0" borderId="2">
      <alignment vertical="center" wrapText="1"/>
    </xf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6" fontId="65" fillId="18" borderId="1"/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5" fontId="91" fillId="0" borderId="1">
      <alignment horizontal="left" vertical="top"/>
    </xf>
    <xf numFmtId="201" fontId="98" fillId="0" borderId="0" applyFont="0" applyFill="0" applyBorder="0" applyAlignment="0" applyProtection="0"/>
    <xf numFmtId="274" fontId="98" fillId="0" borderId="0" applyFont="0" applyFill="0" applyBorder="0" applyAlignment="0" applyProtection="0"/>
    <xf numFmtId="44" fontId="114" fillId="0" borderId="0" applyFont="0" applyFill="0" applyBorder="0" applyAlignment="0" applyProtection="0"/>
    <xf numFmtId="0" fontId="182" fillId="0" borderId="0" applyNumberFormat="0" applyFill="0" applyBorder="0" applyAlignment="0" applyProtection="0"/>
    <xf numFmtId="0" fontId="81" fillId="0" borderId="91" applyNumberFormat="0" applyFill="0" applyAlignment="0" applyProtection="0"/>
    <xf numFmtId="44" fontId="146" fillId="0" borderId="0" applyFont="0" applyFill="0" applyBorder="0" applyAlignment="0" applyProtection="0"/>
    <xf numFmtId="0" fontId="146" fillId="0" borderId="0"/>
    <xf numFmtId="0" fontId="144" fillId="53" borderId="0" applyNumberFormat="0" applyBorder="0" applyAlignment="0" applyProtection="0"/>
    <xf numFmtId="0" fontId="144" fillId="22" borderId="0" applyNumberFormat="0" applyBorder="0" applyAlignment="0" applyProtection="0"/>
    <xf numFmtId="0" fontId="144" fillId="36" borderId="0" applyNumberFormat="0" applyBorder="0" applyAlignment="0" applyProtection="0"/>
    <xf numFmtId="0" fontId="144" fillId="44" borderId="0" applyNumberFormat="0" applyBorder="0" applyAlignment="0" applyProtection="0"/>
    <xf numFmtId="0" fontId="144" fillId="40" borderId="0" applyNumberFormat="0" applyBorder="0" applyAlignment="0" applyProtection="0"/>
    <xf numFmtId="0" fontId="144" fillId="55" borderId="0" applyNumberFormat="0" applyBorder="0" applyAlignment="0" applyProtection="0"/>
    <xf numFmtId="0" fontId="236" fillId="0" borderId="0" applyNumberFormat="0" applyFill="0" applyBorder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231" fontId="115" fillId="0" borderId="17">
      <alignment horizontal="center"/>
    </xf>
    <xf numFmtId="0" fontId="104" fillId="32" borderId="84" applyNumberFormat="0" applyAlignment="0" applyProtection="0"/>
    <xf numFmtId="0" fontId="104" fillId="32" borderId="84" applyNumberFormat="0" applyAlignment="0" applyProtection="0"/>
    <xf numFmtId="231" fontId="115" fillId="0" borderId="17">
      <alignment horizontal="center"/>
    </xf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0" fontId="104" fillId="32" borderId="84" applyNumberFormat="0" applyAlignment="0" applyProtection="0"/>
    <xf numFmtId="249" fontId="132" fillId="0" borderId="0">
      <protection locked="0"/>
    </xf>
    <xf numFmtId="249" fontId="132" fillId="0" borderId="0">
      <protection locked="0"/>
    </xf>
    <xf numFmtId="0" fontId="237" fillId="0" borderId="0"/>
    <xf numFmtId="0" fontId="219" fillId="26" borderId="0" applyNumberFormat="0" applyBorder="0" applyAlignment="0" applyProtection="0"/>
    <xf numFmtId="0" fontId="238" fillId="0" borderId="0" applyNumberFormat="0" applyFill="0" applyBorder="0" applyAlignment="0" applyProtection="0">
      <alignment vertical="top"/>
      <protection locked="0"/>
    </xf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79" fillId="21" borderId="89" applyNumberFormat="0" applyFont="0" applyAlignment="0" applyProtection="0"/>
    <xf numFmtId="0" fontId="158" fillId="0" borderId="0" applyFont="0" applyFill="0" applyBorder="0" applyAlignment="0" applyProtection="0"/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188" fontId="73" fillId="0" borderId="2" applyNumberFormat="0" applyFont="0" applyFill="0" applyBorder="0" applyProtection="0">
      <alignment horizontal="distributed"/>
    </xf>
    <xf numFmtId="9" fontId="95" fillId="0" borderId="0" applyFill="0" applyBorder="0" applyProtection="0">
      <alignment horizontal="right"/>
    </xf>
    <xf numFmtId="10" fontId="95" fillId="0" borderId="0" applyFill="0" applyBorder="0" applyProtection="0">
      <alignment horizontal="right"/>
    </xf>
    <xf numFmtId="9" fontId="72" fillId="0" borderId="0" applyFont="0" applyFill="0" applyBorder="0" applyAlignment="0" applyProtection="0"/>
    <xf numFmtId="308" fontId="122" fillId="0" borderId="0" applyFont="0" applyFill="0" applyBorder="0" applyAlignment="0" applyProtection="0"/>
    <xf numFmtId="203" fontId="122" fillId="0" borderId="0" applyFont="0" applyFill="0" applyBorder="0" applyAlignment="0" applyProtection="0"/>
    <xf numFmtId="9" fontId="137" fillId="0" borderId="0" applyFont="0" applyFill="0" applyBorder="0" applyAlignment="0" applyProtection="0"/>
    <xf numFmtId="0" fontId="239" fillId="23" borderId="0" applyNumberFormat="0" applyBorder="0" applyAlignment="0" applyProtection="0"/>
    <xf numFmtId="0" fontId="226" fillId="0" borderId="0"/>
    <xf numFmtId="308" fontId="122" fillId="0" borderId="0" applyNumberFormat="0" applyFont="0" applyFill="0" applyBorder="0" applyProtection="0">
      <alignment horizontal="centerContinuous"/>
    </xf>
    <xf numFmtId="308" fontId="240" fillId="0" borderId="114">
      <alignment vertical="center"/>
    </xf>
    <xf numFmtId="0" fontId="215" fillId="38" borderId="104" applyNumberFormat="0" applyAlignment="0" applyProtection="0"/>
    <xf numFmtId="38" fontId="72" fillId="0" borderId="0" applyFont="0" applyFill="0" applyBorder="0" applyAlignment="0" applyProtection="0"/>
    <xf numFmtId="38" fontId="72" fillId="0" borderId="0" applyFont="0" applyFill="0" applyBorder="0" applyAlignment="0" applyProtection="0"/>
    <xf numFmtId="38" fontId="72" fillId="0" borderId="0" applyFont="0" applyFill="0" applyBorder="0" applyAlignment="0" applyProtection="0"/>
    <xf numFmtId="274" fontId="72" fillId="0" borderId="0" applyFont="0" applyFill="0" applyBorder="0" applyAlignment="0" applyProtection="0"/>
    <xf numFmtId="44" fontId="72" fillId="0" borderId="0" applyFont="0" applyFill="0" applyBorder="0" applyAlignment="0" applyProtection="0"/>
    <xf numFmtId="310" fontId="122" fillId="0" borderId="0" applyFont="0" applyFill="0" applyBorder="0" applyAlignment="0" applyProtection="0"/>
    <xf numFmtId="262" fontId="72" fillId="0" borderId="0" applyFont="0" applyFill="0" applyBorder="0" applyAlignment="0" applyProtection="0"/>
    <xf numFmtId="0" fontId="221" fillId="0" borderId="116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248" fontId="95" fillId="0" borderId="98" applyBorder="0"/>
    <xf numFmtId="0" fontId="81" fillId="0" borderId="91" applyNumberFormat="0" applyFill="0" applyAlignment="0" applyProtection="0"/>
    <xf numFmtId="248" fontId="95" fillId="0" borderId="98" applyBorder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248" fontId="95" fillId="0" borderId="98" applyBorder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81" fillId="0" borderId="91" applyNumberFormat="0" applyFill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109" fillId="31" borderId="84" applyNumberFormat="0" applyAlignment="0" applyProtection="0"/>
    <xf numFmtId="0" fontId="241" fillId="0" borderId="0" applyNumberFormat="0" applyFill="0" applyBorder="0" applyAlignment="0" applyProtection="0"/>
    <xf numFmtId="0" fontId="191" fillId="0" borderId="109" applyNumberFormat="0" applyFill="0" applyAlignment="0" applyProtection="0"/>
    <xf numFmtId="0" fontId="153" fillId="0" borderId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0" fontId="113" fillId="32" borderId="86" applyNumberFormat="0" applyAlignment="0" applyProtection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248" fontId="95" fillId="0" borderId="98" applyBorder="0"/>
    <xf numFmtId="0" fontId="153" fillId="0" borderId="0" applyFont="0" applyFill="0" applyBorder="0" applyAlignment="0" applyProtection="0"/>
    <xf numFmtId="38" fontId="153" fillId="0" borderId="0" applyFill="0" applyBorder="0" applyProtection="0">
      <alignment horizontal="right"/>
    </xf>
    <xf numFmtId="304" fontId="122" fillId="0" borderId="0" applyFont="0" applyFill="0" applyBorder="0" applyAlignment="0" applyProtection="0">
      <alignment vertical="center"/>
    </xf>
    <xf numFmtId="0" fontId="153" fillId="0" borderId="0" applyFont="0" applyFill="0" applyBorder="0" applyAlignment="0" applyProtection="0"/>
    <xf numFmtId="305" fontId="122" fillId="0" borderId="0" applyFont="0" applyFill="0" applyBorder="0" applyAlignment="0" applyProtection="0"/>
    <xf numFmtId="249" fontId="132" fillId="0" borderId="0">
      <protection locked="0"/>
    </xf>
    <xf numFmtId="307" fontId="231" fillId="0" borderId="0" applyFill="0" applyBorder="0" applyProtection="0">
      <alignment vertical="center"/>
    </xf>
    <xf numFmtId="0" fontId="73" fillId="0" borderId="0"/>
    <xf numFmtId="249" fontId="132" fillId="0" borderId="0">
      <protection locked="0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3" fontId="95" fillId="0" borderId="19">
      <alignment vertical="center"/>
    </xf>
    <xf numFmtId="249" fontId="132" fillId="0" borderId="0">
      <protection locked="0"/>
    </xf>
    <xf numFmtId="43" fontId="72" fillId="0" borderId="0" applyFont="0" applyFill="0" applyBorder="0" applyAlignment="0" applyProtection="0"/>
    <xf numFmtId="258" fontId="156" fillId="0" borderId="0" applyFont="0" applyFill="0" applyBorder="0" applyAlignment="0" applyProtection="0"/>
    <xf numFmtId="186" fontId="156" fillId="0" borderId="0" applyFont="0" applyFill="0" applyBorder="0" applyAlignment="0" applyProtection="0"/>
    <xf numFmtId="294" fontId="214" fillId="0" borderId="0" applyFont="0" applyFill="0" applyBorder="0" applyAlignment="0" applyProtection="0"/>
    <xf numFmtId="236" fontId="214" fillId="0" borderId="0" applyFont="0" applyFill="0" applyBorder="0" applyAlignment="0" applyProtection="0"/>
    <xf numFmtId="311" fontId="185" fillId="0" borderId="0" applyFont="0" applyFill="0" applyBorder="0" applyAlignment="0" applyProtection="0"/>
    <xf numFmtId="44" fontId="72" fillId="0" borderId="0" applyFont="0" applyFill="0" applyBorder="0" applyAlignment="0" applyProtection="0"/>
    <xf numFmtId="42" fontId="72" fillId="0" borderId="0" applyFont="0" applyFill="0" applyBorder="0" applyAlignment="0" applyProtection="0"/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0" fontId="101" fillId="0" borderId="2">
      <alignment vertical="center" wrapText="1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  <xf numFmtId="231" fontId="115" fillId="0" borderId="17">
      <alignment horizontal="center"/>
    </xf>
  </cellStyleXfs>
  <cellXfs count="7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3" fontId="1" fillId="0" borderId="2" xfId="0" applyNumberFormat="1" applyFont="1" applyFill="1" applyBorder="1" applyAlignment="1">
      <alignment horizontal="center" vertical="center" wrapText="1"/>
    </xf>
    <xf numFmtId="3" fontId="2" fillId="0" borderId="2" xfId="0" applyNumberFormat="1" applyFont="1" applyFill="1" applyBorder="1" applyAlignment="1">
      <alignment horizontal="center" vertical="center" wrapText="1"/>
    </xf>
    <xf numFmtId="3" fontId="1" fillId="0" borderId="2" xfId="0" applyNumberFormat="1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vertical="center" wrapText="1"/>
    </xf>
    <xf numFmtId="240" fontId="3" fillId="0" borderId="3" xfId="61" applyNumberFormat="1" applyFont="1" applyFill="1" applyBorder="1" applyAlignment="1">
      <alignment horizontal="center" vertical="center" wrapText="1"/>
    </xf>
    <xf numFmtId="14" fontId="3" fillId="0" borderId="3" xfId="61" applyNumberFormat="1" applyFont="1" applyFill="1" applyBorder="1" applyAlignment="1">
      <alignment horizontal="center" vertical="center" wrapText="1"/>
    </xf>
    <xf numFmtId="14" fontId="3" fillId="0" borderId="3" xfId="61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 wrapText="1"/>
    </xf>
    <xf numFmtId="3" fontId="3" fillId="0" borderId="4" xfId="0" applyNumberFormat="1" applyFont="1" applyFill="1" applyBorder="1" applyAlignment="1">
      <alignment vertical="center" wrapText="1"/>
    </xf>
    <xf numFmtId="240" fontId="3" fillId="0" borderId="4" xfId="61" applyNumberFormat="1" applyFont="1" applyFill="1" applyBorder="1" applyAlignment="1">
      <alignment horizontal="center" vertical="center" wrapText="1"/>
    </xf>
    <xf numFmtId="14" fontId="3" fillId="0" borderId="4" xfId="61" applyNumberFormat="1" applyFont="1" applyFill="1" applyBorder="1" applyAlignment="1">
      <alignment horizontal="center" vertical="center" wrapText="1"/>
    </xf>
    <xf numFmtId="14" fontId="3" fillId="0" borderId="4" xfId="61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240" fontId="3" fillId="0" borderId="2" xfId="61" applyNumberFormat="1" applyFont="1" applyFill="1" applyBorder="1" applyAlignment="1">
      <alignment horizontal="center" vertical="center" wrapText="1"/>
    </xf>
    <xf numFmtId="14" fontId="3" fillId="0" borderId="2" xfId="61" applyNumberFormat="1" applyFont="1" applyFill="1" applyBorder="1" applyAlignment="1">
      <alignment horizontal="center" vertical="center" wrapText="1"/>
    </xf>
    <xf numFmtId="14" fontId="3" fillId="0" borderId="2" xfId="61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3" fontId="4" fillId="0" borderId="4" xfId="0" applyNumberFormat="1" applyFont="1" applyFill="1" applyBorder="1" applyAlignment="1">
      <alignment vertical="center" wrapText="1"/>
    </xf>
    <xf numFmtId="3" fontId="4" fillId="0" borderId="3" xfId="0" applyNumberFormat="1" applyFont="1" applyFill="1" applyBorder="1" applyAlignment="1">
      <alignment vertical="center" wrapText="1"/>
    </xf>
    <xf numFmtId="240" fontId="4" fillId="0" borderId="4" xfId="61" applyNumberFormat="1" applyFont="1" applyFill="1" applyBorder="1" applyAlignment="1">
      <alignment horizontal="center" vertical="center" wrapText="1"/>
    </xf>
    <xf numFmtId="14" fontId="4" fillId="0" borderId="4" xfId="61" applyNumberFormat="1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240" fontId="1" fillId="0" borderId="2" xfId="61" applyNumberFormat="1" applyFont="1" applyFill="1" applyBorder="1" applyAlignment="1">
      <alignment horizontal="center" vertical="center" wrapText="1"/>
    </xf>
    <xf numFmtId="14" fontId="1" fillId="0" borderId="2" xfId="61" applyNumberFormat="1" applyFont="1" applyFill="1" applyBorder="1" applyAlignment="1">
      <alignment horizontal="center" vertical="center" wrapText="1"/>
    </xf>
    <xf numFmtId="14" fontId="1" fillId="0" borderId="2" xfId="61" applyNumberFormat="1" applyFont="1" applyFill="1" applyBorder="1" applyAlignment="1">
      <alignment horizontal="center" vertical="center"/>
    </xf>
    <xf numFmtId="0" fontId="5" fillId="0" borderId="0" xfId="0" applyFont="1"/>
    <xf numFmtId="3" fontId="0" fillId="0" borderId="0" xfId="0" applyNumberFormat="1"/>
    <xf numFmtId="0" fontId="6" fillId="3" borderId="0" xfId="0" applyFont="1" applyFill="1"/>
    <xf numFmtId="0" fontId="7" fillId="4" borderId="0" xfId="0" applyFont="1" applyFill="1"/>
    <xf numFmtId="0" fontId="7" fillId="3" borderId="0" xfId="0" applyFont="1" applyFill="1"/>
    <xf numFmtId="0" fontId="0" fillId="3" borderId="0" xfId="0" applyFill="1"/>
    <xf numFmtId="0" fontId="8" fillId="0" borderId="0" xfId="0" applyFont="1"/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274" fontId="1" fillId="0" borderId="3" xfId="4" applyNumberFormat="1" applyFont="1" applyBorder="1" applyAlignment="1">
      <alignment vertical="center"/>
    </xf>
    <xf numFmtId="274" fontId="3" fillId="0" borderId="3" xfId="4" applyNumberFormat="1" applyFont="1" applyBorder="1" applyAlignment="1">
      <alignment vertical="center"/>
    </xf>
    <xf numFmtId="274" fontId="3" fillId="0" borderId="9" xfId="4" applyNumberFormat="1" applyFont="1" applyBorder="1" applyAlignment="1">
      <alignment vertical="center"/>
    </xf>
    <xf numFmtId="0" fontId="11" fillId="0" borderId="10" xfId="0" applyFont="1" applyBorder="1" applyAlignment="1">
      <alignment horizontal="center" vertical="center"/>
    </xf>
    <xf numFmtId="274" fontId="9" fillId="0" borderId="4" xfId="4" applyNumberFormat="1" applyFont="1" applyBorder="1" applyAlignment="1">
      <alignment vertical="center" wrapText="1"/>
    </xf>
    <xf numFmtId="274" fontId="3" fillId="0" borderId="11" xfId="4" applyNumberFormat="1" applyFont="1" applyBorder="1" applyAlignment="1">
      <alignment vertical="center"/>
    </xf>
    <xf numFmtId="274" fontId="9" fillId="0" borderId="12" xfId="4" applyNumberFormat="1" applyFont="1" applyBorder="1"/>
    <xf numFmtId="0" fontId="11" fillId="0" borderId="0" xfId="0" applyFont="1" applyAlignment="1">
      <alignment horizontal="center" vertical="center"/>
    </xf>
    <xf numFmtId="274" fontId="11" fillId="0" borderId="0" xfId="4" applyNumberFormat="1" applyFont="1"/>
    <xf numFmtId="0" fontId="12" fillId="0" borderId="0" xfId="0" applyFont="1" applyAlignment="1"/>
    <xf numFmtId="0" fontId="13" fillId="0" borderId="0" xfId="0" applyFont="1"/>
    <xf numFmtId="274" fontId="12" fillId="0" borderId="0" xfId="0" applyNumberFormat="1" applyFont="1" applyAlignment="1"/>
    <xf numFmtId="274" fontId="12" fillId="0" borderId="0" xfId="4" applyNumberFormat="1" applyFont="1" applyAlignment="1"/>
    <xf numFmtId="0" fontId="4" fillId="0" borderId="0" xfId="0" applyFont="1" applyAlignment="1">
      <alignment horizontal="center" vertical="center"/>
    </xf>
    <xf numFmtId="274" fontId="4" fillId="0" borderId="0" xfId="4" applyNumberFormat="1" applyFont="1"/>
    <xf numFmtId="0" fontId="9" fillId="0" borderId="13" xfId="0" applyFont="1" applyBorder="1" applyAlignment="1">
      <alignment horizontal="center" vertical="center"/>
    </xf>
    <xf numFmtId="274" fontId="9" fillId="0" borderId="0" xfId="4" applyNumberFormat="1" applyFont="1" applyAlignment="1">
      <alignment horizontal="center" vertical="center"/>
    </xf>
    <xf numFmtId="274" fontId="11" fillId="0" borderId="14" xfId="4" applyNumberFormat="1" applyFont="1" applyBorder="1" applyAlignment="1">
      <alignment vertical="center"/>
    </xf>
    <xf numFmtId="274" fontId="14" fillId="0" borderId="0" xfId="4" applyNumberFormat="1" applyFont="1"/>
    <xf numFmtId="274" fontId="11" fillId="0" borderId="15" xfId="4" applyNumberFormat="1" applyFont="1" applyBorder="1" applyAlignment="1">
      <alignment vertical="center"/>
    </xf>
    <xf numFmtId="274" fontId="14" fillId="0" borderId="15" xfId="4" applyNumberFormat="1" applyFont="1" applyBorder="1" applyAlignment="1">
      <alignment vertical="center"/>
    </xf>
    <xf numFmtId="274" fontId="11" fillId="0" borderId="16" xfId="4" applyNumberFormat="1" applyFont="1" applyBorder="1"/>
    <xf numFmtId="274" fontId="9" fillId="0" borderId="0" xfId="4" applyNumberFormat="1" applyFont="1"/>
    <xf numFmtId="274" fontId="11" fillId="0" borderId="0" xfId="4" applyNumberFormat="1" applyFont="1" applyAlignment="1"/>
    <xf numFmtId="274" fontId="11" fillId="0" borderId="0" xfId="0" applyNumberFormat="1" applyFont="1"/>
    <xf numFmtId="0" fontId="11" fillId="3" borderId="0" xfId="0" applyFont="1" applyFill="1" applyAlignment="1">
      <alignment horizontal="center" vertical="center"/>
    </xf>
    <xf numFmtId="274" fontId="11" fillId="3" borderId="0" xfId="4" applyNumberFormat="1" applyFont="1" applyFill="1"/>
    <xf numFmtId="274" fontId="3" fillId="3" borderId="0" xfId="4" applyNumberFormat="1" applyFont="1" applyFill="1"/>
    <xf numFmtId="274" fontId="3" fillId="4" borderId="0" xfId="4" applyNumberFormat="1" applyFont="1" applyFill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274" fontId="9" fillId="0" borderId="2" xfId="4" applyNumberFormat="1" applyFont="1" applyBorder="1" applyAlignment="1">
      <alignment vertical="center"/>
    </xf>
    <xf numFmtId="0" fontId="9" fillId="0" borderId="2" xfId="0" applyFont="1" applyBorder="1" applyAlignment="1">
      <alignment vertical="center"/>
    </xf>
    <xf numFmtId="274" fontId="1" fillId="0" borderId="2" xfId="4" applyNumberFormat="1" applyFont="1" applyBorder="1" applyAlignment="1">
      <alignment vertical="center"/>
    </xf>
    <xf numFmtId="274" fontId="9" fillId="0" borderId="0" xfId="4" applyNumberFormat="1" applyFont="1" applyAlignment="1">
      <alignment vertical="center"/>
    </xf>
    <xf numFmtId="43" fontId="11" fillId="0" borderId="0" xfId="4" applyFont="1" applyAlignment="1">
      <alignment vertical="center"/>
    </xf>
    <xf numFmtId="0" fontId="9" fillId="0" borderId="0" xfId="0" applyFont="1" applyAlignment="1">
      <alignment vertical="center"/>
    </xf>
    <xf numFmtId="274" fontId="11" fillId="0" borderId="0" xfId="4" applyNumberFormat="1" applyFont="1" applyAlignment="1">
      <alignment vertical="center"/>
    </xf>
    <xf numFmtId="274" fontId="14" fillId="0" borderId="0" xfId="4" applyNumberFormat="1" applyFont="1" applyAlignment="1">
      <alignment vertical="center"/>
    </xf>
    <xf numFmtId="0" fontId="17" fillId="0" borderId="0" xfId="0" applyFont="1" applyFill="1" applyAlignment="1">
      <alignment vertical="center"/>
    </xf>
    <xf numFmtId="0" fontId="18" fillId="0" borderId="0" xfId="0" applyNumberFormat="1" applyFont="1" applyFill="1" applyBorder="1" applyAlignment="1" applyProtection="1">
      <alignment horizontal="left" vertical="center"/>
    </xf>
    <xf numFmtId="0" fontId="19" fillId="0" borderId="0" xfId="0" applyNumberFormat="1" applyFont="1" applyFill="1" applyBorder="1" applyAlignment="1" applyProtection="1">
      <alignment vertical="top"/>
    </xf>
    <xf numFmtId="0" fontId="18" fillId="0" borderId="0" xfId="0" applyNumberFormat="1" applyFont="1" applyFill="1" applyBorder="1" applyAlignment="1" applyProtection="1">
      <alignment vertical="top"/>
    </xf>
    <xf numFmtId="0" fontId="18" fillId="0" borderId="0" xfId="0" applyNumberFormat="1" applyFont="1" applyFill="1" applyBorder="1" applyAlignment="1" applyProtection="1">
      <alignment vertical="center"/>
    </xf>
    <xf numFmtId="0" fontId="18" fillId="0" borderId="2" xfId="0" applyNumberFormat="1" applyFont="1" applyFill="1" applyBorder="1" applyAlignment="1" applyProtection="1">
      <alignment vertical="center" wrapText="1"/>
    </xf>
    <xf numFmtId="0" fontId="18" fillId="0" borderId="2" xfId="0" applyNumberFormat="1" applyFont="1" applyFill="1" applyBorder="1" applyAlignment="1" applyProtection="1">
      <alignment horizontal="center" vertical="center" wrapText="1"/>
    </xf>
    <xf numFmtId="0" fontId="18" fillId="0" borderId="2" xfId="0" applyNumberFormat="1" applyFont="1" applyFill="1" applyBorder="1" applyAlignment="1" applyProtection="1">
      <alignment horizontal="left" vertical="top"/>
    </xf>
    <xf numFmtId="0" fontId="18" fillId="0" borderId="2" xfId="0" applyNumberFormat="1" applyFont="1" applyFill="1" applyBorder="1" applyAlignment="1" applyProtection="1">
      <alignment vertical="top"/>
    </xf>
    <xf numFmtId="312" fontId="18" fillId="0" borderId="2" xfId="0" applyNumberFormat="1" applyFont="1" applyFill="1" applyBorder="1" applyAlignment="1" applyProtection="1">
      <alignment horizontal="right" vertical="top"/>
    </xf>
    <xf numFmtId="0" fontId="20" fillId="0" borderId="0" xfId="0" applyNumberFormat="1" applyFont="1" applyFill="1" applyBorder="1" applyAlignment="1" applyProtection="1"/>
    <xf numFmtId="0" fontId="0" fillId="0" borderId="0" xfId="0" applyFill="1"/>
    <xf numFmtId="0" fontId="0" fillId="0" borderId="0" xfId="0" applyAlignment="1">
      <alignment horizontal="center"/>
    </xf>
    <xf numFmtId="14" fontId="21" fillId="0" borderId="0" xfId="12564" applyNumberFormat="1" applyFont="1" applyFill="1" applyAlignment="1" applyProtection="1">
      <alignment vertical="center"/>
      <protection locked="0"/>
    </xf>
    <xf numFmtId="0" fontId="21" fillId="0" borderId="0" xfId="12564" applyFont="1" applyFill="1" applyAlignment="1" applyProtection="1">
      <alignment horizontal="center" vertical="center"/>
      <protection locked="0"/>
    </xf>
    <xf numFmtId="0" fontId="22" fillId="0" borderId="0" xfId="12564" applyFont="1" applyBorder="1" applyAlignment="1" applyProtection="1">
      <alignment vertical="center"/>
      <protection locked="0"/>
    </xf>
    <xf numFmtId="0" fontId="22" fillId="0" borderId="0" xfId="12564" applyFont="1" applyAlignment="1" applyProtection="1">
      <alignment vertical="center"/>
      <protection locked="0"/>
    </xf>
    <xf numFmtId="3" fontId="22" fillId="0" borderId="0" xfId="12564" applyNumberFormat="1" applyFont="1" applyAlignment="1" applyProtection="1">
      <alignment vertical="center"/>
      <protection locked="0"/>
    </xf>
    <xf numFmtId="14" fontId="22" fillId="4" borderId="0" xfId="12564" applyNumberFormat="1" applyFont="1" applyFill="1" applyAlignment="1" applyProtection="1">
      <alignment horizontal="center" vertical="center"/>
      <protection locked="0"/>
    </xf>
    <xf numFmtId="0" fontId="23" fillId="7" borderId="38" xfId="12564" applyFont="1" applyFill="1" applyBorder="1" applyAlignment="1" applyProtection="1">
      <alignment horizontal="center" vertical="center"/>
      <protection locked="0"/>
    </xf>
    <xf numFmtId="0" fontId="23" fillId="7" borderId="0" xfId="12564" applyFont="1" applyFill="1" applyBorder="1" applyAlignment="1" applyProtection="1">
      <alignment horizontal="center" vertical="center"/>
      <protection locked="0"/>
    </xf>
    <xf numFmtId="0" fontId="23" fillId="7" borderId="20" xfId="12564" applyFont="1" applyFill="1" applyBorder="1" applyAlignment="1" applyProtection="1">
      <alignment horizontal="center" vertical="center" wrapText="1"/>
      <protection locked="0"/>
    </xf>
    <xf numFmtId="14" fontId="22" fillId="0" borderId="2" xfId="0" applyNumberFormat="1" applyFont="1" applyBorder="1" applyAlignment="1">
      <alignment horizontal="center" vertical="center"/>
    </xf>
    <xf numFmtId="14" fontId="22" fillId="0" borderId="23" xfId="12564" applyNumberFormat="1" applyFont="1" applyBorder="1" applyAlignment="1" applyProtection="1">
      <alignment vertical="center"/>
      <protection locked="0"/>
    </xf>
    <xf numFmtId="0" fontId="22" fillId="0" borderId="2" xfId="12564" applyFont="1" applyBorder="1" applyAlignment="1" applyProtection="1">
      <alignment vertical="center"/>
      <protection hidden="1"/>
    </xf>
    <xf numFmtId="0" fontId="22" fillId="0" borderId="23" xfId="12564" applyFont="1" applyBorder="1" applyAlignment="1" applyProtection="1">
      <alignment vertical="center"/>
      <protection hidden="1"/>
    </xf>
    <xf numFmtId="0" fontId="24" fillId="4" borderId="23" xfId="12494" applyFont="1" applyFill="1" applyBorder="1" applyAlignment="1" applyProtection="1">
      <alignment horizontal="right" vertical="center"/>
      <protection locked="0"/>
    </xf>
    <xf numFmtId="14" fontId="22" fillId="0" borderId="39" xfId="12564" applyNumberFormat="1" applyFont="1" applyBorder="1" applyAlignment="1" applyProtection="1">
      <alignment horizontal="center" vertical="center"/>
      <protection locked="0"/>
    </xf>
    <xf numFmtId="14" fontId="22" fillId="4" borderId="23" xfId="12564" applyNumberFormat="1" applyFont="1" applyFill="1" applyBorder="1" applyAlignment="1" applyProtection="1">
      <alignment vertical="center"/>
      <protection locked="0"/>
    </xf>
    <xf numFmtId="0" fontId="22" fillId="0" borderId="0" xfId="12564" applyFont="1" applyFill="1" applyAlignment="1" applyProtection="1">
      <alignment vertical="center"/>
      <protection locked="0"/>
    </xf>
    <xf numFmtId="0" fontId="22" fillId="8" borderId="2" xfId="12564" applyFont="1" applyFill="1" applyBorder="1" applyAlignment="1" applyProtection="1">
      <alignment vertical="center"/>
      <protection hidden="1"/>
    </xf>
    <xf numFmtId="0" fontId="22" fillId="4" borderId="2" xfId="12564" applyFont="1" applyFill="1" applyBorder="1" applyAlignment="1" applyProtection="1">
      <alignment vertical="center"/>
      <protection hidden="1"/>
    </xf>
    <xf numFmtId="0" fontId="22" fillId="0" borderId="18" xfId="12564" applyFont="1" applyBorder="1" applyAlignment="1" applyProtection="1">
      <alignment vertical="center"/>
      <protection locked="0"/>
    </xf>
    <xf numFmtId="0" fontId="24" fillId="4" borderId="2" xfId="12494" applyFont="1" applyFill="1" applyBorder="1" applyAlignment="1" applyProtection="1">
      <alignment horizontal="right" vertical="center"/>
      <protection locked="0"/>
    </xf>
    <xf numFmtId="14" fontId="22" fillId="0" borderId="2" xfId="12564" applyNumberFormat="1" applyFont="1" applyBorder="1" applyAlignment="1" applyProtection="1">
      <alignment vertical="center"/>
      <protection locked="0"/>
    </xf>
    <xf numFmtId="14" fontId="22" fillId="0" borderId="39" xfId="0" applyNumberFormat="1" applyFont="1" applyBorder="1" applyAlignment="1">
      <alignment horizontal="center" vertical="center"/>
    </xf>
    <xf numFmtId="14" fontId="22" fillId="2" borderId="2" xfId="12564" applyNumberFormat="1" applyFont="1" applyFill="1" applyBorder="1" applyAlignment="1" applyProtection="1">
      <alignment horizontal="center" vertical="center"/>
      <protection locked="0"/>
    </xf>
    <xf numFmtId="0" fontId="22" fillId="2" borderId="0" xfId="12564" applyFont="1" applyFill="1" applyBorder="1" applyAlignment="1" applyProtection="1">
      <alignment vertical="center"/>
      <protection locked="0"/>
    </xf>
    <xf numFmtId="14" fontId="22" fillId="2" borderId="23" xfId="12564" applyNumberFormat="1" applyFont="1" applyFill="1" applyBorder="1" applyAlignment="1" applyProtection="1">
      <alignment vertical="center"/>
      <protection locked="0"/>
    </xf>
    <xf numFmtId="0" fontId="22" fillId="2" borderId="2" xfId="12564" applyFont="1" applyFill="1" applyBorder="1" applyAlignment="1" applyProtection="1">
      <alignment vertical="center"/>
      <protection hidden="1"/>
    </xf>
    <xf numFmtId="14" fontId="22" fillId="0" borderId="2" xfId="12564" applyNumberFormat="1" applyFont="1" applyBorder="1" applyAlignment="1" applyProtection="1">
      <alignment horizontal="center" vertical="center"/>
      <protection locked="0"/>
    </xf>
    <xf numFmtId="0" fontId="22" fillId="0" borderId="2" xfId="0" applyFont="1" applyBorder="1" applyAlignment="1">
      <alignment vertical="center"/>
    </xf>
    <xf numFmtId="0" fontId="21" fillId="0" borderId="0" xfId="12564" applyFont="1" applyFill="1" applyAlignment="1" applyProtection="1">
      <alignment horizontal="centerContinuous" vertical="center"/>
      <protection locked="0"/>
    </xf>
    <xf numFmtId="14" fontId="22" fillId="3" borderId="2" xfId="12564" applyNumberFormat="1" applyFont="1" applyFill="1" applyBorder="1" applyAlignment="1" applyProtection="1">
      <alignment vertical="center"/>
      <protection locked="0"/>
    </xf>
    <xf numFmtId="14" fontId="22" fillId="0" borderId="2" xfId="12564" applyNumberFormat="1" applyFont="1" applyBorder="1" applyAlignment="1" applyProtection="1">
      <alignment vertical="center"/>
      <protection hidden="1"/>
    </xf>
    <xf numFmtId="0" fontId="23" fillId="0" borderId="0" xfId="12564" applyFont="1" applyBorder="1" applyAlignment="1" applyProtection="1">
      <alignment horizontal="center" vertical="center"/>
      <protection locked="0"/>
    </xf>
    <xf numFmtId="0" fontId="23" fillId="3" borderId="20" xfId="12564" applyFont="1" applyFill="1" applyBorder="1" applyAlignment="1" applyProtection="1">
      <alignment horizontal="center" vertical="center" wrapText="1"/>
      <protection locked="0"/>
    </xf>
    <xf numFmtId="0" fontId="23" fillId="2" borderId="20" xfId="12564" applyFont="1" applyFill="1" applyBorder="1" applyAlignment="1" applyProtection="1">
      <alignment horizontal="center" vertical="center" wrapText="1"/>
      <protection locked="0"/>
    </xf>
    <xf numFmtId="3" fontId="24" fillId="4" borderId="2" xfId="12494" applyNumberFormat="1" applyFont="1" applyFill="1" applyBorder="1" applyAlignment="1" applyProtection="1">
      <alignment vertical="center"/>
      <protection locked="0"/>
    </xf>
    <xf numFmtId="14" fontId="22" fillId="0" borderId="23" xfId="12564" applyNumberFormat="1" applyFont="1" applyBorder="1" applyAlignment="1" applyProtection="1">
      <alignment vertical="center"/>
      <protection hidden="1"/>
    </xf>
    <xf numFmtId="274" fontId="22" fillId="0" borderId="40" xfId="7866" applyNumberFormat="1" applyFont="1" applyBorder="1" applyAlignment="1" applyProtection="1">
      <alignment vertical="center"/>
      <protection hidden="1"/>
    </xf>
    <xf numFmtId="3" fontId="24" fillId="4" borderId="40" xfId="12494" applyNumberFormat="1" applyFont="1" applyFill="1" applyBorder="1" applyAlignment="1" applyProtection="1">
      <alignment vertical="center"/>
      <protection locked="0"/>
    </xf>
    <xf numFmtId="3" fontId="15" fillId="4" borderId="40" xfId="12494" applyNumberFormat="1" applyFont="1" applyFill="1" applyBorder="1" applyAlignment="1" applyProtection="1">
      <alignment vertical="center"/>
      <protection locked="0"/>
    </xf>
    <xf numFmtId="3" fontId="24" fillId="4" borderId="41" xfId="12494" applyNumberFormat="1" applyFont="1" applyFill="1" applyBorder="1" applyAlignment="1" applyProtection="1">
      <alignment vertical="center"/>
      <protection locked="0"/>
    </xf>
    <xf numFmtId="3" fontId="22" fillId="0" borderId="2" xfId="4" applyNumberFormat="1" applyFont="1" applyBorder="1" applyAlignment="1">
      <alignment vertical="center"/>
    </xf>
    <xf numFmtId="0" fontId="21" fillId="0" borderId="0" xfId="12564" applyFont="1" applyFill="1" applyAlignment="1" applyProtection="1">
      <alignment vertical="center"/>
      <protection locked="0"/>
    </xf>
    <xf numFmtId="0" fontId="21" fillId="0" borderId="0" xfId="12564" applyFont="1" applyFill="1" applyAlignment="1" applyProtection="1">
      <alignment horizontal="left" vertical="center"/>
      <protection locked="0"/>
    </xf>
    <xf numFmtId="0" fontId="22" fillId="0" borderId="0" xfId="12564" applyFont="1" applyAlignment="1" applyProtection="1">
      <alignment horizontal="left" vertical="center"/>
      <protection locked="0"/>
    </xf>
    <xf numFmtId="0" fontId="23" fillId="8" borderId="20" xfId="12564" applyFont="1" applyFill="1" applyBorder="1" applyAlignment="1" applyProtection="1">
      <alignment horizontal="center" vertical="center" wrapText="1"/>
      <protection locked="0"/>
    </xf>
    <xf numFmtId="0" fontId="23" fillId="10" borderId="20" xfId="12564" applyFont="1" applyFill="1" applyBorder="1" applyAlignment="1" applyProtection="1">
      <alignment horizontal="center" vertical="center" wrapText="1"/>
      <protection locked="0"/>
    </xf>
    <xf numFmtId="0" fontId="25" fillId="11" borderId="20" xfId="12564" applyFont="1" applyFill="1" applyBorder="1" applyAlignment="1" applyProtection="1">
      <alignment horizontal="center" vertical="center" wrapText="1"/>
      <protection locked="0"/>
    </xf>
    <xf numFmtId="274" fontId="22" fillId="4" borderId="39" xfId="7866" applyNumberFormat="1" applyFont="1" applyFill="1" applyBorder="1" applyAlignment="1" applyProtection="1">
      <alignment vertical="center"/>
      <protection hidden="1"/>
    </xf>
    <xf numFmtId="0" fontId="22" fillId="0" borderId="0" xfId="12564" applyFont="1" applyAlignment="1" applyProtection="1">
      <alignment horizontal="center" vertical="center"/>
      <protection locked="0"/>
    </xf>
    <xf numFmtId="0" fontId="22" fillId="0" borderId="2" xfId="12564" applyNumberFormat="1" applyFont="1" applyBorder="1" applyAlignment="1">
      <alignment horizontal="left" vertical="center"/>
    </xf>
    <xf numFmtId="0" fontId="22" fillId="0" borderId="2" xfId="0" applyFont="1" applyBorder="1" applyAlignment="1">
      <alignment horizontal="right" vertical="center"/>
    </xf>
    <xf numFmtId="0" fontId="22" fillId="0" borderId="1" xfId="0" applyFont="1" applyBorder="1" applyAlignment="1">
      <alignment vertical="center"/>
    </xf>
    <xf numFmtId="0" fontId="22" fillId="0" borderId="2" xfId="12564" applyFont="1" applyBorder="1" applyAlignment="1" applyProtection="1">
      <alignment vertical="center"/>
      <protection locked="0"/>
    </xf>
    <xf numFmtId="14" fontId="22" fillId="0" borderId="0" xfId="0" applyNumberFormat="1" applyFont="1" applyBorder="1" applyAlignment="1">
      <alignment horizontal="center" vertical="center"/>
    </xf>
    <xf numFmtId="14" fontId="22" fillId="0" borderId="0" xfId="12564" applyNumberFormat="1" applyFont="1" applyBorder="1" applyAlignment="1" applyProtection="1">
      <alignment vertical="center"/>
      <protection locked="0"/>
    </xf>
    <xf numFmtId="0" fontId="22" fillId="0" borderId="0" xfId="12564" applyFont="1" applyBorder="1" applyAlignment="1" applyProtection="1">
      <alignment vertical="center"/>
      <protection hidden="1"/>
    </xf>
    <xf numFmtId="0" fontId="22" fillId="0" borderId="0" xfId="0" applyFont="1" applyBorder="1" applyAlignment="1">
      <alignment vertical="center"/>
    </xf>
    <xf numFmtId="14" fontId="22" fillId="0" borderId="0" xfId="0" applyNumberFormat="1" applyFont="1" applyFill="1" applyBorder="1" applyAlignment="1">
      <alignment horizontal="center" vertical="center"/>
    </xf>
    <xf numFmtId="0" fontId="22" fillId="0" borderId="0" xfId="12564" applyFont="1" applyFill="1" applyBorder="1" applyAlignment="1" applyProtection="1">
      <alignment vertical="center"/>
      <protection locked="0"/>
    </xf>
    <xf numFmtId="14" fontId="22" fillId="0" borderId="0" xfId="12564" applyNumberFormat="1" applyFont="1" applyFill="1" applyBorder="1" applyAlignment="1" applyProtection="1">
      <alignment vertical="center"/>
      <protection locked="0"/>
    </xf>
    <xf numFmtId="0" fontId="22" fillId="0" borderId="0" xfId="12564" applyFont="1" applyFill="1" applyBorder="1" applyAlignment="1" applyProtection="1">
      <alignment vertical="center"/>
      <protection hidden="1"/>
    </xf>
    <xf numFmtId="0" fontId="22" fillId="0" borderId="0" xfId="0" applyFont="1" applyFill="1" applyBorder="1" applyAlignment="1">
      <alignment vertical="center"/>
    </xf>
    <xf numFmtId="3" fontId="22" fillId="0" borderId="1" xfId="4" applyNumberFormat="1" applyFont="1" applyBorder="1" applyAlignment="1">
      <alignment vertical="center"/>
    </xf>
    <xf numFmtId="274" fontId="22" fillId="3" borderId="40" xfId="7866" applyNumberFormat="1" applyFont="1" applyFill="1" applyBorder="1" applyAlignment="1" applyProtection="1">
      <alignment vertical="center"/>
      <protection hidden="1"/>
    </xf>
    <xf numFmtId="274" fontId="22" fillId="2" borderId="40" xfId="7866" applyNumberFormat="1" applyFont="1" applyFill="1" applyBorder="1" applyAlignment="1" applyProtection="1">
      <alignment vertical="center"/>
      <protection hidden="1"/>
    </xf>
    <xf numFmtId="3" fontId="22" fillId="0" borderId="0" xfId="4" applyNumberFormat="1" applyFont="1" applyBorder="1" applyAlignment="1">
      <alignment vertical="center"/>
    </xf>
    <xf numFmtId="3" fontId="22" fillId="0" borderId="0" xfId="4" applyNumberFormat="1" applyFont="1" applyFill="1" applyBorder="1" applyAlignment="1">
      <alignment vertical="center"/>
    </xf>
    <xf numFmtId="274" fontId="22" fillId="8" borderId="40" xfId="7866" applyNumberFormat="1" applyFont="1" applyFill="1" applyBorder="1" applyAlignment="1" applyProtection="1">
      <alignment vertical="center"/>
      <protection hidden="1"/>
    </xf>
    <xf numFmtId="274" fontId="22" fillId="10" borderId="40" xfId="7866" applyNumberFormat="1" applyFont="1" applyFill="1" applyBorder="1" applyAlignment="1" applyProtection="1">
      <alignment vertical="center"/>
      <protection hidden="1"/>
    </xf>
    <xf numFmtId="274" fontId="22" fillId="12" borderId="39" xfId="7866" applyNumberFormat="1" applyFont="1" applyFill="1" applyBorder="1" applyAlignment="1" applyProtection="1">
      <alignment vertical="center"/>
      <protection hidden="1"/>
    </xf>
    <xf numFmtId="0" fontId="24" fillId="0" borderId="0" xfId="12564" applyFont="1" applyBorder="1" applyAlignment="1" applyProtection="1">
      <alignment horizontal="center" vertical="center"/>
      <protection locked="0"/>
    </xf>
    <xf numFmtId="0" fontId="24" fillId="2" borderId="1" xfId="12564" applyFont="1" applyFill="1" applyBorder="1" applyAlignment="1" applyProtection="1">
      <alignment horizontal="center" vertical="center"/>
      <protection locked="0"/>
    </xf>
    <xf numFmtId="0" fontId="22" fillId="0" borderId="2" xfId="12564" applyFont="1" applyBorder="1" applyAlignment="1" applyProtection="1">
      <alignment horizontal="left" vertical="center"/>
      <protection locked="0"/>
    </xf>
    <xf numFmtId="0" fontId="22" fillId="0" borderId="2" xfId="12564" applyFont="1" applyFill="1" applyBorder="1" applyAlignment="1" applyProtection="1">
      <alignment horizontal="left" vertical="center"/>
      <protection locked="0"/>
    </xf>
    <xf numFmtId="0" fontId="22" fillId="0" borderId="2" xfId="0" applyFont="1" applyBorder="1"/>
    <xf numFmtId="0" fontId="24" fillId="8" borderId="1" xfId="12564" applyFont="1" applyFill="1" applyBorder="1" applyAlignment="1" applyProtection="1">
      <alignment horizontal="center" vertical="center" wrapText="1"/>
      <protection locked="0"/>
    </xf>
    <xf numFmtId="0" fontId="24" fillId="0" borderId="0" xfId="12564" applyFont="1" applyAlignment="1" applyProtection="1">
      <alignment horizontal="center" vertical="center"/>
      <protection locked="0"/>
    </xf>
    <xf numFmtId="0" fontId="24" fillId="0" borderId="2" xfId="12494" applyNumberFormat="1" applyFont="1" applyFill="1" applyBorder="1" applyAlignment="1" applyProtection="1">
      <alignment horizontal="left" vertical="center"/>
      <protection locked="0"/>
    </xf>
    <xf numFmtId="0" fontId="24" fillId="0" borderId="2" xfId="7866" applyNumberFormat="1" applyFont="1" applyFill="1" applyBorder="1" applyAlignment="1" applyProtection="1">
      <alignment vertical="center"/>
      <protection locked="0"/>
    </xf>
    <xf numFmtId="0" fontId="22" fillId="0" borderId="2" xfId="12564" applyFont="1" applyFill="1" applyBorder="1" applyAlignment="1" applyProtection="1">
      <alignment vertical="center"/>
      <protection hidden="1"/>
    </xf>
    <xf numFmtId="0" fontId="22" fillId="0" borderId="2" xfId="12564" applyFont="1" applyFill="1" applyBorder="1" applyAlignment="1" applyProtection="1">
      <alignment vertical="center"/>
      <protection locked="0"/>
    </xf>
    <xf numFmtId="0" fontId="22" fillId="0" borderId="2" xfId="0" applyNumberFormat="1" applyFont="1" applyBorder="1" applyAlignment="1">
      <alignment vertical="center"/>
    </xf>
    <xf numFmtId="0" fontId="0" fillId="0" borderId="2" xfId="0" applyBorder="1"/>
    <xf numFmtId="0" fontId="24" fillId="0" borderId="2" xfId="12494" applyNumberFormat="1" applyFont="1" applyFill="1" applyBorder="1" applyAlignment="1">
      <alignment horizontal="left" vertical="center"/>
    </xf>
    <xf numFmtId="0" fontId="24" fillId="0" borderId="2" xfId="7866" applyNumberFormat="1" applyFont="1" applyFill="1" applyBorder="1" applyAlignment="1" applyProtection="1">
      <alignment horizontal="left" vertical="center"/>
      <protection locked="0"/>
    </xf>
    <xf numFmtId="0" fontId="22" fillId="0" borderId="0" xfId="0" applyFont="1" applyBorder="1" applyAlignment="1">
      <alignment horizontal="center"/>
    </xf>
    <xf numFmtId="0" fontId="22" fillId="0" borderId="0" xfId="0" applyFont="1" applyBorder="1"/>
    <xf numFmtId="0" fontId="22" fillId="4" borderId="0" xfId="0" applyFont="1" applyFill="1" applyBorder="1"/>
    <xf numFmtId="3" fontId="22" fillId="4" borderId="0" xfId="0" applyNumberFormat="1" applyFont="1" applyFill="1" applyBorder="1"/>
    <xf numFmtId="0" fontId="26" fillId="0" borderId="2" xfId="12564" applyFont="1" applyBorder="1" applyAlignment="1" applyProtection="1">
      <alignment horizontal="left" vertical="center"/>
      <protection locked="0"/>
    </xf>
    <xf numFmtId="0" fontId="22" fillId="0" borderId="2" xfId="12564" applyNumberFormat="1" applyFont="1" applyBorder="1" applyAlignment="1" applyProtection="1">
      <alignment vertical="center"/>
      <protection locked="0"/>
    </xf>
    <xf numFmtId="0" fontId="26" fillId="0" borderId="2" xfId="12564" applyFont="1" applyBorder="1" applyAlignment="1" applyProtection="1">
      <alignment vertical="center"/>
      <protection locked="0" hidden="1"/>
    </xf>
    <xf numFmtId="0" fontId="26" fillId="0" borderId="2" xfId="12564" applyFont="1" applyBorder="1" applyAlignment="1" applyProtection="1">
      <alignment vertical="center"/>
      <protection locked="0"/>
    </xf>
    <xf numFmtId="0" fontId="26" fillId="0" borderId="2" xfId="12564" applyFont="1" applyBorder="1" applyAlignment="1" applyProtection="1">
      <alignment horizontal="center" vertical="center"/>
      <protection locked="0"/>
    </xf>
    <xf numFmtId="0" fontId="26" fillId="0" borderId="2" xfId="12564" applyFont="1" applyBorder="1" applyAlignment="1" applyProtection="1">
      <alignment vertical="center"/>
      <protection hidden="1"/>
    </xf>
    <xf numFmtId="0" fontId="27" fillId="0" borderId="2" xfId="12564" applyFont="1" applyBorder="1" applyAlignment="1" applyProtection="1">
      <alignment horizontal="left" vertical="center"/>
      <protection locked="0"/>
    </xf>
    <xf numFmtId="0" fontId="22" fillId="0" borderId="2" xfId="12564" applyFont="1" applyBorder="1" applyAlignment="1" applyProtection="1">
      <alignment horizontal="center" vertical="center"/>
      <protection locked="0"/>
    </xf>
    <xf numFmtId="0" fontId="22" fillId="2" borderId="2" xfId="12564" applyFont="1" applyFill="1" applyBorder="1" applyAlignment="1" applyProtection="1">
      <alignment vertical="center"/>
      <protection locked="0"/>
    </xf>
    <xf numFmtId="0" fontId="22" fillId="0" borderId="0" xfId="0" applyNumberFormat="1" applyFont="1" applyAlignment="1">
      <alignment vertical="center"/>
    </xf>
    <xf numFmtId="0" fontId="22" fillId="0" borderId="0" xfId="12564" applyFont="1" applyAlignment="1" applyProtection="1">
      <alignment vertical="center"/>
      <protection hidden="1"/>
    </xf>
    <xf numFmtId="3" fontId="29" fillId="4" borderId="0" xfId="0" applyNumberFormat="1" applyFont="1" applyFill="1" applyAlignment="1">
      <alignment vertical="center"/>
    </xf>
    <xf numFmtId="274" fontId="3" fillId="0" borderId="3" xfId="4" applyNumberFormat="1" applyFont="1" applyFill="1" applyBorder="1" applyAlignment="1">
      <alignment vertical="center"/>
    </xf>
    <xf numFmtId="274" fontId="1" fillId="0" borderId="3" xfId="4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12494" applyFont="1" applyFill="1" applyBorder="1" applyAlignment="1">
      <alignment horizontal="left" vertical="center"/>
    </xf>
    <xf numFmtId="0" fontId="28" fillId="0" borderId="0" xfId="0" applyFont="1" applyFill="1" applyAlignment="1">
      <alignment vertical="center"/>
    </xf>
    <xf numFmtId="274" fontId="31" fillId="0" borderId="0" xfId="0" applyNumberFormat="1" applyFont="1" applyFill="1" applyAlignment="1">
      <alignment vertical="center"/>
    </xf>
    <xf numFmtId="274" fontId="32" fillId="0" borderId="0" xfId="0" applyNumberFormat="1" applyFont="1" applyFill="1" applyAlignment="1">
      <alignment vertical="center"/>
    </xf>
    <xf numFmtId="0" fontId="10" fillId="5" borderId="1" xfId="0" applyFont="1" applyFill="1" applyBorder="1" applyAlignment="1">
      <alignment horizontal="center" vertical="center" wrapText="1"/>
    </xf>
    <xf numFmtId="274" fontId="3" fillId="0" borderId="3" xfId="4" applyNumberFormat="1" applyFont="1" applyFill="1" applyBorder="1" applyAlignment="1">
      <alignment horizontal="left" vertical="center"/>
    </xf>
    <xf numFmtId="0" fontId="31" fillId="0" borderId="0" xfId="0" applyFont="1" applyFill="1" applyBorder="1" applyAlignment="1">
      <alignment vertical="center"/>
    </xf>
    <xf numFmtId="274" fontId="3" fillId="0" borderId="3" xfId="4" applyNumberFormat="1" applyFont="1" applyFill="1" applyBorder="1" applyAlignment="1">
      <alignment vertical="center"/>
    </xf>
    <xf numFmtId="0" fontId="1" fillId="13" borderId="47" xfId="0" applyFont="1" applyFill="1" applyBorder="1" applyAlignment="1">
      <alignment horizontal="center" vertical="center"/>
    </xf>
    <xf numFmtId="0" fontId="1" fillId="13" borderId="47" xfId="0" applyFont="1" applyFill="1" applyBorder="1" applyAlignment="1">
      <alignment vertical="center"/>
    </xf>
    <xf numFmtId="274" fontId="1" fillId="13" borderId="47" xfId="4" applyNumberFormat="1" applyFont="1" applyFill="1" applyBorder="1" applyAlignment="1">
      <alignment vertical="center"/>
    </xf>
    <xf numFmtId="0" fontId="34" fillId="0" borderId="3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left" vertical="center"/>
    </xf>
    <xf numFmtId="0" fontId="35" fillId="0" borderId="3" xfId="0" applyFont="1" applyFill="1" applyBorder="1" applyAlignment="1">
      <alignment horizontal="left" vertical="center"/>
    </xf>
    <xf numFmtId="0" fontId="34" fillId="0" borderId="4" xfId="0" applyFont="1" applyFill="1" applyBorder="1" applyAlignment="1">
      <alignment horizontal="left" vertical="center"/>
    </xf>
    <xf numFmtId="0" fontId="35" fillId="0" borderId="4" xfId="0" applyFont="1" applyFill="1" applyBorder="1" applyAlignment="1">
      <alignment horizontal="left" vertical="center"/>
    </xf>
    <xf numFmtId="0" fontId="34" fillId="0" borderId="4" xfId="0" applyFont="1" applyFill="1" applyBorder="1" applyAlignment="1">
      <alignment horizontal="center" vertical="center"/>
    </xf>
    <xf numFmtId="0" fontId="36" fillId="0" borderId="0" xfId="0" applyFont="1"/>
    <xf numFmtId="0" fontId="34" fillId="0" borderId="49" xfId="0" applyFont="1" applyFill="1" applyBorder="1" applyAlignment="1">
      <alignment horizontal="center" vertical="center"/>
    </xf>
    <xf numFmtId="0" fontId="34" fillId="0" borderId="24" xfId="0" applyFont="1" applyFill="1" applyBorder="1" applyAlignment="1">
      <alignment horizontal="left" vertical="center"/>
    </xf>
    <xf numFmtId="0" fontId="34" fillId="0" borderId="44" xfId="0" applyFont="1" applyFill="1" applyBorder="1" applyAlignment="1">
      <alignment horizontal="center" vertical="center"/>
    </xf>
    <xf numFmtId="0" fontId="34" fillId="0" borderId="44" xfId="0" applyFont="1" applyFill="1" applyBorder="1" applyAlignment="1">
      <alignment horizontal="left" vertical="center"/>
    </xf>
    <xf numFmtId="0" fontId="35" fillId="0" borderId="44" xfId="0" applyFont="1" applyFill="1" applyBorder="1" applyAlignment="1">
      <alignment horizontal="left" vertical="center"/>
    </xf>
    <xf numFmtId="0" fontId="37" fillId="0" borderId="3" xfId="0" applyFont="1" applyFill="1" applyBorder="1" applyAlignment="1">
      <alignment horizontal="left" vertical="center"/>
    </xf>
    <xf numFmtId="0" fontId="38" fillId="0" borderId="3" xfId="0" applyFont="1" applyFill="1" applyBorder="1" applyAlignment="1">
      <alignment horizontal="left" vertical="center"/>
    </xf>
    <xf numFmtId="0" fontId="39" fillId="0" borderId="3" xfId="0" applyFont="1" applyFill="1" applyBorder="1" applyAlignment="1">
      <alignment horizontal="left" vertical="center"/>
    </xf>
    <xf numFmtId="274" fontId="28" fillId="0" borderId="3" xfId="4" applyNumberFormat="1" applyFont="1" applyFill="1" applyBorder="1" applyAlignment="1">
      <alignment vertical="center"/>
    </xf>
    <xf numFmtId="274" fontId="31" fillId="0" borderId="4" xfId="4" applyNumberFormat="1" applyFont="1" applyFill="1" applyBorder="1" applyAlignment="1">
      <alignment vertical="center"/>
    </xf>
    <xf numFmtId="274" fontId="28" fillId="0" borderId="4" xfId="4" applyNumberFormat="1" applyFont="1" applyFill="1" applyBorder="1" applyAlignment="1">
      <alignment vertical="center"/>
    </xf>
    <xf numFmtId="274" fontId="31" fillId="0" borderId="3" xfId="4" applyNumberFormat="1" applyFont="1" applyFill="1" applyBorder="1" applyAlignment="1">
      <alignment vertical="center"/>
    </xf>
    <xf numFmtId="274" fontId="3" fillId="13" borderId="47" xfId="4" applyNumberFormat="1" applyFont="1" applyFill="1" applyBorder="1" applyAlignment="1">
      <alignment horizontal="left" vertical="center"/>
    </xf>
    <xf numFmtId="274" fontId="3" fillId="13" borderId="47" xfId="4" applyNumberFormat="1" applyFont="1" applyFill="1" applyBorder="1" applyAlignment="1">
      <alignment vertical="center"/>
    </xf>
    <xf numFmtId="274" fontId="31" fillId="0" borderId="0" xfId="4" applyNumberFormat="1" applyFont="1" applyFill="1" applyAlignment="1">
      <alignment horizontal="left" vertical="center"/>
    </xf>
    <xf numFmtId="274" fontId="31" fillId="0" borderId="0" xfId="4" applyNumberFormat="1" applyFont="1" applyFill="1" applyAlignment="1">
      <alignment vertical="center"/>
    </xf>
    <xf numFmtId="274" fontId="35" fillId="0" borderId="4" xfId="4" applyNumberFormat="1" applyFont="1" applyFill="1" applyBorder="1" applyAlignment="1">
      <alignment horizontal="left" vertical="center"/>
    </xf>
    <xf numFmtId="274" fontId="35" fillId="0" borderId="2" xfId="4" applyNumberFormat="1" applyFont="1" applyFill="1" applyBorder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2" fillId="0" borderId="0" xfId="0" applyFont="1" applyFill="1" applyAlignment="1">
      <alignment vertical="center"/>
    </xf>
    <xf numFmtId="274" fontId="31" fillId="0" borderId="2" xfId="4" applyNumberFormat="1" applyFont="1" applyFill="1" applyBorder="1" applyAlignment="1">
      <alignment vertical="center"/>
    </xf>
    <xf numFmtId="0" fontId="35" fillId="0" borderId="2" xfId="0" applyFont="1" applyFill="1" applyBorder="1" applyAlignment="1">
      <alignment horizontal="left" vertical="center"/>
    </xf>
    <xf numFmtId="0" fontId="35" fillId="0" borderId="23" xfId="0" applyFont="1" applyFill="1" applyBorder="1" applyAlignment="1">
      <alignment horizontal="left" vertical="center"/>
    </xf>
    <xf numFmtId="0" fontId="34" fillId="0" borderId="42" xfId="0" applyFont="1" applyFill="1" applyBorder="1" applyAlignment="1">
      <alignment horizontal="center" vertical="center"/>
    </xf>
    <xf numFmtId="0" fontId="35" fillId="0" borderId="42" xfId="0" applyFont="1" applyFill="1" applyBorder="1" applyAlignment="1">
      <alignment horizontal="left" vertical="center"/>
    </xf>
    <xf numFmtId="0" fontId="34" fillId="4" borderId="42" xfId="0" applyFont="1" applyFill="1" applyBorder="1" applyAlignment="1">
      <alignment horizontal="left" vertical="center"/>
    </xf>
    <xf numFmtId="0" fontId="28" fillId="13" borderId="2" xfId="0" applyFont="1" applyFill="1" applyBorder="1" applyAlignment="1">
      <alignment horizontal="center" vertical="center"/>
    </xf>
    <xf numFmtId="0" fontId="28" fillId="13" borderId="2" xfId="0" applyFont="1" applyFill="1" applyBorder="1" applyAlignment="1">
      <alignment vertical="center"/>
    </xf>
    <xf numFmtId="274" fontId="28" fillId="13" borderId="2" xfId="4" applyNumberFormat="1" applyFont="1" applyFill="1" applyBorder="1" applyAlignment="1">
      <alignment vertical="center"/>
    </xf>
    <xf numFmtId="0" fontId="28" fillId="0" borderId="50" xfId="0" applyFont="1" applyFill="1" applyBorder="1" applyAlignment="1">
      <alignment horizontal="center" vertical="center"/>
    </xf>
    <xf numFmtId="0" fontId="31" fillId="0" borderId="51" xfId="0" applyFont="1" applyFill="1" applyBorder="1" applyAlignment="1">
      <alignment vertical="center"/>
    </xf>
    <xf numFmtId="0" fontId="31" fillId="0" borderId="52" xfId="0" applyFont="1" applyFill="1" applyBorder="1" applyAlignment="1">
      <alignment vertical="center"/>
    </xf>
    <xf numFmtId="274" fontId="31" fillId="0" borderId="52" xfId="4" applyNumberFormat="1" applyFont="1" applyFill="1" applyBorder="1" applyAlignment="1">
      <alignment vertical="center"/>
    </xf>
    <xf numFmtId="274" fontId="28" fillId="4" borderId="52" xfId="4" applyNumberFormat="1" applyFont="1" applyFill="1" applyBorder="1" applyAlignment="1">
      <alignment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vertical="center"/>
    </xf>
    <xf numFmtId="0" fontId="28" fillId="2" borderId="55" xfId="0" applyFont="1" applyFill="1" applyBorder="1" applyAlignment="1">
      <alignment vertical="center"/>
    </xf>
    <xf numFmtId="274" fontId="28" fillId="2" borderId="56" xfId="4" applyNumberFormat="1" applyFont="1" applyFill="1" applyBorder="1" applyAlignment="1">
      <alignment vertical="center"/>
    </xf>
    <xf numFmtId="274" fontId="28" fillId="0" borderId="0" xfId="4" applyNumberFormat="1" applyFont="1" applyFill="1" applyAlignment="1">
      <alignment horizontal="left" vertical="center"/>
    </xf>
    <xf numFmtId="274" fontId="28" fillId="0" borderId="0" xfId="4" applyNumberFormat="1" applyFont="1" applyFill="1" applyAlignment="1">
      <alignment vertical="center"/>
    </xf>
    <xf numFmtId="0" fontId="31" fillId="0" borderId="0" xfId="0" applyFont="1" applyFill="1" applyAlignment="1">
      <alignment horizontal="left" vertical="center"/>
    </xf>
    <xf numFmtId="0" fontId="31" fillId="0" borderId="0" xfId="0" applyFont="1" applyFill="1" applyAlignment="1">
      <alignment vertical="center"/>
    </xf>
    <xf numFmtId="0" fontId="40" fillId="0" borderId="0" xfId="0" applyNumberFormat="1" applyFont="1" applyFill="1" applyBorder="1" applyAlignment="1" applyProtection="1">
      <alignment horizontal="left" vertical="center"/>
    </xf>
    <xf numFmtId="0" fontId="40" fillId="14" borderId="0" xfId="0" applyNumberFormat="1" applyFont="1" applyFill="1" applyBorder="1" applyAlignment="1" applyProtection="1">
      <alignment horizontal="center" vertical="top"/>
    </xf>
    <xf numFmtId="0" fontId="40" fillId="15" borderId="58" xfId="0" applyNumberFormat="1" applyFont="1" applyFill="1" applyBorder="1" applyAlignment="1" applyProtection="1">
      <alignment horizontal="center" vertical="center" wrapText="1"/>
    </xf>
    <xf numFmtId="0" fontId="40" fillId="15" borderId="59" xfId="0" applyNumberFormat="1" applyFont="1" applyFill="1" applyBorder="1" applyAlignment="1" applyProtection="1">
      <alignment horizontal="center" vertical="center" wrapText="1"/>
    </xf>
    <xf numFmtId="0" fontId="40" fillId="16" borderId="60" xfId="0" applyNumberFormat="1" applyFont="1" applyFill="1" applyBorder="1" applyAlignment="1" applyProtection="1">
      <alignment horizontal="left" vertical="top"/>
    </xf>
    <xf numFmtId="0" fontId="40" fillId="16" borderId="61" xfId="0" applyNumberFormat="1" applyFont="1" applyFill="1" applyBorder="1" applyAlignment="1" applyProtection="1">
      <alignment horizontal="left" vertical="top"/>
    </xf>
    <xf numFmtId="312" fontId="40" fillId="16" borderId="61" xfId="0" applyNumberFormat="1" applyFont="1" applyFill="1" applyBorder="1" applyAlignment="1" applyProtection="1">
      <alignment horizontal="right" vertical="top"/>
    </xf>
    <xf numFmtId="0" fontId="40" fillId="16" borderId="61" xfId="0" applyNumberFormat="1" applyFont="1" applyFill="1" applyBorder="1" applyAlignment="1" applyProtection="1">
      <alignment vertical="top"/>
    </xf>
    <xf numFmtId="0" fontId="42" fillId="14" borderId="60" xfId="0" applyNumberFormat="1" applyFont="1" applyFill="1" applyBorder="1" applyAlignment="1" applyProtection="1">
      <alignment horizontal="left" vertical="top"/>
    </xf>
    <xf numFmtId="0" fontId="42" fillId="14" borderId="61" xfId="0" applyNumberFormat="1" applyFont="1" applyFill="1" applyBorder="1" applyAlignment="1" applyProtection="1">
      <alignment horizontal="left" vertical="top"/>
    </xf>
    <xf numFmtId="0" fontId="42" fillId="14" borderId="61" xfId="0" applyNumberFormat="1" applyFont="1" applyFill="1" applyBorder="1" applyAlignment="1" applyProtection="1">
      <alignment horizontal="left" vertical="top" indent="1"/>
    </xf>
    <xf numFmtId="312" fontId="42" fillId="14" borderId="61" xfId="0" applyNumberFormat="1" applyFont="1" applyFill="1" applyBorder="1" applyAlignment="1" applyProtection="1">
      <alignment horizontal="right" vertical="top"/>
    </xf>
    <xf numFmtId="0" fontId="40" fillId="15" borderId="62" xfId="0" applyNumberFormat="1" applyFont="1" applyFill="1" applyBorder="1" applyAlignment="1" applyProtection="1">
      <alignment horizontal="center" vertical="center" wrapText="1"/>
    </xf>
    <xf numFmtId="0" fontId="40" fillId="15" borderId="63" xfId="0" applyNumberFormat="1" applyFont="1" applyFill="1" applyBorder="1" applyAlignment="1" applyProtection="1">
      <alignment horizontal="center" vertical="center" wrapText="1"/>
    </xf>
    <xf numFmtId="312" fontId="40" fillId="16" borderId="64" xfId="0" applyNumberFormat="1" applyFont="1" applyFill="1" applyBorder="1" applyAlignment="1" applyProtection="1">
      <alignment horizontal="right" vertical="top"/>
    </xf>
    <xf numFmtId="312" fontId="42" fillId="14" borderId="64" xfId="0" applyNumberFormat="1" applyFont="1" applyFill="1" applyBorder="1" applyAlignment="1" applyProtection="1">
      <alignment horizontal="right" vertical="top"/>
    </xf>
    <xf numFmtId="0" fontId="31" fillId="2" borderId="3" xfId="0" applyFont="1" applyFill="1" applyBorder="1" applyAlignment="1">
      <alignment horizontal="center" vertical="center"/>
    </xf>
    <xf numFmtId="0" fontId="40" fillId="16" borderId="61" xfId="0" applyNumberFormat="1" applyFont="1" applyFill="1" applyBorder="1" applyAlignment="1" applyProtection="1">
      <alignment horizontal="left" vertical="top" indent="1"/>
    </xf>
    <xf numFmtId="0" fontId="42" fillId="14" borderId="65" xfId="0" applyNumberFormat="1" applyFont="1" applyFill="1" applyBorder="1" applyAlignment="1" applyProtection="1">
      <alignment horizontal="left" vertical="top"/>
    </xf>
    <xf numFmtId="0" fontId="42" fillId="14" borderId="41" xfId="0" applyNumberFormat="1" applyFont="1" applyFill="1" applyBorder="1" applyAlignment="1" applyProtection="1">
      <alignment horizontal="left" vertical="top"/>
    </xf>
    <xf numFmtId="312" fontId="42" fillId="14" borderId="41" xfId="0" applyNumberFormat="1" applyFont="1" applyFill="1" applyBorder="1" applyAlignment="1" applyProtection="1">
      <alignment horizontal="right" vertical="top"/>
    </xf>
    <xf numFmtId="0" fontId="42" fillId="14" borderId="0" xfId="0" applyNumberFormat="1" applyFont="1" applyFill="1" applyBorder="1" applyAlignment="1" applyProtection="1">
      <alignment vertical="top"/>
    </xf>
    <xf numFmtId="312" fontId="42" fillId="14" borderId="67" xfId="0" applyNumberFormat="1" applyFont="1" applyFill="1" applyBorder="1" applyAlignment="1" applyProtection="1">
      <alignment horizontal="right" vertical="top"/>
    </xf>
    <xf numFmtId="274" fontId="21" fillId="0" borderId="0" xfId="4" applyNumberFormat="1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3" fontId="44" fillId="0" borderId="0" xfId="0" applyNumberFormat="1" applyFont="1" applyAlignment="1">
      <alignment horizontal="left" vertical="center"/>
    </xf>
    <xf numFmtId="3" fontId="44" fillId="0" borderId="0" xfId="0" applyNumberFormat="1" applyFont="1" applyAlignment="1">
      <alignment horizontal="center" vertical="center"/>
    </xf>
    <xf numFmtId="0" fontId="45" fillId="0" borderId="0" xfId="0" applyFont="1" applyAlignment="1">
      <alignment vertical="center"/>
    </xf>
    <xf numFmtId="274" fontId="45" fillId="0" borderId="0" xfId="4" applyNumberFormat="1" applyFont="1" applyAlignment="1">
      <alignment vertical="center"/>
    </xf>
    <xf numFmtId="3" fontId="45" fillId="0" borderId="0" xfId="0" applyNumberFormat="1" applyFont="1" applyAlignment="1">
      <alignment horizontal="left" vertical="center"/>
    </xf>
    <xf numFmtId="3" fontId="45" fillId="0" borderId="0" xfId="0" applyNumberFormat="1" applyFont="1" applyAlignment="1">
      <alignment vertical="center"/>
    </xf>
    <xf numFmtId="0" fontId="44" fillId="0" borderId="2" xfId="0" applyFont="1" applyBorder="1" applyAlignment="1">
      <alignment horizontal="center" vertical="center"/>
    </xf>
    <xf numFmtId="3" fontId="44" fillId="0" borderId="2" xfId="0" applyNumberFormat="1" applyFont="1" applyBorder="1" applyAlignment="1">
      <alignment horizontal="center" vertical="center"/>
    </xf>
    <xf numFmtId="3" fontId="44" fillId="0" borderId="2" xfId="0" applyNumberFormat="1" applyFont="1" applyFill="1" applyBorder="1" applyAlignment="1">
      <alignment horizontal="center" vertical="center"/>
    </xf>
    <xf numFmtId="274" fontId="44" fillId="0" borderId="0" xfId="4" applyNumberFormat="1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vertical="center"/>
    </xf>
    <xf numFmtId="0" fontId="32" fillId="0" borderId="2" xfId="0" applyFont="1" applyBorder="1" applyAlignment="1">
      <alignment horizontal="left" vertical="center"/>
    </xf>
    <xf numFmtId="3" fontId="32" fillId="0" borderId="2" xfId="0" applyNumberFormat="1" applyFont="1" applyBorder="1" applyAlignment="1">
      <alignment vertical="center"/>
    </xf>
    <xf numFmtId="274" fontId="32" fillId="0" borderId="0" xfId="4" applyNumberFormat="1" applyFont="1" applyBorder="1" applyAlignment="1">
      <alignment vertical="center"/>
    </xf>
    <xf numFmtId="0" fontId="32" fillId="0" borderId="2" xfId="0" applyFont="1" applyFill="1" applyBorder="1" applyAlignment="1">
      <alignment vertical="center"/>
    </xf>
    <xf numFmtId="3" fontId="32" fillId="0" borderId="2" xfId="0" applyNumberFormat="1" applyFont="1" applyFill="1" applyBorder="1" applyAlignment="1">
      <alignment vertical="center"/>
    </xf>
    <xf numFmtId="274" fontId="32" fillId="0" borderId="0" xfId="4" applyNumberFormat="1" applyFont="1" applyFill="1" applyBorder="1" applyAlignment="1">
      <alignment vertical="center"/>
    </xf>
    <xf numFmtId="3" fontId="29" fillId="0" borderId="2" xfId="0" applyNumberFormat="1" applyFont="1" applyBorder="1" applyAlignment="1">
      <alignment vertical="center"/>
    </xf>
    <xf numFmtId="274" fontId="29" fillId="0" borderId="0" xfId="4" applyNumberFormat="1" applyFont="1" applyBorder="1" applyAlignment="1">
      <alignment vertical="center"/>
    </xf>
    <xf numFmtId="3" fontId="33" fillId="0" borderId="0" xfId="0" applyNumberFormat="1" applyFont="1" applyAlignment="1">
      <alignment vertical="center"/>
    </xf>
    <xf numFmtId="3" fontId="28" fillId="0" borderId="0" xfId="0" applyNumberFormat="1" applyFont="1" applyAlignment="1">
      <alignment vertical="center"/>
    </xf>
    <xf numFmtId="3" fontId="32" fillId="0" borderId="0" xfId="0" applyNumberFormat="1" applyFont="1" applyAlignment="1">
      <alignment vertical="center"/>
    </xf>
    <xf numFmtId="0" fontId="44" fillId="0" borderId="2" xfId="0" applyFont="1" applyFill="1" applyBorder="1" applyAlignment="1">
      <alignment horizontal="center" vertical="center"/>
    </xf>
    <xf numFmtId="0" fontId="47" fillId="0" borderId="2" xfId="0" applyFont="1" applyFill="1" applyBorder="1" applyAlignment="1">
      <alignment horizontal="center" vertical="center"/>
    </xf>
    <xf numFmtId="0" fontId="46" fillId="0" borderId="2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3" fontId="48" fillId="0" borderId="2" xfId="0" applyNumberFormat="1" applyFont="1" applyFill="1" applyBorder="1" applyAlignment="1">
      <alignment vertical="center"/>
    </xf>
    <xf numFmtId="3" fontId="49" fillId="0" borderId="2" xfId="0" applyNumberFormat="1" applyFont="1" applyFill="1" applyBorder="1" applyAlignment="1">
      <alignment vertical="center"/>
    </xf>
    <xf numFmtId="3" fontId="28" fillId="0" borderId="2" xfId="0" applyNumberFormat="1" applyFont="1" applyFill="1" applyBorder="1" applyAlignment="1">
      <alignment vertical="center"/>
    </xf>
    <xf numFmtId="3" fontId="29" fillId="0" borderId="2" xfId="0" applyNumberFormat="1" applyFont="1" applyFill="1" applyBorder="1" applyAlignment="1">
      <alignment vertical="center"/>
    </xf>
    <xf numFmtId="3" fontId="50" fillId="0" borderId="2" xfId="0" applyNumberFormat="1" applyFont="1" applyFill="1" applyBorder="1" applyAlignment="1">
      <alignment vertical="center"/>
    </xf>
    <xf numFmtId="3" fontId="33" fillId="0" borderId="2" xfId="0" applyNumberFormat="1" applyFont="1" applyFill="1" applyBorder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Fill="1" applyAlignment="1">
      <alignment horizontal="center" vertical="center"/>
    </xf>
    <xf numFmtId="0" fontId="35" fillId="0" borderId="0" xfId="0" applyFont="1" applyFill="1" applyAlignment="1">
      <alignment vertical="center"/>
    </xf>
    <xf numFmtId="274" fontId="32" fillId="2" borderId="0" xfId="4" applyNumberFormat="1" applyFont="1" applyFill="1" applyAlignment="1">
      <alignment vertical="center"/>
    </xf>
    <xf numFmtId="274" fontId="32" fillId="0" borderId="0" xfId="4" applyNumberFormat="1" applyFont="1" applyFill="1" applyAlignment="1">
      <alignment vertical="center"/>
    </xf>
    <xf numFmtId="274" fontId="33" fillId="0" borderId="0" xfId="4" applyNumberFormat="1" applyFont="1" applyFill="1" applyAlignment="1">
      <alignment vertical="center"/>
    </xf>
    <xf numFmtId="274" fontId="0" fillId="0" borderId="0" xfId="0" applyNumberFormat="1"/>
    <xf numFmtId="43" fontId="9" fillId="0" borderId="0" xfId="4" applyFont="1" applyAlignment="1">
      <alignment horizontal="center"/>
    </xf>
    <xf numFmtId="0" fontId="10" fillId="17" borderId="2" xfId="0" applyFont="1" applyFill="1" applyBorder="1" applyAlignment="1">
      <alignment horizontal="center" vertical="center" wrapText="1"/>
    </xf>
    <xf numFmtId="0" fontId="9" fillId="7" borderId="70" xfId="0" applyFont="1" applyFill="1" applyBorder="1" applyAlignment="1">
      <alignment horizontal="center" vertical="center"/>
    </xf>
    <xf numFmtId="0" fontId="9" fillId="7" borderId="71" xfId="0" applyFont="1" applyFill="1" applyBorder="1" applyAlignment="1">
      <alignment vertical="center"/>
    </xf>
    <xf numFmtId="274" fontId="9" fillId="7" borderId="71" xfId="4" applyNumberFormat="1" applyFont="1" applyFill="1" applyBorder="1" applyAlignment="1">
      <alignment vertical="center"/>
    </xf>
    <xf numFmtId="0" fontId="9" fillId="0" borderId="72" xfId="0" applyFont="1" applyBorder="1" applyAlignment="1">
      <alignment horizontal="center" vertical="center"/>
    </xf>
    <xf numFmtId="0" fontId="9" fillId="0" borderId="23" xfId="0" applyFont="1" applyBorder="1" applyAlignment="1">
      <alignment vertical="center"/>
    </xf>
    <xf numFmtId="274" fontId="9" fillId="0" borderId="23" xfId="4" applyNumberFormat="1" applyFont="1" applyBorder="1" applyAlignment="1">
      <alignment vertical="center"/>
    </xf>
    <xf numFmtId="0" fontId="9" fillId="0" borderId="73" xfId="0" applyFont="1" applyBorder="1" applyAlignment="1">
      <alignment horizontal="center" vertical="center"/>
    </xf>
    <xf numFmtId="0" fontId="1" fillId="0" borderId="43" xfId="0" applyFont="1" applyBorder="1" applyAlignment="1">
      <alignment vertical="center"/>
    </xf>
    <xf numFmtId="274" fontId="9" fillId="0" borderId="43" xfId="4" applyNumberFormat="1" applyFont="1" applyBorder="1" applyAlignment="1">
      <alignment vertical="center"/>
    </xf>
    <xf numFmtId="274" fontId="1" fillId="17" borderId="43" xfId="4" applyNumberFormat="1" applyFont="1" applyFill="1" applyBorder="1" applyAlignment="1">
      <alignment vertical="center"/>
    </xf>
    <xf numFmtId="274" fontId="9" fillId="17" borderId="43" xfId="4" applyNumberFormat="1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 wrapText="1" indent="1"/>
    </xf>
    <xf numFmtId="274" fontId="11" fillId="17" borderId="3" xfId="4" applyNumberFormat="1" applyFont="1" applyFill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 indent="1"/>
    </xf>
    <xf numFmtId="0" fontId="9" fillId="0" borderId="25" xfId="0" applyFont="1" applyBorder="1" applyAlignment="1">
      <alignment horizontal="center" vertical="center"/>
    </xf>
    <xf numFmtId="274" fontId="11" fillId="17" borderId="4" xfId="4" applyNumberFormat="1" applyFont="1" applyFill="1" applyBorder="1" applyAlignment="1">
      <alignment vertical="center"/>
    </xf>
    <xf numFmtId="0" fontId="3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/>
    </xf>
    <xf numFmtId="0" fontId="9" fillId="0" borderId="74" xfId="0" applyFont="1" applyBorder="1" applyAlignment="1">
      <alignment horizontal="center" vertical="center"/>
    </xf>
    <xf numFmtId="43" fontId="9" fillId="0" borderId="40" xfId="4" applyNumberFormat="1" applyFont="1" applyBorder="1" applyAlignment="1">
      <alignment horizontal="center" vertical="center"/>
    </xf>
    <xf numFmtId="274" fontId="9" fillId="7" borderId="75" xfId="0" applyNumberFormat="1" applyFont="1" applyFill="1" applyBorder="1" applyAlignment="1">
      <alignment vertical="center"/>
    </xf>
    <xf numFmtId="274" fontId="9" fillId="0" borderId="76" xfId="4" applyNumberFormat="1" applyFont="1" applyBorder="1" applyAlignment="1">
      <alignment vertical="center"/>
    </xf>
    <xf numFmtId="0" fontId="9" fillId="0" borderId="77" xfId="0" applyFont="1" applyBorder="1" applyAlignment="1">
      <alignment vertical="center"/>
    </xf>
    <xf numFmtId="274" fontId="3" fillId="0" borderId="14" xfId="4" applyNumberFormat="1" applyFont="1" applyBorder="1" applyAlignment="1">
      <alignment vertical="center"/>
    </xf>
    <xf numFmtId="274" fontId="14" fillId="0" borderId="14" xfId="4" applyNumberFormat="1" applyFont="1" applyBorder="1" applyAlignment="1">
      <alignment vertical="center"/>
    </xf>
    <xf numFmtId="274" fontId="11" fillId="0" borderId="14" xfId="4" applyNumberFormat="1" applyFont="1" applyFill="1" applyBorder="1" applyAlignment="1">
      <alignment vertical="center"/>
    </xf>
    <xf numFmtId="0" fontId="11" fillId="0" borderId="78" xfId="0" applyFont="1" applyBorder="1" applyAlignment="1">
      <alignment horizontal="center" vertical="center"/>
    </xf>
    <xf numFmtId="0" fontId="11" fillId="0" borderId="79" xfId="0" applyFont="1" applyBorder="1" applyAlignment="1">
      <alignment vertical="center"/>
    </xf>
    <xf numFmtId="274" fontId="9" fillId="0" borderId="79" xfId="4" applyNumberFormat="1" applyFont="1" applyBorder="1" applyAlignment="1">
      <alignment vertical="center"/>
    </xf>
    <xf numFmtId="274" fontId="1" fillId="0" borderId="79" xfId="4" applyNumberFormat="1" applyFont="1" applyBorder="1" applyAlignment="1">
      <alignment vertical="center"/>
    </xf>
    <xf numFmtId="274" fontId="9" fillId="17" borderId="79" xfId="4" applyNumberFormat="1" applyFont="1" applyFill="1" applyBorder="1" applyAlignment="1">
      <alignment vertical="center"/>
    </xf>
    <xf numFmtId="274" fontId="11" fillId="17" borderId="79" xfId="4" applyNumberFormat="1" applyFont="1" applyFill="1" applyBorder="1" applyAlignment="1">
      <alignment vertical="center"/>
    </xf>
    <xf numFmtId="0" fontId="9" fillId="0" borderId="80" xfId="0" applyFont="1" applyBorder="1" applyAlignment="1">
      <alignment horizontal="center" vertical="center"/>
    </xf>
    <xf numFmtId="274" fontId="9" fillId="17" borderId="17" xfId="4" applyNumberFormat="1" applyFont="1" applyFill="1" applyBorder="1" applyAlignment="1">
      <alignment vertical="center"/>
    </xf>
    <xf numFmtId="0" fontId="11" fillId="0" borderId="25" xfId="0" applyFont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274" fontId="9" fillId="0" borderId="3" xfId="4" applyNumberFormat="1" applyFont="1" applyBorder="1" applyAlignment="1">
      <alignment vertical="center"/>
    </xf>
    <xf numFmtId="274" fontId="11" fillId="17" borderId="11" xfId="4" applyNumberFormat="1" applyFont="1" applyFill="1" applyBorder="1" applyAlignment="1">
      <alignment vertical="center"/>
    </xf>
    <xf numFmtId="0" fontId="11" fillId="0" borderId="78" xfId="0" applyFont="1" applyBorder="1" applyAlignment="1">
      <alignment vertical="center"/>
    </xf>
    <xf numFmtId="274" fontId="9" fillId="17" borderId="81" xfId="4" applyNumberFormat="1" applyFont="1" applyFill="1" applyBorder="1" applyAlignment="1">
      <alignment vertical="center"/>
    </xf>
    <xf numFmtId="274" fontId="11" fillId="17" borderId="81" xfId="4" applyNumberFormat="1" applyFont="1" applyFill="1" applyBorder="1" applyAlignment="1">
      <alignment vertical="center"/>
    </xf>
    <xf numFmtId="0" fontId="9" fillId="7" borderId="80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vertical="center"/>
    </xf>
    <xf numFmtId="274" fontId="9" fillId="7" borderId="2" xfId="4" applyNumberFormat="1" applyFont="1" applyFill="1" applyBorder="1" applyAlignment="1">
      <alignment vertical="center"/>
    </xf>
    <xf numFmtId="274" fontId="1" fillId="7" borderId="2" xfId="4" applyNumberFormat="1" applyFont="1" applyFill="1" applyBorder="1" applyAlignment="1">
      <alignment vertical="center"/>
    </xf>
    <xf numFmtId="0" fontId="11" fillId="0" borderId="44" xfId="0" applyFont="1" applyBorder="1" applyAlignment="1">
      <alignment vertical="center"/>
    </xf>
    <xf numFmtId="274" fontId="9" fillId="0" borderId="44" xfId="4" applyNumberFormat="1" applyFont="1" applyBorder="1" applyAlignment="1">
      <alignment vertical="center"/>
    </xf>
    <xf numFmtId="274" fontId="1" fillId="0" borderId="44" xfId="4" applyNumberFormat="1" applyFont="1" applyBorder="1" applyAlignment="1">
      <alignment vertical="center"/>
    </xf>
    <xf numFmtId="274" fontId="11" fillId="17" borderId="82" xfId="4" applyNumberFormat="1" applyFont="1" applyFill="1" applyBorder="1" applyAlignment="1">
      <alignment vertical="center"/>
    </xf>
    <xf numFmtId="0" fontId="11" fillId="0" borderId="3" xfId="0" applyFont="1" applyBorder="1" applyAlignment="1">
      <alignment vertical="center"/>
    </xf>
    <xf numFmtId="274" fontId="3" fillId="17" borderId="82" xfId="4" applyNumberFormat="1" applyFont="1" applyFill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4" fontId="11" fillId="0" borderId="83" xfId="0" applyNumberFormat="1" applyFont="1" applyBorder="1" applyAlignment="1">
      <alignment vertical="center"/>
    </xf>
    <xf numFmtId="14" fontId="9" fillId="0" borderId="40" xfId="0" applyNumberFormat="1" applyFont="1" applyBorder="1" applyAlignment="1">
      <alignment vertical="center"/>
    </xf>
    <xf numFmtId="14" fontId="11" fillId="0" borderId="15" xfId="0" applyNumberFormat="1" applyFont="1" applyBorder="1" applyAlignment="1">
      <alignment vertical="center"/>
    </xf>
    <xf numFmtId="0" fontId="11" fillId="0" borderId="83" xfId="0" applyFont="1" applyBorder="1" applyAlignment="1">
      <alignment vertical="center"/>
    </xf>
    <xf numFmtId="0" fontId="9" fillId="7" borderId="40" xfId="0" applyFont="1" applyFill="1" applyBorder="1" applyAlignment="1">
      <alignment vertical="center"/>
    </xf>
    <xf numFmtId="0" fontId="11" fillId="0" borderId="14" xfId="0" applyFont="1" applyBorder="1" applyAlignment="1">
      <alignment vertical="center"/>
    </xf>
    <xf numFmtId="274" fontId="3" fillId="0" borderId="0" xfId="4" applyNumberFormat="1" applyFont="1" applyAlignment="1">
      <alignment vertical="center"/>
    </xf>
    <xf numFmtId="274" fontId="1" fillId="0" borderId="0" xfId="4" applyNumberFormat="1" applyFont="1" applyAlignment="1">
      <alignment vertical="center"/>
    </xf>
    <xf numFmtId="274" fontId="10" fillId="0" borderId="0" xfId="4" applyNumberFormat="1" applyFont="1" applyAlignment="1">
      <alignment vertical="center"/>
    </xf>
    <xf numFmtId="274" fontId="11" fillId="0" borderId="0" xfId="0" applyNumberFormat="1" applyFont="1" applyAlignment="1">
      <alignment vertical="center"/>
    </xf>
    <xf numFmtId="274" fontId="3" fillId="0" borderId="0" xfId="0" applyNumberFormat="1" applyFont="1" applyAlignment="1">
      <alignment vertical="center"/>
    </xf>
    <xf numFmtId="274" fontId="9" fillId="0" borderId="4" xfId="4" applyNumberFormat="1" applyFont="1" applyBorder="1" applyAlignment="1">
      <alignment vertical="center"/>
    </xf>
    <xf numFmtId="274" fontId="9" fillId="17" borderId="11" xfId="4" applyNumberFormat="1" applyFont="1" applyFill="1" applyBorder="1" applyAlignment="1">
      <alignment vertical="center"/>
    </xf>
    <xf numFmtId="0" fontId="53" fillId="7" borderId="80" xfId="0" applyFont="1" applyFill="1" applyBorder="1" applyAlignment="1">
      <alignment horizontal="center" vertical="center"/>
    </xf>
    <xf numFmtId="0" fontId="53" fillId="7" borderId="2" xfId="0" applyFont="1" applyFill="1" applyBorder="1" applyAlignment="1">
      <alignment horizontal="left" vertical="center" indent="1"/>
    </xf>
    <xf numFmtId="274" fontId="53" fillId="7" borderId="2" xfId="4" applyNumberFormat="1" applyFont="1" applyFill="1" applyBorder="1" applyAlignment="1">
      <alignment vertical="center"/>
    </xf>
    <xf numFmtId="0" fontId="9" fillId="7" borderId="53" xfId="0" applyFont="1" applyFill="1" applyBorder="1" applyAlignment="1">
      <alignment horizontal="center" vertical="center"/>
    </xf>
    <xf numFmtId="0" fontId="9" fillId="7" borderId="56" xfId="0" applyFont="1" applyFill="1" applyBorder="1" applyAlignment="1">
      <alignment vertical="center"/>
    </xf>
    <xf numFmtId="274" fontId="1" fillId="7" borderId="56" xfId="4" applyNumberFormat="1" applyFont="1" applyFill="1" applyBorder="1" applyAlignment="1">
      <alignment vertical="center"/>
    </xf>
    <xf numFmtId="274" fontId="10" fillId="7" borderId="56" xfId="4" applyNumberFormat="1" applyFont="1" applyFill="1" applyBorder="1" applyAlignment="1">
      <alignment vertical="center"/>
    </xf>
    <xf numFmtId="274" fontId="9" fillId="0" borderId="0" xfId="4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/>
    <xf numFmtId="3" fontId="54" fillId="0" borderId="0" xfId="0" applyNumberFormat="1" applyFont="1"/>
    <xf numFmtId="274" fontId="3" fillId="0" borderId="0" xfId="4" applyNumberFormat="1" applyFont="1" applyAlignment="1">
      <alignment vertical="center" wrapText="1"/>
    </xf>
    <xf numFmtId="0" fontId="9" fillId="0" borderId="0" xfId="0" applyFont="1"/>
    <xf numFmtId="274" fontId="9" fillId="0" borderId="0" xfId="0" applyNumberFormat="1" applyFont="1" applyAlignment="1">
      <alignment vertical="center"/>
    </xf>
    <xf numFmtId="0" fontId="14" fillId="0" borderId="0" xfId="0" applyFont="1"/>
    <xf numFmtId="274" fontId="10" fillId="0" borderId="0" xfId="0" applyNumberFormat="1" applyFont="1" applyAlignment="1">
      <alignment vertical="center"/>
    </xf>
    <xf numFmtId="274" fontId="14" fillId="0" borderId="0" xfId="0" applyNumberFormat="1" applyFont="1"/>
    <xf numFmtId="274" fontId="54" fillId="0" borderId="0" xfId="4" applyNumberFormat="1" applyFont="1"/>
    <xf numFmtId="3" fontId="55" fillId="0" borderId="0" xfId="0" applyNumberFormat="1" applyFont="1"/>
    <xf numFmtId="3" fontId="11" fillId="0" borderId="0" xfId="0" applyNumberFormat="1" applyFont="1" applyAlignment="1">
      <alignment vertical="center"/>
    </xf>
    <xf numFmtId="0" fontId="9" fillId="0" borderId="0" xfId="0" applyFont="1" applyAlignment="1">
      <alignment horizontal="center"/>
    </xf>
    <xf numFmtId="0" fontId="56" fillId="0" borderId="0" xfId="0" applyFont="1" applyAlignment="1">
      <alignment horizontal="center" vertical="center"/>
    </xf>
    <xf numFmtId="274" fontId="56" fillId="0" borderId="0" xfId="0" applyNumberFormat="1" applyFont="1" applyAlignment="1">
      <alignment horizontal="center" vertical="center"/>
    </xf>
    <xf numFmtId="274" fontId="57" fillId="0" borderId="0" xfId="4" applyNumberFormat="1" applyFont="1" applyAlignment="1">
      <alignment vertical="center"/>
    </xf>
    <xf numFmtId="274" fontId="57" fillId="0" borderId="0" xfId="0" applyNumberFormat="1" applyFont="1" applyAlignment="1">
      <alignment vertical="center"/>
    </xf>
    <xf numFmtId="0" fontId="11" fillId="0" borderId="0" xfId="0" applyFont="1" applyAlignment="1">
      <alignment wrapText="1"/>
    </xf>
    <xf numFmtId="274" fontId="11" fillId="0" borderId="0" xfId="4" applyNumberFormat="1" applyFont="1" applyAlignment="1">
      <alignment horizontal="center" vertical="center"/>
    </xf>
    <xf numFmtId="3" fontId="58" fillId="0" borderId="0" xfId="0" applyNumberFormat="1" applyFont="1"/>
    <xf numFmtId="3" fontId="59" fillId="0" borderId="0" xfId="0" applyNumberFormat="1" applyFont="1"/>
    <xf numFmtId="274" fontId="11" fillId="0" borderId="14" xfId="0" applyNumberFormat="1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53" fillId="7" borderId="40" xfId="0" applyFont="1" applyFill="1" applyBorder="1" applyAlignment="1">
      <alignment vertical="center"/>
    </xf>
    <xf numFmtId="274" fontId="12" fillId="0" borderId="0" xfId="4" applyNumberFormat="1" applyFont="1" applyAlignment="1">
      <alignment vertical="center"/>
    </xf>
    <xf numFmtId="274" fontId="1" fillId="7" borderId="16" xfId="4" applyNumberFormat="1" applyFont="1" applyFill="1" applyBorder="1" applyAlignment="1">
      <alignment vertical="center"/>
    </xf>
    <xf numFmtId="43" fontId="10" fillId="0" borderId="0" xfId="4" applyFont="1" applyAlignment="1">
      <alignment vertical="center"/>
    </xf>
    <xf numFmtId="0" fontId="14" fillId="0" borderId="0" xfId="0" applyFont="1" applyAlignment="1">
      <alignment vertical="center"/>
    </xf>
    <xf numFmtId="43" fontId="14" fillId="0" borderId="0" xfId="4" applyFont="1" applyAlignment="1">
      <alignment vertical="center"/>
    </xf>
    <xf numFmtId="274" fontId="14" fillId="0" borderId="0" xfId="0" applyNumberFormat="1" applyFont="1" applyAlignment="1">
      <alignment vertical="center"/>
    </xf>
    <xf numFmtId="43" fontId="56" fillId="0" borderId="0" xfId="4" applyFont="1" applyAlignment="1">
      <alignment horizontal="center" vertical="center"/>
    </xf>
    <xf numFmtId="0" fontId="42" fillId="14" borderId="61" xfId="0" quotePrefix="1" applyNumberFormat="1" applyFont="1" applyFill="1" applyBorder="1" applyAlignment="1" applyProtection="1">
      <alignment horizontal="left" vertical="top" indent="1"/>
    </xf>
    <xf numFmtId="0" fontId="22" fillId="0" borderId="2" xfId="12564" quotePrefix="1" applyFont="1" applyBorder="1" applyAlignment="1" applyProtection="1">
      <alignment vertical="center"/>
      <protection hidden="1"/>
    </xf>
    <xf numFmtId="0" fontId="22" fillId="2" borderId="2" xfId="12564" quotePrefix="1" applyFont="1" applyFill="1" applyBorder="1" applyAlignment="1" applyProtection="1">
      <alignment vertical="center"/>
      <protection hidden="1"/>
    </xf>
    <xf numFmtId="0" fontId="24" fillId="0" borderId="2" xfId="12494" quotePrefix="1" applyNumberFormat="1" applyFont="1" applyFill="1" applyBorder="1" applyAlignment="1" applyProtection="1">
      <alignment horizontal="left" vertical="center"/>
      <protection locked="0"/>
    </xf>
    <xf numFmtId="0" fontId="24" fillId="0" borderId="2" xfId="12494" quotePrefix="1" applyNumberFormat="1" applyFont="1" applyFill="1" applyBorder="1" applyAlignment="1" applyProtection="1">
      <alignment horizontal="left" vertical="center"/>
      <protection locked="0"/>
    </xf>
    <xf numFmtId="0" fontId="22" fillId="0" borderId="2" xfId="12494" quotePrefix="1" applyNumberFormat="1" applyFont="1" applyFill="1" applyBorder="1" applyAlignment="1" applyProtection="1">
      <alignment horizontal="left" vertical="center"/>
      <protection locked="0"/>
    </xf>
    <xf numFmtId="0" fontId="26" fillId="0" borderId="2" xfId="12494" quotePrefix="1" applyNumberFormat="1" applyFont="1" applyFill="1" applyBorder="1" applyAlignment="1" applyProtection="1">
      <alignment horizontal="left" vertical="center"/>
      <protection locked="0"/>
    </xf>
    <xf numFmtId="0" fontId="27" fillId="0" borderId="2" xfId="12494" quotePrefix="1" applyNumberFormat="1" applyFont="1" applyFill="1" applyBorder="1" applyAlignment="1" applyProtection="1">
      <alignment horizontal="left" vertical="center"/>
      <protection locked="0"/>
    </xf>
    <xf numFmtId="0" fontId="24" fillId="0" borderId="2" xfId="12494" quotePrefix="1" applyNumberFormat="1" applyFont="1" applyFill="1" applyBorder="1" applyAlignment="1">
      <alignment horizontal="left" vertical="center"/>
    </xf>
    <xf numFmtId="0" fontId="11" fillId="0" borderId="3" xfId="0" quotePrefix="1" applyFont="1" applyBorder="1" applyAlignment="1">
      <alignment vertical="center" wrapText="1"/>
    </xf>
    <xf numFmtId="274" fontId="9" fillId="0" borderId="3" xfId="4" quotePrefix="1" applyNumberFormat="1" applyFont="1" applyBorder="1" applyAlignment="1">
      <alignment vertical="center" wrapText="1"/>
    </xf>
    <xf numFmtId="0" fontId="11" fillId="0" borderId="4" xfId="0" quotePrefix="1" applyFont="1" applyBorder="1" applyAlignment="1">
      <alignment vertical="center" wrapText="1"/>
    </xf>
    <xf numFmtId="14" fontId="22" fillId="0" borderId="2" xfId="0" applyNumberFormat="1" applyFont="1" applyBorder="1" applyAlignment="1">
      <alignment horizontal="center" vertical="center"/>
    </xf>
    <xf numFmtId="0" fontId="18" fillId="14" borderId="61" xfId="0" applyNumberFormat="1" applyFont="1" applyFill="1" applyBorder="1" applyAlignment="1" applyProtection="1">
      <alignment horizontal="left" vertical="top" indent="1"/>
    </xf>
    <xf numFmtId="0" fontId="18" fillId="14" borderId="61" xfId="0" applyNumberFormat="1" applyFont="1" applyFill="1" applyBorder="1" applyAlignment="1" applyProtection="1">
      <alignment horizontal="left" vertical="top"/>
    </xf>
    <xf numFmtId="274" fontId="11" fillId="0" borderId="0" xfId="4" applyNumberFormat="1" applyFont="1" applyAlignment="1">
      <alignment horizontal="center"/>
    </xf>
    <xf numFmtId="274" fontId="9" fillId="0" borderId="0" xfId="4" applyNumberFormat="1" applyFont="1" applyAlignment="1">
      <alignment horizontal="center" vertical="center"/>
    </xf>
    <xf numFmtId="274" fontId="247" fillId="0" borderId="0" xfId="4" applyNumberFormat="1" applyFont="1" applyFill="1" applyAlignment="1" applyProtection="1">
      <alignment vertical="center"/>
      <protection locked="0"/>
    </xf>
    <xf numFmtId="0" fontId="247" fillId="0" borderId="0" xfId="0" applyFont="1" applyFill="1" applyAlignment="1">
      <alignment vertical="center"/>
    </xf>
    <xf numFmtId="0" fontId="248" fillId="0" borderId="0" xfId="0" applyFont="1" applyFill="1"/>
    <xf numFmtId="0" fontId="249" fillId="0" borderId="0" xfId="0" applyFont="1"/>
    <xf numFmtId="274" fontId="251" fillId="0" borderId="0" xfId="4" applyNumberFormat="1" applyFont="1" applyFill="1" applyAlignment="1" applyProtection="1">
      <alignment vertical="center"/>
      <protection locked="0"/>
    </xf>
    <xf numFmtId="0" fontId="252" fillId="0" borderId="0" xfId="0" applyFont="1" applyFill="1"/>
    <xf numFmtId="274" fontId="250" fillId="0" borderId="0" xfId="4" applyNumberFormat="1" applyFont="1" applyFill="1" applyAlignment="1" applyProtection="1">
      <alignment horizontal="center" vertical="center"/>
      <protection locked="0"/>
    </xf>
    <xf numFmtId="0" fontId="253" fillId="5" borderId="2" xfId="0" applyFont="1" applyFill="1" applyBorder="1" applyAlignment="1" applyProtection="1">
      <alignment horizontal="center" vertical="center" wrapText="1"/>
      <protection locked="0"/>
    </xf>
    <xf numFmtId="0" fontId="253" fillId="5" borderId="17" xfId="0" applyFont="1" applyFill="1" applyBorder="1" applyAlignment="1" applyProtection="1">
      <alignment horizontal="center" vertical="center" wrapText="1"/>
      <protection locked="0"/>
    </xf>
    <xf numFmtId="274" fontId="253" fillId="5" borderId="17" xfId="4" applyNumberFormat="1" applyFont="1" applyFill="1" applyBorder="1" applyAlignment="1" applyProtection="1">
      <alignment horizontal="center" vertical="center" wrapText="1"/>
      <protection locked="0"/>
    </xf>
    <xf numFmtId="0" fontId="253" fillId="0" borderId="107" xfId="0" applyFont="1" applyFill="1" applyBorder="1" applyAlignment="1" applyProtection="1">
      <alignment horizontal="center" vertical="center"/>
      <protection locked="0"/>
    </xf>
    <xf numFmtId="0" fontId="253" fillId="0" borderId="107" xfId="0" applyNumberFormat="1" applyFont="1" applyFill="1" applyBorder="1" applyAlignment="1" applyProtection="1">
      <alignment horizontal="center" vertical="center"/>
      <protection locked="0"/>
    </xf>
    <xf numFmtId="0" fontId="253" fillId="0" borderId="42" xfId="0" applyFont="1" applyFill="1" applyBorder="1" applyAlignment="1" applyProtection="1">
      <alignment horizontal="center" vertical="center" wrapText="1"/>
      <protection locked="0"/>
    </xf>
    <xf numFmtId="0" fontId="253" fillId="0" borderId="100" xfId="0" applyFont="1" applyFill="1" applyBorder="1" applyAlignment="1" applyProtection="1">
      <alignment horizontal="center" vertical="center" wrapText="1"/>
      <protection locked="0"/>
    </xf>
    <xf numFmtId="274" fontId="253" fillId="0" borderId="100" xfId="4" applyNumberFormat="1" applyFont="1" applyFill="1" applyBorder="1" applyAlignment="1" applyProtection="1">
      <alignment horizontal="center" vertical="center" wrapText="1"/>
      <protection locked="0"/>
    </xf>
    <xf numFmtId="0" fontId="253" fillId="0" borderId="119" xfId="0" applyFont="1" applyFill="1" applyBorder="1" applyAlignment="1" applyProtection="1">
      <alignment horizontal="center" vertical="center" wrapText="1"/>
      <protection locked="0"/>
    </xf>
    <xf numFmtId="0" fontId="249" fillId="0" borderId="0" xfId="0" applyFont="1" applyFill="1"/>
    <xf numFmtId="0" fontId="250" fillId="60" borderId="107" xfId="0" applyFont="1" applyFill="1" applyBorder="1" applyAlignment="1" applyProtection="1">
      <alignment horizontal="center" vertical="center"/>
      <protection locked="0"/>
    </xf>
    <xf numFmtId="0" fontId="250" fillId="60" borderId="107" xfId="0" applyNumberFormat="1" applyFont="1" applyFill="1" applyBorder="1" applyAlignment="1" applyProtection="1">
      <alignment horizontal="center" vertical="center"/>
      <protection locked="0"/>
    </xf>
    <xf numFmtId="0" fontId="250" fillId="60" borderId="42" xfId="0" applyFont="1" applyFill="1" applyBorder="1" applyAlignment="1" applyProtection="1">
      <alignment horizontal="left" vertical="center" wrapText="1"/>
      <protection locked="0"/>
    </xf>
    <xf numFmtId="0" fontId="250" fillId="0" borderId="42" xfId="0" applyFont="1" applyFill="1" applyBorder="1" applyAlignment="1" applyProtection="1">
      <alignment horizontal="center" vertical="center" wrapText="1"/>
      <protection locked="0"/>
    </xf>
    <xf numFmtId="0" fontId="250" fillId="0" borderId="100" xfId="0" applyFont="1" applyFill="1" applyBorder="1" applyAlignment="1" applyProtection="1">
      <alignment horizontal="center" vertical="center" wrapText="1"/>
      <protection locked="0"/>
    </xf>
    <xf numFmtId="274" fontId="250" fillId="0" borderId="100" xfId="4" applyNumberFormat="1" applyFont="1" applyFill="1" applyBorder="1" applyAlignment="1" applyProtection="1">
      <alignment horizontal="center" vertical="center" wrapText="1"/>
      <protection locked="0"/>
    </xf>
    <xf numFmtId="0" fontId="250" fillId="0" borderId="119" xfId="0" applyFont="1" applyFill="1" applyBorder="1" applyAlignment="1" applyProtection="1">
      <alignment horizontal="center" vertical="center" wrapText="1"/>
      <protection locked="0"/>
    </xf>
    <xf numFmtId="0" fontId="254" fillId="0" borderId="0" xfId="0" applyFont="1" applyFill="1"/>
    <xf numFmtId="0" fontId="250" fillId="0" borderId="8" xfId="0" applyFont="1" applyFill="1" applyBorder="1" applyAlignment="1" applyProtection="1">
      <alignment horizontal="center" vertical="center"/>
      <protection locked="0"/>
    </xf>
    <xf numFmtId="0" fontId="251" fillId="0" borderId="24" xfId="0" applyNumberFormat="1" applyFont="1" applyFill="1" applyBorder="1" applyAlignment="1" applyProtection="1">
      <alignment horizontal="left" vertical="center"/>
      <protection locked="0"/>
    </xf>
    <xf numFmtId="0" fontId="250" fillId="0" borderId="3" xfId="0" applyFont="1" applyFill="1" applyBorder="1" applyAlignment="1" applyProtection="1">
      <alignment horizontal="left" vertical="center" wrapText="1"/>
      <protection locked="0"/>
    </xf>
    <xf numFmtId="274" fontId="250" fillId="0" borderId="3" xfId="4" applyNumberFormat="1" applyFont="1" applyFill="1" applyBorder="1" applyAlignment="1" applyProtection="1">
      <alignment vertical="center"/>
      <protection locked="0"/>
    </xf>
    <xf numFmtId="274" fontId="251" fillId="0" borderId="3" xfId="4" applyNumberFormat="1" applyFont="1" applyFill="1" applyBorder="1" applyAlignment="1" applyProtection="1">
      <alignment vertical="center"/>
      <protection locked="0"/>
    </xf>
    <xf numFmtId="274" fontId="251" fillId="0" borderId="14" xfId="4" applyNumberFormat="1" applyFont="1" applyFill="1" applyBorder="1" applyAlignment="1" applyProtection="1">
      <alignment vertical="center"/>
      <protection locked="0"/>
    </xf>
    <xf numFmtId="0" fontId="251" fillId="0" borderId="3" xfId="0" applyFont="1" applyFill="1" applyBorder="1" applyAlignment="1" applyProtection="1">
      <alignment horizontal="left" vertical="center"/>
      <protection locked="0"/>
    </xf>
    <xf numFmtId="0" fontId="250" fillId="0" borderId="3" xfId="0" applyFont="1" applyFill="1" applyBorder="1" applyAlignment="1" applyProtection="1">
      <alignment horizontal="left" vertical="center"/>
      <protection locked="0"/>
    </xf>
    <xf numFmtId="0" fontId="251" fillId="0" borderId="0" xfId="0" applyFont="1" applyFill="1" applyAlignment="1" applyProtection="1">
      <alignment vertical="center"/>
      <protection locked="0"/>
    </xf>
    <xf numFmtId="0" fontId="251" fillId="0" borderId="4" xfId="0" applyFont="1" applyFill="1" applyBorder="1" applyAlignment="1" applyProtection="1">
      <alignment horizontal="left" vertical="center"/>
      <protection locked="0"/>
    </xf>
    <xf numFmtId="0" fontId="251" fillId="0" borderId="0" xfId="0" applyFont="1" applyFill="1"/>
    <xf numFmtId="274" fontId="251" fillId="0" borderId="4" xfId="4" applyNumberFormat="1" applyFont="1" applyFill="1" applyBorder="1" applyAlignment="1" applyProtection="1">
      <alignment vertical="center"/>
      <protection locked="0"/>
    </xf>
    <xf numFmtId="0" fontId="250" fillId="0" borderId="25" xfId="0" applyFont="1" applyFill="1" applyBorder="1" applyAlignment="1" applyProtection="1">
      <alignment horizontal="center" vertical="center"/>
      <protection locked="0"/>
    </xf>
    <xf numFmtId="0" fontId="251" fillId="0" borderId="9" xfId="0" applyFont="1" applyFill="1" applyBorder="1" applyAlignment="1" applyProtection="1">
      <alignment horizontal="left" vertical="center"/>
      <protection locked="0"/>
    </xf>
    <xf numFmtId="0" fontId="251" fillId="0" borderId="0" xfId="0" applyFont="1" applyFill="1" applyBorder="1" applyAlignment="1" applyProtection="1">
      <alignment vertical="center"/>
      <protection locked="0"/>
    </xf>
    <xf numFmtId="0" fontId="251" fillId="0" borderId="28" xfId="0" applyNumberFormat="1" applyFont="1" applyFill="1" applyBorder="1" applyAlignment="1" applyProtection="1">
      <alignment horizontal="left" vertical="center"/>
      <protection locked="0"/>
    </xf>
    <xf numFmtId="0" fontId="250" fillId="0" borderId="4" xfId="0" applyFont="1" applyFill="1" applyBorder="1" applyAlignment="1" applyProtection="1">
      <alignment horizontal="left" vertical="center"/>
      <protection locked="0"/>
    </xf>
    <xf numFmtId="274" fontId="251" fillId="0" borderId="15" xfId="4" applyNumberFormat="1" applyFont="1" applyFill="1" applyBorder="1" applyAlignment="1" applyProtection="1">
      <alignment vertical="center"/>
      <protection locked="0"/>
    </xf>
    <xf numFmtId="274" fontId="250" fillId="0" borderId="4" xfId="4" applyNumberFormat="1" applyFont="1" applyFill="1" applyBorder="1" applyAlignment="1" applyProtection="1">
      <alignment vertical="center"/>
      <protection locked="0"/>
    </xf>
    <xf numFmtId="274" fontId="250" fillId="0" borderId="15" xfId="4" applyNumberFormat="1" applyFont="1" applyFill="1" applyBorder="1" applyAlignment="1" applyProtection="1">
      <alignment vertical="center"/>
      <protection locked="0"/>
    </xf>
    <xf numFmtId="274" fontId="251" fillId="0" borderId="29" xfId="4" applyNumberFormat="1" applyFont="1" applyFill="1" applyBorder="1" applyAlignment="1" applyProtection="1">
      <alignment vertical="center"/>
      <protection locked="0"/>
    </xf>
    <xf numFmtId="274" fontId="251" fillId="0" borderId="29" xfId="6311" applyNumberFormat="1" applyFont="1" applyFill="1" applyBorder="1" applyAlignment="1" applyProtection="1">
      <alignment vertical="center"/>
      <protection locked="0"/>
    </xf>
    <xf numFmtId="0" fontId="251" fillId="0" borderId="4" xfId="0" applyFont="1" applyFill="1" applyBorder="1" applyAlignment="1" applyProtection="1">
      <alignment vertical="center"/>
      <protection locked="0"/>
    </xf>
    <xf numFmtId="274" fontId="251" fillId="0" borderId="28" xfId="4" applyNumberFormat="1" applyFont="1" applyFill="1" applyBorder="1" applyAlignment="1" applyProtection="1">
      <alignment vertical="center"/>
      <protection locked="0"/>
    </xf>
    <xf numFmtId="274" fontId="250" fillId="0" borderId="8" xfId="6134" applyNumberFormat="1" applyFont="1" applyFill="1" applyBorder="1" applyAlignment="1" applyProtection="1">
      <alignment horizontal="left" vertical="center"/>
      <protection locked="0"/>
    </xf>
    <xf numFmtId="274" fontId="251" fillId="0" borderId="3" xfId="6134" applyNumberFormat="1" applyFont="1" applyFill="1" applyBorder="1" applyAlignment="1" applyProtection="1">
      <alignment horizontal="left" vertical="center"/>
      <protection locked="0"/>
    </xf>
    <xf numFmtId="274" fontId="251" fillId="0" borderId="30" xfId="6134" applyNumberFormat="1" applyFont="1" applyFill="1" applyBorder="1" applyAlignment="1" applyProtection="1">
      <alignment horizontal="left" vertical="center"/>
      <protection locked="0"/>
    </xf>
    <xf numFmtId="274" fontId="251" fillId="0" borderId="8" xfId="6134" applyNumberFormat="1" applyFont="1" applyFill="1" applyBorder="1" applyAlignment="1" applyProtection="1">
      <alignment horizontal="left" vertical="center"/>
      <protection locked="0"/>
    </xf>
    <xf numFmtId="274" fontId="250" fillId="0" borderId="25" xfId="6134" applyNumberFormat="1" applyFont="1" applyFill="1" applyBorder="1" applyAlignment="1" applyProtection="1">
      <alignment horizontal="left" vertical="center"/>
      <protection locked="0"/>
    </xf>
    <xf numFmtId="274" fontId="251" fillId="0" borderId="4" xfId="6134" applyNumberFormat="1" applyFont="1" applyFill="1" applyBorder="1" applyAlignment="1" applyProtection="1">
      <alignment horizontal="left" vertical="center"/>
      <protection locked="0"/>
    </xf>
    <xf numFmtId="274" fontId="251" fillId="0" borderId="29" xfId="6134" applyNumberFormat="1" applyFont="1" applyFill="1" applyBorder="1" applyAlignment="1" applyProtection="1">
      <alignment horizontal="left" vertical="center"/>
      <protection locked="0"/>
    </xf>
    <xf numFmtId="274" fontId="251" fillId="0" borderId="0" xfId="6134" applyNumberFormat="1" applyFont="1" applyFill="1" applyBorder="1" applyAlignment="1" applyProtection="1">
      <alignment horizontal="left" vertical="center"/>
      <protection locked="0"/>
    </xf>
    <xf numFmtId="274" fontId="250" fillId="0" borderId="0" xfId="4" applyNumberFormat="1" applyFont="1" applyFill="1" applyAlignment="1" applyProtection="1">
      <alignment vertical="center"/>
      <protection locked="0"/>
    </xf>
    <xf numFmtId="0" fontId="251" fillId="0" borderId="0" xfId="0" applyFont="1" applyFill="1" applyBorder="1" applyAlignment="1" applyProtection="1">
      <alignment horizontal="left" vertical="center"/>
      <protection locked="0"/>
    </xf>
    <xf numFmtId="0" fontId="250" fillId="0" borderId="0" xfId="0" applyFont="1" applyFill="1" applyAlignment="1" applyProtection="1">
      <alignment vertical="center"/>
      <protection locked="0"/>
    </xf>
    <xf numFmtId="0" fontId="254" fillId="0" borderId="0" xfId="0" applyFont="1"/>
    <xf numFmtId="0" fontId="250" fillId="61" borderId="25" xfId="0" applyFont="1" applyFill="1" applyBorder="1" applyAlignment="1" applyProtection="1">
      <alignment horizontal="center" vertical="center"/>
      <protection locked="0"/>
    </xf>
    <xf numFmtId="0" fontId="250" fillId="61" borderId="28" xfId="0" applyNumberFormat="1" applyFont="1" applyFill="1" applyBorder="1" applyAlignment="1" applyProtection="1">
      <alignment horizontal="left" vertical="center"/>
      <protection locked="0"/>
    </xf>
    <xf numFmtId="0" fontId="250" fillId="61" borderId="4" xfId="0" applyFont="1" applyFill="1" applyBorder="1" applyAlignment="1" applyProtection="1">
      <alignment horizontal="left" vertical="center"/>
      <protection locked="0"/>
    </xf>
    <xf numFmtId="274" fontId="250" fillId="61" borderId="3" xfId="4" applyNumberFormat="1" applyFont="1" applyFill="1" applyBorder="1" applyAlignment="1" applyProtection="1">
      <alignment vertical="center"/>
      <protection locked="0"/>
    </xf>
    <xf numFmtId="274" fontId="250" fillId="61" borderId="15" xfId="4" applyNumberFormat="1" applyFont="1" applyFill="1" applyBorder="1" applyAlignment="1" applyProtection="1">
      <alignment vertical="center"/>
      <protection locked="0"/>
    </xf>
    <xf numFmtId="0" fontId="255" fillId="0" borderId="0" xfId="0" applyFont="1"/>
    <xf numFmtId="0" fontId="251" fillId="61" borderId="28" xfId="0" applyNumberFormat="1" applyFont="1" applyFill="1" applyBorder="1" applyAlignment="1" applyProtection="1">
      <alignment horizontal="left" vertical="center"/>
      <protection locked="0"/>
    </xf>
    <xf numFmtId="274" fontId="251" fillId="61" borderId="15" xfId="4" applyNumberFormat="1" applyFont="1" applyFill="1" applyBorder="1" applyAlignment="1" applyProtection="1">
      <alignment vertical="center"/>
      <protection locked="0"/>
    </xf>
    <xf numFmtId="0" fontId="250" fillId="0" borderId="31" xfId="0" applyFont="1" applyFill="1" applyBorder="1" applyAlignment="1" applyProtection="1">
      <alignment horizontal="center" vertical="center"/>
      <protection locked="0"/>
    </xf>
    <xf numFmtId="0" fontId="251" fillId="0" borderId="32" xfId="0" applyNumberFormat="1" applyFont="1" applyFill="1" applyBorder="1" applyAlignment="1" applyProtection="1">
      <alignment horizontal="left" vertical="center"/>
      <protection locked="0"/>
    </xf>
    <xf numFmtId="0" fontId="251" fillId="0" borderId="33" xfId="0" applyFont="1" applyFill="1" applyBorder="1" applyAlignment="1" applyProtection="1">
      <alignment horizontal="left" vertical="center"/>
      <protection locked="0"/>
    </xf>
    <xf numFmtId="274" fontId="251" fillId="0" borderId="33" xfId="4" applyNumberFormat="1" applyFont="1" applyFill="1" applyBorder="1" applyAlignment="1" applyProtection="1">
      <alignment vertical="center"/>
      <protection locked="0"/>
    </xf>
    <xf numFmtId="274" fontId="251" fillId="0" borderId="37" xfId="4" applyNumberFormat="1" applyFont="1" applyFill="1" applyBorder="1" applyAlignment="1" applyProtection="1">
      <alignment vertical="center"/>
      <protection locked="0"/>
    </xf>
    <xf numFmtId="0" fontId="253" fillId="6" borderId="34" xfId="0" applyFont="1" applyFill="1" applyBorder="1" applyAlignment="1" applyProtection="1">
      <alignment vertical="center"/>
      <protection locked="0"/>
    </xf>
    <xf numFmtId="0" fontId="253" fillId="6" borderId="35" xfId="0" applyFont="1" applyFill="1" applyBorder="1" applyAlignment="1" applyProtection="1">
      <alignment vertical="center"/>
      <protection locked="0"/>
    </xf>
    <xf numFmtId="274" fontId="253" fillId="6" borderId="36" xfId="4" applyNumberFormat="1" applyFont="1" applyFill="1" applyBorder="1" applyAlignment="1" applyProtection="1">
      <alignment vertical="center"/>
      <protection locked="0"/>
    </xf>
    <xf numFmtId="274" fontId="253" fillId="0" borderId="0" xfId="4" applyNumberFormat="1" applyFont="1" applyFill="1" applyAlignment="1" applyProtection="1">
      <alignment vertical="center"/>
      <protection locked="0"/>
    </xf>
    <xf numFmtId="0" fontId="256" fillId="0" borderId="0" xfId="0" applyFont="1" applyFill="1" applyAlignment="1" applyProtection="1">
      <alignment vertical="center"/>
      <protection locked="0"/>
    </xf>
    <xf numFmtId="0" fontId="257" fillId="0" borderId="0" xfId="0" applyFont="1"/>
    <xf numFmtId="0" fontId="251" fillId="0" borderId="0" xfId="0" applyFont="1" applyFill="1" applyAlignment="1">
      <alignment horizontal="left" vertical="center"/>
    </xf>
    <xf numFmtId="0" fontId="250" fillId="0" borderId="0" xfId="0" applyNumberFormat="1" applyFont="1" applyFill="1" applyAlignment="1" applyProtection="1">
      <alignment horizontal="left" vertical="center"/>
      <protection locked="0"/>
    </xf>
    <xf numFmtId="0" fontId="259" fillId="0" borderId="0" xfId="0" applyFont="1" applyAlignment="1">
      <alignment vertical="center"/>
    </xf>
    <xf numFmtId="0" fontId="261" fillId="0" borderId="0" xfId="0" applyFont="1" applyAlignment="1">
      <alignment vertical="center"/>
    </xf>
    <xf numFmtId="0" fontId="262" fillId="0" borderId="2" xfId="0" applyFont="1" applyBorder="1" applyAlignment="1">
      <alignment horizontal="center" vertical="center"/>
    </xf>
    <xf numFmtId="274" fontId="262" fillId="0" borderId="0" xfId="4" applyNumberFormat="1" applyFont="1" applyAlignment="1">
      <alignment horizontal="center" vertical="center"/>
    </xf>
    <xf numFmtId="0" fontId="261" fillId="0" borderId="2" xfId="0" applyFont="1" applyBorder="1" applyAlignment="1">
      <alignment horizontal="center" vertical="center" wrapText="1"/>
    </xf>
    <xf numFmtId="0" fontId="262" fillId="0" borderId="2" xfId="0" applyFont="1" applyBorder="1" applyAlignment="1">
      <alignment horizontal="center" vertical="center" wrapText="1"/>
    </xf>
    <xf numFmtId="3" fontId="262" fillId="0" borderId="2" xfId="0" applyNumberFormat="1" applyFont="1" applyBorder="1" applyAlignment="1">
      <alignment horizontal="center" vertical="center" wrapText="1"/>
    </xf>
    <xf numFmtId="0" fontId="263" fillId="0" borderId="2" xfId="0" applyFont="1" applyBorder="1" applyAlignment="1">
      <alignment vertical="center"/>
    </xf>
    <xf numFmtId="274" fontId="262" fillId="0" borderId="2" xfId="4" applyNumberFormat="1" applyFont="1" applyBorder="1" applyAlignment="1">
      <alignment vertical="center"/>
    </xf>
    <xf numFmtId="3" fontId="263" fillId="0" borderId="2" xfId="4" applyNumberFormat="1" applyFont="1" applyBorder="1" applyAlignment="1">
      <alignment vertical="center"/>
    </xf>
    <xf numFmtId="3" fontId="264" fillId="0" borderId="2" xfId="0" applyNumberFormat="1" applyFont="1" applyFill="1" applyBorder="1" applyAlignment="1">
      <alignment horizontal="right" vertical="center"/>
    </xf>
    <xf numFmtId="3" fontId="263" fillId="0" borderId="2" xfId="4" applyNumberFormat="1" applyFont="1" applyBorder="1" applyAlignment="1">
      <alignment horizontal="right" vertical="center"/>
    </xf>
    <xf numFmtId="274" fontId="263" fillId="0" borderId="2" xfId="4" applyNumberFormat="1" applyFont="1" applyBorder="1" applyAlignment="1">
      <alignment vertical="center"/>
    </xf>
    <xf numFmtId="274" fontId="265" fillId="0" borderId="2" xfId="4" applyNumberFormat="1" applyFont="1" applyBorder="1" applyAlignment="1">
      <alignment vertical="center"/>
    </xf>
    <xf numFmtId="0" fontId="263" fillId="0" borderId="2" xfId="0" applyFont="1" applyBorder="1" applyAlignment="1">
      <alignment vertical="center" wrapText="1"/>
    </xf>
    <xf numFmtId="0" fontId="266" fillId="0" borderId="2" xfId="0" applyFont="1" applyBorder="1" applyAlignment="1">
      <alignment vertical="center" wrapText="1"/>
    </xf>
    <xf numFmtId="274" fontId="267" fillId="0" borderId="2" xfId="4" applyNumberFormat="1" applyFont="1" applyBorder="1" applyAlignment="1">
      <alignment vertical="center"/>
    </xf>
    <xf numFmtId="0" fontId="263" fillId="0" borderId="2" xfId="0" quotePrefix="1" applyFont="1" applyBorder="1" applyAlignment="1">
      <alignment vertical="center" wrapText="1"/>
    </xf>
    <xf numFmtId="0" fontId="252" fillId="0" borderId="2" xfId="0" applyFont="1" applyBorder="1" applyAlignment="1">
      <alignment vertical="center" wrapText="1"/>
    </xf>
    <xf numFmtId="274" fontId="262" fillId="0" borderId="0" xfId="4" applyNumberFormat="1" applyFont="1" applyAlignment="1">
      <alignment vertical="center"/>
    </xf>
    <xf numFmtId="274" fontId="262" fillId="0" borderId="2" xfId="4" applyNumberFormat="1" applyFont="1" applyBorder="1" applyAlignment="1">
      <alignment horizontal="right" vertical="center"/>
    </xf>
    <xf numFmtId="3" fontId="262" fillId="0" borderId="2" xfId="4" applyNumberFormat="1" applyFont="1" applyBorder="1" applyAlignment="1">
      <alignment horizontal="right" vertical="center"/>
    </xf>
    <xf numFmtId="0" fontId="268" fillId="0" borderId="0" xfId="0" applyFont="1"/>
    <xf numFmtId="43" fontId="263" fillId="0" borderId="0" xfId="4" applyFont="1" applyAlignment="1">
      <alignment vertical="center"/>
    </xf>
    <xf numFmtId="0" fontId="262" fillId="0" borderId="0" xfId="0" applyFont="1" applyAlignment="1">
      <alignment vertical="center"/>
    </xf>
    <xf numFmtId="0" fontId="263" fillId="0" borderId="0" xfId="0" applyFont="1" applyAlignment="1">
      <alignment vertical="center"/>
    </xf>
    <xf numFmtId="274" fontId="263" fillId="0" borderId="0" xfId="4" applyNumberFormat="1" applyFont="1" applyAlignment="1">
      <alignment vertical="center"/>
    </xf>
    <xf numFmtId="3" fontId="263" fillId="0" borderId="0" xfId="0" applyNumberFormat="1" applyFont="1" applyAlignment="1">
      <alignment horizontal="right" vertical="center"/>
    </xf>
    <xf numFmtId="0" fontId="263" fillId="0" borderId="0" xfId="0" applyFont="1" applyAlignment="1">
      <alignment horizontal="right" vertical="center"/>
    </xf>
    <xf numFmtId="0" fontId="262" fillId="3" borderId="0" xfId="0" applyFont="1" applyFill="1" applyAlignment="1">
      <alignment horizontal="center" vertical="center"/>
    </xf>
    <xf numFmtId="274" fontId="263" fillId="3" borderId="0" xfId="4" applyNumberFormat="1" applyFont="1" applyFill="1" applyAlignment="1">
      <alignment vertical="center"/>
    </xf>
    <xf numFmtId="3" fontId="263" fillId="3" borderId="0" xfId="4" applyNumberFormat="1" applyFont="1" applyFill="1" applyAlignment="1">
      <alignment horizontal="right" vertical="center"/>
    </xf>
    <xf numFmtId="274" fontId="265" fillId="3" borderId="0" xfId="4" applyNumberFormat="1" applyFont="1" applyFill="1" applyAlignment="1">
      <alignment vertical="center"/>
    </xf>
    <xf numFmtId="274" fontId="263" fillId="3" borderId="0" xfId="4" applyNumberFormat="1" applyFont="1" applyFill="1" applyAlignment="1">
      <alignment horizontal="right" vertical="center"/>
    </xf>
    <xf numFmtId="274" fontId="265" fillId="4" borderId="0" xfId="4" applyNumberFormat="1" applyFont="1" applyFill="1" applyAlignment="1">
      <alignment vertical="center"/>
    </xf>
    <xf numFmtId="0" fontId="261" fillId="0" borderId="0" xfId="0" applyFont="1" applyAlignment="1">
      <alignment horizontal="center" vertical="center"/>
    </xf>
    <xf numFmtId="274" fontId="269" fillId="0" borderId="0" xfId="4" applyNumberFormat="1" applyFont="1" applyAlignment="1">
      <alignment vertical="center"/>
    </xf>
    <xf numFmtId="3" fontId="269" fillId="0" borderId="0" xfId="4" applyNumberFormat="1" applyFont="1" applyAlignment="1">
      <alignment horizontal="right" vertical="center"/>
    </xf>
    <xf numFmtId="274" fontId="269" fillId="0" borderId="0" xfId="4" applyNumberFormat="1" applyFont="1" applyAlignment="1">
      <alignment horizontal="right" vertical="center"/>
    </xf>
    <xf numFmtId="0" fontId="22" fillId="62" borderId="2" xfId="12564" applyNumberFormat="1" applyFont="1" applyFill="1" applyBorder="1" applyAlignment="1">
      <alignment horizontal="left" vertical="center"/>
    </xf>
    <xf numFmtId="0" fontId="271" fillId="0" borderId="2" xfId="0" applyFont="1" applyBorder="1"/>
    <xf numFmtId="274" fontId="0" fillId="0" borderId="0" xfId="4" applyNumberFormat="1" applyFont="1"/>
    <xf numFmtId="274" fontId="10" fillId="5" borderId="1" xfId="4" applyNumberFormat="1" applyFont="1" applyFill="1" applyBorder="1" applyAlignment="1">
      <alignment horizontal="center" vertical="center" wrapText="1"/>
    </xf>
    <xf numFmtId="0" fontId="274" fillId="0" borderId="2" xfId="0" applyNumberFormat="1" applyFont="1" applyBorder="1" applyAlignment="1">
      <alignment vertical="center"/>
    </xf>
    <xf numFmtId="0" fontId="274" fillId="0" borderId="2" xfId="12564" applyFont="1" applyBorder="1" applyAlignment="1" applyProtection="1">
      <alignment vertical="center"/>
      <protection locked="0"/>
    </xf>
    <xf numFmtId="14" fontId="275" fillId="0" borderId="2" xfId="0" applyNumberFormat="1" applyFont="1" applyBorder="1" applyAlignment="1">
      <alignment horizontal="center" vertical="center"/>
    </xf>
    <xf numFmtId="0" fontId="275" fillId="0" borderId="2" xfId="0" applyFont="1" applyBorder="1" applyAlignment="1">
      <alignment vertical="center"/>
    </xf>
    <xf numFmtId="3" fontId="275" fillId="0" borderId="2" xfId="4" applyNumberFormat="1" applyFont="1" applyBorder="1" applyAlignment="1">
      <alignment vertical="center"/>
    </xf>
    <xf numFmtId="0" fontId="3" fillId="0" borderId="3" xfId="12494" quotePrefix="1" applyFont="1" applyFill="1" applyBorder="1" applyAlignment="1">
      <alignment horizontal="left" vertical="center"/>
    </xf>
    <xf numFmtId="0" fontId="1" fillId="0" borderId="43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274" fontId="3" fillId="0" borderId="43" xfId="4" applyNumberFormat="1" applyFont="1" applyFill="1" applyBorder="1" applyAlignment="1">
      <alignment vertical="center"/>
    </xf>
    <xf numFmtId="274" fontId="3" fillId="0" borderId="43" xfId="4" applyNumberFormat="1" applyFont="1" applyFill="1" applyBorder="1" applyAlignment="1">
      <alignment horizontal="left" vertical="center"/>
    </xf>
    <xf numFmtId="0" fontId="278" fillId="0" borderId="0" xfId="0" applyFont="1" applyFill="1"/>
    <xf numFmtId="0" fontId="18" fillId="14" borderId="66" xfId="0" applyNumberFormat="1" applyFont="1" applyFill="1" applyBorder="1" applyAlignment="1" applyProtection="1">
      <alignment horizontal="left" vertical="top" indent="1"/>
    </xf>
    <xf numFmtId="0" fontId="26" fillId="0" borderId="2" xfId="0" applyFont="1" applyBorder="1"/>
    <xf numFmtId="0" fontId="7" fillId="0" borderId="0" xfId="0" applyFont="1" applyFill="1"/>
    <xf numFmtId="0" fontId="3" fillId="0" borderId="44" xfId="12494" quotePrefix="1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274" fontId="11" fillId="0" borderId="3" xfId="4" applyNumberFormat="1" applyFont="1" applyFill="1" applyBorder="1" applyAlignment="1">
      <alignment vertical="center"/>
    </xf>
    <xf numFmtId="274" fontId="9" fillId="0" borderId="3" xfId="4" applyNumberFormat="1" applyFont="1" applyFill="1" applyBorder="1" applyAlignment="1">
      <alignment vertical="center"/>
    </xf>
    <xf numFmtId="274" fontId="11" fillId="0" borderId="3" xfId="4" applyNumberFormat="1" applyFont="1" applyFill="1" applyBorder="1" applyAlignment="1">
      <alignment horizontal="left" vertical="center"/>
    </xf>
    <xf numFmtId="0" fontId="0" fillId="0" borderId="0" xfId="0" applyFont="1" applyFill="1"/>
    <xf numFmtId="0" fontId="11" fillId="0" borderId="2" xfId="0" applyFont="1" applyBorder="1"/>
    <xf numFmtId="0" fontId="11" fillId="0" borderId="3" xfId="12494" quotePrefix="1" applyFont="1" applyFill="1" applyBorder="1" applyAlignment="1">
      <alignment horizontal="left" vertical="center"/>
    </xf>
    <xf numFmtId="0" fontId="279" fillId="0" borderId="0" xfId="0" applyFont="1" applyFill="1"/>
    <xf numFmtId="0" fontId="9" fillId="4" borderId="3" xfId="0" applyFont="1" applyFill="1" applyBorder="1" applyAlignment="1">
      <alignment horizontal="left" vertical="center"/>
    </xf>
    <xf numFmtId="3" fontId="22" fillId="0" borderId="1" xfId="0" applyNumberFormat="1" applyFont="1" applyBorder="1" applyAlignment="1">
      <alignment vertical="center"/>
    </xf>
    <xf numFmtId="0" fontId="11" fillId="0" borderId="2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274" fontId="3" fillId="2" borderId="3" xfId="4" applyNumberFormat="1" applyFont="1" applyFill="1" applyBorder="1" applyAlignment="1">
      <alignment vertical="center"/>
    </xf>
    <xf numFmtId="274" fontId="1" fillId="2" borderId="3" xfId="4" applyNumberFormat="1" applyFont="1" applyFill="1" applyBorder="1" applyAlignment="1">
      <alignment vertical="center"/>
    </xf>
    <xf numFmtId="274" fontId="3" fillId="2" borderId="3" xfId="4" applyNumberFormat="1" applyFont="1" applyFill="1" applyBorder="1" applyAlignment="1">
      <alignment horizontal="left" vertical="center"/>
    </xf>
    <xf numFmtId="0" fontId="277" fillId="2" borderId="0" xfId="0" applyFont="1" applyFill="1"/>
    <xf numFmtId="0" fontId="1" fillId="2" borderId="3" xfId="12494" quotePrefix="1" applyFont="1" applyFill="1" applyBorder="1" applyAlignment="1">
      <alignment horizontal="left" vertical="center"/>
    </xf>
    <xf numFmtId="0" fontId="1" fillId="2" borderId="3" xfId="12494" applyFont="1" applyFill="1" applyBorder="1" applyAlignment="1">
      <alignment horizontal="left" vertical="center"/>
    </xf>
    <xf numFmtId="0" fontId="0" fillId="2" borderId="0" xfId="0" applyFill="1"/>
    <xf numFmtId="0" fontId="7" fillId="2" borderId="0" xfId="0" applyFont="1" applyFill="1"/>
    <xf numFmtId="0" fontId="3" fillId="2" borderId="3" xfId="12494" quotePrefix="1" applyFont="1" applyFill="1" applyBorder="1" applyAlignment="1">
      <alignment horizontal="left" vertical="center"/>
    </xf>
    <xf numFmtId="0" fontId="3" fillId="2" borderId="3" xfId="12494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274" fontId="9" fillId="0" borderId="0" xfId="4" applyNumberFormat="1" applyFont="1" applyAlignment="1">
      <alignment horizontal="center" vertical="center"/>
    </xf>
    <xf numFmtId="0" fontId="9" fillId="0" borderId="69" xfId="0" applyFont="1" applyBorder="1" applyAlignment="1">
      <alignment horizontal="center" vertical="center"/>
    </xf>
    <xf numFmtId="0" fontId="9" fillId="0" borderId="72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120" xfId="0" applyFont="1" applyBorder="1" applyAlignment="1">
      <alignment horizontal="center" vertical="center" wrapText="1"/>
    </xf>
    <xf numFmtId="0" fontId="9" fillId="0" borderId="121" xfId="0" applyFont="1" applyBorder="1" applyAlignment="1">
      <alignment horizontal="center" vertical="center" wrapText="1"/>
    </xf>
    <xf numFmtId="0" fontId="51" fillId="0" borderId="0" xfId="0" applyFont="1" applyAlignment="1">
      <alignment horizontal="center" vertical="center"/>
    </xf>
    <xf numFmtId="274" fontId="52" fillId="0" borderId="0" xfId="4" applyNumberFormat="1" applyFont="1" applyAlignment="1">
      <alignment horizontal="center"/>
    </xf>
    <xf numFmtId="274" fontId="11" fillId="0" borderId="101" xfId="4" applyNumberFormat="1" applyFont="1" applyBorder="1" applyAlignment="1">
      <alignment horizontal="center"/>
    </xf>
    <xf numFmtId="0" fontId="10" fillId="0" borderId="122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46" fillId="2" borderId="0" xfId="0" applyFont="1" applyFill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68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7" xfId="0" applyFont="1" applyFill="1" applyBorder="1" applyAlignment="1">
      <alignment horizontal="center" vertical="center"/>
    </xf>
    <xf numFmtId="0" fontId="28" fillId="0" borderId="68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left" vertical="center"/>
    </xf>
    <xf numFmtId="0" fontId="32" fillId="0" borderId="23" xfId="0" applyFont="1" applyBorder="1" applyAlignment="1">
      <alignment horizontal="left" vertical="center"/>
    </xf>
    <xf numFmtId="0" fontId="32" fillId="0" borderId="42" xfId="0" applyFont="1" applyBorder="1" applyAlignment="1">
      <alignment horizontal="left" vertical="center"/>
    </xf>
    <xf numFmtId="0" fontId="32" fillId="0" borderId="1" xfId="0" applyFont="1" applyFill="1" applyBorder="1" applyAlignment="1">
      <alignment horizontal="left" vertical="center" wrapText="1"/>
    </xf>
    <xf numFmtId="0" fontId="32" fillId="0" borderId="42" xfId="0" applyFont="1" applyFill="1" applyBorder="1" applyAlignment="1">
      <alignment horizontal="left" vertical="center" wrapText="1"/>
    </xf>
    <xf numFmtId="0" fontId="32" fillId="0" borderId="23" xfId="0" applyFont="1" applyFill="1" applyBorder="1" applyAlignment="1">
      <alignment horizontal="left" vertical="center" wrapText="1"/>
    </xf>
    <xf numFmtId="312" fontId="42" fillId="14" borderId="61" xfId="0" applyNumberFormat="1" applyFont="1" applyFill="1" applyBorder="1" applyAlignment="1" applyProtection="1">
      <alignment horizontal="right" vertical="top"/>
    </xf>
    <xf numFmtId="312" fontId="42" fillId="14" borderId="41" xfId="0" applyNumberFormat="1" applyFont="1" applyFill="1" applyBorder="1" applyAlignment="1" applyProtection="1">
      <alignment horizontal="right" vertical="top"/>
    </xf>
    <xf numFmtId="0" fontId="42" fillId="14" borderId="0" xfId="0" applyNumberFormat="1" applyFont="1" applyFill="1" applyBorder="1" applyAlignment="1" applyProtection="1">
      <alignment vertical="top"/>
    </xf>
    <xf numFmtId="0" fontId="43" fillId="14" borderId="0" xfId="0" applyNumberFormat="1" applyFont="1" applyFill="1" applyBorder="1" applyAlignment="1" applyProtection="1">
      <alignment horizontal="center"/>
    </xf>
    <xf numFmtId="0" fontId="40" fillId="14" borderId="0" xfId="0" applyNumberFormat="1" applyFont="1" applyFill="1" applyBorder="1" applyAlignment="1" applyProtection="1">
      <alignment horizontal="center" vertical="top"/>
    </xf>
    <xf numFmtId="312" fontId="40" fillId="16" borderId="61" xfId="0" applyNumberFormat="1" applyFont="1" applyFill="1" applyBorder="1" applyAlignment="1" applyProtection="1">
      <alignment horizontal="right" vertical="top"/>
    </xf>
    <xf numFmtId="0" fontId="41" fillId="14" borderId="0" xfId="0" applyNumberFormat="1" applyFont="1" applyFill="1" applyBorder="1" applyAlignment="1" applyProtection="1">
      <alignment horizontal="center" vertical="top"/>
    </xf>
    <xf numFmtId="0" fontId="42" fillId="14" borderId="0" xfId="0" applyNumberFormat="1" applyFont="1" applyFill="1" applyBorder="1" applyAlignment="1" applyProtection="1">
      <alignment horizontal="left" vertical="center"/>
    </xf>
    <xf numFmtId="0" fontId="40" fillId="15" borderId="58" xfId="0" applyNumberFormat="1" applyFont="1" applyFill="1" applyBorder="1" applyAlignment="1" applyProtection="1">
      <alignment horizontal="center" vertical="center" wrapText="1"/>
    </xf>
    <xf numFmtId="0" fontId="40" fillId="15" borderId="59" xfId="0" applyNumberFormat="1" applyFont="1" applyFill="1" applyBorder="1" applyAlignment="1" applyProtection="1">
      <alignment horizontal="center" vertical="center" wrapText="1"/>
    </xf>
    <xf numFmtId="0" fontId="40" fillId="15" borderId="57" xfId="0" applyNumberFormat="1" applyFont="1" applyFill="1" applyBorder="1" applyAlignment="1" applyProtection="1">
      <alignment horizontal="center" vertical="center" wrapText="1"/>
    </xf>
    <xf numFmtId="0" fontId="10" fillId="5" borderId="19" xfId="0" applyFont="1" applyFill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center" vertical="center" wrapText="1"/>
    </xf>
    <xf numFmtId="0" fontId="28" fillId="0" borderId="48" xfId="0" applyFont="1" applyFill="1" applyBorder="1" applyAlignment="1">
      <alignment horizontal="center" vertical="center"/>
    </xf>
    <xf numFmtId="0" fontId="28" fillId="0" borderId="45" xfId="0" applyFont="1" applyFill="1" applyBorder="1" applyAlignment="1">
      <alignment horizontal="center" vertical="center"/>
    </xf>
    <xf numFmtId="274" fontId="33" fillId="5" borderId="2" xfId="4" applyNumberFormat="1" applyFont="1" applyFill="1" applyBorder="1" applyAlignment="1">
      <alignment horizontal="center" vertical="center"/>
    </xf>
    <xf numFmtId="274" fontId="33" fillId="5" borderId="2" xfId="4" applyNumberFormat="1" applyFont="1" applyFill="1" applyBorder="1" applyAlignment="1">
      <alignment horizontal="center" vertical="center" wrapText="1"/>
    </xf>
    <xf numFmtId="0" fontId="33" fillId="5" borderId="2" xfId="0" applyFont="1" applyFill="1" applyBorder="1" applyAlignment="1">
      <alignment horizontal="center" vertical="center"/>
    </xf>
    <xf numFmtId="0" fontId="33" fillId="5" borderId="1" xfId="0" applyFont="1" applyFill="1" applyBorder="1" applyAlignment="1">
      <alignment horizontal="center" vertical="center"/>
    </xf>
    <xf numFmtId="0" fontId="33" fillId="5" borderId="23" xfId="0" applyFont="1" applyFill="1" applyBorder="1" applyAlignment="1">
      <alignment horizontal="center" vertical="center"/>
    </xf>
    <xf numFmtId="0" fontId="33" fillId="5" borderId="2" xfId="0" applyFont="1" applyFill="1" applyBorder="1" applyAlignment="1">
      <alignment horizontal="center" vertical="center" wrapText="1"/>
    </xf>
    <xf numFmtId="0" fontId="28" fillId="0" borderId="0" xfId="0" applyFont="1" applyFill="1" applyAlignment="1">
      <alignment horizontal="center" vertical="center"/>
    </xf>
    <xf numFmtId="0" fontId="28" fillId="4" borderId="0" xfId="0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0" fillId="5" borderId="45" xfId="0" applyFont="1" applyFill="1" applyBorder="1" applyAlignment="1">
      <alignment horizontal="center" vertical="center" wrapText="1"/>
    </xf>
    <xf numFmtId="0" fontId="10" fillId="5" borderId="46" xfId="0" applyFont="1" applyFill="1" applyBorder="1" applyAlignment="1">
      <alignment horizontal="center" vertical="center" wrapText="1"/>
    </xf>
    <xf numFmtId="0" fontId="21" fillId="0" borderId="0" xfId="12564" applyFont="1" applyFill="1" applyAlignment="1" applyProtection="1">
      <alignment horizontal="center" vertical="center"/>
      <protection locked="0"/>
    </xf>
    <xf numFmtId="0" fontId="22" fillId="8" borderId="17" xfId="12564" applyFont="1" applyFill="1" applyBorder="1" applyAlignment="1" applyProtection="1">
      <alignment horizontal="center" vertical="center"/>
      <protection locked="0"/>
    </xf>
    <xf numFmtId="0" fontId="22" fillId="8" borderId="18" xfId="12564" applyFont="1" applyFill="1" applyBorder="1" applyAlignment="1" applyProtection="1">
      <alignment horizontal="center" vertical="center"/>
      <protection locked="0"/>
    </xf>
    <xf numFmtId="0" fontId="22" fillId="9" borderId="2" xfId="12564" applyFont="1" applyFill="1" applyBorder="1" applyAlignment="1" applyProtection="1">
      <alignment horizontal="center" vertical="center"/>
      <protection locked="0"/>
    </xf>
    <xf numFmtId="14" fontId="22" fillId="0" borderId="17" xfId="12564" applyNumberFormat="1" applyFont="1" applyBorder="1" applyAlignment="1" applyProtection="1">
      <alignment horizontal="center" vertical="center"/>
      <protection locked="0"/>
    </xf>
    <xf numFmtId="14" fontId="22" fillId="0" borderId="18" xfId="12564" applyNumberFormat="1" applyFont="1" applyBorder="1" applyAlignment="1" applyProtection="1">
      <alignment horizontal="center" vertical="center"/>
      <protection locked="0"/>
    </xf>
    <xf numFmtId="0" fontId="253" fillId="5" borderId="26" xfId="0" applyFont="1" applyFill="1" applyBorder="1" applyAlignment="1" applyProtection="1">
      <alignment horizontal="center" vertical="center" wrapText="1"/>
      <protection locked="0"/>
    </xf>
    <xf numFmtId="0" fontId="253" fillId="5" borderId="27" xfId="0" applyFont="1" applyFill="1" applyBorder="1" applyAlignment="1" applyProtection="1">
      <alignment horizontal="center" vertical="center" wrapText="1"/>
      <protection locked="0"/>
    </xf>
    <xf numFmtId="0" fontId="246" fillId="0" borderId="0" xfId="0" applyFont="1" applyFill="1" applyAlignment="1" applyProtection="1">
      <alignment horizontal="center" vertical="center"/>
      <protection locked="0"/>
    </xf>
    <xf numFmtId="0" fontId="250" fillId="0" borderId="0" xfId="0" applyFont="1" applyFill="1" applyAlignment="1" applyProtection="1">
      <alignment horizontal="center" vertical="center"/>
      <protection locked="0"/>
    </xf>
    <xf numFmtId="274" fontId="253" fillId="5" borderId="20" xfId="4" applyNumberFormat="1" applyFont="1" applyFill="1" applyBorder="1" applyAlignment="1" applyProtection="1">
      <alignment horizontal="center" vertical="center"/>
      <protection locked="0"/>
    </xf>
    <xf numFmtId="274" fontId="253" fillId="5" borderId="21" xfId="4" applyNumberFormat="1" applyFont="1" applyFill="1" applyBorder="1" applyAlignment="1" applyProtection="1">
      <alignment horizontal="center" vertical="center"/>
      <protection locked="0"/>
    </xf>
    <xf numFmtId="274" fontId="253" fillId="5" borderId="22" xfId="4" applyNumberFormat="1" applyFont="1" applyFill="1" applyBorder="1" applyAlignment="1" applyProtection="1">
      <alignment horizontal="center" vertical="center"/>
      <protection locked="0"/>
    </xf>
    <xf numFmtId="274" fontId="253" fillId="5" borderId="20" xfId="4" applyNumberFormat="1" applyFont="1" applyFill="1" applyBorder="1" applyAlignment="1" applyProtection="1">
      <alignment horizontal="center" vertical="center" wrapText="1"/>
      <protection locked="0"/>
    </xf>
    <xf numFmtId="274" fontId="253" fillId="5" borderId="21" xfId="4" applyNumberFormat="1" applyFont="1" applyFill="1" applyBorder="1" applyAlignment="1" applyProtection="1">
      <alignment horizontal="center" vertical="center" wrapText="1"/>
      <protection locked="0"/>
    </xf>
    <xf numFmtId="274" fontId="253" fillId="5" borderId="22" xfId="4" applyNumberFormat="1" applyFont="1" applyFill="1" applyBorder="1" applyAlignment="1" applyProtection="1">
      <alignment horizontal="center" vertical="center" wrapText="1"/>
      <protection locked="0"/>
    </xf>
    <xf numFmtId="0" fontId="253" fillId="5" borderId="19" xfId="0" applyFont="1" applyFill="1" applyBorder="1" applyAlignment="1" applyProtection="1">
      <alignment horizontal="center" vertical="center"/>
      <protection locked="0"/>
    </xf>
    <xf numFmtId="0" fontId="253" fillId="5" borderId="23" xfId="0" applyFont="1" applyFill="1" applyBorder="1" applyAlignment="1" applyProtection="1">
      <alignment horizontal="center" vertical="center"/>
      <protection locked="0"/>
    </xf>
    <xf numFmtId="0" fontId="253" fillId="5" borderId="19" xfId="0" applyNumberFormat="1" applyFont="1" applyFill="1" applyBorder="1" applyAlignment="1" applyProtection="1">
      <alignment horizontal="center" vertical="center"/>
      <protection locked="0"/>
    </xf>
    <xf numFmtId="0" fontId="253" fillId="5" borderId="23" xfId="0" applyNumberFormat="1" applyFont="1" applyFill="1" applyBorder="1" applyAlignment="1" applyProtection="1">
      <alignment horizontal="center" vertical="center"/>
      <protection locked="0"/>
    </xf>
    <xf numFmtId="0" fontId="253" fillId="5" borderId="19" xfId="0" applyFont="1" applyFill="1" applyBorder="1" applyAlignment="1" applyProtection="1">
      <alignment horizontal="center" vertical="center" wrapText="1"/>
      <protection locked="0"/>
    </xf>
    <xf numFmtId="0" fontId="253" fillId="5" borderId="23" xfId="0" applyFont="1" applyFill="1" applyBorder="1" applyAlignment="1" applyProtection="1">
      <alignment horizontal="center" vertical="center" wrapText="1"/>
      <protection locked="0"/>
    </xf>
    <xf numFmtId="0" fontId="262" fillId="0" borderId="17" xfId="0" applyFont="1" applyBorder="1" applyAlignment="1">
      <alignment horizontal="center" vertical="center" wrapText="1"/>
    </xf>
    <xf numFmtId="0" fontId="262" fillId="0" borderId="18" xfId="0" applyFont="1" applyBorder="1" applyAlignment="1">
      <alignment horizontal="center" vertical="center" wrapText="1"/>
    </xf>
    <xf numFmtId="0" fontId="262" fillId="0" borderId="2" xfId="0" applyFont="1" applyBorder="1" applyAlignment="1">
      <alignment horizontal="center" vertical="center"/>
    </xf>
    <xf numFmtId="0" fontId="262" fillId="0" borderId="2" xfId="0" applyFont="1" applyBorder="1" applyAlignment="1">
      <alignment horizontal="center" vertical="center" wrapText="1"/>
    </xf>
    <xf numFmtId="0" fontId="259" fillId="0" borderId="0" xfId="0" applyFont="1" applyAlignment="1">
      <alignment horizontal="center" vertical="center"/>
    </xf>
    <xf numFmtId="0" fontId="260" fillId="0" borderId="0" xfId="0" applyFont="1" applyAlignment="1">
      <alignment horizontal="center" vertical="center"/>
    </xf>
    <xf numFmtId="0" fontId="261" fillId="0" borderId="0" xfId="0" applyFont="1" applyAlignment="1">
      <alignment horizontal="center" vertical="center"/>
    </xf>
    <xf numFmtId="274" fontId="262" fillId="0" borderId="2" xfId="4" applyNumberFormat="1" applyFont="1" applyBorder="1" applyAlignment="1">
      <alignment horizontal="center" vertical="center"/>
    </xf>
    <xf numFmtId="274" fontId="262" fillId="0" borderId="2" xfId="4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3" xfId="12494" applyFont="1" applyFill="1" applyBorder="1" applyAlignment="1">
      <alignment horizontal="left" vertical="center"/>
    </xf>
    <xf numFmtId="0" fontId="14" fillId="0" borderId="3" xfId="12494" quotePrefix="1" applyFont="1" applyFill="1" applyBorder="1" applyAlignment="1">
      <alignment horizontal="left" vertical="center"/>
    </xf>
  </cellXfs>
  <cellStyles count="42508">
    <cellStyle name="_x0001_" xfId="567"/>
    <cellStyle name="          _x000d__x000a_shell=progman.exe_x000d__x000a_m" xfId="581"/>
    <cellStyle name=",." xfId="669"/>
    <cellStyle name="??" xfId="673"/>
    <cellStyle name="?? [0.00]_ Att. 1- Cover" xfId="543"/>
    <cellStyle name="?? [0]" xfId="681"/>
    <cellStyle name="?? [0] 2" xfId="584"/>
    <cellStyle name="?? 2" xfId="240"/>
    <cellStyle name="?? 3" xfId="686"/>
    <cellStyle name="??%U?&amp;H?_x0008_?s_x000a__x0007__x0001__x0001_" xfId="533"/>
    <cellStyle name="??&amp;O?&amp;H?_x0008__x000f__x0007_?_x0007__x0001__x0001_" xfId="702"/>
    <cellStyle name="??&amp;O?&amp;H?_x0008_??_x0007__x0001__x0001_" xfId="711"/>
    <cellStyle name="?_x001d_??%U©÷u&amp;H©÷9_x0008_? s_x000a__x0007__x0001__x0001_" xfId="723"/>
    <cellStyle name="?_x001d_??%U©÷u&amp;H©÷9_x0008_? s_x000a__x0007__x0001__x0001_?_x0002_???????????????_x0001_(_x0002_u_x000d_?????_x001f_????????_x0007_????????????????!???????????           ?????           ?????????_x000d_C:\WINDOWS\country.sys_x000d_???????????????????????" xfId="653"/>
    <cellStyle name="?_x001d_??%U²u&amp;H²9_x0008_? s_x000a__x0007__x0001__x0001_" xfId="546"/>
    <cellStyle name="???? [0.00]_List-dwg" xfId="728"/>
    <cellStyle name="????_List-dwg" xfId="733"/>
    <cellStyle name="???[0]_?? DI" xfId="744"/>
    <cellStyle name="???_?? DI" xfId="761"/>
    <cellStyle name="?_x0010__x0001_??Pr" xfId="770"/>
    <cellStyle name="???R쀀Àok1" xfId="788"/>
    <cellStyle name="??[0]_BRE" xfId="140"/>
    <cellStyle name="??_ ??? ???? " xfId="122"/>
    <cellStyle name="??9JS—_x0008_??????????????????H_x0001_????&lt;i·0??????????_x0007_?_x0010__x0001_??Thongso??9JS—_x0008_??????????????????‚_x0001_?" xfId="808"/>
    <cellStyle name="??A? [0]_laroux_1_¸???™? " xfId="813"/>
    <cellStyle name="??A?_laroux_1_¸???™? " xfId="838"/>
    <cellStyle name="_x0001_??Thanh_phan?9š" xfId="872"/>
    <cellStyle name="?¡±¢¥?_?¨ù??¢´¢¥_¢¬???¢â? " xfId="879"/>
    <cellStyle name="?”´?_?¼??¤´_¸???™? " xfId="881"/>
    <cellStyle name="?ðÇ%U?&amp;H?_x0008_?s_x000a__x0007__x0001__x0001_" xfId="911"/>
    <cellStyle name="?ðÇ%U?&amp;H?_x0008_?s_x000a__x0007__x0001__x0001_?_x0002_ÿÿÿÿÿÿÿÿÿÿÿÿÿÿÿ_x0001_(_x0002_?€????ÿÿÿÿ????_x0007_??????????????????????????           ?????           ?????????_x000d_C:\WINDOWS\country.sys_x000d_???????????????????????????????????????????????????" xfId="925"/>
    <cellStyle name="?I?I?_x0001_??j?_x0008_?h_x0001__x000c__x000c__x0002__x0002__x000c_!Comma [0]_Chi phÝ kh¸c_B¶ng 1 (2)?G_x001d_Comma [0]_Chi phÝ kh¸c_B¶ng 2?G$Comma [0]_Ch" xfId="928"/>
    <cellStyle name="?Sums?9^R—_x0008_????????????????????N_x0004__x0002__x0003_1?_x0014_" xfId="948"/>
    <cellStyle name="?W?_laroux" xfId="956"/>
    <cellStyle name="[0]_Chi phÝ kh¸c_V" xfId="969"/>
    <cellStyle name="_@FluctuationinPrice.Hop20060817" xfId="979"/>
    <cellStyle name="_080303-Quantity of Excavation and Shoring work" xfId="972"/>
    <cellStyle name="_080304-Basement excavation &amp; Shoring system" xfId="999"/>
    <cellStyle name="_10.TU DIEN" xfId="1032"/>
    <cellStyle name="_10.TU DIEN_pre Cao Oc Lan Phuong 20100510 (mau 10) - Tinh" xfId="1052"/>
    <cellStyle name="_11.TBVS" xfId="1059"/>
    <cellStyle name="_1107" xfId="1070"/>
    <cellStyle name="_180608" xfId="1072"/>
    <cellStyle name="_2.CHONG SET" xfId="1074"/>
    <cellStyle name="_2-PHAN NGAM" xfId="1090"/>
    <cellStyle name="_4.4_116 - P3 Tender BOQ (For Tender)" xfId="1104"/>
    <cellStyle name="_Annex68,000.00Usd 20060705" xfId="1107"/>
    <cellStyle name="_Bang Chi tieu (2)" xfId="1118"/>
    <cellStyle name="_Bang Chi tieu (2)?_x001c_Comma [0]_Chi phÝ kh¸c_Book1?!Comma [0]_Chi phÝ kh¸c_Liªn ChiÓu?b_x001e_Comma [0]_Chi" xfId="1145"/>
    <cellStyle name="_Bang tien luong moi thau tham khao" xfId="1149"/>
    <cellStyle name="_Bao gia M &amp; E (10.9.2009)" xfId="1151"/>
    <cellStyle name="_Book1" xfId="1155"/>
    <cellStyle name="_Book1_1" xfId="860"/>
    <cellStyle name="_Book1_1_BOQ-Thuan thao (Tai 07May)" xfId="1165"/>
    <cellStyle name="_Book1_1_Ct Brilliant Chip InternetAn tinh" xfId="1009"/>
    <cellStyle name="_Book1_2" xfId="1175"/>
    <cellStyle name="_Book1_2---DATA_SAIN GOBAIN (THEP)_Option 1-British Standard" xfId="1182"/>
    <cellStyle name="_Book1_BC-QT-WB-dthao" xfId="1191"/>
    <cellStyle name="_Book1_BC-QT-WB-dthao_2---DATA_SAIN GOBAIN (THEP)_Option 1-British Standard" xfId="1236"/>
    <cellStyle name="_Book1_boq Cao Oc Lan Phuong 20100524b (mau 10)" xfId="1243"/>
    <cellStyle name="_Book1_BOQ-Thuan thao (Tai 07May)" xfId="88"/>
    <cellStyle name="_Book1_Ct Brilliant Chip InternetAn tinh" xfId="1262"/>
    <cellStyle name="_Book1_Du toan chi phi gia thau T12 (Dat Phuong)" xfId="488"/>
    <cellStyle name="_Book2" xfId="1283"/>
    <cellStyle name="_BOQ - PARAGON - CSCEC(to submit-Mar 17,2006)-Modified" xfId="1303"/>
    <cellStyle name="_x0001__boq 20100313 (issued)" xfId="1330"/>
    <cellStyle name="_x0001__boq Cao Oc Lan Phuong 20100524b (mau 10)" xfId="1336"/>
    <cellStyle name="_BOQ OF MEPF for Saigon Paragon Tower" xfId="346"/>
    <cellStyle name="_BOQ OF MEPF for Saigon Paragon Tower_2---DATA_SAIN GOBAIN (THEP)_Option 1-British Standard" xfId="1349"/>
    <cellStyle name="_BOQ OF MEPF for Saigon Paragon Tower_KHAI TOAN" xfId="1355"/>
    <cellStyle name="_BOQ OF MEPF for Saigon Paragon Tower_KHAI TOAN_pre Cao Oc Lan Phuong 20100510 (mau 10) - Tinh" xfId="1376"/>
    <cellStyle name="_BOQ OF MEPF for Saigon Paragon Tower_View &amp; check" xfId="1397"/>
    <cellStyle name="_BOQ OF MEPF for Saigon Paragon Tower_View &amp; check_pre Cao Oc Lan Phuong 20100510 (mau 10) - Tinh" xfId="537"/>
    <cellStyle name="_BOQ- Phan XD-COTECCONS (02-4-08)" xfId="1401"/>
    <cellStyle name="_BOQ send 20.5.10" xfId="1406"/>
    <cellStyle name="_BOQ_send_11.6.10" xfId="462"/>
    <cellStyle name="_BoQ-E-TOWN 2 Building -COTECCONS" xfId="1415"/>
    <cellStyle name="_Cau tao gia Thien Long Ha Nam (28-2-08)" xfId="1426"/>
    <cellStyle name="_Chenh lech Phan tren (03-07-06)" xfId="1446"/>
    <cellStyle name="_Cong tac chuan bi-Thanh" xfId="707"/>
    <cellStyle name="_Cost plan- SCB (Ver 2me)_MEPF" xfId="1281"/>
    <cellStyle name="_Ct Brilliant Chip InternetAn tinh" xfId="1474"/>
    <cellStyle name="_CTN 10.06.2010 send" xfId="1484"/>
    <cellStyle name="_du chi CTT phan duoi (07-11-05)" xfId="1496"/>
    <cellStyle name="_du chi CTT phan duoi (07-11-05)_2---DATA_SAIN GOBAIN (THEP)_Option 1-British Standard" xfId="922"/>
    <cellStyle name="_DU_TOAN" xfId="597"/>
    <cellStyle name="_DU_TOAN_DU_THAU nop lai lan cuoi 11-06" xfId="1501"/>
    <cellStyle name="_ESTIMATE 4 -Huyen(lan 2)" xfId="1506"/>
    <cellStyle name="_FORM TINH BT-CP-CT" xfId="1509"/>
    <cellStyle name="_giatonghop thanhtoan d1" xfId="1512"/>
    <cellStyle name="_HE THONG DIEN THOAI" xfId="1519"/>
    <cellStyle name="_HOABINH_KRAFT PAPER(GDII)_XUONG(30x215)_K24B06_EMAIL" xfId="1538"/>
    <cellStyle name="_kluong duthau" xfId="1550"/>
    <cellStyle name="_KT (2)" xfId="824"/>
    <cellStyle name="_KT (2)_1" xfId="589"/>
    <cellStyle name="_KT (2)_1_2---DATA_SAIN GOBAIN (THEP)_Option 1-British Standard" xfId="1561"/>
    <cellStyle name="_KT (2)_1_Lora-tungchau" xfId="1565"/>
    <cellStyle name="_KT (2)_1_Lora-tungchau_2---DATA_SAIN GOBAIN (THEP)_Option 1-British Standard" xfId="1572"/>
    <cellStyle name="_KT (2)_1_Qt-HT3PQ1(CauKho)" xfId="739"/>
    <cellStyle name="_KT (2)_1_Qt-HT3PQ1(CauKho)_2---DATA_SAIN GOBAIN (THEP)_Option 1-British Standard" xfId="1587"/>
    <cellStyle name="_KT (2)_1_TAM UNG VAT TU CHINH DOT 3 (REV2)" xfId="1206"/>
    <cellStyle name="_KT (2)_1_TAM UNG VAT TU CHINH DOT 3 (REV2)_2---DATA_SAIN GOBAIN (THEP)_Option 1-British Standard" xfId="1214"/>
    <cellStyle name="_KT (2)_2" xfId="602"/>
    <cellStyle name="_KT (2)_2_2---DATA_SAIN GOBAIN (THEP)_Option 1-British Standard" xfId="1595"/>
    <cellStyle name="_KT (2)_2_TG-TH" xfId="933"/>
    <cellStyle name="_KT (2)_2_TG-TH_@FluctuationinPrice.Hop20060817" xfId="1599"/>
    <cellStyle name="_KT (2)_2_TG-TH_2---DATA_SAIN GOBAIN (THEP)_Option 1-British Standard" xfId="1604"/>
    <cellStyle name="_KT (2)_2_TG-TH_BAO CAO KLCT PT2000" xfId="1621"/>
    <cellStyle name="_KT (2)_2_TG-TH_BAO CAO KLCT PT2000_2---DATA_SAIN GOBAIN (THEP)_Option 1-British Standard" xfId="1307"/>
    <cellStyle name="_KT (2)_2_TG-TH_BAO CAO PT2000" xfId="1632"/>
    <cellStyle name="_KT (2)_2_TG-TH_BAO CAO PT2000_2---DATA_SAIN GOBAIN (THEP)_Option 1-British Standard" xfId="261"/>
    <cellStyle name="_KT (2)_2_TG-TH_BAO CAO PT2000_Book1" xfId="1633"/>
    <cellStyle name="_KT (2)_2_TG-TH_BAO CAO PT2000_Book1_2---DATA_SAIN GOBAIN (THEP)_Option 1-British Standard" xfId="1648"/>
    <cellStyle name="_KT (2)_2_TG-TH_Bao cao XDCB 2001 - T11 KH dieu chinh 20-11-THAI" xfId="1440"/>
    <cellStyle name="_KT (2)_2_TG-TH_Bao cao XDCB 2001 - T11 KH dieu chinh 20-11-THAI_2---DATA_SAIN GOBAIN (THEP)_Option 1-British Standard" xfId="1661"/>
    <cellStyle name="_KT (2)_2_TG-TH_Book1" xfId="1663"/>
    <cellStyle name="_KT (2)_2_TG-TH_Book1_1" xfId="1664"/>
    <cellStyle name="_KT (2)_2_TG-TH_Book1_1_2---DATA_SAIN GOBAIN (THEP)_Option 1-British Standard" xfId="1670"/>
    <cellStyle name="_KT (2)_2_TG-TH_Book1_1_Book1" xfId="1676"/>
    <cellStyle name="_KT (2)_2_TG-TH_Book1_1_Book1_2---DATA_SAIN GOBAIN (THEP)_Option 1-British Standard" xfId="1678"/>
    <cellStyle name="_KT (2)_2_TG-TH_Book1_1_CACKHOANKHAUTRU" xfId="1688"/>
    <cellStyle name="_KT (2)_2_TG-TH_Book1_1_CACKHOANKHAUTRU_2---DATA_SAIN GOBAIN (THEP)_Option 1-British Standard" xfId="1700"/>
    <cellStyle name="_KT (2)_2_TG-TH_Book1_1_Ct Brilliant Chip InternetAn tinh" xfId="540"/>
    <cellStyle name="_KT (2)_2_TG-TH_Book1_1_DgklKNHA" xfId="1026"/>
    <cellStyle name="_KT (2)_2_TG-TH_Book1_1_dt khoi nha 3trai - VKg (cat xuong) (27-01-05)" xfId="1704"/>
    <cellStyle name="_KT (2)_2_TG-TH_Book1_1_Dtoan-LTT-18-01" xfId="676"/>
    <cellStyle name="_KT (2)_2_TG-TH_Book1_1_DU TOAN NGUYEN HUE - GD2 (1-02-05) 1" xfId="1040"/>
    <cellStyle name="_KT (2)_2_TG-TH_Book1_1_dutoan dptd" xfId="1729"/>
    <cellStyle name="_KT (2)_2_TG-TH_Book1_1_he thong dien" xfId="1667"/>
    <cellStyle name="_KT (2)_2_TG-TH_Book1_1_KLTT-PHUCHUNG" xfId="1775"/>
    <cellStyle name="_KT (2)_2_TG-TH_Book1_1_KLTT-PHUCHUNG_2---DATA_SAIN GOBAIN (THEP)_Option 1-British Standard" xfId="1787"/>
    <cellStyle name="_KT (2)_2_TG-TH_Book1_1_Sheet1" xfId="1795"/>
    <cellStyle name="_KT (2)_2_TG-TH_Book1_1_Sheet2" xfId="1804"/>
    <cellStyle name="_KT (2)_2_TG-TH_Book1_1_Thanh toan (Du an Ca Mau)" xfId="550"/>
    <cellStyle name="_KT (2)_2_TG-TH_Book1_1_Thanh toan (Du an Ca Mau)_2---DATA_SAIN GOBAIN (THEP)_Option 1-British Standard" xfId="1809"/>
    <cellStyle name="_KT (2)_2_TG-TH_Book1_1_THANHTOAN" xfId="1824"/>
    <cellStyle name="_KT (2)_2_TG-TH_Book1_1_THANHTOAN A-B" xfId="1838"/>
    <cellStyle name="_KT (2)_2_TG-TH_Book1_1_THANHTOAN A-B_2---DATA_SAIN GOBAIN (THEP)_Option 1-British Standard" xfId="1852"/>
    <cellStyle name="_KT (2)_2_TG-TH_Book1_1_THANHTOAN_2---DATA_SAIN GOBAIN (THEP)_Option 1-British Standard" xfId="1860"/>
    <cellStyle name="_KT (2)_2_TG-TH_Book1_2" xfId="1864"/>
    <cellStyle name="_KT (2)_2_TG-TH_Book1_2_2---DATA_SAIN GOBAIN (THEP)_Option 1-British Standard" xfId="1884"/>
    <cellStyle name="_KT (2)_2_TG-TH_Book1_2_Book1" xfId="1567"/>
    <cellStyle name="_KT (2)_2_TG-TH_Book1_2_Book1_2---DATA_SAIN GOBAIN (THEP)_Option 1-British Standard" xfId="890"/>
    <cellStyle name="_KT (2)_2_TG-TH_Book1_2_CACKHOANKHAUTRU" xfId="1889"/>
    <cellStyle name="_KT (2)_2_TG-TH_Book1_2_CACKHOANKHAUTRU_2---DATA_SAIN GOBAIN (THEP)_Option 1-British Standard" xfId="1337"/>
    <cellStyle name="_KT (2)_2_TG-TH_Book1_2_Ct Brilliant Chip InternetAn tinh" xfId="1905"/>
    <cellStyle name="_KT (2)_2_TG-TH_Book1_2_DgklKNHA" xfId="1925"/>
    <cellStyle name="_KT (2)_2_TG-TH_Book1_2_dt khoi nha 3trai - VKg (cat xuong) (27-01-05)" xfId="1936"/>
    <cellStyle name="_KT (2)_2_TG-TH_Book1_2_Dtoan-LTT-18-01" xfId="1314"/>
    <cellStyle name="_KT (2)_2_TG-TH_Book1_2_DU TOAN NGUYEN HUE - GD2 (1-02-05) 1" xfId="1967"/>
    <cellStyle name="_KT (2)_2_TG-TH_Book1_2_dutoan dptd" xfId="1978"/>
    <cellStyle name="_KT (2)_2_TG-TH_Book1_2_he thong dien" xfId="1991"/>
    <cellStyle name="_KT (2)_2_TG-TH_Book1_2_KLTT-PHUCHUNG" xfId="2022"/>
    <cellStyle name="_KT (2)_2_TG-TH_Book1_2_KLTT-PHUCHUNG_2---DATA_SAIN GOBAIN (THEP)_Option 1-British Standard" xfId="2031"/>
    <cellStyle name="_KT (2)_2_TG-TH_Book1_2_Sheet1" xfId="2040"/>
    <cellStyle name="_KT (2)_2_TG-TH_Book1_2_Sheet2" xfId="2053"/>
    <cellStyle name="_KT (2)_2_TG-TH_Book1_2_Thanh toan (Du an Ca Mau)" xfId="256"/>
    <cellStyle name="_KT (2)_2_TG-TH_Book1_2_Thanh toan (Du an Ca Mau)_2---DATA_SAIN GOBAIN (THEP)_Option 1-British Standard" xfId="2061"/>
    <cellStyle name="_KT (2)_2_TG-TH_Book1_2_THANHTOAN" xfId="2077"/>
    <cellStyle name="_KT (2)_2_TG-TH_Book1_2_THANHTOAN A-B" xfId="449"/>
    <cellStyle name="_KT (2)_2_TG-TH_Book1_2_THANHTOAN A-B_2---DATA_SAIN GOBAIN (THEP)_Option 1-British Standard" xfId="1554"/>
    <cellStyle name="_KT (2)_2_TG-TH_Book1_2_THANHTOAN_2---DATA_SAIN GOBAIN (THEP)_Option 1-British Standard" xfId="2099"/>
    <cellStyle name="_KT (2)_2_TG-TH_Book1_2---DATA_SAIN GOBAIN (THEP)_Option 1-British Standard" xfId="2106"/>
    <cellStyle name="_KT (2)_2_TG-TH_Book1_3" xfId="2120"/>
    <cellStyle name="_KT (2)_2_TG-TH_Book1_3_2---DATA_SAIN GOBAIN (THEP)_Option 1-British Standard" xfId="1064"/>
    <cellStyle name="_KT (2)_2_TG-TH_Book1_3_Book1" xfId="1692"/>
    <cellStyle name="_KT (2)_2_TG-TH_Book1_3_Book1_2---DATA_SAIN GOBAIN (THEP)_Option 1-British Standard" xfId="2132"/>
    <cellStyle name="_KT (2)_2_TG-TH_Book1_3_CACKHOANKHAUTRU" xfId="2160"/>
    <cellStyle name="_KT (2)_2_TG-TH_Book1_3_CACKHOANKHAUTRU_2---DATA_SAIN GOBAIN (THEP)_Option 1-British Standard" xfId="759"/>
    <cellStyle name="_KT (2)_2_TG-TH_Book1_3_Ct Brilliant Chip InternetAn tinh" xfId="1129"/>
    <cellStyle name="_KT (2)_2_TG-TH_Book1_3_KLTT-PHUCHUNG" xfId="2163"/>
    <cellStyle name="_KT (2)_2_TG-TH_Book1_3_KLTT-PHUCHUNG_2---DATA_SAIN GOBAIN (THEP)_Option 1-British Standard" xfId="2167"/>
    <cellStyle name="_KT (2)_2_TG-TH_Book1_3_Thanh toan (Du an Ca Mau)" xfId="2178"/>
    <cellStyle name="_KT (2)_2_TG-TH_Book1_3_Thanh toan (Du an Ca Mau)_2---DATA_SAIN GOBAIN (THEP)_Option 1-British Standard" xfId="526"/>
    <cellStyle name="_KT (2)_2_TG-TH_Book1_3_THANHTOAN" xfId="2187"/>
    <cellStyle name="_KT (2)_2_TG-TH_Book1_3_THANHTOAN A-B" xfId="664"/>
    <cellStyle name="_KT (2)_2_TG-TH_Book1_3_THANHTOAN A-B_2---DATA_SAIN GOBAIN (THEP)_Option 1-British Standard" xfId="2195"/>
    <cellStyle name="_KT (2)_2_TG-TH_Book1_3_THANHTOAN_2---DATA_SAIN GOBAIN (THEP)_Option 1-British Standard" xfId="2220"/>
    <cellStyle name="_KT (2)_2_TG-TH_Book1_4" xfId="2234"/>
    <cellStyle name="_KT (2)_2_TG-TH_Book1_4_2---DATA_SAIN GOBAIN (THEP)_Option 1-British Standard" xfId="1113"/>
    <cellStyle name="_KT (2)_2_TG-TH_Book1_4_CACKHOANKHAUTRU" xfId="1739"/>
    <cellStyle name="_KT (2)_2_TG-TH_Book1_4_CACKHOANKHAUTRU_2---DATA_SAIN GOBAIN (THEP)_Option 1-British Standard" xfId="588"/>
    <cellStyle name="_KT (2)_2_TG-TH_Book1_4_Ct Brilliant Chip InternetAn tinh" xfId="2243"/>
    <cellStyle name="_KT (2)_2_TG-TH_Book1_4_KLTT-PHUCHUNG" xfId="2245"/>
    <cellStyle name="_KT (2)_2_TG-TH_Book1_4_KLTT-PHUCHUNG_2---DATA_SAIN GOBAIN (THEP)_Option 1-British Standard" xfId="778"/>
    <cellStyle name="_KT (2)_2_TG-TH_Book1_4_Thanh toan (Du an Ca Mau)" xfId="490"/>
    <cellStyle name="_KT (2)_2_TG-TH_Book1_4_Thanh toan (Du an Ca Mau)_2---DATA_SAIN GOBAIN (THEP)_Option 1-British Standard" xfId="2264"/>
    <cellStyle name="_KT (2)_2_TG-TH_Book1_4_THANHTOAN" xfId="2275"/>
    <cellStyle name="_KT (2)_2_TG-TH_Book1_4_THANHTOAN A-B" xfId="2285"/>
    <cellStyle name="_KT (2)_2_TG-TH_Book1_4_THANHTOAN A-B_2---DATA_SAIN GOBAIN (THEP)_Option 1-British Standard" xfId="2291"/>
    <cellStyle name="_KT (2)_2_TG-TH_Book1_4_THANHTOAN_2---DATA_SAIN GOBAIN (THEP)_Option 1-British Standard" xfId="2316"/>
    <cellStyle name="_KT (2)_2_TG-TH_Book1_5" xfId="2328"/>
    <cellStyle name="_KT (2)_2_TG-TH_Book1_Book1" xfId="1985"/>
    <cellStyle name="_KT (2)_2_TG-TH_Book1_Book1_2---DATA_SAIN GOBAIN (THEP)_Option 1-British Standard" xfId="2363"/>
    <cellStyle name="_KT (2)_2_TG-TH_Book1_Book1_Book1" xfId="2365"/>
    <cellStyle name="_KT (2)_2_TG-TH_Book1_Book1_Book1_2---DATA_SAIN GOBAIN (THEP)_Option 1-British Standard" xfId="2385"/>
    <cellStyle name="_KT (2)_2_TG-TH_Book1_Book1_CACKHOANKHAUTRU" xfId="2395"/>
    <cellStyle name="_KT (2)_2_TG-TH_Book1_Book1_CACKHOANKHAUTRU_2---DATA_SAIN GOBAIN (THEP)_Option 1-British Standard" xfId="2400"/>
    <cellStyle name="_KT (2)_2_TG-TH_Book1_Book1_KLTT-PHUCHUNG" xfId="2407"/>
    <cellStyle name="_KT (2)_2_TG-TH_Book1_Book1_KLTT-PHUCHUNG_2---DATA_SAIN GOBAIN (THEP)_Option 1-British Standard" xfId="105"/>
    <cellStyle name="_KT (2)_2_TG-TH_Book1_Book1_Thanh toan (Du an Ca Mau)" xfId="2418"/>
    <cellStyle name="_KT (2)_2_TG-TH_Book1_Book1_Thanh toan (Du an Ca Mau)_2---DATA_SAIN GOBAIN (THEP)_Option 1-British Standard" xfId="2422"/>
    <cellStyle name="_KT (2)_2_TG-TH_Book1_Book1_THANHTOAN" xfId="2442"/>
    <cellStyle name="_KT (2)_2_TG-TH_Book1_Book1_THANHTOAN A-B" xfId="748"/>
    <cellStyle name="_KT (2)_2_TG-TH_Book1_Book1_THANHTOAN A-B_2---DATA_SAIN GOBAIN (THEP)_Option 1-British Standard" xfId="2450"/>
    <cellStyle name="_KT (2)_2_TG-TH_Book1_Book1_THANHTOAN_2---DATA_SAIN GOBAIN (THEP)_Option 1-British Standard" xfId="1623"/>
    <cellStyle name="_KT (2)_2_TG-TH_Book1_Book2" xfId="2457"/>
    <cellStyle name="_KT (2)_2_TG-TH_Book1_boq Cao Oc Lan Phuong 20100524b (mau 10)" xfId="2462"/>
    <cellStyle name="_KT (2)_2_TG-TH_Book1_BOQ-Thuan thao (Tai 07May)" xfId="2475"/>
    <cellStyle name="_KT (2)_2_TG-TH_Book1_CACKHOANKHAUTRU" xfId="2480"/>
    <cellStyle name="_KT (2)_2_TG-TH_Book1_CACKHOANKHAUTRU_2---DATA_SAIN GOBAIN (THEP)_Option 1-British Standard" xfId="2481"/>
    <cellStyle name="_KT (2)_2_TG-TH_Book1_Cong tac chuan bi-Thanh" xfId="2499"/>
    <cellStyle name="_KT (2)_2_TG-TH_Book1_Copy of Cau tao gia Mau" xfId="2506"/>
    <cellStyle name="_KT (2)_2_TG-TH_Book1_Ct Brilliant Chip InternetAn tinh" xfId="2509"/>
    <cellStyle name="_KT (2)_2_TG-TH_Book1_CV1-khoi luong va don gia" xfId="2272"/>
    <cellStyle name="_KT (2)_2_TG-TH_Book1_CV1-khoi luong va don gia_2---DATA_SAIN GOBAIN (THEP)_Option 1-British Standard" xfId="2306"/>
    <cellStyle name="_KT (2)_2_TG-TH_Book1_DgklKNHA" xfId="165"/>
    <cellStyle name="_KT (2)_2_TG-TH_Book1_dt khoi nha 3trai - VKg (cat xuong) (27-01-05)" xfId="2519"/>
    <cellStyle name="_KT (2)_2_TG-TH_Book1_Dtoan-LTT-18-01" xfId="2550"/>
    <cellStyle name="_KT (2)_2_TG-TH_Book1_Du toan chi phi gia thau T12 (Dat Phuong)" xfId="623"/>
    <cellStyle name="_KT (2)_2_TG-TH_Book1_Du toan chi phi gia thau T12 (Dat Phuong)_2---DATA_SAIN GOBAIN (THEP)_Option 1-British Standard" xfId="2560"/>
    <cellStyle name="_KT (2)_2_TG-TH_Book1_DU TOAN NGUYEN HUE - GD2 (1-02-05) 1" xfId="2567"/>
    <cellStyle name="_KT (2)_2_TG-TH_Book1_dutoan dptd" xfId="1250"/>
    <cellStyle name="_KT (2)_2_TG-TH_Book1_HD-CONGTACCHINH-THAUPHU" xfId="2257"/>
    <cellStyle name="_KT (2)_2_TG-TH_Book1_HD-CONGTACCHINH-THAUPHU_2---DATA_SAIN GOBAIN (THEP)_Option 1-British Standard" xfId="2585"/>
    <cellStyle name="_KT (2)_2_TG-TH_Book1_he thong dien" xfId="2586"/>
    <cellStyle name="_KT (2)_2_TG-TH_Book1_HOPDONG-NOIBO" xfId="179"/>
    <cellStyle name="_KT (2)_2_TG-TH_Book1_HOPDONG-NOIBO_2---DATA_SAIN GOBAIN (THEP)_Option 1-British Standard" xfId="2601"/>
    <cellStyle name="_KT (2)_2_TG-TH_Book1_Sheet1" xfId="209"/>
    <cellStyle name="_KT (2)_2_TG-TH_Book1_Sheet2" xfId="145"/>
    <cellStyle name="_KT (2)_2_TG-TH_Book1_THANH TOAN-CONGTACCHINH" xfId="2618"/>
    <cellStyle name="_KT (2)_2_TG-TH_Book1_THANH TOAN-CONGTACCHINH_2---DATA_SAIN GOBAIN (THEP)_Option 1-British Standard" xfId="2623"/>
    <cellStyle name="_KT (2)_2_TG-TH_Book1_THANHTOAN" xfId="2636"/>
    <cellStyle name="_KT (2)_2_TG-TH_Book1_THANHTOAN_2---DATA_SAIN GOBAIN (THEP)_Option 1-British Standard" xfId="2380"/>
    <cellStyle name="_KT (2)_2_TG-TH_Book2" xfId="2644"/>
    <cellStyle name="_KT (2)_2_TG-TH_boq Cao Oc Lan Phuong 20100524b (mau 10)" xfId="2646"/>
    <cellStyle name="_KT (2)_2_TG-TH_BOQ-Thuan thao (Tai 07May)" xfId="2493"/>
    <cellStyle name="_KT (2)_2_TG-TH_CACKHOANKHAUTRU" xfId="1209"/>
    <cellStyle name="_KT (2)_2_TG-TH_CACKHOANKHAUTRU_2---DATA_SAIN GOBAIN (THEP)_Option 1-British Standard" xfId="1226"/>
    <cellStyle name="_KT (2)_2_TG-TH_Cong tac chuan bi-Thanh" xfId="2138"/>
    <cellStyle name="_KT (2)_2_TG-TH_Copy of Cau tao gia Mau" xfId="1123"/>
    <cellStyle name="_KT (2)_2_TG-TH_Ct Brilliant Chip InternetAn tinh" xfId="2652"/>
    <cellStyle name="_KT (2)_2_TG-TH_CV1-khoi luong va don gia" xfId="2662"/>
    <cellStyle name="_KT (2)_2_TG-TH_CV1-khoi luong va don gia_2---DATA_SAIN GOBAIN (THEP)_Option 1-British Standard" xfId="511"/>
    <cellStyle name="_KT (2)_2_TG-TH_DgklKNHA" xfId="2667"/>
    <cellStyle name="_KT (2)_2_TG-TH_DT kho 50x72 ,52x45m -11-5" xfId="2673"/>
    <cellStyle name="_KT (2)_2_TG-TH_DT kho 50x72 ,52x45m ASIA NUTRITION" xfId="2676"/>
    <cellStyle name="_KT (2)_2_TG-TH_dt khoi nha 3trai - VKg (cat xuong) (27-01-05)" xfId="2683"/>
    <cellStyle name="_KT (2)_2_TG-TH_DTCDT MR.2N110.HOCMON.TDTOAN.CCUNG" xfId="1479"/>
    <cellStyle name="_KT (2)_2_TG-TH_DTCDT MR.2N110.HOCMON.TDTOAN.CCUNG_2---DATA_SAIN GOBAIN (THEP)_Option 1-British Standard" xfId="1846"/>
    <cellStyle name="_KT (2)_2_TG-TH_DTkho 52x70m ASIA NUTRITION" xfId="2685"/>
    <cellStyle name="_KT (2)_2_TG-TH_DTkho 52x70m ASIA NUTRITION-change-tuong bt6m" xfId="1258"/>
    <cellStyle name="_KT (2)_2_TG-TH_DTkho 52x70m ASIA NUTRITION-seno betong" xfId="2329"/>
    <cellStyle name="_KT (2)_2_TG-TH_Dtoan-LTT-18-01" xfId="2704"/>
    <cellStyle name="_KT (2)_2_TG-TH_Du toan chi phi gia thau T12 (Dat Phuong)" xfId="2707"/>
    <cellStyle name="_KT (2)_2_TG-TH_Du toan chi phi gia thau T12 (Dat Phuong)_2---DATA_SAIN GOBAIN (THEP)_Option 1-British Standard" xfId="2716"/>
    <cellStyle name="_KT (2)_2_TG-TH_DU TOAN NGUYEN HUE - GD2 (1-02-05) 1" xfId="2724"/>
    <cellStyle name="_KT (2)_2_TG-TH_Du toan truong tho 25.8.08" xfId="2726"/>
    <cellStyle name="_KT (2)_2_TG-TH_dutoan dien" xfId="2737"/>
    <cellStyle name="_KT (2)_2_TG-TH_dutoan dptd" xfId="413"/>
    <cellStyle name="_KT (2)_2_TG-TH_dutoan nuoc" xfId="1318"/>
    <cellStyle name="_KT (2)_2_TG-TH_HD-CONGTACCHINH-THAUPHU" xfId="472"/>
    <cellStyle name="_KT (2)_2_TG-TH_HD-CONGTACCHINH-THAUPHU_2---DATA_SAIN GOBAIN (THEP)_Option 1-British Standard" xfId="717"/>
    <cellStyle name="_KT (2)_2_TG-TH_he thong dien" xfId="211"/>
    <cellStyle name="_KT (2)_2_TG-TH_HOPDONG-NOIBO" xfId="173"/>
    <cellStyle name="_KT (2)_2_TG-TH_HOPDONG-NOIBO_2---DATA_SAIN GOBAIN (THEP)_Option 1-British Standard" xfId="2743"/>
    <cellStyle name="_KT (2)_2_TG-TH_Lora-tungchau" xfId="2746"/>
    <cellStyle name="_KT (2)_2_TG-TH_Lora-tungchau_2---DATA_SAIN GOBAIN (THEP)_Option 1-British Standard" xfId="2759"/>
    <cellStyle name="_KT (2)_2_TG-TH_PGIA-phieu tham tra Kho bac" xfId="2760"/>
    <cellStyle name="_KT (2)_2_TG-TH_PGIA-phieu tham tra Kho bac_2---DATA_SAIN GOBAIN (THEP)_Option 1-British Standard" xfId="2771"/>
    <cellStyle name="_KT (2)_2_TG-TH_PT02-02" xfId="2081"/>
    <cellStyle name="_KT (2)_2_TG-TH_PT02-02_2---DATA_SAIN GOBAIN (THEP)_Option 1-British Standard" xfId="2086"/>
    <cellStyle name="_KT (2)_2_TG-TH_PT02-02_Book1" xfId="2777"/>
    <cellStyle name="_KT (2)_2_TG-TH_PT02-02_Book1_2---DATA_SAIN GOBAIN (THEP)_Option 1-British Standard" xfId="2786"/>
    <cellStyle name="_KT (2)_2_TG-TH_PT02-03" xfId="1378"/>
    <cellStyle name="_KT (2)_2_TG-TH_PT02-03_2---DATA_SAIN GOBAIN (THEP)_Option 1-British Standard" xfId="2792"/>
    <cellStyle name="_KT (2)_2_TG-TH_PT02-03_Book1" xfId="2340"/>
    <cellStyle name="_KT (2)_2_TG-TH_PT02-03_Book1_2---DATA_SAIN GOBAIN (THEP)_Option 1-British Standard" xfId="2799"/>
    <cellStyle name="_KT (2)_2_TG-TH_Qt-HT3PQ1(CauKho)" xfId="2814"/>
    <cellStyle name="_KT (2)_2_TG-TH_Qt-HT3PQ1(CauKho)_2---DATA_SAIN GOBAIN (THEP)_Option 1-British Standard" xfId="2822"/>
    <cellStyle name="_KT (2)_2_TG-TH_Sheet1" xfId="2831"/>
    <cellStyle name="_KT (2)_2_TG-TH_Sheet2" xfId="374"/>
    <cellStyle name="_KT (2)_2_TG-TH_TAM UNG VAT TU CHINH DOT 3 (REV2)" xfId="555"/>
    <cellStyle name="_KT (2)_2_TG-TH_TAM UNG VAT TU CHINH DOT 3 (REV2)_2---DATA_SAIN GOBAIN (THEP)_Option 1-British Standard" xfId="1816"/>
    <cellStyle name="_KT (2)_2_TG-TH_THANH TOAN-CONGTACCHINH" xfId="2856"/>
    <cellStyle name="_KT (2)_2_TG-TH_THANH TOAN-CONGTACCHINH_2---DATA_SAIN GOBAIN (THEP)_Option 1-British Standard" xfId="1800"/>
    <cellStyle name="_KT (2)_2_TG-TH_THANHTOAN" xfId="2873"/>
    <cellStyle name="_KT (2)_2_TG-TH_THANHTOAN_2---DATA_SAIN GOBAIN (THEP)_Option 1-British Standard" xfId="644"/>
    <cellStyle name="_KT (2)_2_TG-TH_Xref@Questionnaire3" xfId="1971"/>
    <cellStyle name="_KT (2)_2---DATA_SAIN GOBAIN (THEP)_Option 1-British Standard" xfId="2840"/>
    <cellStyle name="_KT (2)_3" xfId="641"/>
    <cellStyle name="_KT (2)_3_2---DATA_SAIN GOBAIN (THEP)_Option 1-British Standard" xfId="2253"/>
    <cellStyle name="_KT (2)_3_TG-TH" xfId="2013"/>
    <cellStyle name="_KT (2)_3_TG-TH_2---DATA_SAIN GOBAIN (THEP)_Option 1-British Standard" xfId="2026"/>
    <cellStyle name="_KT (2)_3_TG-TH_Book1" xfId="2877"/>
    <cellStyle name="_KT (2)_3_TG-TH_Book1_1" xfId="1987"/>
    <cellStyle name="_KT (2)_3_TG-TH_Book1_2" xfId="1105"/>
    <cellStyle name="_KT (2)_3_TG-TH_Book1_2---DATA_SAIN GOBAIN (THEP)_Option 1-British Standard" xfId="2879"/>
    <cellStyle name="_KT (2)_3_TG-TH_Book1_BC-QT-WB-dthao" xfId="2887"/>
    <cellStyle name="_KT (2)_3_TG-TH_Book1_BC-QT-WB-dthao_2---DATA_SAIN GOBAIN (THEP)_Option 1-British Standard" xfId="2320"/>
    <cellStyle name="_KT (2)_3_TG-TH_Book1_BOQ-Thuan thao (Tai 07May)" xfId="2794"/>
    <cellStyle name="_KT (2)_3_TG-TH_Book1_Ct Brilliant Chip InternetAn tinh" xfId="2895"/>
    <cellStyle name="_KT (2)_3_TG-TH_Book2" xfId="2906"/>
    <cellStyle name="_KT (2)_3_TG-TH_BOQ-Thuan thao (Tai 07May)" xfId="2913"/>
    <cellStyle name="_KT (2)_3_TG-TH_Cong tac chuan bi-Thanh" xfId="1944"/>
    <cellStyle name="_KT (2)_3_TG-TH_Copy of Cau tao gia Mau" xfId="2546"/>
    <cellStyle name="_KT (2)_3_TG-TH_Ct Brilliant Chip InternetAn tinh" xfId="2921"/>
    <cellStyle name="_KT (2)_3_TG-TH_Lora-tungchau" xfId="2935"/>
    <cellStyle name="_KT (2)_3_TG-TH_Lora-tungchau_2---DATA_SAIN GOBAIN (THEP)_Option 1-British Standard" xfId="2948"/>
    <cellStyle name="_KT (2)_3_TG-TH_Lora-tungchau_Ct Brilliant Chip InternetAn tinh" xfId="2961"/>
    <cellStyle name="_KT (2)_3_TG-TH_PERSONAL" xfId="1515"/>
    <cellStyle name="_KT (2)_3_TG-TH_PERSONAL_2---DATA_SAIN GOBAIN (THEP)_Option 1-British Standard" xfId="2964"/>
    <cellStyle name="_KT (2)_3_TG-TH_PERSONAL_Book1" xfId="442"/>
    <cellStyle name="_KT (2)_3_TG-TH_PERSONAL_Book1_2---DATA_SAIN GOBAIN (THEP)_Option 1-British Standard" xfId="2969"/>
    <cellStyle name="_KT (2)_3_TG-TH_PERSONAL_Book1_CACKHOANKHAUTRU" xfId="153"/>
    <cellStyle name="_KT (2)_3_TG-TH_PERSONAL_Book1_CACKHOANKHAUTRU_2---DATA_SAIN GOBAIN (THEP)_Option 1-British Standard" xfId="2970"/>
    <cellStyle name="_KT (2)_3_TG-TH_PERSONAL_Book1_CV1-khoi luong va don gia" xfId="2232"/>
    <cellStyle name="_KT (2)_3_TG-TH_PERSONAL_Book1_CV1-khoi luong va don gia_2---DATA_SAIN GOBAIN (THEP)_Option 1-British Standard" xfId="1116"/>
    <cellStyle name="_KT (2)_3_TG-TH_PERSONAL_Book1_Du toan chi phi gia thau T12 (Dat Phuong)" xfId="1487"/>
    <cellStyle name="_KT (2)_3_TG-TH_PERSONAL_Book1_Du toan chi phi gia thau T12 (Dat Phuong)_2---DATA_SAIN GOBAIN (THEP)_Option 1-British Standard" xfId="2982"/>
    <cellStyle name="_KT (2)_3_TG-TH_PERSONAL_Book1_HD-CONGTACCHINH-THAUPHU" xfId="2995"/>
    <cellStyle name="_KT (2)_3_TG-TH_PERSONAL_Book1_HD-CONGTACCHINH-THAUPHU_2---DATA_SAIN GOBAIN (THEP)_Option 1-British Standard" xfId="3000"/>
    <cellStyle name="_KT (2)_3_TG-TH_PERSONAL_Book1_HOPDONG-NOIBO" xfId="2558"/>
    <cellStyle name="_KT (2)_3_TG-TH_PERSONAL_Book1_HOPDONG-NOIBO_2---DATA_SAIN GOBAIN (THEP)_Option 1-British Standard" xfId="3001"/>
    <cellStyle name="_KT (2)_3_TG-TH_PERSONAL_Book1_THANH TOAN-CONGTACCHINH" xfId="1735"/>
    <cellStyle name="_KT (2)_3_TG-TH_PERSONAL_Book1_THANH TOAN-CONGTACCHINH_2---DATA_SAIN GOBAIN (THEP)_Option 1-British Standard" xfId="586"/>
    <cellStyle name="_KT (2)_3_TG-TH_PERSONAL_Book1_THANHTOAN" xfId="1195"/>
    <cellStyle name="_KT (2)_3_TG-TH_PERSONAL_Book1_THANHTOAN_2---DATA_SAIN GOBAIN (THEP)_Option 1-British Standard" xfId="1239"/>
    <cellStyle name="_KT (2)_3_TG-TH_PERSONAL_boq Cao Oc Lan Phuong 20100524b (mau 10)" xfId="2566"/>
    <cellStyle name="_KT (2)_3_TG-TH_PERSONAL_BOQ-Thuan thao (Tai 07May)" xfId="3017"/>
    <cellStyle name="_KT (2)_3_TG-TH_PERSONAL_CACKHOANKHAUTRU" xfId="2578"/>
    <cellStyle name="_KT (2)_3_TG-TH_PERSONAL_CACKHOANKHAUTRU_2---DATA_SAIN GOBAIN (THEP)_Option 1-British Standard" xfId="1077"/>
    <cellStyle name="_KT (2)_3_TG-TH_PERSONAL_Copy of Cau tao gia Mau" xfId="2954"/>
    <cellStyle name="_KT (2)_3_TG-TH_PERSONAL_Ct Brilliant Chip InternetAn tinh" xfId="3020"/>
    <cellStyle name="_KT (2)_3_TG-TH_PERSONAL_CV1-khoi luong va don gia" xfId="3021"/>
    <cellStyle name="_KT (2)_3_TG-TH_PERSONAL_CV1-khoi luong va don gia_2---DATA_SAIN GOBAIN (THEP)_Option 1-British Standard" xfId="185"/>
    <cellStyle name="_KT (2)_3_TG-TH_PERSONAL_Du toan chi phi gia thau T12 (Dat Phuong)" xfId="1713"/>
    <cellStyle name="_KT (2)_3_TG-TH_PERSONAL_Du toan chi phi gia thau T12 (Dat Phuong)_2---DATA_SAIN GOBAIN (THEP)_Option 1-British Standard" xfId="2054"/>
    <cellStyle name="_KT (2)_3_TG-TH_PERSONAL_HD-CONGTACCHINH-THAUPHU" xfId="2965"/>
    <cellStyle name="_KT (2)_3_TG-TH_PERSONAL_HD-CONGTACCHINH-THAUPHU_2---DATA_SAIN GOBAIN (THEP)_Option 1-British Standard" xfId="1177"/>
    <cellStyle name="_KT (2)_3_TG-TH_PERSONAL_HOPDONG-NOIBO" xfId="303"/>
    <cellStyle name="_KT (2)_3_TG-TH_PERSONAL_HOPDONG-NOIBO_2---DATA_SAIN GOBAIN (THEP)_Option 1-British Standard" xfId="3026"/>
    <cellStyle name="_KT (2)_3_TG-TH_PERSONAL_HTQ.8 GD1" xfId="2276"/>
    <cellStyle name="_KT (2)_3_TG-TH_PERSONAL_HTQ.8 GD1_2---DATA_SAIN GOBAIN (THEP)_Option 1-British Standard" xfId="2290"/>
    <cellStyle name="_KT (2)_3_TG-TH_PERSONAL_TAM UNG VAT TU CHINH DOT 3 (REV2)" xfId="2200"/>
    <cellStyle name="_KT (2)_3_TG-TH_PERSONAL_TAM UNG VAT TU CHINH DOT 3 (REV2)_2---DATA_SAIN GOBAIN (THEP)_Option 1-British Standard" xfId="3036"/>
    <cellStyle name="_KT (2)_3_TG-TH_PERSONAL_THANH TOAN-CONGTACCHINH" xfId="3050"/>
    <cellStyle name="_KT (2)_3_TG-TH_PERSONAL_THANH TOAN-CONGTACCHINH_2---DATA_SAIN GOBAIN (THEP)_Option 1-British Standard" xfId="27"/>
    <cellStyle name="_KT (2)_3_TG-TH_PERSONAL_THANHTOAN" xfId="3056"/>
    <cellStyle name="_KT (2)_3_TG-TH_PERSONAL_THANHTOAN_2---DATA_SAIN GOBAIN (THEP)_Option 1-British Standard" xfId="3079"/>
    <cellStyle name="_KT (2)_3_TG-TH_PERSONAL_Tong hop KHCB 2001" xfId="108"/>
    <cellStyle name="_KT (2)_3_TG-TH_PERSONAL_Tong hop KHCB 2001_2---DATA_SAIN GOBAIN (THEP)_Option 1-British Standard" xfId="3086"/>
    <cellStyle name="_KT (2)_3_TG-TH_Qt-HT3PQ1(CauKho)" xfId="3088"/>
    <cellStyle name="_KT (2)_3_TG-TH_Qt-HT3PQ1(CauKho)_2---DATA_SAIN GOBAIN (THEP)_Option 1-British Standard" xfId="3097"/>
    <cellStyle name="_KT (2)_3_TG-TH_TAM UNG VAT TU CHINH DOT 3 (REV2)" xfId="3099"/>
    <cellStyle name="_KT (2)_3_TG-TH_TAM UNG VAT TU CHINH DOT 3 (REV2)_2---DATA_SAIN GOBAIN (THEP)_Option 1-British Standard" xfId="3104"/>
    <cellStyle name="_KT (2)_4" xfId="654"/>
    <cellStyle name="_KT (2)_4_@FluctuationinPrice.Hop20060817" xfId="2666"/>
    <cellStyle name="_KT (2)_4_2---DATA_SAIN GOBAIN (THEP)_Option 1-British Standard" xfId="2670"/>
    <cellStyle name="_KT (2)_4_BAO CAO KLCT PT2000" xfId="3114"/>
    <cellStyle name="_KT (2)_4_BAO CAO KLCT PT2000_2---DATA_SAIN GOBAIN (THEP)_Option 1-British Standard" xfId="3120"/>
    <cellStyle name="_KT (2)_4_BAO CAO PT2000" xfId="1948"/>
    <cellStyle name="_KT (2)_4_BAO CAO PT2000_2---DATA_SAIN GOBAIN (THEP)_Option 1-British Standard" xfId="2920"/>
    <cellStyle name="_KT (2)_4_BAO CAO PT2000_Book1" xfId="3130"/>
    <cellStyle name="_KT (2)_4_BAO CAO PT2000_Book1_2---DATA_SAIN GOBAIN (THEP)_Option 1-British Standard" xfId="3136"/>
    <cellStyle name="_KT (2)_4_Bao cao XDCB 2001 - T11 KH dieu chinh 20-11-THAI" xfId="297"/>
    <cellStyle name="_KT (2)_4_Bao cao XDCB 2001 - T11 KH dieu chinh 20-11-THAI_2---DATA_SAIN GOBAIN (THEP)_Option 1-British Standard" xfId="3140"/>
    <cellStyle name="_KT (2)_4_Book1" xfId="380"/>
    <cellStyle name="_KT (2)_4_Book1_1" xfId="2700"/>
    <cellStyle name="_KT (2)_4_Book1_1_2---DATA_SAIN GOBAIN (THEP)_Option 1-British Standard" xfId="3142"/>
    <cellStyle name="_KT (2)_4_Book1_1_Book1" xfId="3144"/>
    <cellStyle name="_KT (2)_4_Book1_1_Book1_2---DATA_SAIN GOBAIN (THEP)_Option 1-British Standard" xfId="562"/>
    <cellStyle name="_KT (2)_4_Book1_1_CACKHOANKHAUTRU" xfId="3164"/>
    <cellStyle name="_KT (2)_4_Book1_1_CACKHOANKHAUTRU_2---DATA_SAIN GOBAIN (THEP)_Option 1-British Standard" xfId="3170"/>
    <cellStyle name="_KT (2)_4_Book1_1_Ct Brilliant Chip InternetAn tinh" xfId="33"/>
    <cellStyle name="_KT (2)_4_Book1_1_DgklKNHA" xfId="2533"/>
    <cellStyle name="_KT (2)_4_Book1_1_dt khoi nha 3trai - VKg (cat xuong) (27-01-05)" xfId="3183"/>
    <cellStyle name="_KT (2)_4_Book1_1_Dtoan-LTT-18-01" xfId="3190"/>
    <cellStyle name="_KT (2)_4_Book1_1_DU TOAN NGUYEN HUE - GD2 (1-02-05) 1" xfId="3213"/>
    <cellStyle name="_KT (2)_4_Book1_1_dutoan dptd" xfId="1628"/>
    <cellStyle name="_KT (2)_4_Book1_1_he thong dien" xfId="3218"/>
    <cellStyle name="_KT (2)_4_Book1_1_KLTT-PHUCHUNG" xfId="3231"/>
    <cellStyle name="_KT (2)_4_Book1_1_KLTT-PHUCHUNG_2---DATA_SAIN GOBAIN (THEP)_Option 1-British Standard" xfId="1166"/>
    <cellStyle name="_KT (2)_4_Book1_1_Sheet1" xfId="3239"/>
    <cellStyle name="_KT (2)_4_Book1_1_Sheet2" xfId="1711"/>
    <cellStyle name="_KT (2)_4_Book1_1_Thanh toan (Du an Ca Mau)" xfId="3250"/>
    <cellStyle name="_KT (2)_4_Book1_1_Thanh toan (Du an Ca Mau)_2---DATA_SAIN GOBAIN (THEP)_Option 1-British Standard" xfId="3270"/>
    <cellStyle name="_KT (2)_4_Book1_1_THANHTOAN" xfId="3275"/>
    <cellStyle name="_KT (2)_4_Book1_1_THANHTOAN A-B" xfId="3195"/>
    <cellStyle name="_KT (2)_4_Book1_1_THANHTOAN A-B_2---DATA_SAIN GOBAIN (THEP)_Option 1-British Standard" xfId="3125"/>
    <cellStyle name="_KT (2)_4_Book1_1_THANHTOAN_2---DATA_SAIN GOBAIN (THEP)_Option 1-British Standard" xfId="1751"/>
    <cellStyle name="_KT (2)_4_Book1_2" xfId="2656"/>
    <cellStyle name="_KT (2)_4_Book1_2_2---DATA_SAIN GOBAIN (THEP)_Option 1-British Standard" xfId="514"/>
    <cellStyle name="_KT (2)_4_Book1_2_Book1" xfId="3281"/>
    <cellStyle name="_KT (2)_4_Book1_2_Book1_2---DATA_SAIN GOBAIN (THEP)_Option 1-British Standard" xfId="1001"/>
    <cellStyle name="_KT (2)_4_Book1_2_CACKHOANKHAUTRU" xfId="230"/>
    <cellStyle name="_KT (2)_4_Book1_2_CACKHOANKHAUTRU_2---DATA_SAIN GOBAIN (THEP)_Option 1-British Standard" xfId="1517"/>
    <cellStyle name="_KT (2)_4_Book1_2_Ct Brilliant Chip InternetAn tinh" xfId="1211"/>
    <cellStyle name="_KT (2)_4_Book1_2_DgklKNHA" xfId="635"/>
    <cellStyle name="_KT (2)_4_Book1_2_dt khoi nha 3trai - VKg (cat xuong) (27-01-05)" xfId="3287"/>
    <cellStyle name="_KT (2)_4_Book1_2_Dtoan-LTT-18-01" xfId="3300"/>
    <cellStyle name="_KT (2)_4_Book1_2_DU TOAN NGUYEN HUE - GD2 (1-02-05) 1" xfId="1829"/>
    <cellStyle name="_KT (2)_4_Book1_2_dutoan dptd" xfId="3306"/>
    <cellStyle name="_KT (2)_4_Book1_2_he thong dien" xfId="1523"/>
    <cellStyle name="_KT (2)_4_Book1_2_KLTT-PHUCHUNG" xfId="3317"/>
    <cellStyle name="_KT (2)_4_Book1_2_KLTT-PHUCHUNG_2---DATA_SAIN GOBAIN (THEP)_Option 1-British Standard" xfId="3329"/>
    <cellStyle name="_KT (2)_4_Book1_2_Sheet1" xfId="3337"/>
    <cellStyle name="_KT (2)_4_Book1_2_Sheet2" xfId="3356"/>
    <cellStyle name="_KT (2)_4_Book1_2_Thanh toan (Du an Ca Mau)" xfId="2627"/>
    <cellStyle name="_KT (2)_4_Book1_2_Thanh toan (Du an Ca Mau)_2---DATA_SAIN GOBAIN (THEP)_Option 1-British Standard" xfId="2371"/>
    <cellStyle name="_KT (2)_4_Book1_2_THANHTOAN" xfId="3359"/>
    <cellStyle name="_KT (2)_4_Book1_2_THANHTOAN A-B" xfId="3377"/>
    <cellStyle name="_KT (2)_4_Book1_2_THANHTOAN A-B_2---DATA_SAIN GOBAIN (THEP)_Option 1-British Standard" xfId="1931"/>
    <cellStyle name="_KT (2)_4_Book1_2_THANHTOAN_2---DATA_SAIN GOBAIN (THEP)_Option 1-British Standard" xfId="2186"/>
    <cellStyle name="_KT (2)_4_Book1_2---DATA_SAIN GOBAIN (THEP)_Option 1-British Standard" xfId="2075"/>
    <cellStyle name="_KT (2)_4_Book1_3" xfId="2237"/>
    <cellStyle name="_KT (2)_4_Book1_3_2---DATA_SAIN GOBAIN (THEP)_Option 1-British Standard" xfId="3380"/>
    <cellStyle name="_KT (2)_4_Book1_3_Book1" xfId="2029"/>
    <cellStyle name="_KT (2)_4_Book1_3_Book1_2---DATA_SAIN GOBAIN (THEP)_Option 1-British Standard" xfId="3382"/>
    <cellStyle name="_KT (2)_4_Book1_3_CACKHOANKHAUTRU" xfId="2590"/>
    <cellStyle name="_KT (2)_4_Book1_3_CACKHOANKHAUTRU_2---DATA_SAIN GOBAIN (THEP)_Option 1-British Standard" xfId="2769"/>
    <cellStyle name="_KT (2)_4_Book1_3_Ct Brilliant Chip InternetAn tinh" xfId="1629"/>
    <cellStyle name="_KT (2)_4_Book1_3_KLTT-PHUCHUNG" xfId="1466"/>
    <cellStyle name="_KT (2)_4_Book1_3_KLTT-PHUCHUNG_2---DATA_SAIN GOBAIN (THEP)_Option 1-British Standard" xfId="1835"/>
    <cellStyle name="_KT (2)_4_Book1_3_Thanh toan (Du an Ca Mau)" xfId="3391"/>
    <cellStyle name="_KT (2)_4_Book1_3_Thanh toan (Du an Ca Mau)_2---DATA_SAIN GOBAIN (THEP)_Option 1-British Standard" xfId="3398"/>
    <cellStyle name="_KT (2)_4_Book1_3_THANHTOAN" xfId="3399"/>
    <cellStyle name="_KT (2)_4_Book1_3_THANHTOAN A-B" xfId="3402"/>
    <cellStyle name="_KT (2)_4_Book1_3_THANHTOAN A-B_2---DATA_SAIN GOBAIN (THEP)_Option 1-British Standard" xfId="3406"/>
    <cellStyle name="_KT (2)_4_Book1_3_THANHTOAN_2---DATA_SAIN GOBAIN (THEP)_Option 1-British Standard" xfId="2694"/>
    <cellStyle name="_KT (2)_4_Book1_4" xfId="3415"/>
    <cellStyle name="_KT (2)_4_Book1_4_2---DATA_SAIN GOBAIN (THEP)_Option 1-British Standard" xfId="1326"/>
    <cellStyle name="_KT (2)_4_Book1_4_CACKHOANKHAUTRU" xfId="2307"/>
    <cellStyle name="_KT (2)_4_Book1_4_CACKHOANKHAUTRU_2---DATA_SAIN GOBAIN (THEP)_Option 1-British Standard" xfId="2930"/>
    <cellStyle name="_KT (2)_4_Book1_4_Ct Brilliant Chip InternetAn tinh" xfId="3430"/>
    <cellStyle name="_KT (2)_4_Book1_4_KLTT-PHUCHUNG" xfId="2432"/>
    <cellStyle name="_KT (2)_4_Book1_4_KLTT-PHUCHUNG_2---DATA_SAIN GOBAIN (THEP)_Option 1-British Standard" xfId="1612"/>
    <cellStyle name="_KT (2)_4_Book1_4_Thanh toan (Du an Ca Mau)" xfId="1085"/>
    <cellStyle name="_KT (2)_4_Book1_4_Thanh toan (Du an Ca Mau)_2---DATA_SAIN GOBAIN (THEP)_Option 1-British Standard" xfId="1481"/>
    <cellStyle name="_KT (2)_4_Book1_4_THANHTOAN" xfId="3432"/>
    <cellStyle name="_KT (2)_4_Book1_4_THANHTOAN A-B" xfId="3440"/>
    <cellStyle name="_KT (2)_4_Book1_4_THANHTOAN A-B_2---DATA_SAIN GOBAIN (THEP)_Option 1-British Standard" xfId="3463"/>
    <cellStyle name="_KT (2)_4_Book1_4_THANHTOAN_2---DATA_SAIN GOBAIN (THEP)_Option 1-British Standard" xfId="3465"/>
    <cellStyle name="_KT (2)_4_Book1_5" xfId="3467"/>
    <cellStyle name="_KT (2)_4_Book1_Book1" xfId="2837"/>
    <cellStyle name="_KT (2)_4_Book1_Book1_2---DATA_SAIN GOBAIN (THEP)_Option 1-British Standard" xfId="3481"/>
    <cellStyle name="_KT (2)_4_Book1_Book1_Book1" xfId="2001"/>
    <cellStyle name="_KT (2)_4_Book1_Book1_Book1_2---DATA_SAIN GOBAIN (THEP)_Option 1-British Standard" xfId="332"/>
    <cellStyle name="_KT (2)_4_Book1_Book1_CACKHOANKHAUTRU" xfId="3400"/>
    <cellStyle name="_KT (2)_4_Book1_Book1_CACKHOANKHAUTRU_2---DATA_SAIN GOBAIN (THEP)_Option 1-British Standard" xfId="3407"/>
    <cellStyle name="_KT (2)_4_Book1_Book1_KLTT-PHUCHUNG" xfId="3499"/>
    <cellStyle name="_KT (2)_4_Book1_Book1_KLTT-PHUCHUNG_2---DATA_SAIN GOBAIN (THEP)_Option 1-British Standard" xfId="3349"/>
    <cellStyle name="_KT (2)_4_Book1_Book1_Thanh toan (Du an Ca Mau)" xfId="3298"/>
    <cellStyle name="_KT (2)_4_Book1_Book1_Thanh toan (Du an Ca Mau)_2---DATA_SAIN GOBAIN (THEP)_Option 1-British Standard" xfId="3511"/>
    <cellStyle name="_KT (2)_4_Book1_Book1_THANHTOAN" xfId="3520"/>
    <cellStyle name="_KT (2)_4_Book1_Book1_THANHTOAN A-B" xfId="1733"/>
    <cellStyle name="_KT (2)_4_Book1_Book1_THANHTOAN A-B_2---DATA_SAIN GOBAIN (THEP)_Option 1-British Standard" xfId="573"/>
    <cellStyle name="_KT (2)_4_Book1_Book1_THANHTOAN_2---DATA_SAIN GOBAIN (THEP)_Option 1-British Standard" xfId="3528"/>
    <cellStyle name="_KT (2)_4_Book1_Book2" xfId="367"/>
    <cellStyle name="_KT (2)_4_Book1_boq Cao Oc Lan Phuong 20100524b (mau 10)" xfId="2370"/>
    <cellStyle name="_KT (2)_4_Book1_BOQ-Thuan thao (Tai 07May)" xfId="2904"/>
    <cellStyle name="_KT (2)_4_Book1_CACKHOANKHAUTRU" xfId="460"/>
    <cellStyle name="_KT (2)_4_Book1_CACKHOANKHAUTRU_2---DATA_SAIN GOBAIN (THEP)_Option 1-British Standard" xfId="1590"/>
    <cellStyle name="_KT (2)_4_Book1_Cong tac chuan bi-Thanh" xfId="2088"/>
    <cellStyle name="_KT (2)_4_Book1_Copy of Cau tao gia Mau" xfId="3535"/>
    <cellStyle name="_KT (2)_4_Book1_Ct Brilliant Chip InternetAn tinh" xfId="3101"/>
    <cellStyle name="_KT (2)_4_Book1_CV1-khoi luong va don gia" xfId="3547"/>
    <cellStyle name="_KT (2)_4_Book1_CV1-khoi luong va don gia_2---DATA_SAIN GOBAIN (THEP)_Option 1-British Standard" xfId="3555"/>
    <cellStyle name="_KT (2)_4_Book1_DgklKNHA" xfId="3560"/>
    <cellStyle name="_KT (2)_4_Book1_dt khoi nha 3trai - VKg (cat xuong) (27-01-05)" xfId="661"/>
    <cellStyle name="_KT (2)_4_Book1_Dtoan-LTT-18-01" xfId="3574"/>
    <cellStyle name="_KT (2)_4_Book1_Du toan chi phi gia thau T12 (Dat Phuong)" xfId="964"/>
    <cellStyle name="_KT (2)_4_Book1_Du toan chi phi gia thau T12 (Dat Phuong)_2---DATA_SAIN GOBAIN (THEP)_Option 1-British Standard" xfId="3580"/>
    <cellStyle name="_KT (2)_4_Book1_DU TOAN NGUYEN HUE - GD2 (1-02-05) 1" xfId="1882"/>
    <cellStyle name="_KT (2)_4_Book1_dutoan dptd" xfId="1109"/>
    <cellStyle name="_KT (2)_4_Book1_HD-CONGTACCHINH-THAUPHU" xfId="2336"/>
    <cellStyle name="_KT (2)_4_Book1_HD-CONGTACCHINH-THAUPHU_2---DATA_SAIN GOBAIN (THEP)_Option 1-British Standard" xfId="3589"/>
    <cellStyle name="_KT (2)_4_Book1_he thong dien" xfId="3599"/>
    <cellStyle name="_KT (2)_4_Book1_HOPDONG-NOIBO" xfId="3613"/>
    <cellStyle name="_KT (2)_4_Book1_HOPDONG-NOIBO_2---DATA_SAIN GOBAIN (THEP)_Option 1-British Standard" xfId="2438"/>
    <cellStyle name="_KT (2)_4_Book1_Sheet1" xfId="2410"/>
    <cellStyle name="_KT (2)_4_Book1_Sheet2" xfId="2302"/>
    <cellStyle name="_KT (2)_4_Book1_THANH TOAN-CONGTACCHINH" xfId="3617"/>
    <cellStyle name="_KT (2)_4_Book1_THANH TOAN-CONGTACCHINH_2---DATA_SAIN GOBAIN (THEP)_Option 1-British Standard" xfId="3636"/>
    <cellStyle name="_KT (2)_4_Book1_THANHTOAN" xfId="3642"/>
    <cellStyle name="_KT (2)_4_Book1_THANHTOAN_2---DATA_SAIN GOBAIN (THEP)_Option 1-British Standard" xfId="3646"/>
    <cellStyle name="_KT (2)_4_Book2" xfId="3655"/>
    <cellStyle name="_KT (2)_4_boq Cao Oc Lan Phuong 20100524b (mau 10)" xfId="160"/>
    <cellStyle name="_KT (2)_4_BOQ-Thuan thao (Tai 07May)" xfId="649"/>
    <cellStyle name="_KT (2)_4_CACKHOANKHAUTRU" xfId="1869"/>
    <cellStyle name="_KT (2)_4_CACKHOANKHAUTRU_2---DATA_SAIN GOBAIN (THEP)_Option 1-British Standard" xfId="3661"/>
    <cellStyle name="_KT (2)_4_Cong tac chuan bi-Thanh" xfId="2606"/>
    <cellStyle name="_KT (2)_4_Copy of Cau tao gia Mau" xfId="3668"/>
    <cellStyle name="_KT (2)_4_Ct Brilliant Chip InternetAn tinh" xfId="3676"/>
    <cellStyle name="_KT (2)_4_CV1-khoi luong va don gia" xfId="3678"/>
    <cellStyle name="_KT (2)_4_CV1-khoi luong va don gia_2---DATA_SAIN GOBAIN (THEP)_Option 1-British Standard" xfId="3687"/>
    <cellStyle name="_KT (2)_4_DgklKNHA" xfId="414"/>
    <cellStyle name="_KT (2)_4_DT kho 50x72 ,52x45m -11-5" xfId="3404"/>
    <cellStyle name="_KT (2)_4_DT kho 50x72 ,52x45m ASIA NUTRITION" xfId="3691"/>
    <cellStyle name="_KT (2)_4_dt khoi nha 3trai - VKg (cat xuong) (27-01-05)" xfId="2171"/>
    <cellStyle name="_KT (2)_4_DTCDT MR.2N110.HOCMON.TDTOAN.CCUNG" xfId="1986"/>
    <cellStyle name="_KT (2)_4_DTCDT MR.2N110.HOCMON.TDTOAN.CCUNG_2---DATA_SAIN GOBAIN (THEP)_Option 1-British Standard" xfId="318"/>
    <cellStyle name="_KT (2)_4_DTkho 52x70m ASIA NUTRITION" xfId="119"/>
    <cellStyle name="_KT (2)_4_DTkho 52x70m ASIA NUTRITION-change-tuong bt6m" xfId="3711"/>
    <cellStyle name="_KT (2)_4_DTkho 52x70m ASIA NUTRITION-seno betong" xfId="3714"/>
    <cellStyle name="_KT (2)_4_Dtoan-LTT-18-01" xfId="3726"/>
    <cellStyle name="_KT (2)_4_Du toan chi phi gia thau T12 (Dat Phuong)" xfId="3727"/>
    <cellStyle name="_KT (2)_4_Du toan chi phi gia thau T12 (Dat Phuong)_2---DATA_SAIN GOBAIN (THEP)_Option 1-British Standard" xfId="3732"/>
    <cellStyle name="_KT (2)_4_DU TOAN NGUYEN HUE - GD2 (1-02-05) 1" xfId="725"/>
    <cellStyle name="_KT (2)_4_Du toan truong tho 25.8.08" xfId="3735"/>
    <cellStyle name="_KT (2)_4_dutoan dien" xfId="3736"/>
    <cellStyle name="_KT (2)_4_dutoan dptd" xfId="3738"/>
    <cellStyle name="_KT (2)_4_dutoan nuoc" xfId="963"/>
    <cellStyle name="_KT (2)_4_HD-CONGTACCHINH-THAUPHU" xfId="3758"/>
    <cellStyle name="_KT (2)_4_HD-CONGTACCHINH-THAUPHU_2---DATA_SAIN GOBAIN (THEP)_Option 1-British Standard" xfId="3193"/>
    <cellStyle name="_KT (2)_4_he thong dien" xfId="3705"/>
    <cellStyle name="_KT (2)_4_HOPDONG-NOIBO" xfId="3768"/>
    <cellStyle name="_KT (2)_4_HOPDONG-NOIBO_2---DATA_SAIN GOBAIN (THEP)_Option 1-British Standard" xfId="3783"/>
    <cellStyle name="_KT (2)_4_Lora-tungchau" xfId="3792"/>
    <cellStyle name="_KT (2)_4_Lora-tungchau_2---DATA_SAIN GOBAIN (THEP)_Option 1-British Standard" xfId="3800"/>
    <cellStyle name="_KT (2)_4_PGIA-phieu tham tra Kho bac" xfId="3803"/>
    <cellStyle name="_KT (2)_4_PGIA-phieu tham tra Kho bac_2---DATA_SAIN GOBAIN (THEP)_Option 1-British Standard" xfId="3722"/>
    <cellStyle name="_KT (2)_4_PT02-02" xfId="575"/>
    <cellStyle name="_KT (2)_4_PT02-02_2---DATA_SAIN GOBAIN (THEP)_Option 1-British Standard" xfId="3812"/>
    <cellStyle name="_KT (2)_4_PT02-02_Book1" xfId="3818"/>
    <cellStyle name="_KT (2)_4_PT02-02_Book1_2---DATA_SAIN GOBAIN (THEP)_Option 1-British Standard" xfId="841"/>
    <cellStyle name="_KT (2)_4_PT02-03" xfId="3572"/>
    <cellStyle name="_KT (2)_4_PT02-03_2---DATA_SAIN GOBAIN (THEP)_Option 1-British Standard" xfId="3823"/>
    <cellStyle name="_KT (2)_4_PT02-03_Book1" xfId="2203"/>
    <cellStyle name="_KT (2)_4_PT02-03_Book1_2---DATA_SAIN GOBAIN (THEP)_Option 1-British Standard" xfId="3039"/>
    <cellStyle name="_KT (2)_4_Qt-HT3PQ1(CauKho)" xfId="2888"/>
    <cellStyle name="_KT (2)_4_Qt-HT3PQ1(CauKho)_2---DATA_SAIN GOBAIN (THEP)_Option 1-British Standard" xfId="2321"/>
    <cellStyle name="_KT (2)_4_Sheet1" xfId="3826"/>
    <cellStyle name="_KT (2)_4_Sheet2" xfId="3746"/>
    <cellStyle name="_KT (2)_4_TAM UNG VAT TU CHINH DOT 3 (REV2)" xfId="3257"/>
    <cellStyle name="_KT (2)_4_TAM UNG VAT TU CHINH DOT 3 (REV2)_2---DATA_SAIN GOBAIN (THEP)_Option 1-British Standard" xfId="3267"/>
    <cellStyle name="_KT (2)_4_TG-TH" xfId="3833"/>
    <cellStyle name="_KT (2)_4_TG-TH_2---DATA_SAIN GOBAIN (THEP)_Option 1-British Standard" xfId="254"/>
    <cellStyle name="_KT (2)_4_THANH TOAN-CONGTACCHINH" xfId="3838"/>
    <cellStyle name="_KT (2)_4_THANH TOAN-CONGTACCHINH_2---DATA_SAIN GOBAIN (THEP)_Option 1-British Standard" xfId="1132"/>
    <cellStyle name="_KT (2)_4_THANHTOAN" xfId="3840"/>
    <cellStyle name="_KT (2)_4_THANHTOAN_2---DATA_SAIN GOBAIN (THEP)_Option 1-British Standard" xfId="3419"/>
    <cellStyle name="_KT (2)_4_Xref@Questionnaire3" xfId="3843"/>
    <cellStyle name="_KT (2)_5" xfId="3309"/>
    <cellStyle name="_KT (2)_5_@FluctuationinPrice.Hop20060817" xfId="2916"/>
    <cellStyle name="_KT (2)_5_2---DATA_SAIN GOBAIN (THEP)_Option 1-British Standard" xfId="3320"/>
    <cellStyle name="_KT (2)_5_BAO CAO KLCT PT2000" xfId="2155"/>
    <cellStyle name="_KT (2)_5_BAO CAO KLCT PT2000_2---DATA_SAIN GOBAIN (THEP)_Option 1-British Standard" xfId="766"/>
    <cellStyle name="_KT (2)_5_BAO CAO PT2000" xfId="3849"/>
    <cellStyle name="_KT (2)_5_BAO CAO PT2000_2---DATA_SAIN GOBAIN (THEP)_Option 1-British Standard" xfId="3851"/>
    <cellStyle name="_KT (2)_5_BAO CAO PT2000_Book1" xfId="1459"/>
    <cellStyle name="_KT (2)_5_BAO CAO PT2000_Book1_2---DATA_SAIN GOBAIN (THEP)_Option 1-British Standard" xfId="1833"/>
    <cellStyle name="_KT (2)_5_Bao cao XDCB 2001 - T11 KH dieu chinh 20-11-THAI" xfId="3859"/>
    <cellStyle name="_KT (2)_5_Bao cao XDCB 2001 - T11 KH dieu chinh 20-11-THAI_2---DATA_SAIN GOBAIN (THEP)_Option 1-British Standard" xfId="3864"/>
    <cellStyle name="_KT (2)_5_Book1" xfId="3882"/>
    <cellStyle name="_KT (2)_5_Book1_1" xfId="3884"/>
    <cellStyle name="_KT (2)_5_Book1_1_2---DATA_SAIN GOBAIN (THEP)_Option 1-British Standard" xfId="3889"/>
    <cellStyle name="_KT (2)_5_Book1_1_Book1" xfId="3624"/>
    <cellStyle name="_KT (2)_5_Book1_1_Book1_2---DATA_SAIN GOBAIN (THEP)_Option 1-British Standard" xfId="3895"/>
    <cellStyle name="_KT (2)_5_Book1_1_CACKHOANKHAUTRU" xfId="3897"/>
    <cellStyle name="_KT (2)_5_Book1_1_CACKHOANKHAUTRU_2---DATA_SAIN GOBAIN (THEP)_Option 1-British Standard" xfId="3388"/>
    <cellStyle name="_KT (2)_5_Book1_1_Ct Brilliant Chip InternetAn tinh" xfId="3750"/>
    <cellStyle name="_KT (2)_5_Book1_1_DgklKNHA" xfId="3902"/>
    <cellStyle name="_KT (2)_5_Book1_1_dt khoi nha 3trai - VKg (cat xuong) (27-01-05)" xfId="3607"/>
    <cellStyle name="_KT (2)_5_Book1_1_Dtoan-LTT-18-01" xfId="1545"/>
    <cellStyle name="_KT (2)_5_Book1_1_DU TOAN NGUYEN HUE - GD2 (1-02-05) 1" xfId="3094"/>
    <cellStyle name="_KT (2)_5_Book1_1_dutoan dptd" xfId="3411"/>
    <cellStyle name="_KT (2)_5_Book1_1_he thong dien" xfId="3906"/>
    <cellStyle name="_KT (2)_5_Book1_1_KLTT-PHUCHUNG" xfId="2485"/>
    <cellStyle name="_KT (2)_5_Book1_1_KLTT-PHUCHUNG_2---DATA_SAIN GOBAIN (THEP)_Option 1-British Standard" xfId="3910"/>
    <cellStyle name="_KT (2)_5_Book1_1_Sheet1" xfId="3916"/>
    <cellStyle name="_KT (2)_5_Book1_1_Sheet2" xfId="3922"/>
    <cellStyle name="_KT (2)_5_Book1_1_Thanh toan (Du an Ca Mau)" xfId="3936"/>
    <cellStyle name="_KT (2)_5_Book1_1_Thanh toan (Du an Ca Mau)_2---DATA_SAIN GOBAIN (THEP)_Option 1-British Standard" xfId="3960"/>
    <cellStyle name="_KT (2)_5_Book1_1_THANHTOAN" xfId="3970"/>
    <cellStyle name="_KT (2)_5_Book1_1_THANHTOAN A-B" xfId="3985"/>
    <cellStyle name="_KT (2)_5_Book1_1_THANHTOAN A-B_2---DATA_SAIN GOBAIN (THEP)_Option 1-British Standard" xfId="3999"/>
    <cellStyle name="_KT (2)_5_Book1_1_THANHTOAN_2---DATA_SAIN GOBAIN (THEP)_Option 1-British Standard" xfId="4014"/>
    <cellStyle name="_KT (2)_5_Book1_2" xfId="4019"/>
    <cellStyle name="_KT (2)_5_Book1_2_2---DATA_SAIN GOBAIN (THEP)_Option 1-British Standard" xfId="4029"/>
    <cellStyle name="_KT (2)_5_Book1_2_Book1" xfId="4037"/>
    <cellStyle name="_KT (2)_5_Book1_2_Book1_2---DATA_SAIN GOBAIN (THEP)_Option 1-British Standard" xfId="4041"/>
    <cellStyle name="_KT (2)_5_Book1_2_CACKHOANKHAUTRU" xfId="1436"/>
    <cellStyle name="_KT (2)_5_Book1_2_CACKHOANKHAUTRU_2---DATA_SAIN GOBAIN (THEP)_Option 1-British Standard" xfId="1654"/>
    <cellStyle name="_KT (2)_5_Book1_2_Ct Brilliant Chip InternetAn tinh" xfId="3084"/>
    <cellStyle name="_KT (2)_5_Book1_2_DgklKNHA" xfId="2490"/>
    <cellStyle name="_KT (2)_5_Book1_2_dt khoi nha 3trai - VKg (cat xuong) (27-01-05)" xfId="4052"/>
    <cellStyle name="_KT (2)_5_Book1_2_Dtoan-LTT-18-01" xfId="4066"/>
    <cellStyle name="_KT (2)_5_Book1_2_DU TOAN NGUYEN HUE - GD2 (1-02-05) 1" xfId="4070"/>
    <cellStyle name="_KT (2)_5_Book1_2_dutoan dptd" xfId="275"/>
    <cellStyle name="_KT (2)_5_Book1_2_he thong dien" xfId="4079"/>
    <cellStyle name="_KT (2)_5_Book1_2_KLTT-PHUCHUNG" xfId="4080"/>
    <cellStyle name="_KT (2)_5_Book1_2_KLTT-PHUCHUNG_2---DATA_SAIN GOBAIN (THEP)_Option 1-British Standard" xfId="4086"/>
    <cellStyle name="_KT (2)_5_Book1_2_Sheet1" xfId="4101"/>
    <cellStyle name="_KT (2)_5_Book1_2_Sheet2" xfId="4105"/>
    <cellStyle name="_KT (2)_5_Book1_2_Thanh toan (Du an Ca Mau)" xfId="4116"/>
    <cellStyle name="_KT (2)_5_Book1_2_Thanh toan (Du an Ca Mau)_2---DATA_SAIN GOBAIN (THEP)_Option 1-British Standard" xfId="2900"/>
    <cellStyle name="_KT (2)_5_Book1_2_THANHTOAN" xfId="1755"/>
    <cellStyle name="_KT (2)_5_Book1_2_THANHTOAN A-B" xfId="4135"/>
    <cellStyle name="_KT (2)_5_Book1_2_THANHTOAN A-B_2---DATA_SAIN GOBAIN (THEP)_Option 1-British Standard" xfId="3478"/>
    <cellStyle name="_KT (2)_5_Book1_2_THANHTOAN_2---DATA_SAIN GOBAIN (THEP)_Option 1-British Standard" xfId="1778"/>
    <cellStyle name="_KT (2)_5_Book1_2---DATA_SAIN GOBAIN (THEP)_Option 1-British Standard" xfId="4136"/>
    <cellStyle name="_KT (2)_5_Book1_3" xfId="4145"/>
    <cellStyle name="_KT (2)_5_Book1_3_2---DATA_SAIN GOBAIN (THEP)_Option 1-British Standard" xfId="4148"/>
    <cellStyle name="_KT (2)_5_Book1_3_Ct Brilliant Chip InternetAn tinh" xfId="4159"/>
    <cellStyle name="_KT (2)_5_Book1_4" xfId="3277"/>
    <cellStyle name="_KT (2)_5_Book1_4_2---DATA_SAIN GOBAIN (THEP)_Option 1-British Standard" xfId="1759"/>
    <cellStyle name="_KT (2)_5_Book1_4_Ct Brilliant Chip InternetAn tinh" xfId="4162"/>
    <cellStyle name="_KT (2)_5_Book1_5" xfId="4179"/>
    <cellStyle name="_KT (2)_5_Book1_BC-QT-WB-dthao" xfId="4181"/>
    <cellStyle name="_KT (2)_5_Book1_BC-QT-WB-dthao_2---DATA_SAIN GOBAIN (THEP)_Option 1-British Standard" xfId="4190"/>
    <cellStyle name="_KT (2)_5_Book1_Book1" xfId="4195"/>
    <cellStyle name="_KT (2)_5_Book1_Book1_2---DATA_SAIN GOBAIN (THEP)_Option 1-British Standard" xfId="1701"/>
    <cellStyle name="_KT (2)_5_Book1_Book1_Book1" xfId="4197"/>
    <cellStyle name="_KT (2)_5_Book1_Book1_Book1_2---DATA_SAIN GOBAIN (THEP)_Option 1-British Standard" xfId="4204"/>
    <cellStyle name="_KT (2)_5_Book1_Book1_CACKHOANKHAUTRU" xfId="2376"/>
    <cellStyle name="_KT (2)_5_Book1_Book1_CACKHOANKHAUTRU_2---DATA_SAIN GOBAIN (THEP)_Option 1-British Standard" xfId="4211"/>
    <cellStyle name="_KT (2)_5_Book1_Book1_KLTT-PHUCHUNG" xfId="4216"/>
    <cellStyle name="_KT (2)_5_Book1_Book1_KLTT-PHUCHUNG_2---DATA_SAIN GOBAIN (THEP)_Option 1-British Standard" xfId="4225"/>
    <cellStyle name="_KT (2)_5_Book1_Book1_Thanh toan (Du an Ca Mau)" xfId="3822"/>
    <cellStyle name="_KT (2)_5_Book1_Book1_Thanh toan (Du an Ca Mau)_2---DATA_SAIN GOBAIN (THEP)_Option 1-British Standard" xfId="850"/>
    <cellStyle name="_KT (2)_5_Book1_Book1_THANHTOAN" xfId="4231"/>
    <cellStyle name="_KT (2)_5_Book1_Book1_THANHTOAN A-B" xfId="2815"/>
    <cellStyle name="_KT (2)_5_Book1_Book1_THANHTOAN A-B_2---DATA_SAIN GOBAIN (THEP)_Option 1-British Standard" xfId="2825"/>
    <cellStyle name="_KT (2)_5_Book1_Book1_THANHTOAN_2---DATA_SAIN GOBAIN (THEP)_Option 1-British Standard" xfId="4239"/>
    <cellStyle name="_KT (2)_5_Book1_Book2" xfId="3673"/>
    <cellStyle name="_KT (2)_5_Book1_boq Cao Oc Lan Phuong 20100524b (mau 10)" xfId="4243"/>
    <cellStyle name="_KT (2)_5_Book1_BOQ-Thuan thao (Tai 07May)" xfId="1034"/>
    <cellStyle name="_KT (2)_5_Book1_CACKHOANKHAUTRU" xfId="3536"/>
    <cellStyle name="_KT (2)_5_Book1_CACKHOANKHAUTRU_2---DATA_SAIN GOBAIN (THEP)_Option 1-British Standard" xfId="1384"/>
    <cellStyle name="_KT (2)_5_Book1_Cong tac chuan bi-Thanh" xfId="4249"/>
    <cellStyle name="_KT (2)_5_Book1_Copy of Cau tao gia Mau" xfId="3010"/>
    <cellStyle name="_KT (2)_5_Book1_Ct Brilliant Chip InternetAn tinh" xfId="4252"/>
    <cellStyle name="_KT (2)_5_Book1_CV1-khoi luong va don gia" xfId="4260"/>
    <cellStyle name="_KT (2)_5_Book1_CV1-khoi luong va don gia_2---DATA_SAIN GOBAIN (THEP)_Option 1-British Standard" xfId="4261"/>
    <cellStyle name="_KT (2)_5_Book1_DgklKNHA" xfId="2797"/>
    <cellStyle name="_KT (2)_5_Book1_dt khoi nha 3trai - VKg (cat xuong) (27-01-05)" xfId="4266"/>
    <cellStyle name="_KT (2)_5_Book1_Dtoan-LTT-18-01" xfId="136"/>
    <cellStyle name="_KT (2)_5_Book1_Du toan chi phi gia thau T12 (Dat Phuong)" xfId="4277"/>
    <cellStyle name="_KT (2)_5_Book1_Du toan chi phi gia thau T12 (Dat Phuong)_2---DATA_SAIN GOBAIN (THEP)_Option 1-British Standard" xfId="2111"/>
    <cellStyle name="_KT (2)_5_Book1_DU TOAN NGUYEN HUE - GD2 (1-02-05) 1" xfId="3173"/>
    <cellStyle name="_KT (2)_5_Book1_dutoan dptd" xfId="3041"/>
    <cellStyle name="_KT (2)_5_Book1_HD-CONGTACCHINH-THAUPHU" xfId="4280"/>
    <cellStyle name="_KT (2)_5_Book1_HD-CONGTACCHINH-THAUPHU_2---DATA_SAIN GOBAIN (THEP)_Option 1-British Standard" xfId="4289"/>
    <cellStyle name="_KT (2)_5_Book1_he thong dien" xfId="3447"/>
    <cellStyle name="_KT (2)_5_Book1_HOPDONG-NOIBO" xfId="3739"/>
    <cellStyle name="_KT (2)_5_Book1_HOPDONG-NOIBO_2---DATA_SAIN GOBAIN (THEP)_Option 1-British Standard" xfId="4294"/>
    <cellStyle name="_KT (2)_5_Book1_Sheet1" xfId="4300"/>
    <cellStyle name="_KT (2)_5_Book1_Sheet2" xfId="4310"/>
    <cellStyle name="_KT (2)_5_Book1_THANH TOAN-CONGTACCHINH" xfId="4315"/>
    <cellStyle name="_KT (2)_5_Book1_THANH TOAN-CONGTACCHINH_2---DATA_SAIN GOBAIN (THEP)_Option 1-British Standard" xfId="2502"/>
    <cellStyle name="_KT (2)_5_Book1_THANHTOAN" xfId="978"/>
    <cellStyle name="_KT (2)_5_Book1_THANHTOAN_2---DATA_SAIN GOBAIN (THEP)_Option 1-British Standard" xfId="4330"/>
    <cellStyle name="_KT (2)_5_Book2" xfId="1766"/>
    <cellStyle name="_KT (2)_5_boq Cao Oc Lan Phuong 20100524b (mau 10)" xfId="3365"/>
    <cellStyle name="_KT (2)_5_BOQ-Thuan thao (Tai 07May)" xfId="4334"/>
    <cellStyle name="_KT (2)_5_CACKHOANKHAUTRU" xfId="4151"/>
    <cellStyle name="_KT (2)_5_CACKHOANKHAUTRU_2---DATA_SAIN GOBAIN (THEP)_Option 1-British Standard" xfId="4336"/>
    <cellStyle name="_KT (2)_5_Cong tac chuan bi-Thanh" xfId="4129"/>
    <cellStyle name="_KT (2)_5_Copy of Cau tao gia Mau" xfId="19"/>
    <cellStyle name="_KT (2)_5_Ct Brilliant Chip InternetAn tinh" xfId="283"/>
    <cellStyle name="_KT (2)_5_CV1-khoi luong va don gia" xfId="624"/>
    <cellStyle name="_KT (2)_5_CV1-khoi luong va don gia_2---DATA_SAIN GOBAIN (THEP)_Option 1-British Standard" xfId="2564"/>
    <cellStyle name="_KT (2)_5_DgklKNHA" xfId="4344"/>
    <cellStyle name="_KT (2)_5_DT kho 50x72 ,52x45m -11-5" xfId="1163"/>
    <cellStyle name="_KT (2)_5_DT kho 50x72 ,52x45m ASIA NUTRITION" xfId="4345"/>
    <cellStyle name="_KT (2)_5_dt khoi nha 3trai - VKg (cat xuong) (27-01-05)" xfId="4354"/>
    <cellStyle name="_KT (2)_5_DTCDT MR.2N110.HOCMON.TDTOAN.CCUNG" xfId="4364"/>
    <cellStyle name="_KT (2)_5_DTCDT MR.2N110.HOCMON.TDTOAN.CCUNG_2---DATA_SAIN GOBAIN (THEP)_Option 1-British Standard" xfId="483"/>
    <cellStyle name="_KT (2)_5_DTkho 52x70m ASIA NUTRITION" xfId="3327"/>
    <cellStyle name="_KT (2)_5_DTkho 52x70m ASIA NUTRITION-change-tuong bt6m" xfId="601"/>
    <cellStyle name="_KT (2)_5_DTkho 52x70m ASIA NUTRITION-seno betong" xfId="4370"/>
    <cellStyle name="_KT (2)_5_Dtoan-LTT-18-01" xfId="2698"/>
    <cellStyle name="_KT (2)_5_Du toan chi phi gia thau T12 (Dat Phuong)" xfId="4380"/>
    <cellStyle name="_KT (2)_5_Du toan chi phi gia thau T12 (Dat Phuong)_2---DATA_SAIN GOBAIN (THEP)_Option 1-British Standard" xfId="4385"/>
    <cellStyle name="_KT (2)_5_DU TOAN NGUYEN HUE - GD2 (1-02-05) 1" xfId="816"/>
    <cellStyle name="_KT (2)_5_Du toan truong tho 25.8.08" xfId="1171"/>
    <cellStyle name="_KT (2)_5_dutoan dien" xfId="4392"/>
    <cellStyle name="_KT (2)_5_dutoan dptd" xfId="3245"/>
    <cellStyle name="_KT (2)_5_dutoan nuoc" xfId="4393"/>
    <cellStyle name="_KT (2)_5_HD-CONGTACCHINH-THAUPHU" xfId="4404"/>
    <cellStyle name="_KT (2)_5_HD-CONGTACCHINH-THAUPHU_2---DATA_SAIN GOBAIN (THEP)_Option 1-British Standard" xfId="632"/>
    <cellStyle name="_KT (2)_5_he thong dien" xfId="1344"/>
    <cellStyle name="_KT (2)_5_HOPDONG-NOIBO" xfId="4408"/>
    <cellStyle name="_KT (2)_5_HOPDONG-NOIBO_2---DATA_SAIN GOBAIN (THEP)_Option 1-British Standard" xfId="1423"/>
    <cellStyle name="_KT (2)_5_Lora-tungchau" xfId="4325"/>
    <cellStyle name="_KT (2)_5_Lora-tungchau_2---DATA_SAIN GOBAIN (THEP)_Option 1-British Standard" xfId="4417"/>
    <cellStyle name="_KT (2)_5_PGIA-phieu tham tra Kho bac" xfId="2968"/>
    <cellStyle name="_KT (2)_5_PGIA-phieu tham tra Kho bac_2---DATA_SAIN GOBAIN (THEP)_Option 1-British Standard" xfId="4420"/>
    <cellStyle name="_KT (2)_5_PT02-02" xfId="4431"/>
    <cellStyle name="_KT (2)_5_PT02-02_2---DATA_SAIN GOBAIN (THEP)_Option 1-British Standard" xfId="4436"/>
    <cellStyle name="_KT (2)_5_PT02-02_Book1" xfId="3013"/>
    <cellStyle name="_KT (2)_5_PT02-02_Book1_2---DATA_SAIN GOBAIN (THEP)_Option 1-British Standard" xfId="177"/>
    <cellStyle name="_KT (2)_5_PT02-03" xfId="4446"/>
    <cellStyle name="_KT (2)_5_PT02-03_2---DATA_SAIN GOBAIN (THEP)_Option 1-British Standard" xfId="4452"/>
    <cellStyle name="_KT (2)_5_PT02-03_Book1" xfId="4454"/>
    <cellStyle name="_KT (2)_5_PT02-03_Book1_2---DATA_SAIN GOBAIN (THEP)_Option 1-British Standard" xfId="4457"/>
    <cellStyle name="_KT (2)_5_Qt-HT3PQ1(CauKho)" xfId="4467"/>
    <cellStyle name="_KT (2)_5_Qt-HT3PQ1(CauKho)_2---DATA_SAIN GOBAIN (THEP)_Option 1-British Standard" xfId="4471"/>
    <cellStyle name="_KT (2)_5_Sheet1" xfId="4482"/>
    <cellStyle name="_KT (2)_5_Sheet2" xfId="4490"/>
    <cellStyle name="_KT (2)_5_TAM UNG VAT TU CHINH DOT 3 (REV2)" xfId="3945"/>
    <cellStyle name="_KT (2)_5_TAM UNG VAT TU CHINH DOT 3 (REV2)_2---DATA_SAIN GOBAIN (THEP)_Option 1-British Standard" xfId="3967"/>
    <cellStyle name="_KT (2)_5_THANH TOAN-CONGTACCHINH" xfId="4499"/>
    <cellStyle name="_KT (2)_5_THANH TOAN-CONGTACCHINH_2---DATA_SAIN GOBAIN (THEP)_Option 1-British Standard" xfId="4502"/>
    <cellStyle name="_KT (2)_5_THANHTOAN" xfId="4513"/>
    <cellStyle name="_KT (2)_5_THANHTOAN_2---DATA_SAIN GOBAIN (THEP)_Option 1-British Standard" xfId="363"/>
    <cellStyle name="_KT (2)_5_Xref@Questionnaire3" xfId="293"/>
    <cellStyle name="_KT (2)_Book1" xfId="3649"/>
    <cellStyle name="_KT (2)_Book1_1" xfId="3947"/>
    <cellStyle name="_KT (2)_Book1_2" xfId="4523"/>
    <cellStyle name="_KT (2)_Book1_2---DATA_SAIN GOBAIN (THEP)_Option 1-British Standard" xfId="4527"/>
    <cellStyle name="_KT (2)_Book1_BC-QT-WB-dthao" xfId="1754"/>
    <cellStyle name="_KT (2)_Book1_BC-QT-WB-dthao_2---DATA_SAIN GOBAIN (THEP)_Option 1-British Standard" xfId="1777"/>
    <cellStyle name="_KT (2)_Book1_BOQ-Thuan thao (Tai 07May)" xfId="2227"/>
    <cellStyle name="_KT (2)_Book1_Ct Brilliant Chip InternetAn tinh" xfId="4545"/>
    <cellStyle name="_KT (2)_Book2" xfId="2338"/>
    <cellStyle name="_KT (2)_BOQ-Thuan thao (Tai 07May)" xfId="4550"/>
    <cellStyle name="_KT (2)_Cong tac chuan bi-Thanh" xfId="4163"/>
    <cellStyle name="_KT (2)_Copy of Cau tao gia Mau" xfId="2488"/>
    <cellStyle name="_KT (2)_Ct Brilliant Chip InternetAn tinh" xfId="4563"/>
    <cellStyle name="_KT (2)_Lora-tungchau" xfId="4566"/>
    <cellStyle name="_KT (2)_Lora-tungchau_2---DATA_SAIN GOBAIN (THEP)_Option 1-British Standard" xfId="3706"/>
    <cellStyle name="_KT (2)_Lora-tungchau_Ct Brilliant Chip InternetAn tinh" xfId="2207"/>
    <cellStyle name="_KT (2)_PERSONAL" xfId="4574"/>
    <cellStyle name="_KT (2)_PERSONAL_2---DATA_SAIN GOBAIN (THEP)_Option 1-British Standard" xfId="4579"/>
    <cellStyle name="_KT (2)_PERSONAL_Book1" xfId="302"/>
    <cellStyle name="_KT (2)_PERSONAL_Book1_2---DATA_SAIN GOBAIN (THEP)_Option 1-British Standard" xfId="3028"/>
    <cellStyle name="_KT (2)_PERSONAL_Book1_CACKHOANKHAUTRU" xfId="4581"/>
    <cellStyle name="_KT (2)_PERSONAL_Book1_CACKHOANKHAUTRU_2---DATA_SAIN GOBAIN (THEP)_Option 1-British Standard" xfId="710"/>
    <cellStyle name="_KT (2)_PERSONAL_Book1_CV1-khoi luong va don gia" xfId="4576"/>
    <cellStyle name="_KT (2)_PERSONAL_Book1_CV1-khoi luong va don gia_2---DATA_SAIN GOBAIN (THEP)_Option 1-British Standard" xfId="4594"/>
    <cellStyle name="_KT (2)_PERSONAL_Book1_Du toan chi phi gia thau T12 (Dat Phuong)" xfId="4599"/>
    <cellStyle name="_KT (2)_PERSONAL_Book1_Du toan chi phi gia thau T12 (Dat Phuong)_2---DATA_SAIN GOBAIN (THEP)_Option 1-British Standard" xfId="2861"/>
    <cellStyle name="_KT (2)_PERSONAL_Book1_HD-CONGTACCHINH-THAUPHU" xfId="4605"/>
    <cellStyle name="_KT (2)_PERSONAL_Book1_HD-CONGTACCHINH-THAUPHU_2---DATA_SAIN GOBAIN (THEP)_Option 1-British Standard" xfId="2613"/>
    <cellStyle name="_KT (2)_PERSONAL_Book1_HOPDONG-NOIBO" xfId="3061"/>
    <cellStyle name="_KT (2)_PERSONAL_Book1_HOPDONG-NOIBO_2---DATA_SAIN GOBAIN (THEP)_Option 1-British Standard" xfId="3077"/>
    <cellStyle name="_KT (2)_PERSONAL_Book1_THANH TOAN-CONGTACCHINH" xfId="694"/>
    <cellStyle name="_KT (2)_PERSONAL_Book1_THANH TOAN-CONGTACCHINH_2---DATA_SAIN GOBAIN (THEP)_Option 1-British Standard" xfId="406"/>
    <cellStyle name="_KT (2)_PERSONAL_Book1_THANHTOAN" xfId="4607"/>
    <cellStyle name="_KT (2)_PERSONAL_Book1_THANHTOAN_2---DATA_SAIN GOBAIN (THEP)_Option 1-British Standard" xfId="4608"/>
    <cellStyle name="_KT (2)_PERSONAL_boq Cao Oc Lan Phuong 20100524b (mau 10)" xfId="4614"/>
    <cellStyle name="_KT (2)_PERSONAL_BOQ-Thuan thao (Tai 07May)" xfId="2896"/>
    <cellStyle name="_KT (2)_PERSONAL_CACKHOANKHAUTRU" xfId="1302"/>
    <cellStyle name="_KT (2)_PERSONAL_CACKHOANKHAUTRU_2---DATA_SAIN GOBAIN (THEP)_Option 1-British Standard" xfId="4617"/>
    <cellStyle name="_KT (2)_PERSONAL_Copy of Cau tao gia Mau" xfId="2192"/>
    <cellStyle name="_KT (2)_PERSONAL_Ct Brilliant Chip InternetAn tinh" xfId="4625"/>
    <cellStyle name="_KT (2)_PERSONAL_CV1-khoi luong va don gia" xfId="2851"/>
    <cellStyle name="_KT (2)_PERSONAL_CV1-khoi luong va don gia_2---DATA_SAIN GOBAIN (THEP)_Option 1-British Standard" xfId="1790"/>
    <cellStyle name="_KT (2)_PERSONAL_Du toan chi phi gia thau T12 (Dat Phuong)" xfId="3775"/>
    <cellStyle name="_KT (2)_PERSONAL_Du toan chi phi gia thau T12 (Dat Phuong)_2---DATA_SAIN GOBAIN (THEP)_Option 1-British Standard" xfId="4630"/>
    <cellStyle name="_KT (2)_PERSONAL_HD-CONGTACCHINH-THAUPHU" xfId="452"/>
    <cellStyle name="_KT (2)_PERSONAL_HD-CONGTACCHINH-THAUPHU_2---DATA_SAIN GOBAIN (THEP)_Option 1-British Standard" xfId="4634"/>
    <cellStyle name="_KT (2)_PERSONAL_HOPDONG-NOIBO" xfId="4651"/>
    <cellStyle name="_KT (2)_PERSONAL_HOPDONG-NOIBO_2---DATA_SAIN GOBAIN (THEP)_Option 1-British Standard" xfId="4658"/>
    <cellStyle name="_KT (2)_PERSONAL_HTQ.8 GD1" xfId="4662"/>
    <cellStyle name="_KT (2)_PERSONAL_HTQ.8 GD1_2---DATA_SAIN GOBAIN (THEP)_Option 1-British Standard" xfId="4666"/>
    <cellStyle name="_KT (2)_PERSONAL_TAM UNG VAT TU CHINH DOT 3 (REV2)" xfId="4671"/>
    <cellStyle name="_KT (2)_PERSONAL_TAM UNG VAT TU CHINH DOT 3 (REV2)_2---DATA_SAIN GOBAIN (THEP)_Option 1-British Standard" xfId="4678"/>
    <cellStyle name="_KT (2)_PERSONAL_THANH TOAN-CONGTACCHINH" xfId="3537"/>
    <cellStyle name="_KT (2)_PERSONAL_THANH TOAN-CONGTACCHINH_2---DATA_SAIN GOBAIN (THEP)_Option 1-British Standard" xfId="3551"/>
    <cellStyle name="_KT (2)_PERSONAL_THANHTOAN" xfId="4683"/>
    <cellStyle name="_KT (2)_PERSONAL_THANHTOAN_2---DATA_SAIN GOBAIN (THEP)_Option 1-British Standard" xfId="4689"/>
    <cellStyle name="_KT (2)_PERSONAL_Tong hop KHCB 2001" xfId="4696"/>
    <cellStyle name="_KT (2)_PERSONAL_Tong hop KHCB 2001_2---DATA_SAIN GOBAIN (THEP)_Option 1-British Standard" xfId="193"/>
    <cellStyle name="_KT (2)_Qt-HT3PQ1(CauKho)" xfId="4700"/>
    <cellStyle name="_KT (2)_Qt-HT3PQ1(CauKho)_2---DATA_SAIN GOBAIN (THEP)_Option 1-British Standard" xfId="4710"/>
    <cellStyle name="_KT (2)_TAM UNG VAT TU CHINH DOT 3 (REV2)" xfId="4720"/>
    <cellStyle name="_KT (2)_TAM UNG VAT TU CHINH DOT 3 (REV2)_2---DATA_SAIN GOBAIN (THEP)_Option 1-British Standard" xfId="4737"/>
    <cellStyle name="_KT (2)_TG-TH" xfId="4745"/>
    <cellStyle name="_KT (2)_TG-TH_2---DATA_SAIN GOBAIN (THEP)_Option 1-British Standard" xfId="4142"/>
    <cellStyle name="_KT_TG" xfId="2778"/>
    <cellStyle name="_KT_TG_1" xfId="4750"/>
    <cellStyle name="_KT_TG_1_@FluctuationinPrice.Hop20060817" xfId="4753"/>
    <cellStyle name="_KT_TG_1_2---DATA_SAIN GOBAIN (THEP)_Option 1-British Standard" xfId="4759"/>
    <cellStyle name="_KT_TG_1_BAO CAO KLCT PT2000" xfId="4761"/>
    <cellStyle name="_KT_TG_1_BAO CAO KLCT PT2000_2---DATA_SAIN GOBAIN (THEP)_Option 1-British Standard" xfId="4308"/>
    <cellStyle name="_KT_TG_1_BAO CAO PT2000" xfId="2545"/>
    <cellStyle name="_KT_TG_1_BAO CAO PT2000_2---DATA_SAIN GOBAIN (THEP)_Option 1-British Standard" xfId="4727"/>
    <cellStyle name="_KT_TG_1_BAO CAO PT2000_Book1" xfId="4767"/>
    <cellStyle name="_KT_TG_1_BAO CAO PT2000_Book1_2---DATA_SAIN GOBAIN (THEP)_Option 1-British Standard" xfId="155"/>
    <cellStyle name="_KT_TG_1_Bao cao XDCB 2001 - T11 KH dieu chinh 20-11-THAI" xfId="1156"/>
    <cellStyle name="_KT_TG_1_Bao cao XDCB 2001 - T11 KH dieu chinh 20-11-THAI_2---DATA_SAIN GOBAIN (THEP)_Option 1-British Standard" xfId="1184"/>
    <cellStyle name="_KT_TG_1_Book1" xfId="4770"/>
    <cellStyle name="_KT_TG_1_Book1_1" xfId="4782"/>
    <cellStyle name="_KT_TG_1_Book1_1_2---DATA_SAIN GOBAIN (THEP)_Option 1-British Standard" xfId="4784"/>
    <cellStyle name="_KT_TG_1_Book1_1_Book1" xfId="75"/>
    <cellStyle name="_KT_TG_1_Book1_1_Book1_2---DATA_SAIN GOBAIN (THEP)_Option 1-British Standard" xfId="4169"/>
    <cellStyle name="_KT_TG_1_Book1_1_CACKHOANKHAUTRU" xfId="3307"/>
    <cellStyle name="_KT_TG_1_Book1_1_CACKHOANKHAUTRU_2---DATA_SAIN GOBAIN (THEP)_Option 1-British Standard" xfId="4801"/>
    <cellStyle name="_KT_TG_1_Book1_1_Ct Brilliant Chip InternetAn tinh" xfId="4804"/>
    <cellStyle name="_KT_TG_1_Book1_1_DgklKNHA" xfId="4810"/>
    <cellStyle name="_KT_TG_1_Book1_1_dt khoi nha 3trai - VKg (cat xuong) (27-01-05)" xfId="4817"/>
    <cellStyle name="_KT_TG_1_Book1_1_Dtoan-LTT-18-01" xfId="3755"/>
    <cellStyle name="_KT_TG_1_Book1_1_DU TOAN NGUYEN HUE - GD2 (1-02-05) 1" xfId="4820"/>
    <cellStyle name="_KT_TG_1_Book1_1_dutoan dptd" xfId="2914"/>
    <cellStyle name="_KT_TG_1_Book1_1_he thong dien" xfId="570"/>
    <cellStyle name="_KT_TG_1_Book1_1_KLTT-PHUCHUNG" xfId="1643"/>
    <cellStyle name="_KT_TG_1_Book1_1_KLTT-PHUCHUNG_2---DATA_SAIN GOBAIN (THEP)_Option 1-British Standard" xfId="4821"/>
    <cellStyle name="_KT_TG_1_Book1_1_Sheet1" xfId="2624"/>
    <cellStyle name="_KT_TG_1_Book1_1_Sheet2" xfId="4827"/>
    <cellStyle name="_KT_TG_1_Book1_1_Thanh toan (Du an Ca Mau)" xfId="4837"/>
    <cellStyle name="_KT_TG_1_Book1_1_Thanh toan (Du an Ca Mau)_2---DATA_SAIN GOBAIN (THEP)_Option 1-British Standard" xfId="39"/>
    <cellStyle name="_KT_TG_1_Book1_1_THANHTOAN" xfId="800"/>
    <cellStyle name="_KT_TG_1_Book1_1_THANHTOAN A-B" xfId="4840"/>
    <cellStyle name="_KT_TG_1_Book1_1_THANHTOAN A-B_2---DATA_SAIN GOBAIN (THEP)_Option 1-British Standard" xfId="4843"/>
    <cellStyle name="_KT_TG_1_Book1_1_THANHTOAN_2---DATA_SAIN GOBAIN (THEP)_Option 1-British Standard" xfId="4855"/>
    <cellStyle name="_KT_TG_1_Book1_2" xfId="1147"/>
    <cellStyle name="_KT_TG_1_Book1_2_2---DATA_SAIN GOBAIN (THEP)_Option 1-British Standard" xfId="4862"/>
    <cellStyle name="_KT_TG_1_Book1_2_Book1" xfId="4867"/>
    <cellStyle name="_KT_TG_1_Book1_2_Book1_2---DATA_SAIN GOBAIN (THEP)_Option 1-British Standard" xfId="4885"/>
    <cellStyle name="_KT_TG_1_Book1_2_CACKHOANKHAUTRU" xfId="4901"/>
    <cellStyle name="_KT_TG_1_Book1_2_CACKHOANKHAUTRU_2---DATA_SAIN GOBAIN (THEP)_Option 1-British Standard" xfId="4902"/>
    <cellStyle name="_KT_TG_1_Book1_2_Ct Brilliant Chip InternetAn tinh" xfId="4913"/>
    <cellStyle name="_KT_TG_1_Book1_2_DgklKNHA" xfId="228"/>
    <cellStyle name="_KT_TG_1_Book1_2_dt khoi nha 3trai - VKg (cat xuong) (27-01-05)" xfId="4503"/>
    <cellStyle name="_KT_TG_1_Book1_2_Dtoan-LTT-18-01" xfId="4915"/>
    <cellStyle name="_KT_TG_1_Book1_2_DU TOAN NGUYEN HUE - GD2 (1-02-05) 1" xfId="3939"/>
    <cellStyle name="_KT_TG_1_Book1_2_dutoan dptd" xfId="2538"/>
    <cellStyle name="_KT_TG_1_Book1_2_he thong dien" xfId="245"/>
    <cellStyle name="_KT_TG_1_Book1_2_KLTT-PHUCHUNG" xfId="4925"/>
    <cellStyle name="_KT_TG_1_Book1_2_KLTT-PHUCHUNG_2---DATA_SAIN GOBAIN (THEP)_Option 1-British Standard" xfId="3821"/>
    <cellStyle name="_KT_TG_1_Book1_2_Sheet1" xfId="4934"/>
    <cellStyle name="_KT_TG_1_Book1_2_Sheet2" xfId="4528"/>
    <cellStyle name="_KT_TG_1_Book1_2_Thanh toan (Du an Ca Mau)" xfId="529"/>
    <cellStyle name="_KT_TG_1_Book1_2_Thanh toan (Du an Ca Mau)_2---DATA_SAIN GOBAIN (THEP)_Option 1-British Standard" xfId="4447"/>
    <cellStyle name="_KT_TG_1_Book1_2_THANHTOAN" xfId="4937"/>
    <cellStyle name="_KT_TG_1_Book1_2_THANHTOAN A-B" xfId="4938"/>
    <cellStyle name="_KT_TG_1_Book1_2_THANHTOAN A-B_2---DATA_SAIN GOBAIN (THEP)_Option 1-British Standard" xfId="3152"/>
    <cellStyle name="_KT_TG_1_Book1_2_THANHTOAN_2---DATA_SAIN GOBAIN (THEP)_Option 1-British Standard" xfId="4943"/>
    <cellStyle name="_KT_TG_1_Book1_2---DATA_SAIN GOBAIN (THEP)_Option 1-British Standard" xfId="4374"/>
    <cellStyle name="_KT_TG_1_Book1_3" xfId="821"/>
    <cellStyle name="_KT_TG_1_Book1_3_2---DATA_SAIN GOBAIN (THEP)_Option 1-British Standard" xfId="2847"/>
    <cellStyle name="_KT_TG_1_Book1_3_Ct Brilliant Chip InternetAn tinh" xfId="4553"/>
    <cellStyle name="_KT_TG_1_Book1_4" xfId="3766"/>
    <cellStyle name="_KT_TG_1_Book1_4_2---DATA_SAIN GOBAIN (THEP)_Option 1-British Standard" xfId="3781"/>
    <cellStyle name="_KT_TG_1_Book1_4_Ct Brilliant Chip InternetAn tinh" xfId="3228"/>
    <cellStyle name="_KT_TG_1_Book1_5" xfId="1682"/>
    <cellStyle name="_KT_TG_1_Book1_BC-QT-WB-dthao" xfId="4208"/>
    <cellStyle name="_KT_TG_1_Book1_BC-QT-WB-dthao_2---DATA_SAIN GOBAIN (THEP)_Option 1-British Standard" xfId="4957"/>
    <cellStyle name="_KT_TG_1_Book1_Book1" xfId="4959"/>
    <cellStyle name="_KT_TG_1_Book1_Book1_2---DATA_SAIN GOBAIN (THEP)_Option 1-British Standard" xfId="4966"/>
    <cellStyle name="_KT_TG_1_Book1_Book1_Book1" xfId="4967"/>
    <cellStyle name="_KT_TG_1_Book1_Book1_Book1_2---DATA_SAIN GOBAIN (THEP)_Option 1-British Standard" xfId="4598"/>
    <cellStyle name="_KT_TG_1_Book1_Book1_CACKHOANKHAUTRU" xfId="4973"/>
    <cellStyle name="_KT_TG_1_Book1_Book1_CACKHOANKHAUTRU_2---DATA_SAIN GOBAIN (THEP)_Option 1-British Standard" xfId="1681"/>
    <cellStyle name="_KT_TG_1_Book1_Book1_KLTT-PHUCHUNG" xfId="3472"/>
    <cellStyle name="_KT_TG_1_Book1_Book1_KLTT-PHUCHUNG_2---DATA_SAIN GOBAIN (THEP)_Option 1-British Standard" xfId="4285"/>
    <cellStyle name="_KT_TG_1_Book1_Book1_Thanh toan (Du an Ca Mau)" xfId="4977"/>
    <cellStyle name="_KT_TG_1_Book1_Book1_Thanh toan (Du an Ca Mau)_2---DATA_SAIN GOBAIN (THEP)_Option 1-British Standard" xfId="4979"/>
    <cellStyle name="_KT_TG_1_Book1_Book1_THANHTOAN" xfId="2751"/>
    <cellStyle name="_KT_TG_1_Book1_Book1_THANHTOAN A-B" xfId="4983"/>
    <cellStyle name="_KT_TG_1_Book1_Book1_THANHTOAN A-B_2---DATA_SAIN GOBAIN (THEP)_Option 1-British Standard" xfId="444"/>
    <cellStyle name="_KT_TG_1_Book1_Book1_THANHTOAN_2---DATA_SAIN GOBAIN (THEP)_Option 1-British Standard" xfId="2754"/>
    <cellStyle name="_KT_TG_1_Book1_Book2" xfId="392"/>
    <cellStyle name="_KT_TG_1_Book1_boq Cao Oc Lan Phuong 20100524b (mau 10)" xfId="4986"/>
    <cellStyle name="_KT_TG_1_Book1_BOQ-Thuan thao (Tai 07May)" xfId="4996"/>
    <cellStyle name="_KT_TG_1_Book1_CACKHOANKHAUTRU" xfId="4999"/>
    <cellStyle name="_KT_TG_1_Book1_CACKHOANKHAUTRU_2---DATA_SAIN GOBAIN (THEP)_Option 1-British Standard" xfId="5003"/>
    <cellStyle name="_KT_TG_1_Book1_Cong tac chuan bi-Thanh" xfId="4781"/>
    <cellStyle name="_KT_TG_1_Book1_Copy of Cau tao gia Mau" xfId="5013"/>
    <cellStyle name="_KT_TG_1_Book1_Ct Brilliant Chip InternetAn tinh" xfId="4931"/>
    <cellStyle name="_KT_TG_1_Book1_CV1-khoi luong va don gia" xfId="906"/>
    <cellStyle name="_KT_TG_1_Book1_CV1-khoi luong va don gia_2---DATA_SAIN GOBAIN (THEP)_Option 1-British Standard" xfId="3873"/>
    <cellStyle name="_KT_TG_1_Book1_DgklKNHA" xfId="3146"/>
    <cellStyle name="_KT_TG_1_Book1_dt khoi nha 3trai - VKg (cat xuong) (27-01-05)" xfId="559"/>
    <cellStyle name="_KT_TG_1_Book1_Dtoan-LTT-18-01" xfId="5022"/>
    <cellStyle name="_KT_TG_1_Book1_Du toan chi phi gia thau T12 (Dat Phuong)" xfId="5027"/>
    <cellStyle name="_KT_TG_1_Book1_Du toan chi phi gia thau T12 (Dat Phuong)_2---DATA_SAIN GOBAIN (THEP)_Option 1-British Standard" xfId="5034"/>
    <cellStyle name="_KT_TG_1_Book1_DU TOAN NGUYEN HUE - GD2 (1-02-05) 1" xfId="2428"/>
    <cellStyle name="_KT_TG_1_Book1_dutoan dptd" xfId="3582"/>
    <cellStyle name="_KT_TG_1_Book1_HD-CONGTACCHINH-THAUPHU" xfId="5035"/>
    <cellStyle name="_KT_TG_1_Book1_HD-CONGTACCHINH-THAUPHU_2---DATA_SAIN GOBAIN (THEP)_Option 1-British Standard" xfId="605"/>
    <cellStyle name="_KT_TG_1_Book1_he thong dien" xfId="5040"/>
    <cellStyle name="_KT_TG_1_Book1_HOPDONG-NOIBO" xfId="4128"/>
    <cellStyle name="_KT_TG_1_Book1_HOPDONG-NOIBO_2---DATA_SAIN GOBAIN (THEP)_Option 1-British Standard" xfId="3474"/>
    <cellStyle name="_KT_TG_1_Book1_Sheet1" xfId="4572"/>
    <cellStyle name="_KT_TG_1_Book1_Sheet2" xfId="5049"/>
    <cellStyle name="_KT_TG_1_Book1_THANH TOAN-CONGTACCHINH" xfId="5054"/>
    <cellStyle name="_KT_TG_1_Book1_THANH TOAN-CONGTACCHINH_2---DATA_SAIN GOBAIN (THEP)_Option 1-British Standard" xfId="5059"/>
    <cellStyle name="_KT_TG_1_Book1_THANHTOAN" xfId="5069"/>
    <cellStyle name="_KT_TG_1_Book1_THANHTOAN_2---DATA_SAIN GOBAIN (THEP)_Option 1-British Standard" xfId="5071"/>
    <cellStyle name="_KT_TG_1_Book2" xfId="5074"/>
    <cellStyle name="_KT_TG_1_boq Cao Oc Lan Phuong 20100524b (mau 10)" xfId="2714"/>
    <cellStyle name="_KT_TG_1_BOQ-Thuan thao (Tai 07May)" xfId="5077"/>
    <cellStyle name="_KT_TG_1_CACKHOANKHAUTRU" xfId="5089"/>
    <cellStyle name="_KT_TG_1_CACKHOANKHAUTRU_2---DATA_SAIN GOBAIN (THEP)_Option 1-British Standard" xfId="4023"/>
    <cellStyle name="_KT_TG_1_Cong tac chuan bi-Thanh" xfId="3236"/>
    <cellStyle name="_KT_TG_1_Copy of Cau tao gia Mau" xfId="2625"/>
    <cellStyle name="_KT_TG_1_Ct Brilliant Chip InternetAn tinh" xfId="5094"/>
    <cellStyle name="_KT_TG_1_CV1-khoi luong va don gia" xfId="2933"/>
    <cellStyle name="_KT_TG_1_CV1-khoi luong va don gia_2---DATA_SAIN GOBAIN (THEP)_Option 1-British Standard" xfId="2941"/>
    <cellStyle name="_KT_TG_1_DgklKNHA" xfId="5095"/>
    <cellStyle name="_KT_TG_1_DT kho 50x72 ,52x45m -11-5" xfId="457"/>
    <cellStyle name="_KT_TG_1_DT kho 50x72 ,52x45m ASIA NUTRITION" xfId="188"/>
    <cellStyle name="_KT_TG_1_dt khoi nha 3trai - VKg (cat xuong) (27-01-05)" xfId="2348"/>
    <cellStyle name="_KT_TG_1_DTCDT MR.2N110.HOCMON.TDTOAN.CCUNG" xfId="5099"/>
    <cellStyle name="_KT_TG_1_DTCDT MR.2N110.HOCMON.TDTOAN.CCUNG_2---DATA_SAIN GOBAIN (THEP)_Option 1-British Standard" xfId="5106"/>
    <cellStyle name="_KT_TG_1_DTkho 52x70m ASIA NUTRITION" xfId="4040"/>
    <cellStyle name="_KT_TG_1_DTkho 52x70m ASIA NUTRITION-change-tuong bt6m" xfId="3177"/>
    <cellStyle name="_KT_TG_1_DTkho 52x70m ASIA NUTRITION-seno betong" xfId="5117"/>
    <cellStyle name="_KT_TG_1_Dtoan-LTT-18-01" xfId="4805"/>
    <cellStyle name="_KT_TG_1_Du toan chi phi gia thau T12 (Dat Phuong)" xfId="4149"/>
    <cellStyle name="_KT_TG_1_Du toan chi phi gia thau T12 (Dat Phuong)_2---DATA_SAIN GOBAIN (THEP)_Option 1-British Standard" xfId="4342"/>
    <cellStyle name="_KT_TG_1_DU TOAN NGUYEN HUE - GD2 (1-02-05) 1" xfId="426"/>
    <cellStyle name="_KT_TG_1_Du toan truong tho 25.8.08" xfId="5120"/>
    <cellStyle name="_KT_TG_1_dutoan dien" xfId="1331"/>
    <cellStyle name="_KT_TG_1_dutoan dptd" xfId="5128"/>
    <cellStyle name="_KT_TG_1_dutoan nuoc" xfId="2688"/>
    <cellStyle name="_KT_TG_1_HD-CONGTACCHINH-THAUPHU" xfId="3683"/>
    <cellStyle name="_KT_TG_1_HD-CONGTACCHINH-THAUPHU_2---DATA_SAIN GOBAIN (THEP)_Option 1-British Standard" xfId="5131"/>
    <cellStyle name="_KT_TG_1_he thong dien" xfId="4733"/>
    <cellStyle name="_KT_TG_1_HOPDONG-NOIBO" xfId="2514"/>
    <cellStyle name="_KT_TG_1_HOPDONG-NOIBO_2---DATA_SAIN GOBAIN (THEP)_Option 1-British Standard" xfId="5136"/>
    <cellStyle name="_KT_TG_1_Lora-tungchau" xfId="3031"/>
    <cellStyle name="_KT_TG_1_Lora-tungchau_2---DATA_SAIN GOBAIN (THEP)_Option 1-British Standard" xfId="5141"/>
    <cellStyle name="_KT_TG_1_PGIA-phieu tham tra Kho bac" xfId="835"/>
    <cellStyle name="_KT_TG_1_PGIA-phieu tham tra Kho bac_2---DATA_SAIN GOBAIN (THEP)_Option 1-British Standard" xfId="2843"/>
    <cellStyle name="_KT_TG_1_PT02-02" xfId="3929"/>
    <cellStyle name="_KT_TG_1_PT02-02_2---DATA_SAIN GOBAIN (THEP)_Option 1-British Standard" xfId="3956"/>
    <cellStyle name="_KT_TG_1_PT02-02_Book1" xfId="3219"/>
    <cellStyle name="_KT_TG_1_PT02-02_Book1_2---DATA_SAIN GOBAIN (THEP)_Option 1-British Standard" xfId="5151"/>
    <cellStyle name="_KT_TG_1_PT02-03" xfId="4520"/>
    <cellStyle name="_KT_TG_1_PT02-03_2---DATA_SAIN GOBAIN (THEP)_Option 1-British Standard" xfId="2281"/>
    <cellStyle name="_KT_TG_1_PT02-03_Book1" xfId="5153"/>
    <cellStyle name="_KT_TG_1_PT02-03_Book1_2---DATA_SAIN GOBAIN (THEP)_Option 1-British Standard" xfId="5159"/>
    <cellStyle name="_KT_TG_1_Qt-HT3PQ1(CauKho)" xfId="2045"/>
    <cellStyle name="_KT_TG_1_Qt-HT3PQ1(CauKho)_2---DATA_SAIN GOBAIN (THEP)_Option 1-British Standard" xfId="4270"/>
    <cellStyle name="_KT_TG_1_Sheet1" xfId="2314"/>
    <cellStyle name="_KT_TG_1_Sheet2" xfId="5162"/>
    <cellStyle name="_KT_TG_1_TAM UNG VAT TU CHINH DOT 3 (REV2)" xfId="4833"/>
    <cellStyle name="_KT_TG_1_TAM UNG VAT TU CHINH DOT 3 (REV2)_2---DATA_SAIN GOBAIN (THEP)_Option 1-British Standard" xfId="31"/>
    <cellStyle name="_KT_TG_1_THANH TOAN-CONGTACCHINH" xfId="5169"/>
    <cellStyle name="_KT_TG_1_THANH TOAN-CONGTACCHINH_2---DATA_SAIN GOBAIN (THEP)_Option 1-British Standard" xfId="1035"/>
    <cellStyle name="_KT_TG_1_THANHTOAN" xfId="4798"/>
    <cellStyle name="_KT_TG_1_THANHTOAN_2---DATA_SAIN GOBAIN (THEP)_Option 1-British Standard" xfId="5174"/>
    <cellStyle name="_KT_TG_1_Xref@Questionnaire3" xfId="2541"/>
    <cellStyle name="_KT_TG_2" xfId="5177"/>
    <cellStyle name="_KT_TG_2_@FluctuationinPrice.Hop20060817" xfId="5197"/>
    <cellStyle name="_KT_TG_2_2---DATA_SAIN GOBAIN (THEP)_Option 1-British Standard" xfId="1020"/>
    <cellStyle name="_KT_TG_2_BAO CAO KLCT PT2000" xfId="5199"/>
    <cellStyle name="_KT_TG_2_BAO CAO KLCT PT2000_2---DATA_SAIN GOBAIN (THEP)_Option 1-British Standard" xfId="5204"/>
    <cellStyle name="_KT_TG_2_BAO CAO PT2000" xfId="5222"/>
    <cellStyle name="_KT_TG_2_BAO CAO PT2000_2---DATA_SAIN GOBAIN (THEP)_Option 1-British Standard" xfId="5225"/>
    <cellStyle name="_KT_TG_2_BAO CAO PT2000_Book1" xfId="5233"/>
    <cellStyle name="_KT_TG_2_BAO CAO PT2000_Book1_2---DATA_SAIN GOBAIN (THEP)_Option 1-British Standard" xfId="5235"/>
    <cellStyle name="_KT_TG_2_Bao cao XDCB 2001 - T11 KH dieu chinh 20-11-THAI" xfId="3648"/>
    <cellStyle name="_KT_TG_2_Bao cao XDCB 2001 - T11 KH dieu chinh 20-11-THAI_2---DATA_SAIN GOBAIN (THEP)_Option 1-British Standard" xfId="4526"/>
    <cellStyle name="_KT_TG_2_Book1" xfId="3972"/>
    <cellStyle name="_KT_TG_2_Book1_1" xfId="5237"/>
    <cellStyle name="_KT_TG_2_Book1_1_2---DATA_SAIN GOBAIN (THEP)_Option 1-British Standard" xfId="5250"/>
    <cellStyle name="_KT_TG_2_Book1_1_Book1" xfId="2805"/>
    <cellStyle name="_KT_TG_2_Book1_1_Book1_2---DATA_SAIN GOBAIN (THEP)_Option 1-British Standard" xfId="2818"/>
    <cellStyle name="_KT_TG_2_Book1_1_CACKHOANKHAUTRU" xfId="5254"/>
    <cellStyle name="_KT_TG_2_Book1_1_CACKHOANKHAUTRU_2---DATA_SAIN GOBAIN (THEP)_Option 1-British Standard" xfId="940"/>
    <cellStyle name="_KT_TG_2_Book1_1_Ct Brilliant Chip InternetAn tinh" xfId="5259"/>
    <cellStyle name="_KT_TG_2_Book1_1_DgklKNHA" xfId="5263"/>
    <cellStyle name="_KT_TG_2_Book1_1_dt khoi nha 3trai - VKg (cat xuong) (27-01-05)" xfId="990"/>
    <cellStyle name="_KT_TG_2_Book1_1_Dtoan-LTT-18-01" xfId="4400"/>
    <cellStyle name="_KT_TG_2_Book1_1_DU TOAN NGUYEN HUE - GD2 (1-02-05) 1" xfId="1912"/>
    <cellStyle name="_KT_TG_2_Book1_1_dutoan dptd" xfId="1563"/>
    <cellStyle name="_KT_TG_2_Book1_1_he thong dien" xfId="1821"/>
    <cellStyle name="_KT_TG_2_Book1_1_KLTT-PHUCHUNG" xfId="5181"/>
    <cellStyle name="_KT_TG_2_Book1_1_KLTT-PHUCHUNG_2---DATA_SAIN GOBAIN (THEP)_Option 1-British Standard" xfId="1015"/>
    <cellStyle name="_KT_TG_2_Book1_1_Sheet1" xfId="1389"/>
    <cellStyle name="_KT_TG_2_Book1_1_Sheet2" xfId="5270"/>
    <cellStyle name="_KT_TG_2_Book1_1_Thanh toan (Du an Ca Mau)" xfId="5277"/>
    <cellStyle name="_KT_TG_2_Book1_1_Thanh toan (Du an Ca Mau)_2---DATA_SAIN GOBAIN (THEP)_Option 1-British Standard" xfId="5278"/>
    <cellStyle name="_KT_TG_2_Book1_1_THANHTOAN" xfId="2602"/>
    <cellStyle name="_KT_TG_2_Book1_1_THANHTOAN A-B" xfId="5291"/>
    <cellStyle name="_KT_TG_2_Book1_1_THANHTOAN A-B_2---DATA_SAIN GOBAIN (THEP)_Option 1-British Standard" xfId="5295"/>
    <cellStyle name="_KT_TG_2_Book1_1_THANHTOAN_2---DATA_SAIN GOBAIN (THEP)_Option 1-British Standard" xfId="4534"/>
    <cellStyle name="_KT_TG_2_Book1_2" xfId="1382"/>
    <cellStyle name="_KT_TG_2_Book1_2_2---DATA_SAIN GOBAIN (THEP)_Option 1-British Standard" xfId="5297"/>
    <cellStyle name="_KT_TG_2_Book1_2_Book1" xfId="3486"/>
    <cellStyle name="_KT_TG_2_Book1_2_Book1_2---DATA_SAIN GOBAIN (THEP)_Option 1-British Standard" xfId="5302"/>
    <cellStyle name="_KT_TG_2_Book1_2_CACKHOANKHAUTRU" xfId="5306"/>
    <cellStyle name="_KT_TG_2_Book1_2_CACKHOANKHAUTRU_2---DATA_SAIN GOBAIN (THEP)_Option 1-British Standard" xfId="3158"/>
    <cellStyle name="_KT_TG_2_Book1_2_Ct Brilliant Chip InternetAn tinh" xfId="5307"/>
    <cellStyle name="_KT_TG_2_Book1_2_DgklKNHA" xfId="5312"/>
    <cellStyle name="_KT_TG_2_Book1_2_dt khoi nha 3trai - VKg (cat xuong) (27-01-05)" xfId="5317"/>
    <cellStyle name="_KT_TG_2_Book1_2_Dtoan-LTT-18-01" xfId="4777"/>
    <cellStyle name="_KT_TG_2_Book1_2_DU TOAN NGUYEN HUE - GD2 (1-02-05) 1" xfId="5323"/>
    <cellStyle name="_KT_TG_2_Book1_2_dutoan dptd" xfId="5330"/>
    <cellStyle name="_KT_TG_2_Book1_2_he thong dien" xfId="2339"/>
    <cellStyle name="_KT_TG_2_Book1_2_KLTT-PHUCHUNG" xfId="5338"/>
    <cellStyle name="_KT_TG_2_Book1_2_KLTT-PHUCHUNG_2---DATA_SAIN GOBAIN (THEP)_Option 1-British Standard" xfId="5355"/>
    <cellStyle name="_KT_TG_2_Book1_2_Sheet1" xfId="5364"/>
    <cellStyle name="_KT_TG_2_Book1_2_Sheet2" xfId="5372"/>
    <cellStyle name="_KT_TG_2_Book1_2_Thanh toan (Du an Ca Mau)" xfId="5376"/>
    <cellStyle name="_KT_TG_2_Book1_2_Thanh toan (Du an Ca Mau)_2---DATA_SAIN GOBAIN (THEP)_Option 1-British Standard" xfId="5378"/>
    <cellStyle name="_KT_TG_2_Book1_2_THANHTOAN" xfId="268"/>
    <cellStyle name="_KT_TG_2_Book1_2_THANHTOAN A-B" xfId="5380"/>
    <cellStyle name="_KT_TG_2_Book1_2_THANHTOAN A-B_2---DATA_SAIN GOBAIN (THEP)_Option 1-British Standard" xfId="5383"/>
    <cellStyle name="_KT_TG_2_Book1_2_THANHTOAN_2---DATA_SAIN GOBAIN (THEP)_Option 1-British Standard" xfId="5391"/>
    <cellStyle name="_KT_TG_2_Book1_2---DATA_SAIN GOBAIN (THEP)_Option 1-British Standard" xfId="5359"/>
    <cellStyle name="_KT_TG_2_Book1_3" xfId="5393"/>
    <cellStyle name="_KT_TG_2_Book1_3_2---DATA_SAIN GOBAIN (THEP)_Option 1-British Standard" xfId="2496"/>
    <cellStyle name="_KT_TG_2_Book1_3_Book1" xfId="955"/>
    <cellStyle name="_KT_TG_2_Book1_3_Book1_2---DATA_SAIN GOBAIN (THEP)_Option 1-British Standard" xfId="5395"/>
    <cellStyle name="_KT_TG_2_Book1_3_CACKHOANKHAUTRU" xfId="5398"/>
    <cellStyle name="_KT_TG_2_Book1_3_CACKHOANKHAUTRU_2---DATA_SAIN GOBAIN (THEP)_Option 1-British Standard" xfId="5404"/>
    <cellStyle name="_KT_TG_2_Book1_3_Ct Brilliant Chip InternetAn tinh" xfId="5409"/>
    <cellStyle name="_KT_TG_2_Book1_3_KLTT-PHUCHUNG" xfId="5422"/>
    <cellStyle name="_KT_TG_2_Book1_3_KLTT-PHUCHUNG_2---DATA_SAIN GOBAIN (THEP)_Option 1-British Standard" xfId="5425"/>
    <cellStyle name="_KT_TG_2_Book1_3_Thanh toan (Du an Ca Mau)" xfId="5431"/>
    <cellStyle name="_KT_TG_2_Book1_3_Thanh toan (Du an Ca Mau)_2---DATA_SAIN GOBAIN (THEP)_Option 1-British Standard" xfId="4222"/>
    <cellStyle name="_KT_TG_2_Book1_3_THANHTOAN" xfId="5432"/>
    <cellStyle name="_KT_TG_2_Book1_3_THANHTOAN A-B" xfId="3516"/>
    <cellStyle name="_KT_TG_2_Book1_3_THANHTOAN A-B_2---DATA_SAIN GOBAIN (THEP)_Option 1-British Standard" xfId="3526"/>
    <cellStyle name="_KT_TG_2_Book1_3_THANHTOAN_2---DATA_SAIN GOBAIN (THEP)_Option 1-British Standard" xfId="5434"/>
    <cellStyle name="_KT_TG_2_Book1_4" xfId="1160"/>
    <cellStyle name="_KT_TG_2_Book1_4_2---DATA_SAIN GOBAIN (THEP)_Option 1-British Standard" xfId="1187"/>
    <cellStyle name="_KT_TG_2_Book1_4_CACKHOANKHAUTRU" xfId="4532"/>
    <cellStyle name="_KT_TG_2_Book1_4_CACKHOANKHAUTRU_2---DATA_SAIN GOBAIN (THEP)_Option 1-British Standard" xfId="5437"/>
    <cellStyle name="_KT_TG_2_Book1_4_Ct Brilliant Chip InternetAn tinh" xfId="1266"/>
    <cellStyle name="_KT_TG_2_Book1_4_KLTT-PHUCHUNG" xfId="1036"/>
    <cellStyle name="_KT_TG_2_Book1_4_KLTT-PHUCHUNG_2---DATA_SAIN GOBAIN (THEP)_Option 1-British Standard" xfId="5439"/>
    <cellStyle name="_KT_TG_2_Book1_4_Thanh toan (Du an Ca Mau)" xfId="5452"/>
    <cellStyle name="_KT_TG_2_Book1_4_Thanh toan (Du an Ca Mau)_2---DATA_SAIN GOBAIN (THEP)_Option 1-British Standard" xfId="5186"/>
    <cellStyle name="_KT_TG_2_Book1_4_THANHTOAN" xfId="5456"/>
    <cellStyle name="_KT_TG_2_Book1_4_THANHTOAN A-B" xfId="5458"/>
    <cellStyle name="_KT_TG_2_Book1_4_THANHTOAN A-B_2---DATA_SAIN GOBAIN (THEP)_Option 1-British Standard" xfId="5465"/>
    <cellStyle name="_KT_TG_2_Book1_4_THANHTOAN_2---DATA_SAIN GOBAIN (THEP)_Option 1-British Standard" xfId="4184"/>
    <cellStyle name="_KT_TG_2_Book1_5" xfId="1287"/>
    <cellStyle name="_KT_TG_2_Book1_Book1" xfId="1781"/>
    <cellStyle name="_KT_TG_2_Book1_Book1_2---DATA_SAIN GOBAIN (THEP)_Option 1-British Standard" xfId="2706"/>
    <cellStyle name="_KT_TG_2_Book1_Book1_Book1" xfId="1231"/>
    <cellStyle name="_KT_TG_2_Book1_Book1_Book1_2---DATA_SAIN GOBAIN (THEP)_Option 1-British Standard" xfId="5473"/>
    <cellStyle name="_KT_TG_2_Book1_Book1_CACKHOANKHAUTRU" xfId="5477"/>
    <cellStyle name="_KT_TG_2_Book1_Book1_CACKHOANKHAUTRU_2---DATA_SAIN GOBAIN (THEP)_Option 1-British Standard" xfId="5491"/>
    <cellStyle name="_KT_TG_2_Book1_Book1_KLTT-PHUCHUNG" xfId="5493"/>
    <cellStyle name="_KT_TG_2_Book1_Book1_KLTT-PHUCHUNG_2---DATA_SAIN GOBAIN (THEP)_Option 1-British Standard" xfId="5501"/>
    <cellStyle name="_KT_TG_2_Book1_Book1_Thanh toan (Du an Ca Mau)" xfId="5505"/>
    <cellStyle name="_KT_TG_2_Book1_Book1_Thanh toan (Du an Ca Mau)_2---DATA_SAIN GOBAIN (THEP)_Option 1-British Standard" xfId="5517"/>
    <cellStyle name="_KT_TG_2_Book1_Book1_THANHTOAN" xfId="2415"/>
    <cellStyle name="_KT_TG_2_Book1_Book1_THANHTOAN A-B" xfId="5531"/>
    <cellStyle name="_KT_TG_2_Book1_Book1_THANHTOAN A-B_2---DATA_SAIN GOBAIN (THEP)_Option 1-British Standard" xfId="5535"/>
    <cellStyle name="_KT_TG_2_Book1_Book1_THANHTOAN_2---DATA_SAIN GOBAIN (THEP)_Option 1-British Standard" xfId="2420"/>
    <cellStyle name="_KT_TG_2_Book1_Book2" xfId="4652"/>
    <cellStyle name="_KT_TG_2_Book1_boq Cao Oc Lan Phuong 20100524b (mau 10)" xfId="4841"/>
    <cellStyle name="_KT_TG_2_Book1_BOQ-Thuan thao (Tai 07May)" xfId="5538"/>
    <cellStyle name="_KT_TG_2_Book1_CACKHOANKHAUTRU" xfId="5539"/>
    <cellStyle name="_KT_TG_2_Book1_CACKHOANKHAUTRU_2---DATA_SAIN GOBAIN (THEP)_Option 1-British Standard" xfId="2515"/>
    <cellStyle name="_KT_TG_2_Book1_Cong tac chuan bi-Thanh" xfId="5544"/>
    <cellStyle name="_KT_TG_2_Book1_Copy of Cau tao gia Mau" xfId="5550"/>
    <cellStyle name="_KT_TG_2_Book1_Ct Brilliant Chip InternetAn tinh" xfId="5446"/>
    <cellStyle name="_KT_TG_2_Book1_CV1-khoi luong va don gia" xfId="5557"/>
    <cellStyle name="_KT_TG_2_Book1_CV1-khoi luong va don gia_2---DATA_SAIN GOBAIN (THEP)_Option 1-British Standard" xfId="5561"/>
    <cellStyle name="_KT_TG_2_Book1_DgklKNHA" xfId="5564"/>
    <cellStyle name="_KT_TG_2_Book1_dt khoi nha 3trai - VKg (cat xuong) (27-01-05)" xfId="3571"/>
    <cellStyle name="_KT_TG_2_Book1_Dtoan-LTT-18-01" xfId="5567"/>
    <cellStyle name="_KT_TG_2_Book1_Du toan chi phi gia thau T12 (Dat Phuong)" xfId="4200"/>
    <cellStyle name="_KT_TG_2_Book1_Du toan chi phi gia thau T12 (Dat Phuong)_2---DATA_SAIN GOBAIN (THEP)_Option 1-British Standard" xfId="5569"/>
    <cellStyle name="_KT_TG_2_Book1_DU TOAN NGUYEN HUE - GD2 (1-02-05) 1" xfId="5579"/>
    <cellStyle name="_KT_TG_2_Book1_dutoan dptd" xfId="5586"/>
    <cellStyle name="_KT_TG_2_Book1_HD-CONGTACCHINH-THAUPHU" xfId="1694"/>
    <cellStyle name="_KT_TG_2_Book1_HD-CONGTACCHINH-THAUPHU_2---DATA_SAIN GOBAIN (THEP)_Option 1-British Standard" xfId="2125"/>
    <cellStyle name="_KT_TG_2_Book1_he thong dien" xfId="430"/>
    <cellStyle name="_KT_TG_2_Book1_HOPDONG-NOIBO" xfId="5590"/>
    <cellStyle name="_KT_TG_2_Book1_HOPDONG-NOIBO_2---DATA_SAIN GOBAIN (THEP)_Option 1-British Standard" xfId="5286"/>
    <cellStyle name="_KT_TG_2_Book1_Sheet1" xfId="5592"/>
    <cellStyle name="_KT_TG_2_Book1_Sheet2" xfId="1744"/>
    <cellStyle name="_KT_TG_2_Book1_THANH TOAN-CONGTACCHINH" xfId="4741"/>
    <cellStyle name="_KT_TG_2_Book1_THANH TOAN-CONGTACCHINH_2---DATA_SAIN GOBAIN (THEP)_Option 1-British Standard" xfId="5599"/>
    <cellStyle name="_KT_TG_2_Book1_THANHTOAN" xfId="5610"/>
    <cellStyle name="_KT_TG_2_Book1_THANHTOAN_2---DATA_SAIN GOBAIN (THEP)_Option 1-British Standard" xfId="5618"/>
    <cellStyle name="_KT_TG_2_Book2" xfId="260"/>
    <cellStyle name="_KT_TG_2_boq Cao Oc Lan Phuong 20100524b (mau 10)" xfId="5621"/>
    <cellStyle name="_KT_TG_2_BOQ-Thuan thao (Tai 07May)" xfId="5623"/>
    <cellStyle name="_KT_TG_2_CACKHOANKHAUTRU" xfId="5631"/>
    <cellStyle name="_KT_TG_2_CACKHOANKHAUTRU_2---DATA_SAIN GOBAIN (THEP)_Option 1-British Standard" xfId="912"/>
    <cellStyle name="_KT_TG_2_Cong tac chuan bi-Thanh" xfId="4714"/>
    <cellStyle name="_KT_TG_2_Copy of Cau tao gia Mau" xfId="5641"/>
    <cellStyle name="_KT_TG_2_Ct Brilliant Chip InternetAn tinh" xfId="2684"/>
    <cellStyle name="_KT_TG_2_CV1-khoi luong va don gia" xfId="5643"/>
    <cellStyle name="_KT_TG_2_CV1-khoi luong va don gia_2---DATA_SAIN GOBAIN (THEP)_Option 1-British Standard" xfId="5645"/>
    <cellStyle name="_KT_TG_2_DgklKNHA" xfId="5658"/>
    <cellStyle name="_KT_TG_2_DT kho 50x72 ,52x45m -11-5" xfId="2379"/>
    <cellStyle name="_KT_TG_2_DT kho 50x72 ,52x45m ASIA NUTRITION" xfId="1161"/>
    <cellStyle name="_KT_TG_2_dt khoi nha 3trai - VKg (cat xuong) (27-01-05)" xfId="5665"/>
    <cellStyle name="_KT_TG_2_DTCDT MR.2N110.HOCMON.TDTOAN.CCUNG" xfId="3410"/>
    <cellStyle name="_KT_TG_2_DTCDT MR.2N110.HOCMON.TDTOAN.CCUNG_2---DATA_SAIN GOBAIN (THEP)_Option 1-British Standard" xfId="5671"/>
    <cellStyle name="_KT_TG_2_DTkho 52x70m ASIA NUTRITION" xfId="5676"/>
    <cellStyle name="_KT_TG_2_DTkho 52x70m ASIA NUTRITION-change-tuong bt6m" xfId="5687"/>
    <cellStyle name="_KT_TG_2_DTkho 52x70m ASIA NUTRITION-seno betong" xfId="5705"/>
    <cellStyle name="_KT_TG_2_Dtoan-LTT-18-01" xfId="5708"/>
    <cellStyle name="_KT_TG_2_Du toan chi phi gia thau T12 (Dat Phuong)" xfId="5716"/>
    <cellStyle name="_KT_TG_2_Du toan chi phi gia thau T12 (Dat Phuong)_2---DATA_SAIN GOBAIN (THEP)_Option 1-British Standard" xfId="397"/>
    <cellStyle name="_KT_TG_2_DU TOAN NGUYEN HUE - GD2 (1-02-05) 1" xfId="4236"/>
    <cellStyle name="_KT_TG_2_Du toan truong tho 25.8.08" xfId="4663"/>
    <cellStyle name="_KT_TG_2_dutoan dien" xfId="5724"/>
    <cellStyle name="_KT_TG_2_dutoan dptd" xfId="5731"/>
    <cellStyle name="_KT_TG_2_dutoan nuoc" xfId="5743"/>
    <cellStyle name="_KT_TG_2_HD-CONGTACCHINH-THAUPHU" xfId="5751"/>
    <cellStyle name="_KT_TG_2_HD-CONGTACCHINH-THAUPHU_2---DATA_SAIN GOBAIN (THEP)_Option 1-British Standard" xfId="3023"/>
    <cellStyle name="_KT_TG_2_he thong dien" xfId="5759"/>
    <cellStyle name="_KT_TG_2_HOPDONG-NOIBO" xfId="5761"/>
    <cellStyle name="_KT_TG_2_HOPDONG-NOIBO_2---DATA_SAIN GOBAIN (THEP)_Option 1-British Standard" xfId="5765"/>
    <cellStyle name="_KT_TG_2_Lora-tungchau" xfId="4366"/>
    <cellStyle name="_KT_TG_2_Lora-tungchau_2---DATA_SAIN GOBAIN (THEP)_Option 1-British Standard" xfId="482"/>
    <cellStyle name="_KT_TG_2_PGIA-phieu tham tra Kho bac" xfId="5767"/>
    <cellStyle name="_KT_TG_2_PGIA-phieu tham tra Kho bac_2---DATA_SAIN GOBAIN (THEP)_Option 1-British Standard" xfId="5771"/>
    <cellStyle name="_KT_TG_2_PT02-02" xfId="5779"/>
    <cellStyle name="_KT_TG_2_PT02-02_2---DATA_SAIN GOBAIN (THEP)_Option 1-British Standard" xfId="5782"/>
    <cellStyle name="_KT_TG_2_PT02-02_Book1" xfId="1524"/>
    <cellStyle name="_KT_TG_2_PT02-02_Book1_2---DATA_SAIN GOBAIN (THEP)_Option 1-British Standard" xfId="5784"/>
    <cellStyle name="_KT_TG_2_PT02-03" xfId="1659"/>
    <cellStyle name="_KT_TG_2_PT02-03_2---DATA_SAIN GOBAIN (THEP)_Option 1-British Standard" xfId="5418"/>
    <cellStyle name="_KT_TG_2_PT02-03_Book1" xfId="2867"/>
    <cellStyle name="_KT_TG_2_PT02-03_Book1_2---DATA_SAIN GOBAIN (THEP)_Option 1-British Standard" xfId="638"/>
    <cellStyle name="_KT_TG_2_Qt-HT3PQ1(CauKho)" xfId="2092"/>
    <cellStyle name="_KT_TG_2_Qt-HT3PQ1(CauKho)_2---DATA_SAIN GOBAIN (THEP)_Option 1-British Standard" xfId="5793"/>
    <cellStyle name="_KT_TG_2_Sheet1" xfId="4360"/>
    <cellStyle name="_KT_TG_2_Sheet2" xfId="3205"/>
    <cellStyle name="_KT_TG_2_TAM UNG VAT TU CHINH DOT 3 (REV2)" xfId="5576"/>
    <cellStyle name="_KT_TG_2_TAM UNG VAT TU CHINH DOT 3 (REV2)_2---DATA_SAIN GOBAIN (THEP)_Option 1-British Standard" xfId="5797"/>
    <cellStyle name="_KT_TG_2_THANH TOAN-CONGTACCHINH" xfId="4025"/>
    <cellStyle name="_KT_TG_2_THANH TOAN-CONGTACCHINH_2---DATA_SAIN GOBAIN (THEP)_Option 1-British Standard" xfId="5809"/>
    <cellStyle name="_KT_TG_2_THANHTOAN" xfId="1717"/>
    <cellStyle name="_KT_TG_2_THANHTOAN_2---DATA_SAIN GOBAIN (THEP)_Option 1-British Standard" xfId="2046"/>
    <cellStyle name="_KT_TG_2_Xref@Questionnaire3" xfId="5816"/>
    <cellStyle name="_KT_TG_2---DATA_SAIN GOBAIN (THEP)_Option 1-British Standard" xfId="2785"/>
    <cellStyle name="_KT_TG_3" xfId="3863"/>
    <cellStyle name="_KT_TG_3_2---DATA_SAIN GOBAIN (THEP)_Option 1-British Standard" xfId="5821"/>
    <cellStyle name="_KT_TG_4" xfId="279"/>
    <cellStyle name="_KT_TG_4_2---DATA_SAIN GOBAIN (THEP)_Option 1-British Standard" xfId="5830"/>
    <cellStyle name="_KT_TG_4_Lora-tungchau" xfId="2217"/>
    <cellStyle name="_KT_TG_4_Lora-tungchau_2---DATA_SAIN GOBAIN (THEP)_Option 1-British Standard" xfId="1808"/>
    <cellStyle name="_KT_TG_4_Qt-HT3PQ1(CauKho)" xfId="5789"/>
    <cellStyle name="_KT_TG_4_Qt-HT3PQ1(CauKho)_2---DATA_SAIN GOBAIN (THEP)_Option 1-British Standard" xfId="281"/>
    <cellStyle name="_KT_TG_4_TAM UNG VAT TU CHINH DOT 3 (REV2)" xfId="5835"/>
    <cellStyle name="_KT_TG_4_TAM UNG VAT TU CHINH DOT 3 (REV2)_2---DATA_SAIN GOBAIN (THEP)_Option 1-British Standard" xfId="5837"/>
    <cellStyle name="_Lora-tungchau" xfId="5843"/>
    <cellStyle name="_Lora-tungchau_2---DATA_SAIN GOBAIN (THEP)_Option 1-British Standard" xfId="2089"/>
    <cellStyle name="_Lora-tungchau_Ct Brilliant Chip InternetAn tinh" xfId="5845"/>
    <cellStyle name="_NAM LONG - DIEP" xfId="5849"/>
    <cellStyle name="_NHA BAO VE" xfId="5855"/>
    <cellStyle name="_NHIEU" xfId="3987"/>
    <cellStyle name="_PERSONAL" xfId="2802"/>
    <cellStyle name="_PERSONAL_2---DATA_SAIN GOBAIN (THEP)_Option 1-British Standard" xfId="2816"/>
    <cellStyle name="_PERSONAL_Book1" xfId="5866"/>
    <cellStyle name="_PERSONAL_Book1_2---DATA_SAIN GOBAIN (THEP)_Option 1-British Standard" xfId="5876"/>
    <cellStyle name="_PERSONAL_Book1_CACKHOANKHAUTRU" xfId="5760"/>
    <cellStyle name="_PERSONAL_Book1_CACKHOANKHAUTRU_2---DATA_SAIN GOBAIN (THEP)_Option 1-British Standard" xfId="5878"/>
    <cellStyle name="_PERSONAL_Book1_CV1-khoi luong va don gia" xfId="3292"/>
    <cellStyle name="_PERSONAL_Book1_CV1-khoi luong va don gia_2---DATA_SAIN GOBAIN (THEP)_Option 1-British Standard" xfId="5078"/>
    <cellStyle name="_PERSONAL_Book1_Du toan chi phi gia thau T12 (Dat Phuong)" xfId="5443"/>
    <cellStyle name="_PERSONAL_Book1_Du toan chi phi gia thau T12 (Dat Phuong)_2---DATA_SAIN GOBAIN (THEP)_Option 1-British Standard" xfId="5882"/>
    <cellStyle name="_PERSONAL_Book1_HD-CONGTACCHINH-THAUPHU" xfId="2469"/>
    <cellStyle name="_PERSONAL_Book1_HD-CONGTACCHINH-THAUPHU_2---DATA_SAIN GOBAIN (THEP)_Option 1-British Standard" xfId="5889"/>
    <cellStyle name="_PERSONAL_Book1_HOPDONG-NOIBO" xfId="5340"/>
    <cellStyle name="_PERSONAL_Book1_HOPDONG-NOIBO_2---DATA_SAIN GOBAIN (THEP)_Option 1-British Standard" xfId="5895"/>
    <cellStyle name="_PERSONAL_Book1_THANH TOAN-CONGTACCHINH" xfId="1041"/>
    <cellStyle name="_PERSONAL_Book1_THANH TOAN-CONGTACCHINH_2---DATA_SAIN GOBAIN (THEP)_Option 1-British Standard" xfId="5897"/>
    <cellStyle name="_PERSONAL_Book1_THANHTOAN" xfId="5899"/>
    <cellStyle name="_PERSONAL_Book1_THANHTOAN_2---DATA_SAIN GOBAIN (THEP)_Option 1-British Standard" xfId="5900"/>
    <cellStyle name="_PERSONAL_boq Cao Oc Lan Phuong 20100524b (mau 10)" xfId="2108"/>
    <cellStyle name="_PERSONAL_BOQ-Thuan thao (Tai 07May)" xfId="5904"/>
    <cellStyle name="_PERSONAL_CACKHOANKHAUTRU" xfId="5911"/>
    <cellStyle name="_PERSONAL_CACKHOANKHAUTRU_2---DATA_SAIN GOBAIN (THEP)_Option 1-British Standard" xfId="1092"/>
    <cellStyle name="_PERSONAL_Copy of Cau tao gia Mau" xfId="5916"/>
    <cellStyle name="_PERSONAL_Ct Brilliant Chip InternetAn tinh" xfId="5924"/>
    <cellStyle name="_PERSONAL_CV1-khoi luong va don gia" xfId="5934"/>
    <cellStyle name="_PERSONAL_CV1-khoi luong va don gia_2---DATA_SAIN GOBAIN (THEP)_Option 1-British Standard" xfId="1294"/>
    <cellStyle name="_PERSONAL_Du toan chi phi gia thau T12 (Dat Phuong)" xfId="5143"/>
    <cellStyle name="_PERSONAL_Du toan chi phi gia thau T12 (Dat Phuong)_2---DATA_SAIN GOBAIN (THEP)_Option 1-British Standard" xfId="5756"/>
    <cellStyle name="_PERSONAL_HD-CONGTACCHINH-THAUPHU" xfId="5938"/>
    <cellStyle name="_PERSONAL_HD-CONGTACCHINH-THAUPHU_2---DATA_SAIN GOBAIN (THEP)_Option 1-British Standard" xfId="5091"/>
    <cellStyle name="_PERSONAL_HOPDONG-NOIBO" xfId="5946"/>
    <cellStyle name="_PERSONAL_HOPDONG-NOIBO_2---DATA_SAIN GOBAIN (THEP)_Option 1-British Standard" xfId="5951"/>
    <cellStyle name="_PERSONAL_HTQ.8 GD1" xfId="5956"/>
    <cellStyle name="_PERSONAL_HTQ.8 GD1_2---DATA_SAIN GOBAIN (THEP)_Option 1-British Standard" xfId="5960"/>
    <cellStyle name="_PERSONAL_TAM UNG VAT TU CHINH DOT 3 (REV2)" xfId="141"/>
    <cellStyle name="_PERSONAL_TAM UNG VAT TU CHINH DOT 3 (REV2)_2---DATA_SAIN GOBAIN (THEP)_Option 1-British Standard" xfId="5966"/>
    <cellStyle name="_PERSONAL_THANH TOAN-CONGTACCHINH" xfId="2911"/>
    <cellStyle name="_PERSONAL_THANH TOAN-CONGTACCHINH_2---DATA_SAIN GOBAIN (THEP)_Option 1-British Standard" xfId="5976"/>
    <cellStyle name="_PERSONAL_THANHTOAN" xfId="5977"/>
    <cellStyle name="_PERSONAL_THANHTOAN_2---DATA_SAIN GOBAIN (THEP)_Option 1-British Standard" xfId="5994"/>
    <cellStyle name="_PERSONAL_Tong hop KHCB 2001" xfId="6005"/>
    <cellStyle name="_PERSONAL_Tong hop KHCB 2001_2---DATA_SAIN GOBAIN (THEP)_Option 1-British Standard" xfId="6010"/>
    <cellStyle name="_Phan Ham (Sua theo GCC1)" xfId="4449"/>
    <cellStyle name="_Phan Ham (Sua theo GCC1)_2---DATA_SAIN GOBAIN (THEP)_Option 1-British Standard" xfId="6013"/>
    <cellStyle name="_phantichgia" xfId="6018"/>
    <cellStyle name="_Phuc Yen-Thep - Ms Thuy" xfId="1665"/>
    <cellStyle name="_Qt-HT3PQ1(CauKho)" xfId="6030"/>
    <cellStyle name="_Qt-HT3PQ1(CauKho)_2---DATA_SAIN GOBAIN (THEP)_Option 1-British Standard" xfId="6036"/>
    <cellStyle name="_QUOTATION (TINH LAI 18-01-2011)" xfId="4185"/>
    <cellStyle name="_QUOTATION REVISE 2 ( OPTION 2)" xfId="6045"/>
    <cellStyle name="_SOSANHTAM" xfId="455"/>
    <cellStyle name="_T&amp;C ngay 19-4-2006 " xfId="311"/>
    <cellStyle name="_TAM UNG VAT TU CHINH DOT 3 (REV2)" xfId="6049"/>
    <cellStyle name="_TAM UNG VAT TU CHINH DOT 3 (REV2)_2---DATA_SAIN GOBAIN (THEP)_Option 1-British Standard" xfId="6054"/>
    <cellStyle name="_TG-TH" xfId="3602"/>
    <cellStyle name="_TG-TH_1" xfId="151"/>
    <cellStyle name="_TG-TH_1_@FluctuationinPrice.Hop20060817" xfId="6059"/>
    <cellStyle name="_TG-TH_1_2---DATA_SAIN GOBAIN (THEP)_Option 1-British Standard" xfId="6067"/>
    <cellStyle name="_TG-TH_1_BAO CAO KLCT PT2000" xfId="1299"/>
    <cellStyle name="_TG-TH_1_BAO CAO KLCT PT2000_2---DATA_SAIN GOBAIN (THEP)_Option 1-British Standard" xfId="4620"/>
    <cellStyle name="_TG-TH_1_BAO CAO PT2000" xfId="6070"/>
    <cellStyle name="_TG-TH_1_BAO CAO PT2000_2---DATA_SAIN GOBAIN (THEP)_Option 1-British Standard" xfId="5421"/>
    <cellStyle name="_TG-TH_1_BAO CAO PT2000_Book1" xfId="6078"/>
    <cellStyle name="_TG-TH_1_BAO CAO PT2000_Book1_2---DATA_SAIN GOBAIN (THEP)_Option 1-British Standard" xfId="6084"/>
    <cellStyle name="_TG-TH_1_Bao cao XDCB 2001 - T11 KH dieu chinh 20-11-THAI" xfId="6085"/>
    <cellStyle name="_TG-TH_1_Bao cao XDCB 2001 - T11 KH dieu chinh 20-11-THAI_2---DATA_SAIN GOBAIN (THEP)_Option 1-British Standard" xfId="4568"/>
    <cellStyle name="_TG-TH_1_Book1" xfId="4643"/>
    <cellStyle name="_TG-TH_1_Book1_1" xfId="6091"/>
    <cellStyle name="_TG-TH_1_Book1_1_2---DATA_SAIN GOBAIN (THEP)_Option 1-British Standard" xfId="6095"/>
    <cellStyle name="_TG-TH_1_Book1_1_Book1" xfId="6099"/>
    <cellStyle name="_TG-TH_1_Book1_1_Book1_2---DATA_SAIN GOBAIN (THEP)_Option 1-British Standard" xfId="2478"/>
    <cellStyle name="_TG-TH_1_Book1_1_CACKHOANKHAUTRU" xfId="5467"/>
    <cellStyle name="_TG-TH_1_Book1_1_CACKHOANKHAUTRU_2---DATA_SAIN GOBAIN (THEP)_Option 1-British Standard" xfId="1870"/>
    <cellStyle name="_TG-TH_1_Book1_1_Ct Brilliant Chip InternetAn tinh" xfId="6107"/>
    <cellStyle name="_TG-TH_1_Book1_1_DgklKNHA" xfId="6114"/>
    <cellStyle name="_TG-TH_1_Book1_1_dt khoi nha 3trai - VKg (cat xuong) (27-01-05)" xfId="6116"/>
    <cellStyle name="_TG-TH_1_Book1_1_Dtoan-LTT-18-01" xfId="6120"/>
    <cellStyle name="_TG-TH_1_Book1_1_DU TOAN NGUYEN HUE - GD2 (1-02-05) 1" xfId="3034"/>
    <cellStyle name="_TG-TH_1_Book1_1_dutoan dptd" xfId="6121"/>
    <cellStyle name="_TG-TH_1_Book1_1_he thong dien" xfId="1812"/>
    <cellStyle name="_TG-TH_1_Book1_1_KLTT-PHUCHUNG" xfId="5453"/>
    <cellStyle name="_TG-TH_1_Book1_1_KLTT-PHUCHUNG_2---DATA_SAIN GOBAIN (THEP)_Option 1-British Standard" xfId="5188"/>
    <cellStyle name="_TG-TH_1_Book1_1_Sheet1" xfId="6129"/>
    <cellStyle name="_TG-TH_1_Book1_1_Sheet2" xfId="6136"/>
    <cellStyle name="_TG-TH_1_Book1_1_Thanh toan (Du an Ca Mau)" xfId="3696"/>
    <cellStyle name="_TG-TH_1_Book1_1_Thanh toan (Du an Ca Mau)_2---DATA_SAIN GOBAIN (THEP)_Option 1-British Standard" xfId="5494"/>
    <cellStyle name="_TG-TH_1_Book1_1_THANHTOAN" xfId="6141"/>
    <cellStyle name="_TG-TH_1_Book1_1_THANHTOAN A-B" xfId="6146"/>
    <cellStyle name="_TG-TH_1_Book1_1_THANHTOAN A-B_2---DATA_SAIN GOBAIN (THEP)_Option 1-British Standard" xfId="6149"/>
    <cellStyle name="_TG-TH_1_Book1_1_THANHTOAN_2---DATA_SAIN GOBAIN (THEP)_Option 1-British Standard" xfId="1457"/>
    <cellStyle name="_TG-TH_1_Book1_2" xfId="6154"/>
    <cellStyle name="_TG-TH_1_Book1_2_2---DATA_SAIN GOBAIN (THEP)_Option 1-British Standard" xfId="208"/>
    <cellStyle name="_TG-TH_1_Book1_2_Book1" xfId="6161"/>
    <cellStyle name="_TG-TH_1_Book1_2_Book1_2---DATA_SAIN GOBAIN (THEP)_Option 1-British Standard" xfId="2325"/>
    <cellStyle name="_TG-TH_1_Book1_2_CACKHOANKHAUTRU" xfId="6163"/>
    <cellStyle name="_TG-TH_1_Book1_2_CACKHOANKHAUTRU_2---DATA_SAIN GOBAIN (THEP)_Option 1-British Standard" xfId="6174"/>
    <cellStyle name="_TG-TH_1_Book1_2_Ct Brilliant Chip InternetAn tinh" xfId="6180"/>
    <cellStyle name="_TG-TH_1_Book1_2_DgklKNHA" xfId="917"/>
    <cellStyle name="_TG-TH_1_Book1_2_dt khoi nha 3trai - VKg (cat xuong) (27-01-05)" xfId="6185"/>
    <cellStyle name="_TG-TH_1_Book1_2_Dtoan-LTT-18-01" xfId="2"/>
    <cellStyle name="_TG-TH_1_Book1_2_DU TOAN NGUYEN HUE - GD2 (1-02-05) 1" xfId="4558"/>
    <cellStyle name="_TG-TH_1_Book1_2_dutoan dptd" xfId="1273"/>
    <cellStyle name="_TG-TH_1_Book1_2_he thong dien" xfId="3466"/>
    <cellStyle name="_TG-TH_1_Book1_2_KLTT-PHUCHUNG" xfId="4730"/>
    <cellStyle name="_TG-TH_1_Book1_2_KLTT-PHUCHUNG_2---DATA_SAIN GOBAIN (THEP)_Option 1-British Standard" xfId="4740"/>
    <cellStyle name="_TG-TH_1_Book1_2_Sheet1" xfId="6187"/>
    <cellStyle name="_TG-TH_1_Book1_2_Sheet2" xfId="6191"/>
    <cellStyle name="_TG-TH_1_Book1_2_Thanh toan (Du an Ca Mau)" xfId="2675"/>
    <cellStyle name="_TG-TH_1_Book1_2_Thanh toan (Du an Ca Mau)_2---DATA_SAIN GOBAIN (THEP)_Option 1-British Standard" xfId="6197"/>
    <cellStyle name="_TG-TH_1_Book1_2_THANHTOAN" xfId="3909"/>
    <cellStyle name="_TG-TH_1_Book1_2_THANHTOAN A-B" xfId="6203"/>
    <cellStyle name="_TG-TH_1_Book1_2_THANHTOAN A-B_2---DATA_SAIN GOBAIN (THEP)_Option 1-British Standard" xfId="6207"/>
    <cellStyle name="_TG-TH_1_Book1_2_THANHTOAN_2---DATA_SAIN GOBAIN (THEP)_Option 1-British Standard" xfId="6194"/>
    <cellStyle name="_TG-TH_1_Book1_2---DATA_SAIN GOBAIN (THEP)_Option 1-British Standard" xfId="4654"/>
    <cellStyle name="_TG-TH_1_Book1_3" xfId="6221"/>
    <cellStyle name="_TG-TH_1_Book1_3_2---DATA_SAIN GOBAIN (THEP)_Option 1-British Standard" xfId="6229"/>
    <cellStyle name="_TG-TH_1_Book1_3_Ct Brilliant Chip InternetAn tinh" xfId="6239"/>
    <cellStyle name="_TG-TH_1_Book1_4" xfId="6244"/>
    <cellStyle name="_TG-TH_1_Book1_4_2---DATA_SAIN GOBAIN (THEP)_Option 1-British Standard" xfId="6255"/>
    <cellStyle name="_TG-TH_1_Book1_4_Ct Brilliant Chip InternetAn tinh" xfId="6260"/>
    <cellStyle name="_TG-TH_1_Book1_5" xfId="6267"/>
    <cellStyle name="_TG-TH_1_Book1_BC-QT-WB-dthao" xfId="1895"/>
    <cellStyle name="_TG-TH_1_Book1_BC-QT-WB-dthao_2---DATA_SAIN GOBAIN (THEP)_Option 1-British Standard" xfId="2241"/>
    <cellStyle name="_TG-TH_1_Book1_Book1" xfId="2721"/>
    <cellStyle name="_TG-TH_1_Book1_Book1_2---DATA_SAIN GOBAIN (THEP)_Option 1-British Standard" xfId="6269"/>
    <cellStyle name="_TG-TH_1_Book1_Book1_Book1" xfId="6279"/>
    <cellStyle name="_TG-TH_1_Book1_Book1_Book1_2---DATA_SAIN GOBAIN (THEP)_Option 1-British Standard" xfId="6286"/>
    <cellStyle name="_TG-TH_1_Book1_Book1_CACKHOANKHAUTRU" xfId="6290"/>
    <cellStyle name="_TG-TH_1_Book1_Book1_CACKHOANKHAUTRU_2---DATA_SAIN GOBAIN (THEP)_Option 1-British Standard" xfId="6306"/>
    <cellStyle name="_TG-TH_1_Book1_Book1_KLTT-PHUCHUNG" xfId="1952"/>
    <cellStyle name="_TG-TH_1_Book1_Book1_KLTT-PHUCHUNG_2---DATA_SAIN GOBAIN (THEP)_Option 1-British Standard" xfId="2918"/>
    <cellStyle name="_TG-TH_1_Book1_Book1_Thanh toan (Du an Ca Mau)" xfId="6308"/>
    <cellStyle name="_TG-TH_1_Book1_Book1_Thanh toan (Du an Ca Mau)_2---DATA_SAIN GOBAIN (THEP)_Option 1-British Standard" xfId="1908"/>
    <cellStyle name="_TG-TH_1_Book1_Book1_THANHTOAN" xfId="1998"/>
    <cellStyle name="_TG-TH_1_Book1_Book1_THANHTOAN A-B" xfId="2250"/>
    <cellStyle name="_TG-TH_1_Book1_Book1_THANHTOAN A-B_2---DATA_SAIN GOBAIN (THEP)_Option 1-British Standard" xfId="2583"/>
    <cellStyle name="_TG-TH_1_Book1_Book1_THANHTOAN_2---DATA_SAIN GOBAIN (THEP)_Option 1-British Standard" xfId="334"/>
    <cellStyle name="_TG-TH_1_Book1_Book2" xfId="1255"/>
    <cellStyle name="_TG-TH_1_Book1_boq Cao Oc Lan Phuong 20100524b (mau 10)" xfId="1424"/>
    <cellStyle name="_TG-TH_1_Book1_BOQ-Thuan thao (Tai 07May)" xfId="3071"/>
    <cellStyle name="_TG-TH_1_Book1_CACKHOANKHAUTRU" xfId="6317"/>
    <cellStyle name="_TG-TH_1_Book1_CACKHOANKHAUTRU_2---DATA_SAIN GOBAIN (THEP)_Option 1-British Standard" xfId="6321"/>
    <cellStyle name="_TG-TH_1_Book1_Cong tac chuan bi-Thanh" xfId="6322"/>
    <cellStyle name="_TG-TH_1_Book1_Copy of Cau tao gia Mau" xfId="6336"/>
    <cellStyle name="_TG-TH_1_Book1_Ct Brilliant Chip InternetAn tinh" xfId="6339"/>
    <cellStyle name="_TG-TH_1_Book1_CV1-khoi luong va don gia" xfId="6341"/>
    <cellStyle name="_TG-TH_1_Book1_CV1-khoi luong va don gia_2---DATA_SAIN GOBAIN (THEP)_Option 1-British Standard" xfId="5719"/>
    <cellStyle name="_TG-TH_1_Book1_DgklKNHA" xfId="3679"/>
    <cellStyle name="_TG-TH_1_Book1_dt khoi nha 3trai - VKg (cat xuong) (27-01-05)" xfId="5211"/>
    <cellStyle name="_TG-TH_1_Book1_Dtoan-LTT-18-01" xfId="3110"/>
    <cellStyle name="_TG-TH_1_Book1_Du toan chi phi gia thau T12 (Dat Phuong)" xfId="6347"/>
    <cellStyle name="_TG-TH_1_Book1_Du toan chi phi gia thau T12 (Dat Phuong)_2---DATA_SAIN GOBAIN (THEP)_Option 1-British Standard" xfId="6353"/>
    <cellStyle name="_TG-TH_1_Book1_DU TOAN NGUYEN HUE - GD2 (1-02-05) 1" xfId="1745"/>
    <cellStyle name="_TG-TH_1_Book1_dutoan dptd" xfId="6360"/>
    <cellStyle name="_TG-TH_1_Book1_HD-CONGTACCHINH-THAUPHU" xfId="6364"/>
    <cellStyle name="_TG-TH_1_Book1_HD-CONGTACCHINH-THAUPHU_2---DATA_SAIN GOBAIN (THEP)_Option 1-British Standard" xfId="6370"/>
    <cellStyle name="_TG-TH_1_Book1_he thong dien" xfId="6025"/>
    <cellStyle name="_TG-TH_1_Book1_HOPDONG-NOIBO" xfId="3525"/>
    <cellStyle name="_TG-TH_1_Book1_HOPDONG-NOIBO_2---DATA_SAIN GOBAIN (THEP)_Option 1-British Standard" xfId="6371"/>
    <cellStyle name="_TG-TH_1_Book1_Sheet1" xfId="6378"/>
    <cellStyle name="_TG-TH_1_Book1_Sheet2" xfId="5690"/>
    <cellStyle name="_TG-TH_1_Book1_THANH TOAN-CONGTACCHINH" xfId="6386"/>
    <cellStyle name="_TG-TH_1_Book1_THANH TOAN-CONGTACCHINH_2---DATA_SAIN GOBAIN (THEP)_Option 1-British Standard" xfId="6391"/>
    <cellStyle name="_TG-TH_1_Book1_THANHTOAN" xfId="6392"/>
    <cellStyle name="_TG-TH_1_Book1_THANHTOAN_2---DATA_SAIN GOBAIN (THEP)_Option 1-British Standard" xfId="6399"/>
    <cellStyle name="_TG-TH_1_Book2" xfId="6404"/>
    <cellStyle name="_TG-TH_1_boq Cao Oc Lan Phuong 20100524b (mau 10)" xfId="6414"/>
    <cellStyle name="_TG-TH_1_BOQ-Thuan thao (Tai 07May)" xfId="2118"/>
    <cellStyle name="_TG-TH_1_CACKHOANKHAUTRU" xfId="6419"/>
    <cellStyle name="_TG-TH_1_CACKHOANKHAUTRU_2---DATA_SAIN GOBAIN (THEP)_Option 1-British Standard" xfId="1525"/>
    <cellStyle name="_TG-TH_1_Cong tac chuan bi-Thanh" xfId="378"/>
    <cellStyle name="_TG-TH_1_Copy of Cau tao gia Mau" xfId="6423"/>
    <cellStyle name="_TG-TH_1_Ct Brilliant Chip InternetAn tinh" xfId="6424"/>
    <cellStyle name="_TG-TH_1_CV1-khoi luong va don gia" xfId="6432"/>
    <cellStyle name="_TG-TH_1_CV1-khoi luong va don gia_2---DATA_SAIN GOBAIN (THEP)_Option 1-British Standard" xfId="6444"/>
    <cellStyle name="_TG-TH_1_DgklKNHA" xfId="1379"/>
    <cellStyle name="_TG-TH_1_DT kho 50x72 ,52x45m -11-5" xfId="1541"/>
    <cellStyle name="_TG-TH_1_DT kho 50x72 ,52x45m ASIA NUTRITION" xfId="6451"/>
    <cellStyle name="_TG-TH_1_dt khoi nha 3trai - VKg (cat xuong) (27-01-05)" xfId="6452"/>
    <cellStyle name="_TG-TH_1_DTCDT MR.2N110.HOCMON.TDTOAN.CCUNG" xfId="6454"/>
    <cellStyle name="_TG-TH_1_DTCDT MR.2N110.HOCMON.TDTOAN.CCUNG_2---DATA_SAIN GOBAIN (THEP)_Option 1-British Standard" xfId="6462"/>
    <cellStyle name="_TG-TH_1_DTkho 52x70m ASIA NUTRITION" xfId="5987"/>
    <cellStyle name="_TG-TH_1_DTkho 52x70m ASIA NUTRITION-change-tuong bt6m" xfId="3199"/>
    <cellStyle name="_TG-TH_1_DTkho 52x70m ASIA NUTRITION-seno betong" xfId="6470"/>
    <cellStyle name="_TG-TH_1_Dtoan-LTT-18-01" xfId="2313"/>
    <cellStyle name="_TG-TH_1_Du toan chi phi gia thau T12 (Dat Phuong)" xfId="857"/>
    <cellStyle name="_TG-TH_1_Du toan chi phi gia thau T12 (Dat Phuong)_2---DATA_SAIN GOBAIN (THEP)_Option 1-British Standard" xfId="6476"/>
    <cellStyle name="_TG-TH_1_DU TOAN NGUYEN HUE - GD2 (1-02-05) 1" xfId="4257"/>
    <cellStyle name="_TG-TH_1_Du toan truong tho 25.8.08" xfId="4856"/>
    <cellStyle name="_TG-TH_1_dutoan dien" xfId="6488"/>
    <cellStyle name="_TG-TH_1_dutoan dptd" xfId="6489"/>
    <cellStyle name="_TG-TH_1_dutoan nuoc" xfId="6508"/>
    <cellStyle name="_TG-TH_1_HD-CONGTACCHINH-THAUPHU" xfId="475"/>
    <cellStyle name="_TG-TH_1_HD-CONGTACCHINH-THAUPHU_2---DATA_SAIN GOBAIN (THEP)_Option 1-British Standard" xfId="3693"/>
    <cellStyle name="_TG-TH_1_he thong dien" xfId="6516"/>
    <cellStyle name="_TG-TH_1_HOPDONG-NOIBO" xfId="6522"/>
    <cellStyle name="_TG-TH_1_HOPDONG-NOIBO_2---DATA_SAIN GOBAIN (THEP)_Option 1-British Standard" xfId="6527"/>
    <cellStyle name="_TG-TH_1_Lora-tungchau" xfId="6357"/>
    <cellStyle name="_TG-TH_1_Lora-tungchau_2---DATA_SAIN GOBAIN (THEP)_Option 1-British Standard" xfId="6532"/>
    <cellStyle name="_TG-TH_1_PGIA-phieu tham tra Kho bac" xfId="3022"/>
    <cellStyle name="_TG-TH_1_PGIA-phieu tham tra Kho bac_2---DATA_SAIN GOBAIN (THEP)_Option 1-British Standard" xfId="189"/>
    <cellStyle name="_TG-TH_1_PT02-02" xfId="3638"/>
    <cellStyle name="_TG-TH_1_PT02-02_2---DATA_SAIN GOBAIN (THEP)_Option 1-British Standard" xfId="6538"/>
    <cellStyle name="_TG-TH_1_PT02-02_Book1" xfId="6540"/>
    <cellStyle name="_TG-TH_1_PT02-02_Book1_2---DATA_SAIN GOBAIN (THEP)_Option 1-British Standard" xfId="2664"/>
    <cellStyle name="_TG-TH_1_PT02-03" xfId="6558"/>
    <cellStyle name="_TG-TH_1_PT02-03_2---DATA_SAIN GOBAIN (THEP)_Option 1-British Standard" xfId="6563"/>
    <cellStyle name="_TG-TH_1_PT02-03_Book1" xfId="3634"/>
    <cellStyle name="_TG-TH_1_PT02-03_Book1_2---DATA_SAIN GOBAIN (THEP)_Option 1-British Standard" xfId="6533"/>
    <cellStyle name="_TG-TH_1_Qt-HT3PQ1(CauKho)" xfId="5945"/>
    <cellStyle name="_TG-TH_1_Qt-HT3PQ1(CauKho)_2---DATA_SAIN GOBAIN (THEP)_Option 1-British Standard" xfId="5953"/>
    <cellStyle name="_TG-TH_1_Sheet1" xfId="2189"/>
    <cellStyle name="_TG-TH_1_Sheet2" xfId="6569"/>
    <cellStyle name="_TG-TH_1_TAM UNG VAT TU CHINH DOT 3 (REV2)" xfId="6575"/>
    <cellStyle name="_TG-TH_1_TAM UNG VAT TU CHINH DOT 3 (REV2)_2---DATA_SAIN GOBAIN (THEP)_Option 1-British Standard" xfId="6579"/>
    <cellStyle name="_TG-TH_1_THANH TOAN-CONGTACCHINH" xfId="6580"/>
    <cellStyle name="_TG-TH_1_THANH TOAN-CONGTACCHINH_2---DATA_SAIN GOBAIN (THEP)_Option 1-British Standard" xfId="6591"/>
    <cellStyle name="_TG-TH_1_THANHTOAN" xfId="6598"/>
    <cellStyle name="_TG-TH_1_THANHTOAN_2---DATA_SAIN GOBAIN (THEP)_Option 1-British Standard" xfId="2337"/>
    <cellStyle name="_TG-TH_1_Xref@Questionnaire3" xfId="1259"/>
    <cellStyle name="_TG-TH_2" xfId="478"/>
    <cellStyle name="_TG-TH_2_@FluctuationinPrice.Hop20060817" xfId="6604"/>
    <cellStyle name="_TG-TH_2_2---DATA_SAIN GOBAIN (THEP)_Option 1-British Standard" xfId="3690"/>
    <cellStyle name="_TG-TH_2_BAO CAO KLCT PT2000" xfId="6608"/>
    <cellStyle name="_TG-TH_2_BAO CAO KLCT PT2000_2---DATA_SAIN GOBAIN (THEP)_Option 1-British Standard" xfId="6614"/>
    <cellStyle name="_TG-TH_2_BAO CAO PT2000" xfId="4997"/>
    <cellStyle name="_TG-TH_2_BAO CAO PT2000_2---DATA_SAIN GOBAIN (THEP)_Option 1-British Standard" xfId="5009"/>
    <cellStyle name="_TG-TH_2_BAO CAO PT2000_Book1" xfId="1603"/>
    <cellStyle name="_TG-TH_2_BAO CAO PT2000_Book1_2---DATA_SAIN GOBAIN (THEP)_Option 1-British Standard" xfId="6622"/>
    <cellStyle name="_TG-TH_2_Bao cao XDCB 2001 - T11 KH dieu chinh 20-11-THAI" xfId="2269"/>
    <cellStyle name="_TG-TH_2_Bao cao XDCB 2001 - T11 KH dieu chinh 20-11-THAI_2---DATA_SAIN GOBAIN (THEP)_Option 1-British Standard" xfId="2298"/>
    <cellStyle name="_TG-TH_2_Book1" xfId="6624"/>
    <cellStyle name="_TG-TH_2_Book1_1" xfId="6627"/>
    <cellStyle name="_TG-TH_2_Book1_1_2---DATA_SAIN GOBAIN (THEP)_Option 1-British Standard" xfId="6635"/>
    <cellStyle name="_TG-TH_2_Book1_1_Book1" xfId="6644"/>
    <cellStyle name="_TG-TH_2_Book1_1_Book1_2---DATA_SAIN GOBAIN (THEP)_Option 1-British Standard" xfId="1048"/>
    <cellStyle name="_TG-TH_2_Book1_1_CACKHOANKHAUTRU" xfId="3433"/>
    <cellStyle name="_TG-TH_2_Book1_1_CACKHOANKHAUTRU_2---DATA_SAIN GOBAIN (THEP)_Option 1-British Standard" xfId="3455"/>
    <cellStyle name="_TG-TH_2_Book1_1_Ct Brilliant Chip InternetAn tinh" xfId="4372"/>
    <cellStyle name="_TG-TH_2_Book1_1_DgklKNHA" xfId="6647"/>
    <cellStyle name="_TG-TH_2_Book1_1_dt khoi nha 3trai - VKg (cat xuong) (27-01-05)" xfId="652"/>
    <cellStyle name="_TG-TH_2_Book1_1_Dtoan-LTT-18-01" xfId="6653"/>
    <cellStyle name="_TG-TH_2_Book1_1_DU TOAN NGUYEN HUE - GD2 (1-02-05) 1" xfId="2224"/>
    <cellStyle name="_TG-TH_2_Book1_1_dutoan dptd" xfId="2074"/>
    <cellStyle name="_TG-TH_2_Book1_1_he thong dien" xfId="3045"/>
    <cellStyle name="_TG-TH_2_Book1_1_KLTT-PHUCHUNG" xfId="1578"/>
    <cellStyle name="_TG-TH_2_Book1_1_KLTT-PHUCHUNG_2---DATA_SAIN GOBAIN (THEP)_Option 1-British Standard" xfId="891"/>
    <cellStyle name="_TG-TH_2_Book1_1_Sheet1" xfId="5486"/>
    <cellStyle name="_TG-TH_2_Book1_1_Sheet2" xfId="6659"/>
    <cellStyle name="_TG-TH_2_Book1_1_Thanh toan (Du an Ca Mau)" xfId="4058"/>
    <cellStyle name="_TG-TH_2_Book1_1_Thanh toan (Du an Ca Mau)_2---DATA_SAIN GOBAIN (THEP)_Option 1-British Standard" xfId="215"/>
    <cellStyle name="_TG-TH_2_Book1_1_THANHTOAN" xfId="6664"/>
    <cellStyle name="_TG-TH_2_Book1_1_THANHTOAN A-B" xfId="1982"/>
    <cellStyle name="_TG-TH_2_Book1_1_THANHTOAN A-B_2---DATA_SAIN GOBAIN (THEP)_Option 1-British Standard" xfId="2354"/>
    <cellStyle name="_TG-TH_2_Book1_1_THANHTOAN_2---DATA_SAIN GOBAIN (THEP)_Option 1-British Standard" xfId="6073"/>
    <cellStyle name="_TG-TH_2_Book1_2" xfId="5546"/>
    <cellStyle name="_TG-TH_2_Book1_2_2---DATA_SAIN GOBAIN (THEP)_Option 1-British Standard" xfId="6668"/>
    <cellStyle name="_TG-TH_2_Book1_2_Book1" xfId="2715"/>
    <cellStyle name="_TG-TH_2_Book1_2_Book1_2---DATA_SAIN GOBAIN (THEP)_Option 1-British Standard" xfId="6669"/>
    <cellStyle name="_TG-TH_2_Book1_2_CACKHOANKHAUTRU" xfId="2711"/>
    <cellStyle name="_TG-TH_2_Book1_2_CACKHOANKHAUTRU_2---DATA_SAIN GOBAIN (THEP)_Option 1-British Standard" xfId="6672"/>
    <cellStyle name="_TG-TH_2_Book1_2_Ct Brilliant Chip InternetAn tinh" xfId="6676"/>
    <cellStyle name="_TG-TH_2_Book1_2_DgklKNHA" xfId="6682"/>
    <cellStyle name="_TG-TH_2_Book1_2_dt khoi nha 3trai - VKg (cat xuong) (27-01-05)" xfId="4072"/>
    <cellStyle name="_TG-TH_2_Book1_2_Dtoan-LTT-18-01" xfId="6142"/>
    <cellStyle name="_TG-TH_2_Book1_2_DU TOAN NGUYEN HUE - GD2 (1-02-05) 1" xfId="6545"/>
    <cellStyle name="_TG-TH_2_Book1_2_dutoan dptd" xfId="6688"/>
    <cellStyle name="_TG-TH_2_Book1_2_he thong dien" xfId="6699"/>
    <cellStyle name="_TG-TH_2_Book1_2_KLTT-PHUCHUNG" xfId="6479"/>
    <cellStyle name="_TG-TH_2_Book1_2_KLTT-PHUCHUNG_2---DATA_SAIN GOBAIN (THEP)_Option 1-British Standard" xfId="4488"/>
    <cellStyle name="_TG-TH_2_Book1_2_Sheet1" xfId="6708"/>
    <cellStyle name="_TG-TH_2_Book1_2_Sheet2" xfId="66"/>
    <cellStyle name="_TG-TH_2_Book1_2_Thanh toan (Du an Ca Mau)" xfId="6713"/>
    <cellStyle name="_TG-TH_2_Book1_2_Thanh toan (Du an Ca Mau)_2---DATA_SAIN GOBAIN (THEP)_Option 1-British Standard" xfId="1634"/>
    <cellStyle name="_TG-TH_2_Book1_2_THANHTOAN" xfId="6720"/>
    <cellStyle name="_TG-TH_2_Book1_2_THANHTOAN A-B" xfId="2399"/>
    <cellStyle name="_TG-TH_2_Book1_2_THANHTOAN A-B_2---DATA_SAIN GOBAIN (THEP)_Option 1-British Standard" xfId="6729"/>
    <cellStyle name="_TG-TH_2_Book1_2_THANHTOAN_2---DATA_SAIN GOBAIN (THEP)_Option 1-British Standard" xfId="4250"/>
    <cellStyle name="_TG-TH_2_Book1_2---DATA_SAIN GOBAIN (THEP)_Option 1-British Standard" xfId="1866"/>
    <cellStyle name="_TG-TH_2_Book1_3" xfId="6736"/>
    <cellStyle name="_TG-TH_2_Book1_3_2---DATA_SAIN GOBAIN (THEP)_Option 1-British Standard" xfId="6742"/>
    <cellStyle name="_TG-TH_2_Book1_3_Book1" xfId="585"/>
    <cellStyle name="_TG-TH_2_Book1_3_Book1_2---DATA_SAIN GOBAIN (THEP)_Option 1-British Standard" xfId="6749"/>
    <cellStyle name="_TG-TH_2_Book1_3_CACKHOANKHAUTRU" xfId="6215"/>
    <cellStyle name="_TG-TH_2_Book1_3_CACKHOANKHAUTRU_2---DATA_SAIN GOBAIN (THEP)_Option 1-British Standard" xfId="6227"/>
    <cellStyle name="_TG-TH_2_Book1_3_Ct Brilliant Chip InternetAn tinh" xfId="5121"/>
    <cellStyle name="_TG-TH_2_Book1_3_KLTT-PHUCHUNG" xfId="6763"/>
    <cellStyle name="_TG-TH_2_Book1_3_KLTT-PHUCHUNG_2---DATA_SAIN GOBAIN (THEP)_Option 1-British Standard" xfId="6768"/>
    <cellStyle name="_TG-TH_2_Book1_3_Thanh toan (Du an Ca Mau)" xfId="2079"/>
    <cellStyle name="_TG-TH_2_Book1_3_Thanh toan (Du an Ca Mau)_2---DATA_SAIN GOBAIN (THEP)_Option 1-British Standard" xfId="2082"/>
    <cellStyle name="_TG-TH_2_Book1_3_THANHTOAN" xfId="1427"/>
    <cellStyle name="_TG-TH_2_Book1_3_THANHTOAN A-B" xfId="6773"/>
    <cellStyle name="_TG-TH_2_Book1_3_THANHTOAN A-B_2---DATA_SAIN GOBAIN (THEP)_Option 1-British Standard" xfId="6782"/>
    <cellStyle name="_TG-TH_2_Book1_3_THANHTOAN_2---DATA_SAIN GOBAIN (THEP)_Option 1-British Standard" xfId="4892"/>
    <cellStyle name="_TG-TH_2_Book1_4" xfId="6752"/>
    <cellStyle name="_TG-TH_2_Book1_4_2---DATA_SAIN GOBAIN (THEP)_Option 1-British Standard" xfId="6786"/>
    <cellStyle name="_TG-TH_2_Book1_4_CACKHOANKHAUTRU" xfId="4474"/>
    <cellStyle name="_TG-TH_2_Book1_4_CACKHOANKHAUTRU_2---DATA_SAIN GOBAIN (THEP)_Option 1-British Standard" xfId="6788"/>
    <cellStyle name="_TG-TH_2_Book1_4_Ct Brilliant Chip InternetAn tinh" xfId="6790"/>
    <cellStyle name="_TG-TH_2_Book1_4_KLTT-PHUCHUNG" xfId="6798"/>
    <cellStyle name="_TG-TH_2_Book1_4_KLTT-PHUCHUNG_2---DATA_SAIN GOBAIN (THEP)_Option 1-British Standard" xfId="6805"/>
    <cellStyle name="_TG-TH_2_Book1_4_Thanh toan (Du an Ca Mau)" xfId="6810"/>
    <cellStyle name="_TG-TH_2_Book1_4_Thanh toan (Du an Ca Mau)_2---DATA_SAIN GOBAIN (THEP)_Option 1-British Standard" xfId="6812"/>
    <cellStyle name="_TG-TH_2_Book1_4_THANHTOAN" xfId="6681"/>
    <cellStyle name="_TG-TH_2_Book1_4_THANHTOAN A-B" xfId="6541"/>
    <cellStyle name="_TG-TH_2_Book1_4_THANHTOAN A-B_2---DATA_SAIN GOBAIN (THEP)_Option 1-British Standard" xfId="2663"/>
    <cellStyle name="_TG-TH_2_Book1_4_THANHTOAN_2---DATA_SAIN GOBAIN (THEP)_Option 1-British Standard" xfId="6815"/>
    <cellStyle name="_TG-TH_2_Book1_5" xfId="2885"/>
    <cellStyle name="_TG-TH_2_Book1_Book1" xfId="6821"/>
    <cellStyle name="_TG-TH_2_Book1_Book1_2---DATA_SAIN GOBAIN (THEP)_Option 1-British Standard" xfId="6825"/>
    <cellStyle name="_TG-TH_2_Book1_Book1_Book1" xfId="6827"/>
    <cellStyle name="_TG-TH_2_Book1_Book1_Book1_2---DATA_SAIN GOBAIN (THEP)_Option 1-British Standard" xfId="4244"/>
    <cellStyle name="_TG-TH_2_Book1_Book1_CACKHOANKHAUTRU" xfId="6835"/>
    <cellStyle name="_TG-TH_2_Book1_Book1_CACKHOANKHAUTRU_2---DATA_SAIN GOBAIN (THEP)_Option 1-British Standard" xfId="6836"/>
    <cellStyle name="_TG-TH_2_Book1_Book1_KLTT-PHUCHUNG" xfId="6837"/>
    <cellStyle name="_TG-TH_2_Book1_Book1_KLTT-PHUCHUNG_2---DATA_SAIN GOBAIN (THEP)_Option 1-British Standard" xfId="6840"/>
    <cellStyle name="_TG-TH_2_Book1_Book1_Thanh toan (Du an Ca Mau)" xfId="6850"/>
    <cellStyle name="_TG-TH_2_Book1_Book1_Thanh toan (Du an Ca Mau)_2---DATA_SAIN GOBAIN (THEP)_Option 1-British Standard" xfId="2212"/>
    <cellStyle name="_TG-TH_2_Book1_Book1_THANHTOAN" xfId="6350"/>
    <cellStyle name="_TG-TH_2_Book1_Book1_THANHTOAN A-B" xfId="4083"/>
    <cellStyle name="_TG-TH_2_Book1_Book1_THANHTOAN A-B_2---DATA_SAIN GOBAIN (THEP)_Option 1-British Standard" xfId="4092"/>
    <cellStyle name="_TG-TH_2_Book1_Book1_THANHTOAN_2---DATA_SAIN GOBAIN (THEP)_Option 1-British Standard" xfId="6354"/>
    <cellStyle name="_TG-TH_2_Book1_Book2" xfId="6852"/>
    <cellStyle name="_TG-TH_2_Book1_boq Cao Oc Lan Phuong 20100524b (mau 10)" xfId="6868"/>
    <cellStyle name="_TG-TH_2_Book1_BOQ-Thuan thao (Tai 07May)" xfId="901"/>
    <cellStyle name="_TG-TH_2_Book1_CACKHOANKHAUTRU" xfId="6874"/>
    <cellStyle name="_TG-TH_2_Book1_CACKHOANKHAUTRU_2---DATA_SAIN GOBAIN (THEP)_Option 1-British Standard" xfId="3426"/>
    <cellStyle name="_TG-TH_2_Book1_Cong tac chuan bi-Thanh" xfId="6876"/>
    <cellStyle name="_TG-TH_2_Book1_Copy of Cau tao gia Mau" xfId="1414"/>
    <cellStyle name="_TG-TH_2_Book1_Ct Brilliant Chip InternetAn tinh" xfId="6893"/>
    <cellStyle name="_TG-TH_2_Book1_CV1-khoi luong va don gia" xfId="4002"/>
    <cellStyle name="_TG-TH_2_Book1_CV1-khoi luong va don gia_2---DATA_SAIN GOBAIN (THEP)_Option 1-British Standard" xfId="6897"/>
    <cellStyle name="_TG-TH_2_Book1_DgklKNHA" xfId="6905"/>
    <cellStyle name="_TG-TH_2_Book1_dt khoi nha 3trai - VKg (cat xuong) (27-01-05)" xfId="6912"/>
    <cellStyle name="_TG-TH_2_Book1_Dtoan-LTT-18-01" xfId="6917"/>
    <cellStyle name="_TG-TH_2_Book1_Du toan chi phi gia thau T12 (Dat Phuong)" xfId="6921"/>
    <cellStyle name="_TG-TH_2_Book1_Du toan chi phi gia thau T12 (Dat Phuong)_2---DATA_SAIN GOBAIN (THEP)_Option 1-British Standard" xfId="6886"/>
    <cellStyle name="_TG-TH_2_Book1_DU TOAN NGUYEN HUE - GD2 (1-02-05) 1" xfId="4676"/>
    <cellStyle name="_TG-TH_2_Book1_dutoan dptd" xfId="2146"/>
    <cellStyle name="_TG-TH_2_Book1_HD-CONGTACCHINH-THAUPHU" xfId="6926"/>
    <cellStyle name="_TG-TH_2_Book1_HD-CONGTACCHINH-THAUPHU_2---DATA_SAIN GOBAIN (THEP)_Option 1-British Standard" xfId="6934"/>
    <cellStyle name="_TG-TH_2_Book1_he thong dien" xfId="6940"/>
    <cellStyle name="_TG-TH_2_Book1_HOPDONG-NOIBO" xfId="6945"/>
    <cellStyle name="_TG-TH_2_Book1_HOPDONG-NOIBO_2---DATA_SAIN GOBAIN (THEP)_Option 1-British Standard" xfId="6947"/>
    <cellStyle name="_TG-TH_2_Book1_Sheet1" xfId="6950"/>
    <cellStyle name="_TG-TH_2_Book1_Sheet2" xfId="6954"/>
    <cellStyle name="_TG-TH_2_Book1_THANH TOAN-CONGTACCHINH" xfId="6958"/>
    <cellStyle name="_TG-TH_2_Book1_THANH TOAN-CONGTACCHINH_2---DATA_SAIN GOBAIN (THEP)_Option 1-British Standard" xfId="6964"/>
    <cellStyle name="_TG-TH_2_Book1_THANHTOAN" xfId="6966"/>
    <cellStyle name="_TG-TH_2_Book1_THANHTOAN_2---DATA_SAIN GOBAIN (THEP)_Option 1-British Standard" xfId="6977"/>
    <cellStyle name="_TG-TH_2_Book2" xfId="6924"/>
    <cellStyle name="_TG-TH_2_boq Cao Oc Lan Phuong 20100524b (mau 10)" xfId="335"/>
    <cellStyle name="_TG-TH_2_BOQ-Thuan thao (Tai 07May)" xfId="6985"/>
    <cellStyle name="_TG-TH_2_CACKHOANKHAUTRU" xfId="6988"/>
    <cellStyle name="_TG-TH_2_CACKHOANKHAUTRU_2---DATA_SAIN GOBAIN (THEP)_Option 1-British Standard" xfId="6992"/>
    <cellStyle name="_TG-TH_2_Cong tac chuan bi-Thanh" xfId="6337"/>
    <cellStyle name="_TG-TH_2_Copy of Cau tao gia Mau" xfId="716"/>
    <cellStyle name="_TG-TH_2_Ct Brilliant Chip InternetAn tinh" xfId="7001"/>
    <cellStyle name="_TG-TH_2_CV1-khoi luong va don gia" xfId="747"/>
    <cellStyle name="_TG-TH_2_CV1-khoi luong va don gia_2---DATA_SAIN GOBAIN (THEP)_Option 1-British Standard" xfId="2446"/>
    <cellStyle name="_TG-TH_2_DgklKNHA" xfId="4028"/>
    <cellStyle name="_TG-TH_2_DT kho 50x72 ,52x45m -11-5" xfId="210"/>
    <cellStyle name="_TG-TH_2_DT kho 50x72 ,52x45m ASIA NUTRITION" xfId="7006"/>
    <cellStyle name="_TG-TH_2_dt khoi nha 3trai - VKg (cat xuong) (27-01-05)" xfId="7008"/>
    <cellStyle name="_TG-TH_2_DTCDT MR.2N110.HOCMON.TDTOAN.CCUNG" xfId="7013"/>
    <cellStyle name="_TG-TH_2_DTCDT MR.2N110.HOCMON.TDTOAN.CCUNG_2---DATA_SAIN GOBAIN (THEP)_Option 1-British Standard" xfId="7022"/>
    <cellStyle name="_TG-TH_2_DTkho 52x70m ASIA NUTRITION" xfId="616"/>
    <cellStyle name="_TG-TH_2_DTkho 52x70m ASIA NUTRITION-change-tuong bt6m" xfId="7025"/>
    <cellStyle name="_TG-TH_2_DTkho 52x70m ASIA NUTRITION-seno betong" xfId="6667"/>
    <cellStyle name="_TG-TH_2_Dtoan-LTT-18-01" xfId="4993"/>
    <cellStyle name="_TG-TH_2_Du toan chi phi gia thau T12 (Dat Phuong)" xfId="5595"/>
    <cellStyle name="_TG-TH_2_Du toan chi phi gia thau T12 (Dat Phuong)_2---DATA_SAIN GOBAIN (THEP)_Option 1-British Standard" xfId="7034"/>
    <cellStyle name="_TG-TH_2_DU TOAN NGUYEN HUE - GD2 (1-02-05) 1" xfId="4939"/>
    <cellStyle name="_TG-TH_2_Du toan truong tho 25.8.08" xfId="7038"/>
    <cellStyle name="_TG-TH_2_dutoan dien" xfId="7042"/>
    <cellStyle name="_TG-TH_2_dutoan dptd" xfId="7047"/>
    <cellStyle name="_TG-TH_2_dutoan nuoc" xfId="3622"/>
    <cellStyle name="_TG-TH_2_HD-CONGTACCHINH-THAUPHU" xfId="7056"/>
    <cellStyle name="_TG-TH_2_HD-CONGTACCHINH-THAUPHU_2---DATA_SAIN GOBAIN (THEP)_Option 1-British Standard" xfId="7061"/>
    <cellStyle name="_TG-TH_2_he thong dien" xfId="1916"/>
    <cellStyle name="_TG-TH_2_HOPDONG-NOIBO" xfId="7064"/>
    <cellStyle name="_TG-TH_2_HOPDONG-NOIBO_2---DATA_SAIN GOBAIN (THEP)_Option 1-British Standard" xfId="7072"/>
    <cellStyle name="_TG-TH_2_Lora-tungchau" xfId="1364"/>
    <cellStyle name="_TG-TH_2_Lora-tungchau_2---DATA_SAIN GOBAIN (THEP)_Option 1-British Standard" xfId="5080"/>
    <cellStyle name="_TG-TH_2_PGIA-phieu tham tra Kho bac" xfId="7080"/>
    <cellStyle name="_TG-TH_2_PGIA-phieu tham tra Kho bac_2---DATA_SAIN GOBAIN (THEP)_Option 1-British Standard" xfId="7083"/>
    <cellStyle name="_TG-TH_2_PT02-02" xfId="7089"/>
    <cellStyle name="_TG-TH_2_PT02-02_2---DATA_SAIN GOBAIN (THEP)_Option 1-British Standard" xfId="5661"/>
    <cellStyle name="_TG-TH_2_PT02-02_Book1" xfId="7094"/>
    <cellStyle name="_TG-TH_2_PT02-02_Book1_2---DATA_SAIN GOBAIN (THEP)_Option 1-British Standard" xfId="7095"/>
    <cellStyle name="_TG-TH_2_PT02-03" xfId="4509"/>
    <cellStyle name="_TG-TH_2_PT02-03_2---DATA_SAIN GOBAIN (THEP)_Option 1-British Standard" xfId="371"/>
    <cellStyle name="_TG-TH_2_PT02-03_Book1" xfId="7097"/>
    <cellStyle name="_TG-TH_2_PT02-03_Book1_2---DATA_SAIN GOBAIN (THEP)_Option 1-British Standard" xfId="2829"/>
    <cellStyle name="_TG-TH_2_Qt-HT3PQ1(CauKho)" xfId="7099"/>
    <cellStyle name="_TG-TH_2_Qt-HT3PQ1(CauKho)_2---DATA_SAIN GOBAIN (THEP)_Option 1-British Standard" xfId="7109"/>
    <cellStyle name="_TG-TH_2_Sheet1" xfId="7117"/>
    <cellStyle name="_TG-TH_2_Sheet2" xfId="7123"/>
    <cellStyle name="_TG-TH_2_TAM UNG VAT TU CHINH DOT 3 (REV2)" xfId="7128"/>
    <cellStyle name="_TG-TH_2_TAM UNG VAT TU CHINH DOT 3 (REV2)_2---DATA_SAIN GOBAIN (THEP)_Option 1-British Standard" xfId="7131"/>
    <cellStyle name="_TG-TH_2_THANH TOAN-CONGTACCHINH" xfId="7134"/>
    <cellStyle name="_TG-TH_2_THANH TOAN-CONGTACCHINH_2---DATA_SAIN GOBAIN (THEP)_Option 1-British Standard" xfId="5603"/>
    <cellStyle name="_TG-TH_2_THANHTOAN" xfId="7139"/>
    <cellStyle name="_TG-TH_2_THANHTOAN_2---DATA_SAIN GOBAIN (THEP)_Option 1-British Standard" xfId="7148"/>
    <cellStyle name="_TG-TH_2_Xref@Questionnaire3" xfId="2974"/>
    <cellStyle name="_TG-TH_2---DATA_SAIN GOBAIN (THEP)_Option 1-British Standard" xfId="3"/>
    <cellStyle name="_TG-TH_3" xfId="500"/>
    <cellStyle name="_TG-TH_3_2---DATA_SAIN GOBAIN (THEP)_Option 1-British Standard" xfId="7150"/>
    <cellStyle name="_TG-TH_3_Lora-tungchau" xfId="6324"/>
    <cellStyle name="_TG-TH_3_Lora-tungchau_2---DATA_SAIN GOBAIN (THEP)_Option 1-British Standard" xfId="7155"/>
    <cellStyle name="_TG-TH_3_Qt-HT3PQ1(CauKho)" xfId="7162"/>
    <cellStyle name="_TG-TH_3_Qt-HT3PQ1(CauKho)_2---DATA_SAIN GOBAIN (THEP)_Option 1-British Standard" xfId="2956"/>
    <cellStyle name="_TG-TH_3_TAM UNG VAT TU CHINH DOT 3 (REV2)" xfId="6818"/>
    <cellStyle name="_TG-TH_3_TAM UNG VAT TU CHINH DOT 3 (REV2)_2---DATA_SAIN GOBAIN (THEP)_Option 1-British Standard" xfId="7167"/>
    <cellStyle name="_TG-TH_4" xfId="518"/>
    <cellStyle name="_TG-TH_4_2---DATA_SAIN GOBAIN (THEP)_Option 1-British Standard" xfId="7170"/>
    <cellStyle name="_Thanh toan (Du an Ca Mau)" xfId="2589"/>
    <cellStyle name="_THANH TOAN-CONGTACCHINH" xfId="1853"/>
    <cellStyle name="_THANH TOAN-CONGTACCHINH_2---DATA_SAIN GOBAIN (THEP)_Option 1-British Standard" xfId="2774"/>
    <cellStyle name="_Thau phu NCC" xfId="7177"/>
    <cellStyle name="_x0001__thuyetminhdieuchinh20100409" xfId="5908"/>
    <cellStyle name="_TO TENDERER of BILL 2+3+4+5 (26-6)" xfId="5261"/>
    <cellStyle name="_TONG DU TOAN KHAO SAT 31-08-2007 _Giang" xfId="7183"/>
    <cellStyle name="_TONG DU TOAN KHAO SAT 31-08-2007 _Giang_2---DATA_SAIN GOBAIN (THEP)_Option 1-British Standard" xfId="485"/>
    <cellStyle name="_Villa A,B,C,D-Coteccons" xfId="572"/>
    <cellStyle name="_Xref@Questionnaire3" xfId="7186"/>
    <cellStyle name="_YC bao gia-Phan cong CV River Garden" xfId="3212"/>
    <cellStyle name="_가실행" xfId="6035"/>
    <cellStyle name="_광안리내역서(구도)" xfId="5859"/>
    <cellStyle name="_국가기록물보존서고신축공사" xfId="7194"/>
    <cellStyle name="_기초공법,토공사회의 자료(상진)" xfId="7203"/>
    <cellStyle name="_도급(입찰서)-95억" xfId="4822"/>
    <cellStyle name="_도급(입찰서-계약0624)" xfId="7207"/>
    <cellStyle name="_문화콘텐츠센터조성공사" xfId="4829"/>
    <cellStyle name="_수량산출서-부대토목" xfId="7212"/>
    <cellStyle name="_순화동기구표" xfId="7218"/>
    <cellStyle name="_실행(입찰서)-최종" xfId="6716"/>
    <cellStyle name="_실행-미확정-현장송부" xfId="7226"/>
    <cellStyle name="_실행확정보고-7호관(최종)" xfId="4601"/>
    <cellStyle name="_실행확정품의서(종로학원" xfId="7234"/>
    <cellStyle name="_집계표" xfId="3085"/>
    <cellStyle name="_한국은행 후암동 직원공동숙소 신축공사" xfId="7242"/>
    <cellStyle name="~1" xfId="4776"/>
    <cellStyle name="~1?_x000d_Comma [0]_I.1?b_x000d_Comma [0]_I.3?b_x000c_Comma [0]_II?_x0012_Comma [0]_larou" xfId="7246"/>
    <cellStyle name="’E‰Y [0.00]_laroux" xfId="4702"/>
    <cellStyle name="’E‰Y_laroux" xfId="45"/>
    <cellStyle name="¤@?e_TEST-1 " xfId="7247"/>
    <cellStyle name="•W?_Format" xfId="6588"/>
    <cellStyle name="•W€_Format" xfId="7254"/>
    <cellStyle name="•W_’·Šú‰p•¶" xfId="7259"/>
    <cellStyle name="\¦ÏÝÌnCp[N" xfId="7262"/>
    <cellStyle name="aOe [0.00]_s-ns-bq" xfId="6346"/>
    <cellStyle name="aOe_s-ns-bq" xfId="5733"/>
    <cellStyle name="EY [0.00]_CONDITION (2)" xfId="7269"/>
    <cellStyle name="EY_CONDITION (2)" xfId="1934"/>
    <cellStyle name="nCp[N" xfId="6415"/>
    <cellStyle name="W_D8" xfId="2762"/>
    <cellStyle name="0" xfId="7108"/>
    <cellStyle name="0,0" xfId="238"/>
    <cellStyle name="0,0_x000d__x000a_NA_x000d__x000a_" xfId="6629"/>
    <cellStyle name="0.0" xfId="6410"/>
    <cellStyle name="0_2---DATA_SAIN GOBAIN (THEP)_Option 1-British Standard" xfId="7271"/>
    <cellStyle name="1" xfId="7273"/>
    <cellStyle name="1?b_x000d_Comma [0]_CPK?b_x0011_Comma [0]_CP" xfId="7276"/>
    <cellStyle name="1_2---DATA_SAIN GOBAIN (THEP)_Option 1-British Standard" xfId="851"/>
    <cellStyle name="1_boq Cao Oc Lan Phuong 20100524b (mau 10)" xfId="7284"/>
    <cellStyle name="1_Ct Brilliant Chip InternetAn tinh" xfId="7289"/>
    <cellStyle name="1_Du toan truong tho 25.8.08" xfId="4591"/>
    <cellStyle name="1_kenton 20090827" xfId="7301"/>
    <cellStyle name="1_KHAI TOAN" xfId="7291"/>
    <cellStyle name="1_NAM LONG - DIEP" xfId="7303"/>
    <cellStyle name="1_pre20090709 (cc hoa binh) fr giang da dc" xfId="6437"/>
    <cellStyle name="1_TH kenton 20090826" xfId="6412"/>
    <cellStyle name="1_to giang 20090909" xfId="889"/>
    <cellStyle name="1_tong quan ct THM" xfId="4609"/>
    <cellStyle name="15" xfId="7308"/>
    <cellStyle name="19990216" xfId="5988"/>
    <cellStyle name="¹éºÐÀ²_      " xfId="7314"/>
    <cellStyle name="2" xfId="4476"/>
    <cellStyle name="2_2---DATA_SAIN GOBAIN (THEP)_Option 1-British Standard" xfId="7197"/>
    <cellStyle name="2_kenton 20090827" xfId="7316"/>
    <cellStyle name="2_KHAI TOAN" xfId="3653"/>
    <cellStyle name="2_TH kenton 20090826" xfId="7322"/>
    <cellStyle name="2_to giang 20090909" xfId="3799"/>
    <cellStyle name="20" xfId="7309"/>
    <cellStyle name="20% - Accent1 2" xfId="6737"/>
    <cellStyle name="20% - Accent2 2" xfId="7326"/>
    <cellStyle name="20% - Accent3 2" xfId="7327"/>
    <cellStyle name="20% - Accent4 2" xfId="1926"/>
    <cellStyle name="20% - Accent5 2" xfId="7336"/>
    <cellStyle name="20% - Accent6 2" xfId="7341"/>
    <cellStyle name="20% - 강조색1" xfId="5213"/>
    <cellStyle name="20% - 강조색2" xfId="6118"/>
    <cellStyle name="20% - 강조색3" xfId="4302"/>
    <cellStyle name="20% - 강조색4" xfId="4311"/>
    <cellStyle name="20% - 강조색5" xfId="1610"/>
    <cellStyle name="20% - 강조색6" xfId="7343"/>
    <cellStyle name="3" xfId="4489"/>
    <cellStyle name="3_2---DATA_SAIN GOBAIN (THEP)_Option 1-British Standard" xfId="6425"/>
    <cellStyle name="3_kenton 20090827" xfId="7344"/>
    <cellStyle name="3_KHAI TOAN" xfId="7346"/>
    <cellStyle name="3_TH kenton 20090826" xfId="7354"/>
    <cellStyle name="3_to giang 20090909" xfId="4763"/>
    <cellStyle name="4" xfId="4419"/>
    <cellStyle name="4_kenton 20090827" xfId="7362"/>
    <cellStyle name="4_KHAI TOAN" xfId="5893"/>
    <cellStyle name="4_TH kenton 20090826" xfId="3139"/>
    <cellStyle name="4_to giang 20090909" xfId="7375"/>
    <cellStyle name="40% - Accent1 2" xfId="4246"/>
    <cellStyle name="40% - Accent2 2" xfId="6785"/>
    <cellStyle name="40% - Accent3 2" xfId="7311"/>
    <cellStyle name="40% - Accent4 2" xfId="7378"/>
    <cellStyle name="40% - Accent5 2" xfId="7387"/>
    <cellStyle name="40% - Accent6 2" xfId="7393"/>
    <cellStyle name="40% - 강조색1" xfId="6566"/>
    <cellStyle name="40% - 강조색2" xfId="7397"/>
    <cellStyle name="40% - 강조색3" xfId="7402"/>
    <cellStyle name="40% - 강조색4" xfId="7404"/>
    <cellStyle name="40% - 강조색5" xfId="7407"/>
    <cellStyle name="40% - 강조색6" xfId="6756"/>
    <cellStyle name="6" xfId="128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" xfId="6104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" xfId="7413"/>
    <cellStyle name="60" xfId="7417"/>
    <cellStyle name="60% - Accent1 2" xfId="3345"/>
    <cellStyle name="60% - Accent2 2" xfId="779"/>
    <cellStyle name="60% - Accent3 2" xfId="357"/>
    <cellStyle name="60% - Accent4 2" xfId="7427"/>
    <cellStyle name="60% - Accent5 2" xfId="5045"/>
    <cellStyle name="60% - Accent6 2" xfId="1218"/>
    <cellStyle name="60% - 강조색1" xfId="7435"/>
    <cellStyle name="60% - 강조색2" xfId="2025"/>
    <cellStyle name="60% - 강조색3" xfId="7439"/>
    <cellStyle name="60% - 강조색4" xfId="7442"/>
    <cellStyle name="60% - 강조색5" xfId="7446"/>
    <cellStyle name="60% - 강조색6" xfId="7453"/>
    <cellStyle name="a" xfId="7455"/>
    <cellStyle name="A¨­￠￢￠O [0]_INQUIRY ￠?￥i¨u¡AAⓒ￢Aⓒª " xfId="3919"/>
    <cellStyle name="A¨­￠￢￠O_INQUIRY ￠?￥i¨u¡AAⓒ￢Aⓒª " xfId="4112"/>
    <cellStyle name="A4 Small 210 x 297 mm" xfId="7456"/>
    <cellStyle name="Accent1 2" xfId="6195"/>
    <cellStyle name="Accent2 2" xfId="6396"/>
    <cellStyle name="Accent3 2" xfId="7459"/>
    <cellStyle name="Accent4 2" xfId="7468"/>
    <cellStyle name="Accent5 2" xfId="3065"/>
    <cellStyle name="Accent6 2" xfId="6910"/>
    <cellStyle name="ÅëÈ­ [0]_      " xfId="5411"/>
    <cellStyle name="AeE­ [0]_3ÆA °³AI " xfId="6560"/>
    <cellStyle name="ÅëÈ­ [0]_L601CPT" xfId="100"/>
    <cellStyle name="ÅëÈ­_      " xfId="7477"/>
    <cellStyle name="AeE­_3ÆA °³AI " xfId="7485"/>
    <cellStyle name="ÅëÈ­_L601CPT" xfId="1813"/>
    <cellStyle name="AeE¡ⓒ [0]_INQUIRY ￠?￥i¨u¡AAⓒ￢Aⓒª " xfId="7495"/>
    <cellStyle name="AeE¡ⓒ_INQUIRY ￠?￥i¨u¡AAⓒ￢Aⓒª " xfId="5006"/>
    <cellStyle name="ALIGNMENT" xfId="5454"/>
    <cellStyle name="APPEAR" xfId="7331"/>
    <cellStyle name="args.style" xfId="6271"/>
    <cellStyle name="Arial10" xfId="3996"/>
    <cellStyle name="ÄÞ¸¶ [0]_      " xfId="7496"/>
    <cellStyle name="AÞ¸¶ [0]_3ÆA °³AI " xfId="2277"/>
    <cellStyle name="ÄÞ¸¶ [0]_L601CPT" xfId="3794"/>
    <cellStyle name="ÄÞ¸¶_      " xfId="6857"/>
    <cellStyle name="AÞ¸¶_3ÆA °³AI " xfId="867"/>
    <cellStyle name="ÄÞ¸¶_L601CPT" xfId="992"/>
    <cellStyle name="AutoFormat Options" xfId="1957"/>
    <cellStyle name="Bad 2" xfId="7500"/>
    <cellStyle name="Bangchu" xfId="4273"/>
    <cellStyle name="Bình Thường_Cau tra kha da sua" xfId="626"/>
    <cellStyle name="Body" xfId="4963"/>
    <cellStyle name="C?AØ_¿?¾÷CoE² " xfId="7504"/>
    <cellStyle name="C¡IA¨ª_¡ic¨u¡A¨￢I¨￢¡Æ AN¡Æe " xfId="7506"/>
    <cellStyle name="Ç¥ÁØ_      " xfId="7512"/>
    <cellStyle name="C￥AØ_¿μ¾÷CoE² " xfId="7516"/>
    <cellStyle name="Ç¥ÁØ_±¸¹Ì´ëÃ¥" xfId="7521"/>
    <cellStyle name="C￥AØ_≫c¾÷ºIº° AN°e " xfId="7526"/>
    <cellStyle name="Ç¥ÁØ_°èÈ¹" xfId="2992"/>
    <cellStyle name="C￥AØ_Sheet1_¿μ¾÷CoE² " xfId="7532"/>
    <cellStyle name="Calc Currency (0)" xfId="7538"/>
    <cellStyle name="Calc Currency (0) 2" xfId="4875"/>
    <cellStyle name="Calc Percent (0)" xfId="7555"/>
    <cellStyle name="Calc Percent (1)" xfId="7563"/>
    <cellStyle name="Calculation 2" xfId="7075"/>
    <cellStyle name="Calculation 2 10" xfId="129"/>
    <cellStyle name="Calculation 2 10 2" xfId="5652"/>
    <cellStyle name="Calculation 2 11" xfId="217"/>
    <cellStyle name="Calculation 2 11 2" xfId="6480"/>
    <cellStyle name="Calculation 2 2" xfId="7567"/>
    <cellStyle name="Calculation 2 2 2" xfId="7572"/>
    <cellStyle name="Calculation 2 2 2 2" xfId="7575"/>
    <cellStyle name="Calculation 2 2 2 2 2" xfId="7366"/>
    <cellStyle name="Calculation 2 2 2 3" xfId="6439"/>
    <cellStyle name="Calculation 2 2 2 3 2" xfId="6492"/>
    <cellStyle name="Calculation 2 2 2 4" xfId="7579"/>
    <cellStyle name="Calculation 2 2 2 4 2" xfId="3829"/>
    <cellStyle name="Calculation 2 2 2 5" xfId="7583"/>
    <cellStyle name="Calculation 2 2 2 5 2" xfId="1530"/>
    <cellStyle name="Calculation 2 2 2 6" xfId="3630"/>
    <cellStyle name="Calculation 2 2 2 6 2" xfId="4824"/>
    <cellStyle name="Calculation 2 2 2 7" xfId="6547"/>
    <cellStyle name="Calculation 2 2 3" xfId="667"/>
    <cellStyle name="Calculation 2 2 3 2" xfId="7591"/>
    <cellStyle name="Calculation 2 2 3 2 2" xfId="877"/>
    <cellStyle name="Calculation 2 2 3 3" xfId="2944"/>
    <cellStyle name="Calculation 2 2 3 3 2" xfId="2703"/>
    <cellStyle name="Calculation 2 2 3 4" xfId="7599"/>
    <cellStyle name="Calculation 2 2 3 4 2" xfId="4291"/>
    <cellStyle name="Calculation 2 2 3 5" xfId="168"/>
    <cellStyle name="Calculation 2 2 3 5 2" xfId="7601"/>
    <cellStyle name="Calculation 2 2 3 6" xfId="3371"/>
    <cellStyle name="Calculation 2 2 3 6 2" xfId="613"/>
    <cellStyle name="Calculation 2 2 3 7" xfId="5680"/>
    <cellStyle name="Calculation 2 2 4" xfId="5126"/>
    <cellStyle name="Calculation 2 2 4 2" xfId="5886"/>
    <cellStyle name="Calculation 2 2 5" xfId="7250"/>
    <cellStyle name="Calculation 2 2 5 2" xfId="7607"/>
    <cellStyle name="Calculation 2 2 6" xfId="7611"/>
    <cellStyle name="Calculation 2 2 6 2" xfId="3846"/>
    <cellStyle name="Calculation 2 2 7" xfId="1472"/>
    <cellStyle name="Calculation 2 2 7 2" xfId="7614"/>
    <cellStyle name="Calculation 2 2 8" xfId="7625"/>
    <cellStyle name="Calculation 2 2 8 2" xfId="7633"/>
    <cellStyle name="Calculation 2 2 9" xfId="7231"/>
    <cellStyle name="Calculation 2 3" xfId="7639"/>
    <cellStyle name="Calculation 2 3 2" xfId="466"/>
    <cellStyle name="Calculation 2 3 2 2" xfId="7462"/>
    <cellStyle name="Calculation 2 3 2 2 2" xfId="5251"/>
    <cellStyle name="Calculation 2 3 2 3" xfId="7646"/>
    <cellStyle name="Calculation 2 3 2 3 2" xfId="4229"/>
    <cellStyle name="Calculation 2 3 2 4" xfId="4137"/>
    <cellStyle name="Calculation 2 3 2 4 2" xfId="7649"/>
    <cellStyle name="Calculation 2 3 2 5" xfId="6935"/>
    <cellStyle name="Calculation 2 3 2 5 2" xfId="2859"/>
    <cellStyle name="Calculation 2 3 2 6" xfId="7654"/>
    <cellStyle name="Calculation 2 3 2 6 2" xfId="4251"/>
    <cellStyle name="Calculation 2 3 2 7" xfId="7661"/>
    <cellStyle name="Calculation 2 3 3" xfId="493"/>
    <cellStyle name="Calculation 2 3 3 2" xfId="3058"/>
    <cellStyle name="Calculation 2 3 3 2 2" xfId="7664"/>
    <cellStyle name="Calculation 2 3 3 3" xfId="7667"/>
    <cellStyle name="Calculation 2 3 3 3 2" xfId="7674"/>
    <cellStyle name="Calculation 2 3 3 4" xfId="5101"/>
    <cellStyle name="Calculation 2 3 3 4 2" xfId="7678"/>
    <cellStyle name="Calculation 2 3 3 5" xfId="1134"/>
    <cellStyle name="Calculation 2 3 3 5 2" xfId="7680"/>
    <cellStyle name="Calculation 2 3 3 6" xfId="2740"/>
    <cellStyle name="Calculation 2 3 3 6 2" xfId="7682"/>
    <cellStyle name="Calculation 2 3 3 7" xfId="4323"/>
    <cellStyle name="Calculation 2 3 4" xfId="507"/>
    <cellStyle name="Calculation 2 3 4 2" xfId="6903"/>
    <cellStyle name="Calculation 2 3 5" xfId="7685"/>
    <cellStyle name="Calculation 2 3 5 2" xfId="7689"/>
    <cellStyle name="Calculation 2 3 6" xfId="7692"/>
    <cellStyle name="Calculation 2 3 6 2" xfId="7696"/>
    <cellStyle name="Calculation 2 3 7" xfId="7087"/>
    <cellStyle name="Calculation 2 3 7 2" xfId="2872"/>
    <cellStyle name="Calculation 2 3 8" xfId="7704"/>
    <cellStyle name="Calculation 2 3 8 2" xfId="7705"/>
    <cellStyle name="Calculation 2 3 9" xfId="7708"/>
    <cellStyle name="Calculation 2 4" xfId="7712"/>
    <cellStyle name="Calculation 2 4 2" xfId="7716"/>
    <cellStyle name="Calculation 2 4 2 2" xfId="2069"/>
    <cellStyle name="Calculation 2 4 3" xfId="3223"/>
    <cellStyle name="Calculation 2 4 3 2" xfId="4949"/>
    <cellStyle name="Calculation 2 4 4" xfId="7723"/>
    <cellStyle name="Calculation 2 4 4 2" xfId="7729"/>
    <cellStyle name="Calculation 2 4 5" xfId="7419"/>
    <cellStyle name="Calculation 2 4 5 2" xfId="5738"/>
    <cellStyle name="Calculation 2 4 6" xfId="5521"/>
    <cellStyle name="Calculation 2 4 6 2" xfId="57"/>
    <cellStyle name="Calculation 2 4 7" xfId="1142"/>
    <cellStyle name="Calculation 2 5" xfId="4812"/>
    <cellStyle name="Calculation 2 5 2" xfId="7735"/>
    <cellStyle name="Calculation 2 5 2 2" xfId="3807"/>
    <cellStyle name="Calculation 2 5 3" xfId="6843"/>
    <cellStyle name="Calculation 2 5 3 2" xfId="799"/>
    <cellStyle name="Calculation 2 5 4" xfId="5241"/>
    <cellStyle name="Calculation 2 5 4 2" xfId="5554"/>
    <cellStyle name="Calculation 2 5 5" xfId="3263"/>
    <cellStyle name="Calculation 2 5 5 2" xfId="5634"/>
    <cellStyle name="Calculation 2 5 6" xfId="7737"/>
    <cellStyle name="Calculation 2 5 6 2" xfId="7741"/>
    <cellStyle name="Calculation 2 5 7" xfId="7747"/>
    <cellStyle name="Calculation 2 6" xfId="6050"/>
    <cellStyle name="Calculation 2 6 2" xfId="3576"/>
    <cellStyle name="Calculation 2 7" xfId="7751"/>
    <cellStyle name="Calculation 2 7 2" xfId="6861"/>
    <cellStyle name="Calculation 2 8" xfId="3611"/>
    <cellStyle name="Calculation 2 8 2" xfId="7755"/>
    <cellStyle name="Calculation 2 9" xfId="7763"/>
    <cellStyle name="Calculation 2 9 2" xfId="2411"/>
    <cellStyle name="category" xfId="5448"/>
    <cellStyle name="Cerrency_Sheet2_XANGDAU" xfId="698"/>
    <cellStyle name="Check Cell 2" xfId="7766"/>
    <cellStyle name="Chi phÝ kh¸c_Book1" xfId="2038"/>
    <cellStyle name="Chuẩn 2" xfId="687"/>
    <cellStyle name="CHUONG" xfId="7135"/>
    <cellStyle name="Comma" xfId="4" builtinId="3"/>
    <cellStyle name="Comma  - Style1" xfId="3225"/>
    <cellStyle name="Comma  - Style2" xfId="7719"/>
    <cellStyle name="Comma  - Style3" xfId="7415"/>
    <cellStyle name="Comma  - Style4" xfId="5520"/>
    <cellStyle name="Comma  - Style5" xfId="1140"/>
    <cellStyle name="Comma  - Style6" xfId="7114"/>
    <cellStyle name="Comma  - Style7" xfId="7118"/>
    <cellStyle name="Comma  - Style8" xfId="2681"/>
    <cellStyle name="Comma [0] 2" xfId="7770"/>
    <cellStyle name="Comma [0] 4" xfId="7773"/>
    <cellStyle name="Comma 10" xfId="7776"/>
    <cellStyle name="Comma 11" xfId="7777"/>
    <cellStyle name="Comma 11 2" xfId="3789"/>
    <cellStyle name="Comma 12" xfId="7778"/>
    <cellStyle name="Comma 13" xfId="7181"/>
    <cellStyle name="Comma 13 2" xfId="3393"/>
    <cellStyle name="Comma 13 2 2" xfId="6311"/>
    <cellStyle name="Comma 13 3" xfId="3868"/>
    <cellStyle name="Comma 13 4" xfId="1764"/>
    <cellStyle name="Comma 14" xfId="7779"/>
    <cellStyle name="Comma 14 2" xfId="6703"/>
    <cellStyle name="Comma 15" xfId="7783"/>
    <cellStyle name="Comma 15 2" xfId="5711"/>
    <cellStyle name="Comma 16" xfId="6700"/>
    <cellStyle name="Comma 16 2" xfId="5928"/>
    <cellStyle name="Comma 17" xfId="7787"/>
    <cellStyle name="Comma 18" xfId="7793"/>
    <cellStyle name="Comma 18 3" xfId="3912"/>
    <cellStyle name="Comma 18 3 2" xfId="2059"/>
    <cellStyle name="Comma 19" xfId="1906"/>
    <cellStyle name="Comma 2" xfId="6057"/>
    <cellStyle name="Comma 2 2" xfId="2987"/>
    <cellStyle name="Comma 2 2 2" xfId="7801"/>
    <cellStyle name="Comma 2 2 3" xfId="7805"/>
    <cellStyle name="Comma 2 3" xfId="4944"/>
    <cellStyle name="Comma 2 4" xfId="7807"/>
    <cellStyle name="Comma 2 5" xfId="6301"/>
    <cellStyle name="Comma 2 5 2" xfId="5426"/>
    <cellStyle name="Comma 2 6" xfId="1119"/>
    <cellStyle name="Comma 2_bang du toan ct cc hoa binh (co dien hoa binh)" xfId="4024"/>
    <cellStyle name="Comma 20" xfId="7784"/>
    <cellStyle name="Comma 21" xfId="6701"/>
    <cellStyle name="Comma 22" xfId="7788"/>
    <cellStyle name="Comma 23" xfId="7794"/>
    <cellStyle name="Comma 24" xfId="1907"/>
    <cellStyle name="Comma 25" xfId="7812"/>
    <cellStyle name="Comma 26" xfId="3335"/>
    <cellStyle name="Comma 27" xfId="3353"/>
    <cellStyle name="Comma 28" xfId="6123"/>
    <cellStyle name="Comma 29" xfId="6133"/>
    <cellStyle name="Comma 29 2" xfId="7817"/>
    <cellStyle name="Comma 29 3" xfId="6983"/>
    <cellStyle name="Comma 3" xfId="4091"/>
    <cellStyle name="Comma 3 2" xfId="2966"/>
    <cellStyle name="Comma 3 2 2" xfId="1594"/>
    <cellStyle name="Comma 3 2 3" xfId="7818"/>
    <cellStyle name="Comma 3 2 4" xfId="7819"/>
    <cellStyle name="Comma 3 2 5" xfId="735"/>
    <cellStyle name="Comma 3 3" xfId="4192"/>
    <cellStyle name="Comma 3 4" xfId="3670"/>
    <cellStyle name="Comma 3 5" xfId="7822"/>
    <cellStyle name="Comma 3 6" xfId="7557"/>
    <cellStyle name="Comma 3 6 2" xfId="7266"/>
    <cellStyle name="Comma 3 7" xfId="2729"/>
    <cellStyle name="Comma 3_08  Bill of Quantities" xfId="3296"/>
    <cellStyle name="Comma 30" xfId="7813"/>
    <cellStyle name="Comma 30 2" xfId="7828"/>
    <cellStyle name="Comma 30 3" xfId="3596"/>
    <cellStyle name="Comma 31" xfId="3334"/>
    <cellStyle name="Comma 31 2" xfId="2122"/>
    <cellStyle name="Comma 31 3" xfId="7223"/>
    <cellStyle name="Comma 32" xfId="3352"/>
    <cellStyle name="Comma 32 2" xfId="7832"/>
    <cellStyle name="Comma 32 3" xfId="944"/>
    <cellStyle name="Comma 33" xfId="6124"/>
    <cellStyle name="Comma 33 2" xfId="2351"/>
    <cellStyle name="Comma 34" xfId="6134"/>
    <cellStyle name="Comma 35" xfId="7835"/>
    <cellStyle name="Comma 36" xfId="7839"/>
    <cellStyle name="Comma 37" xfId="7844"/>
    <cellStyle name="Comma 38" xfId="3981"/>
    <cellStyle name="Comma 39" xfId="264"/>
    <cellStyle name="Comma 4" xfId="7846"/>
    <cellStyle name="Comma 4 2" xfId="5558"/>
    <cellStyle name="Comma 4 3" xfId="6181"/>
    <cellStyle name="Comma 4 4" xfId="7851"/>
    <cellStyle name="Comma 4 5" xfId="7104"/>
    <cellStyle name="Comma 4 6" xfId="4409"/>
    <cellStyle name="Comma 4 7" xfId="7859"/>
    <cellStyle name="Comma 40" xfId="7836"/>
    <cellStyle name="Comma 41" xfId="7840"/>
    <cellStyle name="Comma 41 3" xfId="7710"/>
    <cellStyle name="Comma 42" xfId="7845"/>
    <cellStyle name="Comma 43" xfId="3980"/>
    <cellStyle name="Comma 44" xfId="265"/>
    <cellStyle name="Comma 45" xfId="112"/>
    <cellStyle name="Comma 46" xfId="7865"/>
    <cellStyle name="Comma 47" xfId="7868"/>
    <cellStyle name="Comma 48" xfId="1279"/>
    <cellStyle name="Comma 49" xfId="121"/>
    <cellStyle name="Comma 5" xfId="7870"/>
    <cellStyle name="Comma 5 2" xfId="7473"/>
    <cellStyle name="Comma 5 3" xfId="837"/>
    <cellStyle name="Comma 5 4" xfId="6997"/>
    <cellStyle name="Comma 5 5" xfId="5139"/>
    <cellStyle name="Comma 50" xfId="113"/>
    <cellStyle name="Comma 51" xfId="7866"/>
    <cellStyle name="Comma 56" xfId="7871"/>
    <cellStyle name="Comma 6" xfId="4381"/>
    <cellStyle name="Comma 6 2" xfId="6671"/>
    <cellStyle name="Comma 6 3" xfId="7002"/>
    <cellStyle name="Comma 6 4" xfId="7872"/>
    <cellStyle name="Comma 6 5" xfId="6389"/>
    <cellStyle name="Comma 6 6" xfId="1434"/>
    <cellStyle name="Comma 6 7" xfId="7881"/>
    <cellStyle name="Comma 6 8" xfId="7888"/>
    <cellStyle name="Comma 7" xfId="7891"/>
    <cellStyle name="Comma 7 2" xfId="2182"/>
    <cellStyle name="Comma 7 3" xfId="5015"/>
    <cellStyle name="Comma 8" xfId="7893"/>
    <cellStyle name="Comma 9" xfId="7895"/>
    <cellStyle name="comma zerodec" xfId="7898"/>
    <cellStyle name="Comma0" xfId="7054"/>
    <cellStyle name="Comma0 2" xfId="3476"/>
    <cellStyle name="Copied" xfId="7593"/>
    <cellStyle name="COST1" xfId="5318"/>
    <cellStyle name="Co聭ma_Sheet1" xfId="7904"/>
    <cellStyle name="Curren?_x0012_퐀_x0017_?" xfId="2600"/>
    <cellStyle name="Currency0" xfId="2058"/>
    <cellStyle name="Currency0 2" xfId="7907"/>
    <cellStyle name="Currency1" xfId="7908"/>
    <cellStyle name="D$_x0004_P??_x0010__x000b_?_x0015_?$_x0004_?_x000f_?" xfId="2718"/>
    <cellStyle name="D$_x0004_P?_x0010__x000b_픲_x0015_딡$_x0004_뗈_x000f_?" xfId="398"/>
    <cellStyle name="Date" xfId="6006"/>
    <cellStyle name="Date 2" xfId="6190"/>
    <cellStyle name="date1" xfId="5038"/>
    <cellStyle name="daude" xfId="7909"/>
    <cellStyle name="Description" xfId="7913"/>
    <cellStyle name="Dezimal [0]_NEGS" xfId="7529"/>
    <cellStyle name="Dezimal_NEGS" xfId="4742"/>
    <cellStyle name="Dollar (zero dec)" xfId="7914"/>
    <cellStyle name="Dung" xfId="7358"/>
    <cellStyle name="Dziesi?tny [0]_Invoices2001Slovakia" xfId="6327"/>
    <cellStyle name="Dziesi?tny_Invoices2001Slovakia" xfId="7916"/>
    <cellStyle name="Dziesietny [0]_Invoices2001Slovakia" xfId="7220"/>
    <cellStyle name="Dziesiętny [0]_Invoices2001Slovakia" xfId="5627"/>
    <cellStyle name="Dziesietny [0]_Invoices2001Slovakia_01_Nha so 1_Dien" xfId="3445"/>
    <cellStyle name="Dziesiętny [0]_Invoices2001Slovakia_01_Nha so 1_Dien" xfId="7528"/>
    <cellStyle name="Dziesietny [0]_Invoices2001Slovakia_10_Nha so 10_Dien1" xfId="2642"/>
    <cellStyle name="Dziesiętny [0]_Invoices2001Slovakia_10_Nha so 10_Dien1" xfId="7922"/>
    <cellStyle name="Dziesietny [0]_Invoices2001Slovakia_2---DATA_SAIN GOBAIN (THEP)_Option 1-British Standard" xfId="7558"/>
    <cellStyle name="Dziesiętny [0]_Invoices2001Slovakia_2---DATA_SAIN GOBAIN (THEP)_Option 1-British Standard" xfId="897"/>
    <cellStyle name="Dziesietny [0]_Invoices2001Slovakia_bang so sanh gia tri" xfId="7926"/>
    <cellStyle name="Dziesiętny [0]_Invoices2001Slovakia_Bao ve ss" xfId="6674"/>
    <cellStyle name="Dziesietny [0]_Invoices2001Slovakia_Book1" xfId="2654"/>
    <cellStyle name="Dziesiętny [0]_Invoices2001Slovakia_Book1" xfId="6250"/>
    <cellStyle name="Dziesietny [0]_Invoices2001Slovakia_Book1_1" xfId="2878"/>
    <cellStyle name="Dziesiętny [0]_Invoices2001Slovakia_Book1_1" xfId="7929"/>
    <cellStyle name="Dziesietny [0]_Invoices2001Slovakia_Book1_1_Book1" xfId="7934"/>
    <cellStyle name="Dziesiętny [0]_Invoices2001Slovakia_Book1_1_Book1" xfId="2390"/>
    <cellStyle name="Dziesietny [0]_Invoices2001Slovakia_Book1_2" xfId="7941"/>
    <cellStyle name="Dziesiętny [0]_Invoices2001Slovakia_Book1_2" xfId="2776"/>
    <cellStyle name="Dziesietny [0]_Invoices2001Slovakia_Book1_2---DATA_SAIN GOBAIN (THEP)_Option 1-British Standard" xfId="6770"/>
    <cellStyle name="Dziesiętny [0]_Invoices2001Slovakia_Book1_2---DATA_SAIN GOBAIN (THEP)_Option 1-British Standard" xfId="7943"/>
    <cellStyle name="Dziesietny [0]_Invoices2001Slovakia_Book1_Tong hop Cac tuyen(9-1-06)" xfId="7944"/>
    <cellStyle name="Dziesiętny [0]_Invoices2001Slovakia_Book1_Tong hop Cac tuyen(9-1-06)" xfId="7948"/>
    <cellStyle name="Dziesietny [0]_Invoices2001Slovakia_Book1_Tong hop Cac tuyen(9-1-06)_2---DATA_SAIN GOBAIN (THEP)_Option 1-British Standard" xfId="7950"/>
    <cellStyle name="Dziesiętny [0]_Invoices2001Slovakia_Book1_Tong hop Cac tuyen(9-1-06)_2---DATA_SAIN GOBAIN (THEP)_Option 1-British Standard" xfId="7953"/>
    <cellStyle name="Dziesietny [0]_Invoices2001Slovakia_Dien A3" xfId="7954"/>
    <cellStyle name="Dziesiętny [0]_Invoices2001Slovakia_Nhalamviec VTC(25-1-05)" xfId="7960"/>
    <cellStyle name="Dziesietny [0]_Invoices2001Slovakia_TDT KHANH HOA" xfId="7971"/>
    <cellStyle name="Dziesiętny [0]_Invoices2001Slovakia_TDT KHANH HOA" xfId="7982"/>
    <cellStyle name="Dziesietny [0]_Invoices2001Slovakia_TDT KHANH HOA_2---DATA_SAIN GOBAIN (THEP)_Option 1-British Standard" xfId="3605"/>
    <cellStyle name="Dziesiętny [0]_Invoices2001Slovakia_TDT KHANH HOA_2---DATA_SAIN GOBAIN (THEP)_Option 1-British Standard" xfId="737"/>
    <cellStyle name="Dziesietny [0]_Invoices2001Slovakia_TDT KHANH HOA_Tong hop Cac tuyen(9-1-06)" xfId="7983"/>
    <cellStyle name="Dziesiętny [0]_Invoices2001Slovakia_TDT KHANH HOA_Tong hop Cac tuyen(9-1-06)" xfId="7985"/>
    <cellStyle name="Dziesietny [0]_Invoices2001Slovakia_TDT KHANH HOA_Tong hop Cac tuyen(9-1-06)_2---DATA_SAIN GOBAIN (THEP)_Option 1-British Standard" xfId="7994"/>
    <cellStyle name="Dziesiętny [0]_Invoices2001Slovakia_TDT KHANH HOA_Tong hop Cac tuyen(9-1-06)_2---DATA_SAIN GOBAIN (THEP)_Option 1-British Standard" xfId="8000"/>
    <cellStyle name="Dziesietny [0]_Invoices2001Slovakia_TDT quangngai" xfId="8004"/>
    <cellStyle name="Dziesiętny [0]_Invoices2001Slovakia_TDT quangngai" xfId="5256"/>
    <cellStyle name="Dziesietny [0]_Invoices2001Slovakia_TDT quangngai_2---DATA_SAIN GOBAIN (THEP)_Option 1-British Standard" xfId="5695"/>
    <cellStyle name="Dziesiętny [0]_Invoices2001Slovakia_TDT quangngai_2---DATA_SAIN GOBAIN (THEP)_Option 1-British Standard" xfId="8010"/>
    <cellStyle name="Dziesietny [0]_Invoices2001Slovakia_Tong hop Cac tuyen(9-1-06)" xfId="8012"/>
    <cellStyle name="Dziesietny_Invoices2001Slovakia" xfId="8015"/>
    <cellStyle name="Dziesiętny_Invoices2001Slovakia" xfId="8022"/>
    <cellStyle name="Dziesietny_Invoices2001Slovakia_01_Nha so 1_Dien" xfId="7241"/>
    <cellStyle name="Dziesiętny_Invoices2001Slovakia_01_Nha so 1_Dien" xfId="2035"/>
    <cellStyle name="Dziesietny_Invoices2001Slovakia_10_Nha so 10_Dien1" xfId="8026"/>
    <cellStyle name="Dziesiętny_Invoices2001Slovakia_10_Nha so 10_Dien1" xfId="6537"/>
    <cellStyle name="Dziesietny_Invoices2001Slovakia_2---DATA_SAIN GOBAIN (THEP)_Option 1-British Standard" xfId="8030"/>
    <cellStyle name="Dziesiętny_Invoices2001Slovakia_2---DATA_SAIN GOBAIN (THEP)_Option 1-British Standard" xfId="8037"/>
    <cellStyle name="Dziesietny_Invoices2001Slovakia_bang so sanh gia tri" xfId="3273"/>
    <cellStyle name="Dziesiętny_Invoices2001Slovakia_Bao ve ss" xfId="8046"/>
    <cellStyle name="Dziesietny_Invoices2001Slovakia_Book1" xfId="751"/>
    <cellStyle name="Dziesiętny_Invoices2001Slovakia_Book1" xfId="8048"/>
    <cellStyle name="Dziesietny_Invoices2001Slovakia_Book1_1" xfId="8052"/>
    <cellStyle name="Dziesiętny_Invoices2001Slovakia_Book1_1" xfId="8057"/>
    <cellStyle name="Dziesietny_Invoices2001Slovakia_Book1_1_Book1" xfId="8059"/>
    <cellStyle name="Dziesiętny_Invoices2001Slovakia_Book1_1_Book1" xfId="2512"/>
    <cellStyle name="Dziesietny_Invoices2001Slovakia_Book1_2" xfId="8061"/>
    <cellStyle name="Dziesiętny_Invoices2001Slovakia_Book1_2" xfId="8062"/>
    <cellStyle name="Dziesietny_Invoices2001Slovakia_Book1_2---DATA_SAIN GOBAIN (THEP)_Option 1-British Standard" xfId="2454"/>
    <cellStyle name="Dziesiętny_Invoices2001Slovakia_Book1_2---DATA_SAIN GOBAIN (THEP)_Option 1-British Standard" xfId="8064"/>
    <cellStyle name="Dziesietny_Invoices2001Slovakia_Book1_Tong hop Cac tuyen(9-1-06)" xfId="8065"/>
    <cellStyle name="Dziesiętny_Invoices2001Slovakia_Book1_Tong hop Cac tuyen(9-1-06)" xfId="8074"/>
    <cellStyle name="Dziesietny_Invoices2001Slovakia_Book1_Tong hop Cac tuyen(9-1-06)_2---DATA_SAIN GOBAIN (THEP)_Option 1-British Standard" xfId="7325"/>
    <cellStyle name="Dziesiętny_Invoices2001Slovakia_Book1_Tong hop Cac tuyen(9-1-06)_2---DATA_SAIN GOBAIN (THEP)_Option 1-British Standard" xfId="4322"/>
    <cellStyle name="Dziesietny_Invoices2001Slovakia_Dien A3" xfId="8079"/>
    <cellStyle name="Dziesiętny_Invoices2001Slovakia_Nhalamviec VTC(25-1-05)" xfId="8081"/>
    <cellStyle name="Dziesietny_Invoices2001Slovakia_TDT KHANH HOA" xfId="8086"/>
    <cellStyle name="Dziesiętny_Invoices2001Slovakia_TDT KHANH HOA" xfId="8087"/>
    <cellStyle name="Dziesietny_Invoices2001Slovakia_TDT KHANH HOA_2---DATA_SAIN GOBAIN (THEP)_Option 1-British Standard" xfId="8088"/>
    <cellStyle name="Dziesiętny_Invoices2001Slovakia_TDT KHANH HOA_2---DATA_SAIN GOBAIN (THEP)_Option 1-British Standard" xfId="8094"/>
    <cellStyle name="Dziesietny_Invoices2001Slovakia_TDT KHANH HOA_Tong hop Cac tuyen(9-1-06)" xfId="4480"/>
    <cellStyle name="Dziesiętny_Invoices2001Slovakia_TDT KHANH HOA_Tong hop Cac tuyen(9-1-06)" xfId="118"/>
    <cellStyle name="Dziesietny_Invoices2001Slovakia_TDT KHANH HOA_Tong hop Cac tuyen(9-1-06)_2---DATA_SAIN GOBAIN (THEP)_Option 1-British Standard" xfId="7202"/>
    <cellStyle name="Dziesiętny_Invoices2001Slovakia_TDT KHANH HOA_Tong hop Cac tuyen(9-1-06)_2---DATA_SAIN GOBAIN (THEP)_Option 1-British Standard" xfId="8096"/>
    <cellStyle name="Dziesietny_Invoices2001Slovakia_TDT quangngai" xfId="3817"/>
    <cellStyle name="Dziesiętny_Invoices2001Slovakia_TDT quangngai" xfId="8100"/>
    <cellStyle name="Dziesietny_Invoices2001Slovakia_TDT quangngai_2---DATA_SAIN GOBAIN (THEP)_Option 1-British Standard" xfId="4752"/>
    <cellStyle name="Dziesiętny_Invoices2001Slovakia_TDT quangngai_2---DATA_SAIN GOBAIN (THEP)_Option 1-British Standard" xfId="8102"/>
    <cellStyle name="Dziesietny_Invoices2001Slovakia_Tong hop Cac tuyen(9-1-06)" xfId="8110"/>
    <cellStyle name="e" xfId="6052"/>
    <cellStyle name="e_2---DATA_SAIN GOBAIN (THEP)_Option 1-British Standard" xfId="8121"/>
    <cellStyle name="Emphasis 1" xfId="7085"/>
    <cellStyle name="Emphasis 2" xfId="7702"/>
    <cellStyle name="Emphasis 3" xfId="7707"/>
    <cellStyle name="Enter Currency (0)" xfId="1940"/>
    <cellStyle name="Entered" xfId="3253"/>
    <cellStyle name="Euro" xfId="6780"/>
    <cellStyle name="Explanatory Text 2" xfId="921"/>
    <cellStyle name="f" xfId="8125"/>
    <cellStyle name="f_2---DATA_SAIN GOBAIN (THEP)_Option 1-British Standard" xfId="7268"/>
    <cellStyle name="Fixed" xfId="8127"/>
    <cellStyle name="Fixed 2" xfId="8132"/>
    <cellStyle name="Good 2" xfId="8135"/>
    <cellStyle name="Grey" xfId="2048"/>
    <cellStyle name="Grey 2" xfId="4134"/>
    <cellStyle name="Grey 3" xfId="8137"/>
    <cellStyle name="Group" xfId="8143"/>
    <cellStyle name="GTT%" xfId="8150"/>
    <cellStyle name="H" xfId="3557"/>
    <cellStyle name="H_2---DATA_SAIN GOBAIN (THEP)_Option 1-British Standard" xfId="8156"/>
    <cellStyle name="H_D-A-VU" xfId="8165"/>
    <cellStyle name="H_D-A-VU_2---DATA_SAIN GOBAIN (THEP)_Option 1-British Standard" xfId="8170"/>
    <cellStyle name="H_HSTHAU" xfId="2631"/>
    <cellStyle name="H_HSTHAU_2---DATA_SAIN GOBAIN (THEP)_Option 1-British Standard" xfId="2382"/>
    <cellStyle name="Head 1" xfId="8173"/>
    <cellStyle name="HEADER" xfId="8178"/>
    <cellStyle name="Header1" xfId="6225"/>
    <cellStyle name="Header1 2" xfId="8185"/>
    <cellStyle name="Header1 2 2" xfId="1810"/>
    <cellStyle name="Header1 2 2 10" xfId="8190"/>
    <cellStyle name="Header1 2 2 10 2" xfId="3338"/>
    <cellStyle name="Header1 2 2 11" xfId="440"/>
    <cellStyle name="Header1 2 2 11 2" xfId="797"/>
    <cellStyle name="Header1 2 2 12" xfId="8193"/>
    <cellStyle name="Header1 2 2 12 2" xfId="351"/>
    <cellStyle name="Header1 2 2 13" xfId="79"/>
    <cellStyle name="Header1 2 2 13 2" xfId="8201"/>
    <cellStyle name="Header1 2 2 14" xfId="8208"/>
    <cellStyle name="Header1 2 2 14 2" xfId="5047"/>
    <cellStyle name="Header1 2 2 15" xfId="8210"/>
    <cellStyle name="Header1 2 2 15 2" xfId="1213"/>
    <cellStyle name="Header1 2 2 16" xfId="8217"/>
    <cellStyle name="Header1 2 2 16 2" xfId="8219"/>
    <cellStyle name="Header1 2 2 17" xfId="5894"/>
    <cellStyle name="Header1 2 2 17 2" xfId="726"/>
    <cellStyle name="Header1 2 2 18" xfId="8220"/>
    <cellStyle name="Header1 2 2 18 2" xfId="5920"/>
    <cellStyle name="Header1 2 2 19" xfId="8224"/>
    <cellStyle name="Header1 2 2 19 2" xfId="3701"/>
    <cellStyle name="Header1 2 2 2" xfId="8226"/>
    <cellStyle name="Header1 2 2 2 10" xfId="8228"/>
    <cellStyle name="Header1 2 2 2 10 2" xfId="8233"/>
    <cellStyle name="Header1 2 2 2 11" xfId="8241"/>
    <cellStyle name="Header1 2 2 2 11 2" xfId="8248"/>
    <cellStyle name="Header1 2 2 2 12" xfId="8255"/>
    <cellStyle name="Header1 2 2 2 12 2" xfId="8263"/>
    <cellStyle name="Header1 2 2 2 13" xfId="8271"/>
    <cellStyle name="Header1 2 2 2 13 2" xfId="8278"/>
    <cellStyle name="Header1 2 2 2 14" xfId="6652"/>
    <cellStyle name="Header1 2 2 2 14 2" xfId="3503"/>
    <cellStyle name="Header1 2 2 2 15" xfId="8285"/>
    <cellStyle name="Header1 2 2 2 15 2" xfId="2628"/>
    <cellStyle name="Header1 2 2 2 16" xfId="8291"/>
    <cellStyle name="Header1 2 2 2 16 2" xfId="7552"/>
    <cellStyle name="Header1 2 2 2 17" xfId="8294"/>
    <cellStyle name="Header1 2 2 2 2" xfId="1240"/>
    <cellStyle name="Header1 2 2 2 2 2" xfId="8297"/>
    <cellStyle name="Header1 2 2 2 3" xfId="8299"/>
    <cellStyle name="Header1 2 2 2 3 2" xfId="5511"/>
    <cellStyle name="Header1 2 2 2 4" xfId="8300"/>
    <cellStyle name="Header1 2 2 2 4 2" xfId="4143"/>
    <cellStyle name="Header1 2 2 2 5" xfId="7549"/>
    <cellStyle name="Header1 2 2 2 5 2" xfId="8302"/>
    <cellStyle name="Header1 2 2 2 6" xfId="8304"/>
    <cellStyle name="Header1 2 2 2 6 2" xfId="8305"/>
    <cellStyle name="Header1 2 2 2 7" xfId="4193"/>
    <cellStyle name="Header1 2 2 2 7 2" xfId="3827"/>
    <cellStyle name="Header1 2 2 2 8" xfId="3672"/>
    <cellStyle name="Header1 2 2 2 8 2" xfId="8308"/>
    <cellStyle name="Header1 2 2 2 9" xfId="8309"/>
    <cellStyle name="Header1 2 2 2 9 2" xfId="8310"/>
    <cellStyle name="Header1 2 2 20" xfId="8211"/>
    <cellStyle name="Header1 2 2 3" xfId="8312"/>
    <cellStyle name="Header1 2 2 3 10" xfId="2910"/>
    <cellStyle name="Header1 2 2 3 10 2" xfId="8316"/>
    <cellStyle name="Header1 2 2 3 11" xfId="8320"/>
    <cellStyle name="Header1 2 2 3 11 2" xfId="8324"/>
    <cellStyle name="Header1 2 2 3 12" xfId="4715"/>
    <cellStyle name="Header1 2 2 3 12 2" xfId="7900"/>
    <cellStyle name="Header1 2 2 3 13" xfId="8329"/>
    <cellStyle name="Header1 2 2 3 13 2" xfId="8335"/>
    <cellStyle name="Header1 2 2 3 14" xfId="3992"/>
    <cellStyle name="Header1 2 2 3 14 2" xfId="8338"/>
    <cellStyle name="Header1 2 2 3 15" xfId="8340"/>
    <cellStyle name="Header1 2 2 3 15 2" xfId="8343"/>
    <cellStyle name="Header1 2 2 3 16" xfId="8346"/>
    <cellStyle name="Header1 2 2 3 16 2" xfId="3594"/>
    <cellStyle name="Header1 2 2 3 17" xfId="8353"/>
    <cellStyle name="Header1 2 2 3 2" xfId="8355"/>
    <cellStyle name="Header1 2 2 3 2 2" xfId="8360"/>
    <cellStyle name="Header1 2 2 3 3" xfId="1288"/>
    <cellStyle name="Header1 2 2 3 3 2" xfId="8366"/>
    <cellStyle name="Header1 2 2 3 4" xfId="8370"/>
    <cellStyle name="Header1 2 2 3 4 2" xfId="285"/>
    <cellStyle name="Header1 2 2 3 5" xfId="8374"/>
    <cellStyle name="Header1 2 2 3 5 2" xfId="8382"/>
    <cellStyle name="Header1 2 2 3 6" xfId="8385"/>
    <cellStyle name="Header1 2 2 3 6 2" xfId="8389"/>
    <cellStyle name="Header1 2 2 3 7" xfId="6182"/>
    <cellStyle name="Header1 2 2 3 7 2" xfId="2023"/>
    <cellStyle name="Header1 2 2 3 8" xfId="8393"/>
    <cellStyle name="Header1 2 2 3 8 2" xfId="2695"/>
    <cellStyle name="Header1 2 2 3 9" xfId="8397"/>
    <cellStyle name="Header1 2 2 3 9 2" xfId="8402"/>
    <cellStyle name="Header1 2 2 4" xfId="3161"/>
    <cellStyle name="Header1 2 2 4 10" xfId="8412"/>
    <cellStyle name="Header1 2 2 4 10 2" xfId="8416"/>
    <cellStyle name="Header1 2 2 4 11" xfId="8431"/>
    <cellStyle name="Header1 2 2 4 11 2" xfId="8440"/>
    <cellStyle name="Header1 2 2 4 12" xfId="1362"/>
    <cellStyle name="Header1 2 2 4 12 2" xfId="2730"/>
    <cellStyle name="Header1 2 2 4 13" xfId="2979"/>
    <cellStyle name="Header1 2 2 4 13 2" xfId="7858"/>
    <cellStyle name="Header1 2 2 4 14" xfId="8451"/>
    <cellStyle name="Header1 2 2 4 14 2" xfId="1584"/>
    <cellStyle name="Header1 2 2 4 15" xfId="8459"/>
    <cellStyle name="Header1 2 2 4 15 2" xfId="7880"/>
    <cellStyle name="Header1 2 2 4 16" xfId="8461"/>
    <cellStyle name="Header1 2 2 4 16 2" xfId="8465"/>
    <cellStyle name="Header1 2 2 4 17" xfId="8467"/>
    <cellStyle name="Header1 2 2 4 2" xfId="718"/>
    <cellStyle name="Header1 2 2 4 2 2" xfId="3998"/>
    <cellStyle name="Header1 2 2 4 3" xfId="8468"/>
    <cellStyle name="Header1 2 2 4 3 2" xfId="6526"/>
    <cellStyle name="Header1 2 2 4 4" xfId="8099"/>
    <cellStyle name="Header1 2 2 4 4 2" xfId="1510"/>
    <cellStyle name="Header1 2 2 4 5" xfId="2807"/>
    <cellStyle name="Header1 2 2 4 5 2" xfId="1278"/>
    <cellStyle name="Header1 2 2 4 6" xfId="7481"/>
    <cellStyle name="Header1 2 2 4 6 2" xfId="8470"/>
    <cellStyle name="Header1 2 2 4 7" xfId="844"/>
    <cellStyle name="Header1 2 2 4 7 2" xfId="8443"/>
    <cellStyle name="Header1 2 2 4 8" xfId="8474"/>
    <cellStyle name="Header1 2 2 4 8 2" xfId="8478"/>
    <cellStyle name="Header1 2 2 4 9" xfId="5142"/>
    <cellStyle name="Header1 2 2 4 9 2" xfId="8479"/>
    <cellStyle name="Header1 2 2 5" xfId="8482"/>
    <cellStyle name="Header1 2 2 5 2" xfId="8488"/>
    <cellStyle name="Header1 2 2 6" xfId="8494"/>
    <cellStyle name="Header1 2 2 6 2" xfId="8500"/>
    <cellStyle name="Header1 2 2 7" xfId="8508"/>
    <cellStyle name="Header1 2 2 7 2" xfId="8510"/>
    <cellStyle name="Header1 2 2 8" xfId="8512"/>
    <cellStyle name="Header1 2 2 8 2" xfId="4167"/>
    <cellStyle name="Header1 2 2 9" xfId="4352"/>
    <cellStyle name="Header1 2 2 9 2" xfId="8517"/>
    <cellStyle name="Header1 2 3" xfId="5390"/>
    <cellStyle name="Header1 2 3 2" xfId="25"/>
    <cellStyle name="Header1 2 4" xfId="8518"/>
    <cellStyle name="Header1 2 4 2" xfId="3517"/>
    <cellStyle name="Header1 2 5" xfId="8528"/>
    <cellStyle name="Header1 2 5 2" xfId="2845"/>
    <cellStyle name="Header1 2 6" xfId="6027"/>
    <cellStyle name="Header1 2 6 2" xfId="8532"/>
    <cellStyle name="Header1 2 7" xfId="2430"/>
    <cellStyle name="Header1 2 7 2" xfId="8535"/>
    <cellStyle name="Header1 3" xfId="8537"/>
    <cellStyle name="Header1 3 2" xfId="3819"/>
    <cellStyle name="Header1 3 2 10" xfId="8538"/>
    <cellStyle name="Header1 3 2 10 2" xfId="7762"/>
    <cellStyle name="Header1 3 2 11" xfId="8547"/>
    <cellStyle name="Header1 3 2 11 2" xfId="8551"/>
    <cellStyle name="Header1 3 2 12" xfId="8556"/>
    <cellStyle name="Header1 3 2 12 2" xfId="3785"/>
    <cellStyle name="Header1 3 2 13" xfId="8562"/>
    <cellStyle name="Header1 3 2 13 2" xfId="450"/>
    <cellStyle name="Header1 3 2 14" xfId="8564"/>
    <cellStyle name="Header1 3 2 14 2" xfId="8566"/>
    <cellStyle name="Header1 3 2 15" xfId="8567"/>
    <cellStyle name="Header1 3 2 15 2" xfId="8569"/>
    <cellStyle name="Header1 3 2 16" xfId="675"/>
    <cellStyle name="Header1 3 2 16 2" xfId="577"/>
    <cellStyle name="Header1 3 2 17" xfId="316"/>
    <cellStyle name="Header1 3 2 17 2" xfId="2292"/>
    <cellStyle name="Header1 3 2 18" xfId="8571"/>
    <cellStyle name="Header1 3 2 18 2" xfId="8575"/>
    <cellStyle name="Header1 3 2 19" xfId="8580"/>
    <cellStyle name="Header1 3 2 19 2" xfId="2103"/>
    <cellStyle name="Header1 3 2 2" xfId="8584"/>
    <cellStyle name="Header1 3 2 2 10" xfId="8586"/>
    <cellStyle name="Header1 3 2 2 10 2" xfId="554"/>
    <cellStyle name="Header1 3 2 2 11" xfId="3898"/>
    <cellStyle name="Header1 3 2 2 11 2" xfId="8588"/>
    <cellStyle name="Header1 3 2 2 12" xfId="8590"/>
    <cellStyle name="Header1 3 2 2 12 2" xfId="8592"/>
    <cellStyle name="Header1 3 2 2 13" xfId="8481"/>
    <cellStyle name="Header1 3 2 2 13 2" xfId="8594"/>
    <cellStyle name="Header1 3 2 2 14" xfId="3383"/>
    <cellStyle name="Header1 3 2 2 14 2" xfId="8597"/>
    <cellStyle name="Header1 3 2 2 15" xfId="8599"/>
    <cellStyle name="Header1 3 2 2 15 2" xfId="8601"/>
    <cellStyle name="Header1 3 2 2 16" xfId="5410"/>
    <cellStyle name="Header1 3 2 2 16 2" xfId="8604"/>
    <cellStyle name="Header1 3 2 2 17" xfId="8609"/>
    <cellStyle name="Header1 3 2 2 2" xfId="417"/>
    <cellStyle name="Header1 3 2 2 2 2" xfId="7334"/>
    <cellStyle name="Header1 3 2 2 3" xfId="432"/>
    <cellStyle name="Header1 3 2 2 3 2" xfId="7339"/>
    <cellStyle name="Header1 3 2 2 4" xfId="8618"/>
    <cellStyle name="Header1 3 2 2 4 2" xfId="8622"/>
    <cellStyle name="Header1 3 2 2 5" xfId="8625"/>
    <cellStyle name="Header1 3 2 2 5 2" xfId="8627"/>
    <cellStyle name="Header1 3 2 2 6" xfId="8641"/>
    <cellStyle name="Header1 3 2 2 6 2" xfId="8644"/>
    <cellStyle name="Header1 3 2 2 7" xfId="8647"/>
    <cellStyle name="Header1 3 2 2 7 2" xfId="8650"/>
    <cellStyle name="Header1 3 2 2 8" xfId="8652"/>
    <cellStyle name="Header1 3 2 2 8 2" xfId="8658"/>
    <cellStyle name="Header1 3 2 2 9" xfId="8661"/>
    <cellStyle name="Header1 3 2 2 9 2" xfId="8665"/>
    <cellStyle name="Header1 3 2 20" xfId="8568"/>
    <cellStyle name="Header1 3 2 3" xfId="4357"/>
    <cellStyle name="Header1 3 2 3 10" xfId="5707"/>
    <cellStyle name="Header1 3 2 3 10 2" xfId="8673"/>
    <cellStyle name="Header1 3 2 3 11" xfId="8679"/>
    <cellStyle name="Header1 3 2 3 11 2" xfId="8683"/>
    <cellStyle name="Header1 3 2 3 12" xfId="8688"/>
    <cellStyle name="Header1 3 2 3 12 2" xfId="2165"/>
    <cellStyle name="Header1 3 2 3 13" xfId="8696"/>
    <cellStyle name="Header1 3 2 3 13 2" xfId="4450"/>
    <cellStyle name="Header1 3 2 3 14" xfId="7768"/>
    <cellStyle name="Header1 3 2 3 14 2" xfId="8699"/>
    <cellStyle name="Header1 3 2 3 15" xfId="1527"/>
    <cellStyle name="Header1 3 2 3 15 2" xfId="3357"/>
    <cellStyle name="Header1 3 2 3 16" xfId="7771"/>
    <cellStyle name="Header1 3 2 3 16 2" xfId="8704"/>
    <cellStyle name="Header1 3 2 3 17" xfId="8706"/>
    <cellStyle name="Header1 3 2 3 2" xfId="8708"/>
    <cellStyle name="Header1 3 2 3 2 2" xfId="8710"/>
    <cellStyle name="Header1 3 2 3 3" xfId="8711"/>
    <cellStyle name="Header1 3 2 3 3 2" xfId="5387"/>
    <cellStyle name="Header1 3 2 3 4" xfId="4584"/>
    <cellStyle name="Header1 3 2 3 4 2" xfId="339"/>
    <cellStyle name="Header1 3 2 3 5" xfId="8714"/>
    <cellStyle name="Header1 3 2 3 5 2" xfId="3313"/>
    <cellStyle name="Header1 3 2 3 6" xfId="8719"/>
    <cellStyle name="Header1 3 2 3 6 2" xfId="8721"/>
    <cellStyle name="Header1 3 2 3 7" xfId="7906"/>
    <cellStyle name="Header1 3 2 3 7 2" xfId="8726"/>
    <cellStyle name="Header1 3 2 3 8" xfId="8730"/>
    <cellStyle name="Header1 3 2 3 8 2" xfId="4657"/>
    <cellStyle name="Header1 3 2 3 9" xfId="5394"/>
    <cellStyle name="Header1 3 2 3 9 2" xfId="8738"/>
    <cellStyle name="Header1 3 2 4" xfId="3202"/>
    <cellStyle name="Header1 3 2 4 10" xfId="8742"/>
    <cellStyle name="Header1 3 2 4 10 2" xfId="7484"/>
    <cellStyle name="Header1 3 2 4 11" xfId="2959"/>
    <cellStyle name="Header1 3 2 4 11 2" xfId="8746"/>
    <cellStyle name="Header1 3 2 4 12" xfId="8749"/>
    <cellStyle name="Header1 3 2 4 12 2" xfId="3011"/>
    <cellStyle name="Header1 3 2 4 13" xfId="8751"/>
    <cellStyle name="Header1 3 2 4 13 2" xfId="8755"/>
    <cellStyle name="Header1 3 2 4 14" xfId="8760"/>
    <cellStyle name="Header1 3 2 4 14 2" xfId="8761"/>
    <cellStyle name="Header1 3 2 4 15" xfId="6628"/>
    <cellStyle name="Header1 3 2 4 15 2" xfId="2056"/>
    <cellStyle name="Header1 3 2 4 16" xfId="8763"/>
    <cellStyle name="Header1 3 2 4 16 2" xfId="8765"/>
    <cellStyle name="Header1 3 2 4 17" xfId="8770"/>
    <cellStyle name="Header1 3 2 4 2" xfId="4078"/>
    <cellStyle name="Header1 3 2 4 2 2" xfId="8773"/>
    <cellStyle name="Header1 3 2 4 3" xfId="8778"/>
    <cellStyle name="Header1 3 2 4 3 2" xfId="8784"/>
    <cellStyle name="Header1 3 2 4 4" xfId="763"/>
    <cellStyle name="Header1 3 2 4 4 2" xfId="8786"/>
    <cellStyle name="Header1 3 2 4 5" xfId="3483"/>
    <cellStyle name="Header1 3 2 4 5 2" xfId="1373"/>
    <cellStyle name="Header1 3 2 4 6" xfId="8792"/>
    <cellStyle name="Header1 3 2 4 6 2" xfId="8800"/>
    <cellStyle name="Header1 3 2 4 7" xfId="8805"/>
    <cellStyle name="Header1 3 2 4 7 2" xfId="8812"/>
    <cellStyle name="Header1 3 2 4 8" xfId="6779"/>
    <cellStyle name="Header1 3 2 4 8 2" xfId="8823"/>
    <cellStyle name="Header1 3 2 4 9" xfId="8829"/>
    <cellStyle name="Header1 3 2 4 9 2" xfId="8833"/>
    <cellStyle name="Header1 3 2 5" xfId="7410"/>
    <cellStyle name="Header1 3 2 5 2" xfId="4989"/>
    <cellStyle name="Header1 3 2 6" xfId="8843"/>
    <cellStyle name="Header1 3 2 6 2" xfId="8845"/>
    <cellStyle name="Header1 3 2 7" xfId="7063"/>
    <cellStyle name="Header1 3 2 7 2" xfId="8846"/>
    <cellStyle name="Header1 3 2 8" xfId="8847"/>
    <cellStyle name="Header1 3 2 8 2" xfId="8848"/>
    <cellStyle name="Header1 3 2 9" xfId="1589"/>
    <cellStyle name="Header1 3 2 9 2" xfId="2036"/>
    <cellStyle name="Header1 3 3" xfId="341"/>
    <cellStyle name="Header1 3 3 2" xfId="8849"/>
    <cellStyle name="Header1 3 4" xfId="7979"/>
    <cellStyle name="Header1 3 4 2" xfId="8850"/>
    <cellStyle name="Header1 3 5" xfId="5482"/>
    <cellStyle name="Header1 3 5 2" xfId="8851"/>
    <cellStyle name="Header1 3 6" xfId="8854"/>
    <cellStyle name="Header1 3 6 2" xfId="8857"/>
    <cellStyle name="Header1 3 7" xfId="8858"/>
    <cellStyle name="Header1 3 7 2" xfId="8859"/>
    <cellStyle name="Header1 4" xfId="8860"/>
    <cellStyle name="Header1 4 10" xfId="8862"/>
    <cellStyle name="Header1 4 10 2" xfId="8865"/>
    <cellStyle name="Header1 4 11" xfId="7671"/>
    <cellStyle name="Header1 4 11 2" xfId="8875"/>
    <cellStyle name="Header1 4 12" xfId="2158"/>
    <cellStyle name="Header1 4 12 2" xfId="8887"/>
    <cellStyle name="Header1 4 13" xfId="4046"/>
    <cellStyle name="Header1 4 13 2" xfId="8895"/>
    <cellStyle name="Header1 4 14" xfId="8406"/>
    <cellStyle name="Header1 4 14 2" xfId="8420"/>
    <cellStyle name="Header1 4 15" xfId="8425"/>
    <cellStyle name="Header1 4 15 2" xfId="8434"/>
    <cellStyle name="Header1 4 16" xfId="1354"/>
    <cellStyle name="Header1 4 16 2" xfId="2734"/>
    <cellStyle name="Header1 4 17" xfId="2985"/>
    <cellStyle name="Header1 4 17 2" xfId="7854"/>
    <cellStyle name="Header1 4 18" xfId="8444"/>
    <cellStyle name="Header1 4 18 2" xfId="1581"/>
    <cellStyle name="Header1 4 19" xfId="8456"/>
    <cellStyle name="Header1 4 19 2" xfId="7873"/>
    <cellStyle name="Header1 4 2" xfId="8904"/>
    <cellStyle name="Header1 4 2 10" xfId="8905"/>
    <cellStyle name="Header1 4 2 10 2" xfId="8908"/>
    <cellStyle name="Header1 4 2 11" xfId="3424"/>
    <cellStyle name="Header1 4 2 11 2" xfId="8911"/>
    <cellStyle name="Header1 4 2 12" xfId="8913"/>
    <cellStyle name="Header1 4 2 12 2" xfId="8914"/>
    <cellStyle name="Header1 4 2 13" xfId="6003"/>
    <cellStyle name="Header1 4 2 13 2" xfId="6809"/>
    <cellStyle name="Header1 4 2 14" xfId="8915"/>
    <cellStyle name="Header1 4 2 14 2" xfId="6511"/>
    <cellStyle name="Header1 4 2 15" xfId="8916"/>
    <cellStyle name="Header1 4 2 15 2" xfId="8922"/>
    <cellStyle name="Header1 4 2 16" xfId="8925"/>
    <cellStyle name="Header1 4 2 16 2" xfId="8929"/>
    <cellStyle name="Header1 4 2 17" xfId="8934"/>
    <cellStyle name="Header1 4 2 2" xfId="8939"/>
    <cellStyle name="Header1 4 2 2 2" xfId="8942"/>
    <cellStyle name="Header1 4 2 3" xfId="8944"/>
    <cellStyle name="Header1 4 2 3 2" xfId="8947"/>
    <cellStyle name="Header1 4 2 4" xfId="8954"/>
    <cellStyle name="Header1 4 2 4 2" xfId="8956"/>
    <cellStyle name="Header1 4 2 5" xfId="3796"/>
    <cellStyle name="Header1 4 2 5 2" xfId="8957"/>
    <cellStyle name="Header1 4 2 6" xfId="8962"/>
    <cellStyle name="Header1 4 2 6 2" xfId="8964"/>
    <cellStyle name="Header1 4 2 7" xfId="8966"/>
    <cellStyle name="Header1 4 2 7 2" xfId="8969"/>
    <cellStyle name="Header1 4 2 8" xfId="8974"/>
    <cellStyle name="Header1 4 2 8 2" xfId="3150"/>
    <cellStyle name="Header1 4 2 9" xfId="8975"/>
    <cellStyle name="Header1 4 2 9 2" xfId="6363"/>
    <cellStyle name="Header1 4 20" xfId="8426"/>
    <cellStyle name="Header1 4 3" xfId="3318"/>
    <cellStyle name="Header1 4 3 10" xfId="5245"/>
    <cellStyle name="Header1 4 3 10 2" xfId="8977"/>
    <cellStyle name="Header1 4 3 11" xfId="8979"/>
    <cellStyle name="Header1 4 3 11 2" xfId="5639"/>
    <cellStyle name="Header1 4 3 12" xfId="8981"/>
    <cellStyle name="Header1 4 3 12 2" xfId="8989"/>
    <cellStyle name="Header1 4 3 13" xfId="8992"/>
    <cellStyle name="Header1 4 3 13 2" xfId="8997"/>
    <cellStyle name="Header1 4 3 14" xfId="9001"/>
    <cellStyle name="Header1 4 3 14 2" xfId="9006"/>
    <cellStyle name="Header1 4 3 15" xfId="9008"/>
    <cellStyle name="Header1 4 3 15 2" xfId="7578"/>
    <cellStyle name="Header1 4 3 16" xfId="9010"/>
    <cellStyle name="Header1 4 3 16 2" xfId="7598"/>
    <cellStyle name="Header1 4 3 17" xfId="8390"/>
    <cellStyle name="Header1 4 3 2" xfId="1785"/>
    <cellStyle name="Header1 4 3 2 2" xfId="1626"/>
    <cellStyle name="Header1 4 3 3" xfId="9014"/>
    <cellStyle name="Header1 4 3 3 2" xfId="893"/>
    <cellStyle name="Header1 4 3 4" xfId="6101"/>
    <cellStyle name="Header1 4 3 4 2" xfId="9016"/>
    <cellStyle name="Header1 4 3 5" xfId="9019"/>
    <cellStyle name="Header1 4 3 5 2" xfId="8519"/>
    <cellStyle name="Header1 4 3 6" xfId="9021"/>
    <cellStyle name="Header1 4 3 6 2" xfId="7978"/>
    <cellStyle name="Header1 4 3 7" xfId="6894"/>
    <cellStyle name="Header1 4 3 7 2" xfId="6466"/>
    <cellStyle name="Header1 4 3 8" xfId="9026"/>
    <cellStyle name="Header1 4 3 8 2" xfId="1675"/>
    <cellStyle name="Header1 4 3 9" xfId="9027"/>
    <cellStyle name="Header1 4 3 9 2" xfId="9028"/>
    <cellStyle name="Header1 4 4" xfId="6465"/>
    <cellStyle name="Header1 4 4 10" xfId="569"/>
    <cellStyle name="Header1 4 4 10 2" xfId="9030"/>
    <cellStyle name="Header1 4 4 11" xfId="9035"/>
    <cellStyle name="Header1 4 4 11 2" xfId="5831"/>
    <cellStyle name="Header1 4 4 12" xfId="9037"/>
    <cellStyle name="Header1 4 4 12 2" xfId="9041"/>
    <cellStyle name="Header1 4 4 13" xfId="1054"/>
    <cellStyle name="Header1 4 4 13 2" xfId="3886"/>
    <cellStyle name="Header1 4 4 14" xfId="3285"/>
    <cellStyle name="Header1 4 4 14 2" xfId="5777"/>
    <cellStyle name="Header1 4 4 15" xfId="9045"/>
    <cellStyle name="Header1 4 4 15 2" xfId="9049"/>
    <cellStyle name="Header1 4 4 16" xfId="4371"/>
    <cellStyle name="Header1 4 4 16 2" xfId="7318"/>
    <cellStyle name="Header1 4 4 17" xfId="9055"/>
    <cellStyle name="Header1 4 4 2" xfId="9057"/>
    <cellStyle name="Header1 4 4 2 2" xfId="9061"/>
    <cellStyle name="Header1 4 4 3" xfId="9065"/>
    <cellStyle name="Header1 4 4 3 2" xfId="9067"/>
    <cellStyle name="Header1 4 4 4" xfId="9073"/>
    <cellStyle name="Header1 4 4 4 2" xfId="3513"/>
    <cellStyle name="Header1 4 4 5" xfId="3396"/>
    <cellStyle name="Header1 4 4 5 2" xfId="6315"/>
    <cellStyle name="Header1 4 4 6" xfId="9075"/>
    <cellStyle name="Header1 4 4 6 2" xfId="9077"/>
    <cellStyle name="Header1 4 4 7" xfId="1747"/>
    <cellStyle name="Header1 4 4 7 2" xfId="5076"/>
    <cellStyle name="Header1 4 4 8" xfId="9079"/>
    <cellStyle name="Header1 4 4 8 2" xfId="9080"/>
    <cellStyle name="Header1 4 4 9" xfId="9084"/>
    <cellStyle name="Header1 4 4 9 2" xfId="9087"/>
    <cellStyle name="Header1 4 5" xfId="9094"/>
    <cellStyle name="Header1 4 5 2" xfId="7179"/>
    <cellStyle name="Header1 4 6" xfId="9097"/>
    <cellStyle name="Header1 4 6 2" xfId="9098"/>
    <cellStyle name="Header1 4 7" xfId="5180"/>
    <cellStyle name="Header1 4 7 2" xfId="9099"/>
    <cellStyle name="Header1 4 8" xfId="8593"/>
    <cellStyle name="Header1 4 8 2" xfId="2669"/>
    <cellStyle name="Header1 4 9" xfId="272"/>
    <cellStyle name="Header1 4 9 2" xfId="6735"/>
    <cellStyle name="Header1 5" xfId="639"/>
    <cellStyle name="Header1 5 2" xfId="9100"/>
    <cellStyle name="Header1 6" xfId="662"/>
    <cellStyle name="Header1 6 2" xfId="9101"/>
    <cellStyle name="Header1 7" xfId="9102"/>
    <cellStyle name="Header1 7 2" xfId="1776"/>
    <cellStyle name="Header1 8" xfId="9104"/>
    <cellStyle name="Header1 8 2" xfId="9105"/>
    <cellStyle name="Header1 9" xfId="9107"/>
    <cellStyle name="Header1 9 2" xfId="5593"/>
    <cellStyle name="Header2" xfId="9110"/>
    <cellStyle name="Header2 10" xfId="5633"/>
    <cellStyle name="Header2 10 2" xfId="2836"/>
    <cellStyle name="Header2 11" xfId="9117"/>
    <cellStyle name="Header2 11 2" xfId="1984"/>
    <cellStyle name="Header2 12" xfId="9122"/>
    <cellStyle name="Header2 12 2" xfId="9126"/>
    <cellStyle name="Header2 13" xfId="957"/>
    <cellStyle name="Header2 2" xfId="9131"/>
    <cellStyle name="Header2 2 10" xfId="9141"/>
    <cellStyle name="Header2 2 10 2" xfId="7475"/>
    <cellStyle name="Header2 2 11" xfId="4383"/>
    <cellStyle name="Header2 2 2" xfId="9146"/>
    <cellStyle name="Header2 2 2 2" xfId="5826"/>
    <cellStyle name="Header2 2 2 2 2" xfId="9148"/>
    <cellStyle name="Header2 2 2 2 2 2" xfId="9151"/>
    <cellStyle name="Header2 2 2 2 3" xfId="9152"/>
    <cellStyle name="Header2 2 2 2 3 2" xfId="9155"/>
    <cellStyle name="Header2 2 2 2 4" xfId="7313"/>
    <cellStyle name="Header2 2 2 2 4 2" xfId="9161"/>
    <cellStyle name="Header2 2 2 2 5" xfId="9163"/>
    <cellStyle name="Header2 2 2 2 5 2" xfId="5606"/>
    <cellStyle name="Header2 2 2 2 6" xfId="4839"/>
    <cellStyle name="Header2 2 2 2 6 2" xfId="9174"/>
    <cellStyle name="Header2 2 2 2 7" xfId="9124"/>
    <cellStyle name="Header2 2 2 3" xfId="9179"/>
    <cellStyle name="Header2 2 2 3 2" xfId="9180"/>
    <cellStyle name="Header2 2 2 3 2 2" xfId="9182"/>
    <cellStyle name="Header2 2 2 3 3" xfId="9183"/>
    <cellStyle name="Header2 2 2 3 3 2" xfId="9185"/>
    <cellStyle name="Header2 2 2 3 4" xfId="9186"/>
    <cellStyle name="Header2 2 2 3 4 2" xfId="6338"/>
    <cellStyle name="Header2 2 2 3 5" xfId="4065"/>
    <cellStyle name="Header2 2 2 3 5 2" xfId="9188"/>
    <cellStyle name="Header2 2 2 3 6" xfId="9191"/>
    <cellStyle name="Header2 2 2 3 6 2" xfId="9193"/>
    <cellStyle name="Header2 2 2 3 7" xfId="9194"/>
    <cellStyle name="Header2 2 2 4" xfId="9200"/>
    <cellStyle name="Header2 2 2 4 2" xfId="9212"/>
    <cellStyle name="Header2 2 2 5" xfId="9214"/>
    <cellStyle name="Header2 2 2 5 2" xfId="9222"/>
    <cellStyle name="Header2 2 2 6" xfId="2525"/>
    <cellStyle name="Header2 2 2 6 2" xfId="9226"/>
    <cellStyle name="Header2 2 2 7" xfId="9228"/>
    <cellStyle name="Header2 2 2 7 2" xfId="9237"/>
    <cellStyle name="Header2 2 2 8" xfId="9239"/>
    <cellStyle name="Header2 2 2 8 2" xfId="9242"/>
    <cellStyle name="Header2 2 2 9" xfId="9244"/>
    <cellStyle name="Header2 2 3" xfId="8782"/>
    <cellStyle name="Header2 2 3 2" xfId="9249"/>
    <cellStyle name="Header2 2 3 2 2" xfId="6383"/>
    <cellStyle name="Header2 2 3 2 2 2" xfId="2554"/>
    <cellStyle name="Header2 2 3 2 3" xfId="1430"/>
    <cellStyle name="Header2 2 3 2 3 2" xfId="9251"/>
    <cellStyle name="Header2 2 3 2 4" xfId="7876"/>
    <cellStyle name="Header2 2 3 2 4 2" xfId="4175"/>
    <cellStyle name="Header2 2 3 2 5" xfId="7884"/>
    <cellStyle name="Header2 2 3 2 5 2" xfId="9259"/>
    <cellStyle name="Header2 2 3 2 6" xfId="3242"/>
    <cellStyle name="Header2 2 3 2 6 2" xfId="9261"/>
    <cellStyle name="Header2 2 3 2 7" xfId="1708"/>
    <cellStyle name="Header2 2 3 3" xfId="9263"/>
    <cellStyle name="Header2 2 3 3 2" xfId="9267"/>
    <cellStyle name="Header2 2 3 3 2 2" xfId="9273"/>
    <cellStyle name="Header2 2 3 3 3" xfId="6238"/>
    <cellStyle name="Header2 2 3 3 3 2" xfId="9279"/>
    <cellStyle name="Header2 2 3 3 4" xfId="8466"/>
    <cellStyle name="Header2 2 3 3 4 2" xfId="596"/>
    <cellStyle name="Header2 2 3 3 5" xfId="2925"/>
    <cellStyle name="Header2 2 3 3 5 2" xfId="9287"/>
    <cellStyle name="Header2 2 3 3 6" xfId="3658"/>
    <cellStyle name="Header2 2 3 3 6 2" xfId="9293"/>
    <cellStyle name="Header2 2 3 3 7" xfId="2784"/>
    <cellStyle name="Header2 2 3 4" xfId="9294"/>
    <cellStyle name="Header2 2 3 4 2" xfId="3957"/>
    <cellStyle name="Header2 2 3 5" xfId="9296"/>
    <cellStyle name="Header2 2 3 5 2" xfId="9301"/>
    <cellStyle name="Header2 2 3 6" xfId="9305"/>
    <cellStyle name="Header2 2 3 6 2" xfId="9315"/>
    <cellStyle name="Header2 2 3 7" xfId="9317"/>
    <cellStyle name="Header2 2 3 7 2" xfId="9327"/>
    <cellStyle name="Header2 2 3 8" xfId="9329"/>
    <cellStyle name="Header2 2 3 8 2" xfId="9331"/>
    <cellStyle name="Header2 2 3 9" xfId="9333"/>
    <cellStyle name="Header2 2 4" xfId="6314"/>
    <cellStyle name="Header2 2 4 2" xfId="9337"/>
    <cellStyle name="Header2 2 4 2 2" xfId="9339"/>
    <cellStyle name="Header2 2 4 3" xfId="3989"/>
    <cellStyle name="Header2 2 4 3 2" xfId="2121"/>
    <cellStyle name="Header2 2 4 4" xfId="9340"/>
    <cellStyle name="Header2 2 4 4 2" xfId="9342"/>
    <cellStyle name="Header2 2 4 5" xfId="103"/>
    <cellStyle name="Header2 2 4 5 2" xfId="5820"/>
    <cellStyle name="Header2 2 4 6" xfId="9346"/>
    <cellStyle name="Header2 2 4 6 2" xfId="9349"/>
    <cellStyle name="Header2 2 4 7" xfId="9351"/>
    <cellStyle name="Header2 2 5" xfId="5613"/>
    <cellStyle name="Header2 2 5 2" xfId="9358"/>
    <cellStyle name="Header2 2 5 2 2" xfId="1335"/>
    <cellStyle name="Header2 2 5 3" xfId="3684"/>
    <cellStyle name="Header2 2 5 3 2" xfId="2479"/>
    <cellStyle name="Header2 2 5 4" xfId="9359"/>
    <cellStyle name="Header2 2 5 4 2" xfId="3883"/>
    <cellStyle name="Header2 2 5 5" xfId="192"/>
    <cellStyle name="Header2 2 5 5 2" xfId="9361"/>
    <cellStyle name="Header2 2 5 6" xfId="9362"/>
    <cellStyle name="Header2 2 5 6 2" xfId="9363"/>
    <cellStyle name="Header2 2 5 7" xfId="13"/>
    <cellStyle name="Header2 2 6" xfId="9367"/>
    <cellStyle name="Header2 2 6 2" xfId="2150"/>
    <cellStyle name="Header2 2 7" xfId="9371"/>
    <cellStyle name="Header2 2 7 2" xfId="6083"/>
    <cellStyle name="Header2 2 8" xfId="9373"/>
    <cellStyle name="Header2 2 8 2" xfId="9377"/>
    <cellStyle name="Header2 2 9" xfId="5749"/>
    <cellStyle name="Header2 2 9 2" xfId="4600"/>
    <cellStyle name="Header2 3" xfId="9378"/>
    <cellStyle name="Header2 3 10" xfId="9383"/>
    <cellStyle name="Header2 3 10 2" xfId="9386"/>
    <cellStyle name="Header2 3 11" xfId="5774"/>
    <cellStyle name="Header2 3 2" xfId="2781"/>
    <cellStyle name="Header2 3 2 2" xfId="9389"/>
    <cellStyle name="Header2 3 2 2 2" xfId="5469"/>
    <cellStyle name="Header2 3 2 2 2 2" xfId="8775"/>
    <cellStyle name="Header2 3 2 2 3" xfId="2963"/>
    <cellStyle name="Header2 3 2 2 3 2" xfId="9392"/>
    <cellStyle name="Header2 3 2 2 4" xfId="9394"/>
    <cellStyle name="Header2 3 2 2 4 2" xfId="3007"/>
    <cellStyle name="Header2 3 2 2 5" xfId="9396"/>
    <cellStyle name="Header2 3 2 2 5 2" xfId="9403"/>
    <cellStyle name="Header2 3 2 2 6" xfId="9405"/>
    <cellStyle name="Header2 3 2 2 6 2" xfId="9410"/>
    <cellStyle name="Header2 3 2 2 7" xfId="6631"/>
    <cellStyle name="Header2 3 2 3" xfId="9413"/>
    <cellStyle name="Header2 3 2 3 2" xfId="9417"/>
    <cellStyle name="Header2 3 2 3 2 2" xfId="564"/>
    <cellStyle name="Header2 3 2 3 3" xfId="9419"/>
    <cellStyle name="Header2 3 2 3 3 2" xfId="6093"/>
    <cellStyle name="Header2 3 2 3 4" xfId="9422"/>
    <cellStyle name="Header2 3 2 3 4 2" xfId="5320"/>
    <cellStyle name="Header2 3 2 3 5" xfId="9426"/>
    <cellStyle name="Header2 3 2 3 5 2" xfId="9431"/>
    <cellStyle name="Header2 3 2 3 6" xfId="9435"/>
    <cellStyle name="Header2 3 2 3 6 2" xfId="9439"/>
    <cellStyle name="Header2 3 2 3 7" xfId="9446"/>
    <cellStyle name="Header2 3 2 4" xfId="8001"/>
    <cellStyle name="Header2 3 2 4 2" xfId="4327"/>
    <cellStyle name="Header2 3 2 5" xfId="9451"/>
    <cellStyle name="Header2 3 2 5 2" xfId="9453"/>
    <cellStyle name="Header2 3 2 6" xfId="9459"/>
    <cellStyle name="Header2 3 2 6 2" xfId="9461"/>
    <cellStyle name="Header2 3 2 7" xfId="1969"/>
    <cellStyle name="Header2 3 2 7 2" xfId="9466"/>
    <cellStyle name="Header2 3 2 8" xfId="9469"/>
    <cellStyle name="Header2 3 2 8 2" xfId="9472"/>
    <cellStyle name="Header2 3 2 9" xfId="9477"/>
    <cellStyle name="Header2 3 3" xfId="8785"/>
    <cellStyle name="Header2 3 3 2" xfId="9478"/>
    <cellStyle name="Header2 3 3 2 2" xfId="9479"/>
    <cellStyle name="Header2 3 3 2 2 2" xfId="1313"/>
    <cellStyle name="Header2 3 3 2 3" xfId="9480"/>
    <cellStyle name="Header2 3 3 2 3 2" xfId="4343"/>
    <cellStyle name="Header2 3 3 2 4" xfId="5850"/>
    <cellStyle name="Header2 3 3 2 4 2" xfId="9481"/>
    <cellStyle name="Header2 3 3 2 5" xfId="1091"/>
    <cellStyle name="Header2 3 3 2 5 2" xfId="9482"/>
    <cellStyle name="Header2 3 3 2 6" xfId="7073"/>
    <cellStyle name="Header2 3 3 2 6 2" xfId="7565"/>
    <cellStyle name="Header2 3 3 2 7" xfId="4646"/>
    <cellStyle name="Header2 3 3 3" xfId="9487"/>
    <cellStyle name="Header2 3 3 3 2" xfId="9490"/>
    <cellStyle name="Header2 3 3 3 2 2" xfId="6273"/>
    <cellStyle name="Header2 3 3 3 3" xfId="9492"/>
    <cellStyle name="Header2 3 3 3 3 2" xfId="8523"/>
    <cellStyle name="Header2 3 3 3 4" xfId="9494"/>
    <cellStyle name="Header2 3 3 3 4 2" xfId="5474"/>
    <cellStyle name="Header2 3 3 3 5" xfId="7513"/>
    <cellStyle name="Header2 3 3 3 5 2" xfId="9092"/>
    <cellStyle name="Header2 3 3 3 6" xfId="9496"/>
    <cellStyle name="Header2 3 3 3 6 2" xfId="1127"/>
    <cellStyle name="Header2 3 3 3 7" xfId="9498"/>
    <cellStyle name="Header2 3 3 4" xfId="9501"/>
    <cellStyle name="Header2 3 3 4 2" xfId="9502"/>
    <cellStyle name="Header2 3 3 5" xfId="9504"/>
    <cellStyle name="Header2 3 3 5 2" xfId="1062"/>
    <cellStyle name="Header2 3 3 6" xfId="5673"/>
    <cellStyle name="Header2 3 3 6 2" xfId="9506"/>
    <cellStyle name="Header2 3 3 7" xfId="9507"/>
    <cellStyle name="Header2 3 3 7 2" xfId="9509"/>
    <cellStyle name="Header2 3 3 8" xfId="9511"/>
    <cellStyle name="Header2 3 3 8 2" xfId="9513"/>
    <cellStyle name="Header2 3 3 9" xfId="9516"/>
    <cellStyle name="Header2 3 4" xfId="9078"/>
    <cellStyle name="Header2 3 4 2" xfId="9517"/>
    <cellStyle name="Header2 3 4 2 2" xfId="2763"/>
    <cellStyle name="Header2 3 4 3" xfId="9519"/>
    <cellStyle name="Header2 3 4 3 2" xfId="9521"/>
    <cellStyle name="Header2 3 4 4" xfId="6089"/>
    <cellStyle name="Header2 3 4 4 2" xfId="9524"/>
    <cellStyle name="Header2 3 4 5" xfId="6151"/>
    <cellStyle name="Header2 3 4 5 2" xfId="1381"/>
    <cellStyle name="Header2 3 4 6" xfId="6217"/>
    <cellStyle name="Header2 3 4 6 2" xfId="9526"/>
    <cellStyle name="Header2 3 4 7" xfId="6241"/>
    <cellStyle name="Header2 3 5" xfId="9529"/>
    <cellStyle name="Header2 3 5 2" xfId="9532"/>
    <cellStyle name="Header2 3 5 2 2" xfId="9533"/>
    <cellStyle name="Header2 3 5 3" xfId="9538"/>
    <cellStyle name="Header2 3 5 3 2" xfId="7804"/>
    <cellStyle name="Header2 3 5 4" xfId="9539"/>
    <cellStyle name="Header2 3 5 4 2" xfId="8690"/>
    <cellStyle name="Header2 3 5 5" xfId="9541"/>
    <cellStyle name="Header2 3 5 5 2" xfId="5293"/>
    <cellStyle name="Header2 3 5 6" xfId="1385"/>
    <cellStyle name="Header2 3 5 6 2" xfId="6249"/>
    <cellStyle name="Header2 3 5 7" xfId="5264"/>
    <cellStyle name="Header2 3 6" xfId="9543"/>
    <cellStyle name="Header2 3 6 2" xfId="9545"/>
    <cellStyle name="Header2 3 7" xfId="9546"/>
    <cellStyle name="Header2 3 7 2" xfId="9547"/>
    <cellStyle name="Header2 3 8" xfId="4629"/>
    <cellStyle name="Header2 3 8 2" xfId="3650"/>
    <cellStyle name="Header2 3 9" xfId="1878"/>
    <cellStyle name="Header2 3 9 2" xfId="9548"/>
    <cellStyle name="Header2 4" xfId="9549"/>
    <cellStyle name="Header2 4 2" xfId="9554"/>
    <cellStyle name="Header2 4 2 2" xfId="9559"/>
    <cellStyle name="Header2 4 2 2 2" xfId="3127"/>
    <cellStyle name="Header2 4 2 2 6" xfId="9561"/>
    <cellStyle name="Header2 4 2 2 6 2" xfId="9564"/>
    <cellStyle name="Header2 4 2 2 6 2 2" xfId="9565"/>
    <cellStyle name="Header2 4 2 2 6 3" xfId="9567"/>
    <cellStyle name="Header2 4 2 2 6 3 2" xfId="4622"/>
    <cellStyle name="Header2 4 2 2 6 4" xfId="4114"/>
    <cellStyle name="Header2 4 2 2 6 4 2" xfId="4458"/>
    <cellStyle name="Header2 4 2 2 6 5" xfId="9571"/>
    <cellStyle name="Header2 4 2 2 6 5 2" xfId="3460"/>
    <cellStyle name="Header2 4 2 2 6 6" xfId="9577"/>
    <cellStyle name="Header2 4 2 2 6 6 2" xfId="2350"/>
    <cellStyle name="Header2 4 2 2 6 7" xfId="9579"/>
    <cellStyle name="Header2 4 2 3" xfId="1653"/>
    <cellStyle name="Header2 4 2 3 2" xfId="9580"/>
    <cellStyle name="Header2 4 2 4" xfId="9583"/>
    <cellStyle name="Header2 4 2 4 2" xfId="9584"/>
    <cellStyle name="Header2 4 2 5" xfId="1543"/>
    <cellStyle name="Header2 4 2 5 2" xfId="9586"/>
    <cellStyle name="Header2 4 2 6" xfId="9587"/>
    <cellStyle name="Header2 4 2 6 2" xfId="1703"/>
    <cellStyle name="Header2 4 2 7" xfId="1317"/>
    <cellStyle name="Header2 4 3" xfId="1367"/>
    <cellStyle name="Header2 4 3 2" xfId="9589"/>
    <cellStyle name="Header2 4 3 2 2" xfId="9592"/>
    <cellStyle name="Header2 4 3 3" xfId="6920"/>
    <cellStyle name="Header2 4 3 3 2" xfId="9594"/>
    <cellStyle name="Header2 4 3 4" xfId="6157"/>
    <cellStyle name="Header2 4 3 4 2" xfId="4369"/>
    <cellStyle name="Header2 4 3 5" xfId="9600"/>
    <cellStyle name="Header2 4 3 5 2" xfId="9602"/>
    <cellStyle name="Header2 4 3 6" xfId="7201"/>
    <cellStyle name="Header2 4 3 6 2" xfId="9606"/>
    <cellStyle name="Header2 4 3 7" xfId="1714"/>
    <cellStyle name="Header2 4 4" xfId="5075"/>
    <cellStyle name="Header2 4 4 2" xfId="5019"/>
    <cellStyle name="Header2 4 5" xfId="7765"/>
    <cellStyle name="Header2 4 5 2" xfId="9607"/>
    <cellStyle name="Header2 4 6" xfId="4124"/>
    <cellStyle name="Header2 4 6 2" xfId="9609"/>
    <cellStyle name="Header2 4 7" xfId="9611"/>
    <cellStyle name="Header2 4 7 2" xfId="6000"/>
    <cellStyle name="Header2 4 8" xfId="9614"/>
    <cellStyle name="Header2 4 8 2" xfId="9615"/>
    <cellStyle name="Header2 4 9" xfId="9616"/>
    <cellStyle name="Header2 5" xfId="9620"/>
    <cellStyle name="Header2 5 2" xfId="9623"/>
    <cellStyle name="Header2 5 2 2" xfId="3372"/>
    <cellStyle name="Header2 5 2 2 2" xfId="609"/>
    <cellStyle name="Header2 5 2 3" xfId="5679"/>
    <cellStyle name="Header2 5 2 3 2" xfId="9628"/>
    <cellStyle name="Header2 5 2 4" xfId="9635"/>
    <cellStyle name="Header2 5 2 4 2" xfId="5575"/>
    <cellStyle name="Header2 5 2 5" xfId="9643"/>
    <cellStyle name="Header2 5 2 5 2" xfId="9648"/>
    <cellStyle name="Header2 5 2 6" xfId="5280"/>
    <cellStyle name="Header2 5 2 6 2" xfId="4636"/>
    <cellStyle name="Header2 5 2 7" xfId="9650"/>
    <cellStyle name="Header2 5 3" xfId="8797"/>
    <cellStyle name="Header2 5 3 2" xfId="8230"/>
    <cellStyle name="Header2 5 3 2 2" xfId="8235"/>
    <cellStyle name="Header2 5 3 3" xfId="8243"/>
    <cellStyle name="Header2 5 3 3 2" xfId="8250"/>
    <cellStyle name="Header2 5 3 4" xfId="8258"/>
    <cellStyle name="Header2 5 3 4 2" xfId="8265"/>
    <cellStyle name="Header2 5 3 5" xfId="8275"/>
    <cellStyle name="Header2 5 3 5 2" xfId="8282"/>
    <cellStyle name="Header2 5 3 6" xfId="6649"/>
    <cellStyle name="Header2 5 3 6 2" xfId="3506"/>
    <cellStyle name="Header2 5 3 7" xfId="8287"/>
    <cellStyle name="Header2 5 4" xfId="9081"/>
    <cellStyle name="Header2 5 4 2" xfId="9651"/>
    <cellStyle name="Header2 5 5" xfId="4069"/>
    <cellStyle name="Header2 5 5 2" xfId="9653"/>
    <cellStyle name="Header2 5 6" xfId="5158"/>
    <cellStyle name="Header2 5 6 2" xfId="9654"/>
    <cellStyle name="Header2 5 7" xfId="9655"/>
    <cellStyle name="Header2 5 7 2" xfId="9656"/>
    <cellStyle name="Header2 5 8" xfId="3360"/>
    <cellStyle name="Header2 5 8 2" xfId="2907"/>
    <cellStyle name="Header2 5 9" xfId="9658"/>
    <cellStyle name="Header2 6" xfId="9661"/>
    <cellStyle name="Header2 6 2" xfId="3322"/>
    <cellStyle name="Header2 6 2 2" xfId="2738"/>
    <cellStyle name="Header2 6 3" xfId="8808"/>
    <cellStyle name="Header2 6 3 2" xfId="6642"/>
    <cellStyle name="Header2 6 4" xfId="9088"/>
    <cellStyle name="Header2 6 4 2" xfId="9662"/>
    <cellStyle name="Header2 6 5" xfId="9666"/>
    <cellStyle name="Header2 6 5 2" xfId="4199"/>
    <cellStyle name="Header2 6 6" xfId="9668"/>
    <cellStyle name="Header2 6 6 2" xfId="9669"/>
    <cellStyle name="Header2 6 7" xfId="5609"/>
    <cellStyle name="Header2 7" xfId="5447"/>
    <cellStyle name="Header2 7 2" xfId="3174"/>
    <cellStyle name="Header2 7 2 2" xfId="99"/>
    <cellStyle name="Header2 7 3" xfId="8819"/>
    <cellStyle name="Header2 7 3 2" xfId="9671"/>
    <cellStyle name="Header2 7 4" xfId="7176"/>
    <cellStyle name="Header2 7 4 2" xfId="9680"/>
    <cellStyle name="Header2 7 5" xfId="9683"/>
    <cellStyle name="Header2 7 5 2" xfId="9693"/>
    <cellStyle name="Header2 7 6" xfId="9696"/>
    <cellStyle name="Header2 7 6 2" xfId="7396"/>
    <cellStyle name="Header2 7 7" xfId="9698"/>
    <cellStyle name="Header2 8" xfId="9699"/>
    <cellStyle name="Header2 8 2" xfId="7969"/>
    <cellStyle name="Header2 9" xfId="9700"/>
    <cellStyle name="Header2 9 2" xfId="9702"/>
    <cellStyle name="Heading 1 2" xfId="9704"/>
    <cellStyle name="Heading 2 2" xfId="5651"/>
    <cellStyle name="Heading 3 2" xfId="6478"/>
    <cellStyle name="Heading 3 2 2" xfId="9709"/>
    <cellStyle name="Heading 4 2" xfId="9713"/>
    <cellStyle name="Heading1" xfId="9714"/>
    <cellStyle name="Heading2" xfId="9717"/>
    <cellStyle name="HEADINGS" xfId="2270"/>
    <cellStyle name="HEADINGS 2" xfId="9720"/>
    <cellStyle name="HEADINGSTOP" xfId="9723"/>
    <cellStyle name="headoption" xfId="6854"/>
    <cellStyle name="headoption 10" xfId="9726"/>
    <cellStyle name="headoption 10 2" xfId="9728"/>
    <cellStyle name="headoption 2" xfId="9734"/>
    <cellStyle name="headoption 2 2" xfId="324"/>
    <cellStyle name="headoption 2 2 2" xfId="6888"/>
    <cellStyle name="headoption 2 2 2 2" xfId="163"/>
    <cellStyle name="headoption 2 2 3" xfId="6863"/>
    <cellStyle name="headoption 2 2 3 2" xfId="5880"/>
    <cellStyle name="headoption 2 2 4" xfId="7014"/>
    <cellStyle name="headoption 2 2 4 2" xfId="6518"/>
    <cellStyle name="headoption 2 2 5" xfId="9741"/>
    <cellStyle name="headoption 2 2 5 2" xfId="9139"/>
    <cellStyle name="headoption 2 2 6" xfId="9751"/>
    <cellStyle name="headoption 2 2 6 2" xfId="9757"/>
    <cellStyle name="headoption 2 2 7" xfId="1945"/>
    <cellStyle name="headoption 2 3" xfId="5594"/>
    <cellStyle name="headoption 2 3 2" xfId="9762"/>
    <cellStyle name="headoption 2 3 2 2" xfId="9767"/>
    <cellStyle name="headoption 2 3 3" xfId="7757"/>
    <cellStyle name="headoption 2 3 3 2" xfId="8996"/>
    <cellStyle name="headoption 2 3 4" xfId="7489"/>
    <cellStyle name="headoption 2 3 4 2" xfId="7044"/>
    <cellStyle name="headoption 2 3 5" xfId="2868"/>
    <cellStyle name="headoption 2 3 5 2" xfId="9775"/>
    <cellStyle name="headoption 2 3 6" xfId="1723"/>
    <cellStyle name="headoption 2 3 6 2" xfId="9779"/>
    <cellStyle name="headoption 2 3 7" xfId="4559"/>
    <cellStyle name="headoption 2 4" xfId="9782"/>
    <cellStyle name="headoption 2 4 2" xfId="2096"/>
    <cellStyle name="headoption 2 5" xfId="9788"/>
    <cellStyle name="headoption 2 5 2" xfId="631"/>
    <cellStyle name="headoption 2 6" xfId="9792"/>
    <cellStyle name="headoption 2 6 2" xfId="1513"/>
    <cellStyle name="headoption 2 7" xfId="9795"/>
    <cellStyle name="headoption 2 7 2" xfId="9799"/>
    <cellStyle name="headoption 2 8" xfId="8146"/>
    <cellStyle name="headoption 2 8 2" xfId="9803"/>
    <cellStyle name="headoption 2 9" xfId="3892"/>
    <cellStyle name="headoption 3" xfId="4690"/>
    <cellStyle name="headoption 3 2" xfId="886"/>
    <cellStyle name="headoption 3 2 2" xfId="1246"/>
    <cellStyle name="headoption 3 2 2 2" xfId="9811"/>
    <cellStyle name="headoption 3 2 3" xfId="5961"/>
    <cellStyle name="headoption 3 2 3 2" xfId="9819"/>
    <cellStyle name="headoption 3 2 4" xfId="2610"/>
    <cellStyle name="headoption 3 2 4 2" xfId="3927"/>
    <cellStyle name="headoption 3 2 5" xfId="9823"/>
    <cellStyle name="headoption 3 2 5 2" xfId="7126"/>
    <cellStyle name="headoption 3 2 6" xfId="6080"/>
    <cellStyle name="headoption 3 2 6 2" xfId="9831"/>
    <cellStyle name="headoption 3 2 7" xfId="2939"/>
    <cellStyle name="headoption 3 3" xfId="6473"/>
    <cellStyle name="headoption 3 3 2" xfId="9835"/>
    <cellStyle name="headoption 3 3 2 2" xfId="4921"/>
    <cellStyle name="headoption 3 3 3" xfId="2634"/>
    <cellStyle name="headoption 3 3 3 2" xfId="9840"/>
    <cellStyle name="headoption 3 3 4" xfId="9846"/>
    <cellStyle name="headoption 3 3 4 2" xfId="4347"/>
    <cellStyle name="headoption 3 3 5" xfId="9854"/>
    <cellStyle name="headoption 3 3 5 2" xfId="9858"/>
    <cellStyle name="headoption 3 3 6" xfId="9375"/>
    <cellStyle name="headoption 3 3 6 2" xfId="4284"/>
    <cellStyle name="headoption 3 3 7" xfId="9861"/>
    <cellStyle name="headoption 3 4" xfId="9865"/>
    <cellStyle name="headoption 3 4 2" xfId="9871"/>
    <cellStyle name="headoption 3 5" xfId="9879"/>
    <cellStyle name="headoption 3 5 2" xfId="9887"/>
    <cellStyle name="headoption 3 6" xfId="975"/>
    <cellStyle name="headoption 3 6 2" xfId="9890"/>
    <cellStyle name="headoption 3 7" xfId="9895"/>
    <cellStyle name="headoption 3 7 2" xfId="9897"/>
    <cellStyle name="headoption 3 8" xfId="9906"/>
    <cellStyle name="headoption 3 8 2" xfId="9908"/>
    <cellStyle name="headoption 3 9" xfId="9912"/>
    <cellStyle name="headoption 4" xfId="9919"/>
    <cellStyle name="headoption 4 2" xfId="9925"/>
    <cellStyle name="headoption 4 2 2" xfId="9927"/>
    <cellStyle name="headoption 4 3" xfId="5171"/>
    <cellStyle name="headoption 4 3 2" xfId="1490"/>
    <cellStyle name="headoption 4 4" xfId="5113"/>
    <cellStyle name="headoption 4 4 2" xfId="9931"/>
    <cellStyle name="headoption 4 5" xfId="9934"/>
    <cellStyle name="headoption 4 5 2" xfId="1803"/>
    <cellStyle name="headoption 4 6" xfId="4235"/>
    <cellStyle name="headoption 4 6 2" xfId="9936"/>
    <cellStyle name="headoption 4 7" xfId="5230"/>
    <cellStyle name="headoption 5" xfId="9941"/>
    <cellStyle name="headoption 5 2" xfId="1635"/>
    <cellStyle name="headoption 5 2 2" xfId="9942"/>
    <cellStyle name="headoption 5 3" xfId="2444"/>
    <cellStyle name="headoption 5 3 2" xfId="9943"/>
    <cellStyle name="headoption 5 4" xfId="558"/>
    <cellStyle name="headoption 5 4 2" xfId="9944"/>
    <cellStyle name="headoption 5 5" xfId="9947"/>
    <cellStyle name="headoption 5 5 2" xfId="489"/>
    <cellStyle name="headoption 5 6" xfId="3308"/>
    <cellStyle name="headoption 5 6 2" xfId="3229"/>
    <cellStyle name="headoption 5 7" xfId="8076"/>
    <cellStyle name="headoption 6" xfId="1498"/>
    <cellStyle name="headoption 6 2" xfId="7619"/>
    <cellStyle name="headoption 6 2 2" xfId="7630"/>
    <cellStyle name="headoption 6 3" xfId="7229"/>
    <cellStyle name="headoption 6 3 2" xfId="9949"/>
    <cellStyle name="headoption 6 4" xfId="5984"/>
    <cellStyle name="headoption 6 5" xfId="5335"/>
    <cellStyle name="headoption 6 5 2" xfId="9952"/>
    <cellStyle name="headoption 6 6" xfId="9955"/>
    <cellStyle name="headoption 6 6 2" xfId="7834"/>
    <cellStyle name="headoption 7" xfId="6406"/>
    <cellStyle name="headoption 7 2" xfId="7700"/>
    <cellStyle name="headoption 8" xfId="3332"/>
    <cellStyle name="headoption 8 2" xfId="7112"/>
    <cellStyle name="headoption 9" xfId="9959"/>
    <cellStyle name="headoption 9 2" xfId="5167"/>
    <cellStyle name="Helv8_PFD4.XLS" xfId="9964"/>
    <cellStyle name="HIDE" xfId="8777"/>
    <cellStyle name="Hoa-Scholl" xfId="9968"/>
    <cellStyle name="Hoa-Scholl 10" xfId="9970"/>
    <cellStyle name="Hoa-Scholl 10 2" xfId="9979"/>
    <cellStyle name="Hoa-Scholl 2" xfId="9983"/>
    <cellStyle name="Hoa-Scholl 2 2" xfId="9986"/>
    <cellStyle name="Hoa-Scholl 2 2 2" xfId="9987"/>
    <cellStyle name="Hoa-Scholl 2 2 2 2" xfId="665"/>
    <cellStyle name="Hoa-Scholl 2 2 3" xfId="6178"/>
    <cellStyle name="Hoa-Scholl 2 2 3 2" xfId="643"/>
    <cellStyle name="Hoa-Scholl 2 2 4" xfId="5907"/>
    <cellStyle name="Hoa-Scholl 2 2 4 2" xfId="9989"/>
    <cellStyle name="Hoa-Scholl 2 2 5" xfId="4034"/>
    <cellStyle name="Hoa-Scholl 2 2 5 2" xfId="9991"/>
    <cellStyle name="Hoa-Scholl 2 2 6" xfId="9992"/>
    <cellStyle name="Hoa-Scholl 2 2 6 2" xfId="9995"/>
    <cellStyle name="Hoa-Scholl 2 2 7" xfId="9997"/>
    <cellStyle name="Hoa-Scholl 2 3" xfId="9998"/>
    <cellStyle name="Hoa-Scholl 2 3 2" xfId="10002"/>
    <cellStyle name="Hoa-Scholl 2 3 2 2" xfId="7928"/>
    <cellStyle name="Hoa-Scholl 2 3 3" xfId="10004"/>
    <cellStyle name="Hoa-Scholl 2 3 3 2" xfId="10007"/>
    <cellStyle name="Hoa-Scholl 2 3 4" xfId="10008"/>
    <cellStyle name="Hoa-Scholl 2 3 4 2" xfId="1339"/>
    <cellStyle name="Hoa-Scholl 2 3 5" xfId="10010"/>
    <cellStyle name="Hoa-Scholl 2 3 5 2" xfId="10015"/>
    <cellStyle name="Hoa-Scholl 2 3 6" xfId="10016"/>
    <cellStyle name="Hoa-Scholl 2 3 6 2" xfId="10022"/>
    <cellStyle name="Hoa-Scholl 2 3 7" xfId="6529"/>
    <cellStyle name="Hoa-Scholl 2 4" xfId="10025"/>
    <cellStyle name="Hoa-Scholl 2 4 2" xfId="3866"/>
    <cellStyle name="Hoa-Scholl 2 5" xfId="3805"/>
    <cellStyle name="Hoa-Scholl 2 5 2" xfId="6878"/>
    <cellStyle name="Hoa-Scholl 2 6" xfId="10030"/>
    <cellStyle name="Hoa-Scholl 2 6 2" xfId="7961"/>
    <cellStyle name="Hoa-Scholl 2 7" xfId="10034"/>
    <cellStyle name="Hoa-Scholl 2 7 2" xfId="10042"/>
    <cellStyle name="Hoa-Scholl 2 8" xfId="5419"/>
    <cellStyle name="Hoa-Scholl 2 8 2" xfId="10046"/>
    <cellStyle name="Hoa-Scholl 2 9" xfId="4712"/>
    <cellStyle name="Hoa-Scholl 3" xfId="10050"/>
    <cellStyle name="Hoa-Scholl 3 2" xfId="10057"/>
    <cellStyle name="Hoa-Scholl 3 2 2" xfId="10059"/>
    <cellStyle name="Hoa-Scholl 3 2 2 2" xfId="7035"/>
    <cellStyle name="Hoa-Scholl 3 2 3" xfId="10061"/>
    <cellStyle name="Hoa-Scholl 3 2 3 2" xfId="4603"/>
    <cellStyle name="Hoa-Scholl 3 2 4" xfId="2901"/>
    <cellStyle name="Hoa-Scholl 3 2 4 2" xfId="10069"/>
    <cellStyle name="Hoa-Scholl 3 2 5" xfId="10072"/>
    <cellStyle name="Hoa-Scholl 3 2 5 2" xfId="10073"/>
    <cellStyle name="Hoa-Scholl 3 2 6" xfId="10074"/>
    <cellStyle name="Hoa-Scholl 3 2 6 2" xfId="4495"/>
    <cellStyle name="Hoa-Scholl 3 2 7" xfId="10077"/>
    <cellStyle name="Hoa-Scholl 3 3" xfId="10082"/>
    <cellStyle name="Hoa-Scholl 3 3 2" xfId="10088"/>
    <cellStyle name="Hoa-Scholl 3 3 2 2" xfId="10090"/>
    <cellStyle name="Hoa-Scholl 3 3 3" xfId="10098"/>
    <cellStyle name="Hoa-Scholl 3 3 3 2" xfId="10103"/>
    <cellStyle name="Hoa-Scholl 3 3 4" xfId="4800"/>
    <cellStyle name="Hoa-Scholl 3 3 4 2" xfId="1859"/>
    <cellStyle name="Hoa-Scholl 3 3 5" xfId="6879"/>
    <cellStyle name="Hoa-Scholl 3 3 5 2" xfId="158"/>
    <cellStyle name="Hoa-Scholl 3 3 6" xfId="10107"/>
    <cellStyle name="Hoa-Scholl 3 3 6 2" xfId="10108"/>
    <cellStyle name="Hoa-Scholl 3 3 7" xfId="10111"/>
    <cellStyle name="Hoa-Scholl 3 4" xfId="10117"/>
    <cellStyle name="Hoa-Scholl 3 4 2" xfId="3107"/>
    <cellStyle name="Hoa-Scholl 3 5" xfId="8131"/>
    <cellStyle name="Hoa-Scholl 3 5 2" xfId="3363"/>
    <cellStyle name="Hoa-Scholl 3 6" xfId="10120"/>
    <cellStyle name="Hoa-Scholl 3 6 2" xfId="10128"/>
    <cellStyle name="Hoa-Scholl 3 7" xfId="10134"/>
    <cellStyle name="Hoa-Scholl 3 7 2" xfId="6690"/>
    <cellStyle name="Hoa-Scholl 3 8" xfId="10139"/>
    <cellStyle name="Hoa-Scholl 3 8 2" xfId="10143"/>
    <cellStyle name="Hoa-Scholl 3 9" xfId="10150"/>
    <cellStyle name="Hoa-Scholl 4" xfId="10152"/>
    <cellStyle name="Hoa-Scholl 4 2" xfId="1570"/>
    <cellStyle name="Hoa-Scholl 4 2 2" xfId="10155"/>
    <cellStyle name="Hoa-Scholl 4 3" xfId="10160"/>
    <cellStyle name="Hoa-Scholl 4 3 2" xfId="1975"/>
    <cellStyle name="Hoa-Scholl 4 4" xfId="10165"/>
    <cellStyle name="Hoa-Scholl 4 4 2" xfId="4570"/>
    <cellStyle name="Hoa-Scholl 4 5" xfId="7925"/>
    <cellStyle name="Hoa-Scholl 4 5 2" xfId="10169"/>
    <cellStyle name="Hoa-Scholl 4 6" xfId="10172"/>
    <cellStyle name="Hoa-Scholl 4 6 2" xfId="4317"/>
    <cellStyle name="Hoa-Scholl 4 7" xfId="7373"/>
    <cellStyle name="Hoa-Scholl 5" xfId="10174"/>
    <cellStyle name="Hoa-Scholl 5 2" xfId="10177"/>
    <cellStyle name="Hoa-Scholl 5 2 2" xfId="5025"/>
    <cellStyle name="Hoa-Scholl 5 3" xfId="10181"/>
    <cellStyle name="Hoa-Scholl 5 3 2" xfId="10187"/>
    <cellStyle name="Hoa-Scholl 5 4" xfId="10191"/>
    <cellStyle name="Hoa-Scholl 5 4 2" xfId="10197"/>
    <cellStyle name="Hoa-Scholl 5 5" xfId="5669"/>
    <cellStyle name="Hoa-Scholl 5 5 2" xfId="10204"/>
    <cellStyle name="Hoa-Scholl 5 6" xfId="10212"/>
    <cellStyle name="Hoa-Scholl 5 6 2" xfId="10219"/>
    <cellStyle name="Hoa-Scholl 5 7" xfId="6501"/>
    <cellStyle name="Hoa-Scholl 6" xfId="2497"/>
    <cellStyle name="Hoa-Scholl 6 2" xfId="2891"/>
    <cellStyle name="Hoa-Scholl 6 2 2" xfId="5873"/>
    <cellStyle name="Hoa-Scholl 6 3" xfId="10222"/>
    <cellStyle name="Hoa-Scholl 6 3 2" xfId="10228"/>
    <cellStyle name="Hoa-Scholl 6 4" xfId="10232"/>
    <cellStyle name="Hoa-Scholl 6 5" xfId="10236"/>
    <cellStyle name="Hoa-Scholl 6 5 2" xfId="8116"/>
    <cellStyle name="Hoa-Scholl 6 6" xfId="10246"/>
    <cellStyle name="Hoa-Scholl 6 6 2" xfId="10251"/>
    <cellStyle name="Hoa-Scholl 7" xfId="10253"/>
    <cellStyle name="Hoa-Scholl 7 2" xfId="10255"/>
    <cellStyle name="Hoa-Scholl 8" xfId="10256"/>
    <cellStyle name="Hoa-Scholl 8 2" xfId="10259"/>
    <cellStyle name="Hoa-Scholl 9" xfId="10261"/>
    <cellStyle name="Hoa-Scholl 9 2" xfId="10264"/>
    <cellStyle name="HUY" xfId="10268"/>
    <cellStyle name="i phÝ kh¸c_B¶ng 2" xfId="9483"/>
    <cellStyle name="I.3" xfId="8958"/>
    <cellStyle name="i·0" xfId="10271"/>
    <cellStyle name="i·0??????????_x0003_?_x0010__x0001_??Luu??9JS—_x0008_??????????????????ò_x0001_????&lt;i·0???" xfId="5161"/>
    <cellStyle name="i·0??????????_x0007_?_x0010__x0001_??PrintDT??9JS—_x0008_??????????????????¼_x0001_????&lt;i·" xfId="3123"/>
    <cellStyle name="ï-¾È»ê_BiÓu TB" xfId="10096"/>
    <cellStyle name="Input [yellow]" xfId="1323"/>
    <cellStyle name="Input [yellow] 10" xfId="10277"/>
    <cellStyle name="Input [yellow] 10 2" xfId="10278"/>
    <cellStyle name="Input [yellow] 11" xfId="10279"/>
    <cellStyle name="Input [yellow] 11 2" xfId="5353"/>
    <cellStyle name="Input [yellow] 12" xfId="10281"/>
    <cellStyle name="Input [yellow] 12 2" xfId="8213"/>
    <cellStyle name="Input [yellow] 2" xfId="2790"/>
    <cellStyle name="Input [yellow] 2 10" xfId="10287"/>
    <cellStyle name="Input [yellow] 2 10 2" xfId="10288"/>
    <cellStyle name="Input [yellow] 2 2" xfId="10293"/>
    <cellStyle name="Input [yellow] 2 2 2" xfId="1943"/>
    <cellStyle name="Input [yellow] 2 2 2 2" xfId="10295"/>
    <cellStyle name="Input [yellow] 2 2 2 2 2" xfId="5441"/>
    <cellStyle name="Input [yellow] 2 2 2 3" xfId="4428"/>
    <cellStyle name="Input [yellow] 2 2 2 3 2" xfId="7286"/>
    <cellStyle name="Input [yellow] 2 2 2 4" xfId="4441"/>
    <cellStyle name="Input [yellow] 2 2 2 4 2" xfId="10296"/>
    <cellStyle name="Input [yellow] 2 2 2 5" xfId="5950"/>
    <cellStyle name="Input [yellow] 2 2 2 5 2" xfId="10298"/>
    <cellStyle name="Input [yellow] 2 2 2 6" xfId="10306"/>
    <cellStyle name="Input [yellow] 2 2 2 6 2" xfId="10314"/>
    <cellStyle name="Input [yellow] 2 2 2 7" xfId="10322"/>
    <cellStyle name="Input [yellow] 2 2 3" xfId="10327"/>
    <cellStyle name="Input [yellow] 2 2 3 2" xfId="10329"/>
    <cellStyle name="Input [yellow] 2 2 3 2 2" xfId="10331"/>
    <cellStyle name="Input [yellow] 2 2 3 3" xfId="10333"/>
    <cellStyle name="Input [yellow] 2 2 3 3 2" xfId="9957"/>
    <cellStyle name="Input [yellow] 2 2 3 4" xfId="10342"/>
    <cellStyle name="Input [yellow] 2 2 3 4 2" xfId="2143"/>
    <cellStyle name="Input [yellow] 2 2 3 5" xfId="4736"/>
    <cellStyle name="Input [yellow] 2 2 3 5 2" xfId="10347"/>
    <cellStyle name="Input [yellow] 2 2 3 6" xfId="10355"/>
    <cellStyle name="Input [yellow] 2 2 3 6 2" xfId="10359"/>
    <cellStyle name="Input [yellow] 2 2 3 7" xfId="4004"/>
    <cellStyle name="Input [yellow] 2 2 4" xfId="4198"/>
    <cellStyle name="Input [yellow] 2 2 4 2" xfId="9178"/>
    <cellStyle name="Input [yellow] 2 2 5" xfId="4906"/>
    <cellStyle name="Input [yellow] 2 2 5 2" xfId="9262"/>
    <cellStyle name="Input [yellow] 2 2 6" xfId="10363"/>
    <cellStyle name="Input [yellow] 2 2 6 2" xfId="3990"/>
    <cellStyle name="Input [yellow] 2 2 7" xfId="2689"/>
    <cellStyle name="Input [yellow] 2 2 7 2" xfId="3686"/>
    <cellStyle name="Input [yellow] 2 2 8" xfId="10367"/>
    <cellStyle name="Input [yellow] 2 2 8 2" xfId="8155"/>
    <cellStyle name="Input [yellow] 2 2 9" xfId="10372"/>
    <cellStyle name="Input [yellow] 2 3" xfId="10373"/>
    <cellStyle name="Input [yellow] 2 3 2" xfId="10375"/>
    <cellStyle name="Input [yellow] 2 3 2 2" xfId="684"/>
    <cellStyle name="Input [yellow] 2 3 2 2 2" xfId="10379"/>
    <cellStyle name="Input [yellow] 2 3 2 3" xfId="2529"/>
    <cellStyle name="Input [yellow] 2 3 2 3 2" xfId="10383"/>
    <cellStyle name="Input [yellow] 2 3 2 4" xfId="10387"/>
    <cellStyle name="Input [yellow] 2 3 2 4 2" xfId="10390"/>
    <cellStyle name="Input [yellow] 2 3 2 5" xfId="10393"/>
    <cellStyle name="Input [yellow] 2 3 2 5 2" xfId="10398"/>
    <cellStyle name="Input [yellow] 2 3 2 6" xfId="9737"/>
    <cellStyle name="Input [yellow] 2 3 2 6 2" xfId="323"/>
    <cellStyle name="Input [yellow] 2 3 2 7" xfId="4687"/>
    <cellStyle name="Input [yellow] 2 3 3" xfId="10405"/>
    <cellStyle name="Input [yellow] 2 3 3 2" xfId="10407"/>
    <cellStyle name="Input [yellow] 2 3 3 2 2" xfId="6553"/>
    <cellStyle name="Input [yellow] 2 3 3 3" xfId="6617"/>
    <cellStyle name="Input [yellow] 2 3 3 3 2" xfId="5686"/>
    <cellStyle name="Input [yellow] 2 3 3 4" xfId="1452"/>
    <cellStyle name="Input [yellow] 2 3 3 4 2" xfId="1101"/>
    <cellStyle name="Input [yellow] 2 3 3 5" xfId="4378"/>
    <cellStyle name="Input [yellow] 2 3 3 5 2" xfId="10414"/>
    <cellStyle name="Input [yellow] 2 3 3 6" xfId="10417"/>
    <cellStyle name="Input [yellow] 2 3 3 6 2" xfId="4814"/>
    <cellStyle name="Input [yellow] 2 3 3 7" xfId="10418"/>
    <cellStyle name="Input [yellow] 2 3 4" xfId="9670"/>
    <cellStyle name="Input [yellow] 2 3 4 2" xfId="9411"/>
    <cellStyle name="Input [yellow] 2 3 5" xfId="10419"/>
    <cellStyle name="Input [yellow] 2 3 5 2" xfId="9485"/>
    <cellStyle name="Input [yellow] 2 3 6" xfId="3911"/>
    <cellStyle name="Input [yellow] 2 3 6 2" xfId="9518"/>
    <cellStyle name="Input [yellow] 2 3 7" xfId="10422"/>
    <cellStyle name="Input [yellow] 2 3 7 2" xfId="9536"/>
    <cellStyle name="Input [yellow] 2 3 8" xfId="4109"/>
    <cellStyle name="Input [yellow] 2 3 8 2" xfId="10425"/>
    <cellStyle name="Input [yellow] 2 3 9" xfId="10427"/>
    <cellStyle name="Input [yellow] 2 4" xfId="10429"/>
    <cellStyle name="Input [yellow] 2 4 2" xfId="10430"/>
    <cellStyle name="Input [yellow] 2 4 2 2" xfId="10432"/>
    <cellStyle name="Input [yellow] 2 4 3" xfId="10435"/>
    <cellStyle name="Input [yellow] 2 4 3 2" xfId="6040"/>
    <cellStyle name="Input [yellow] 2 4 4" xfId="2539"/>
    <cellStyle name="Input [yellow] 2 4 4 2" xfId="1647"/>
    <cellStyle name="Input [yellow] 2 4 5" xfId="1631"/>
    <cellStyle name="Input [yellow] 2 4 5 2" xfId="6915"/>
    <cellStyle name="Input [yellow] 2 4 6" xfId="10436"/>
    <cellStyle name="Input [yellow] 2 4 6 2" xfId="10439"/>
    <cellStyle name="Input [yellow] 2 4 7" xfId="6943"/>
    <cellStyle name="Input [yellow] 2 5" xfId="10440"/>
    <cellStyle name="Input [yellow] 2 5 2" xfId="10442"/>
    <cellStyle name="Input [yellow] 2 5 2 2" xfId="3080"/>
    <cellStyle name="Input [yellow] 2 5 3" xfId="10443"/>
    <cellStyle name="Input [yellow] 2 5 3 2" xfId="6543"/>
    <cellStyle name="Input [yellow] 2 5 4" xfId="10444"/>
    <cellStyle name="Input [yellow] 2 5 4 2" xfId="5677"/>
    <cellStyle name="Input [yellow] 2 5 5" xfId="1443"/>
    <cellStyle name="Input [yellow] 2 5 5 2" xfId="8240"/>
    <cellStyle name="Input [yellow] 2 5 6" xfId="10445"/>
    <cellStyle name="Input [yellow] 2 5 6 2" xfId="10448"/>
    <cellStyle name="Input [yellow] 2 5 7" xfId="10450"/>
    <cellStyle name="Input [yellow] 2 6" xfId="10452"/>
    <cellStyle name="Input [yellow] 2 6 2" xfId="6303"/>
    <cellStyle name="Input [yellow] 2 6 2 2" xfId="8744"/>
    <cellStyle name="Input [yellow] 2 6 3" xfId="5815"/>
    <cellStyle name="Input [yellow] 2 6 3 2" xfId="7657"/>
    <cellStyle name="Input [yellow] 2 6 4" xfId="4755"/>
    <cellStyle name="Input [yellow] 2 6 5" xfId="10456"/>
    <cellStyle name="Input [yellow] 2 6 5 2" xfId="3137"/>
    <cellStyle name="Input [yellow] 2 6 6" xfId="2761"/>
    <cellStyle name="Input [yellow] 2 6 6 2" xfId="10457"/>
    <cellStyle name="Input [yellow] 2 7" xfId="3141"/>
    <cellStyle name="Input [yellow] 2 7 2" xfId="10460"/>
    <cellStyle name="Input [yellow] 2 8" xfId="7930"/>
    <cellStyle name="Input [yellow] 2 8 2" xfId="10464"/>
    <cellStyle name="Input [yellow] 2 9" xfId="5449"/>
    <cellStyle name="Input [yellow] 2 9 2" xfId="7920"/>
    <cellStyle name="Input [yellow] 3" xfId="10467"/>
    <cellStyle name="Input [yellow] 3 10" xfId="10469"/>
    <cellStyle name="Input [yellow] 3 10 2" xfId="10472"/>
    <cellStyle name="Input [yellow] 3 2" xfId="10477"/>
    <cellStyle name="Input [yellow] 3 2 2" xfId="2934"/>
    <cellStyle name="Input [yellow] 3 2 2 2" xfId="10482"/>
    <cellStyle name="Input [yellow] 3 2 2 2 2" xfId="388"/>
    <cellStyle name="Input [yellow] 3 2 2 3" xfId="10486"/>
    <cellStyle name="Input [yellow] 3 2 2 3 2" xfId="1844"/>
    <cellStyle name="Input [yellow] 3 2 2 4" xfId="2581"/>
    <cellStyle name="Input [yellow] 3 2 2 4 2" xfId="1696"/>
    <cellStyle name="Input [yellow] 3 2 2 5" xfId="10490"/>
    <cellStyle name="Input [yellow] 3 2 2 5 2" xfId="10063"/>
    <cellStyle name="Input [yellow] 3 2 2 6" xfId="10496"/>
    <cellStyle name="Input [yellow] 3 2 2 6 2" xfId="10091"/>
    <cellStyle name="Input [yellow] 3 2 2 7" xfId="10503"/>
    <cellStyle name="Input [yellow] 3 2 3" xfId="3096"/>
    <cellStyle name="Input [yellow] 3 2 3 2" xfId="4015"/>
    <cellStyle name="Input [yellow] 3 2 3 2 2" xfId="10509"/>
    <cellStyle name="Input [yellow] 3 2 3 3" xfId="8189"/>
    <cellStyle name="Input [yellow] 3 2 3 3 2" xfId="3336"/>
    <cellStyle name="Input [yellow] 3 2 3 4" xfId="443"/>
    <cellStyle name="Input [yellow] 3 2 3 4 2" xfId="790"/>
    <cellStyle name="Input [yellow] 3 2 3 5" xfId="8191"/>
    <cellStyle name="Input [yellow] 3 2 3 5 2" xfId="347"/>
    <cellStyle name="Input [yellow] 3 2 3 6" xfId="73"/>
    <cellStyle name="Input [yellow] 3 2 3 6 2" xfId="8198"/>
    <cellStyle name="Input [yellow] 3 2 3 7" xfId="8206"/>
    <cellStyle name="Input [yellow] 3 2 4" xfId="9694"/>
    <cellStyle name="Input [yellow] 3 2 4 2" xfId="5081"/>
    <cellStyle name="Input [yellow] 3 2 5" xfId="10512"/>
    <cellStyle name="Input [yellow] 3 2 5 2" xfId="10515"/>
    <cellStyle name="Input [yellow] 3 2 6" xfId="10518"/>
    <cellStyle name="Input [yellow] 3 2 6 2" xfId="10519"/>
    <cellStyle name="Input [yellow] 3 2 7" xfId="10470"/>
    <cellStyle name="Input [yellow] 3 2 7 2" xfId="10473"/>
    <cellStyle name="Input [yellow] 3 2 8" xfId="10523"/>
    <cellStyle name="Input [yellow] 3 2 8 2" xfId="7192"/>
    <cellStyle name="Input [yellow] 3 2 9" xfId="10527"/>
    <cellStyle name="Input [yellow] 3 3" xfId="5660"/>
    <cellStyle name="Input [yellow] 3 3 2" xfId="10528"/>
    <cellStyle name="Input [yellow] 3 3 2 2" xfId="10529"/>
    <cellStyle name="Input [yellow] 3 3 2 2 2" xfId="10533"/>
    <cellStyle name="Input [yellow] 3 3 2 3" xfId="10535"/>
    <cellStyle name="Input [yellow] 3 3 2 3 2" xfId="6061"/>
    <cellStyle name="Input [yellow] 3 3 2 4" xfId="10537"/>
    <cellStyle name="Input [yellow] 3 3 2 4 2" xfId="10539"/>
    <cellStyle name="Input [yellow] 3 3 2 5" xfId="3384"/>
    <cellStyle name="Input [yellow] 3 3 2 5 2" xfId="10542"/>
    <cellStyle name="Input [yellow] 3 3 2 6" xfId="10547"/>
    <cellStyle name="Input [yellow] 3 3 2 6 2" xfId="1205"/>
    <cellStyle name="Input [yellow] 3 3 2 7" xfId="4699"/>
    <cellStyle name="Input [yellow] 3 3 3" xfId="6565"/>
    <cellStyle name="Input [yellow] 3 3 3 2" xfId="10554"/>
    <cellStyle name="Input [yellow] 3 3 3 2 2" xfId="4506"/>
    <cellStyle name="Input [yellow] 3 3 3 3" xfId="10556"/>
    <cellStyle name="Input [yellow] 3 3 3 3 2" xfId="10558"/>
    <cellStyle name="Input [yellow] 3 3 3 4" xfId="10562"/>
    <cellStyle name="Input [yellow] 3 3 3 4 2" xfId="10568"/>
    <cellStyle name="Input [yellow] 3 3 3 5" xfId="10570"/>
    <cellStyle name="Input [yellow] 3 3 3 5 2" xfId="1044"/>
    <cellStyle name="Input [yellow] 3 3 3 6" xfId="10574"/>
    <cellStyle name="Input [yellow] 3 3 3 6 2" xfId="4972"/>
    <cellStyle name="Input [yellow] 3 3 3 7" xfId="10576"/>
    <cellStyle name="Input [yellow] 3 3 4" xfId="7395"/>
    <cellStyle name="Input [yellow] 3 3 4 2" xfId="545"/>
    <cellStyle name="Input [yellow] 3 3 5" xfId="7401"/>
    <cellStyle name="Input [yellow] 3 3 5 2" xfId="10577"/>
    <cellStyle name="Input [yellow] 3 3 6" xfId="7403"/>
    <cellStyle name="Input [yellow] 3 3 6 2" xfId="10578"/>
    <cellStyle name="Input [yellow] 3 3 7" xfId="7406"/>
    <cellStyle name="Input [yellow] 3 3 7 2" xfId="10579"/>
    <cellStyle name="Input [yellow] 3 3 8" xfId="6755"/>
    <cellStyle name="Input [yellow] 3 3 8 2" xfId="10581"/>
    <cellStyle name="Input [yellow] 3 3 9" xfId="10585"/>
    <cellStyle name="Input [yellow] 3 4" xfId="10591"/>
    <cellStyle name="Input [yellow] 3 4 2" xfId="10592"/>
    <cellStyle name="Input [yellow] 3 4 2 2" xfId="4102"/>
    <cellStyle name="Input [yellow] 3 4 3" xfId="10593"/>
    <cellStyle name="Input [yellow] 3 4 3 2" xfId="7342"/>
    <cellStyle name="Input [yellow] 3 4 4" xfId="4596"/>
    <cellStyle name="Input [yellow] 3 4 4 2" xfId="5787"/>
    <cellStyle name="Input [yellow] 3 4 5" xfId="7107"/>
    <cellStyle name="Input [yellow] 3 4 5 2" xfId="10595"/>
    <cellStyle name="Input [yellow] 3 4 6" xfId="7272"/>
    <cellStyle name="Input [yellow] 3 4 6 2" xfId="10596"/>
    <cellStyle name="Input [yellow] 3 4 7" xfId="4475"/>
    <cellStyle name="Input [yellow] 3 5" xfId="6578"/>
    <cellStyle name="Input [yellow] 3 5 2" xfId="10597"/>
    <cellStyle name="Input [yellow] 3 5 2 2" xfId="10599"/>
    <cellStyle name="Input [yellow] 3 5 3" xfId="10376"/>
    <cellStyle name="Input [yellow] 3 5 3 2" xfId="10600"/>
    <cellStyle name="Input [yellow] 3 5 4" xfId="5630"/>
    <cellStyle name="Input [yellow] 3 5 4 2" xfId="2838"/>
    <cellStyle name="Input [yellow] 3 5 5" xfId="9115"/>
    <cellStyle name="Input [yellow] 3 5 5 2" xfId="1981"/>
    <cellStyle name="Input [yellow] 3 5 6" xfId="9119"/>
    <cellStyle name="Input [yellow] 3 5 6 2" xfId="9125"/>
    <cellStyle name="Input [yellow] 3 5 7" xfId="959"/>
    <cellStyle name="Input [yellow] 3 6" xfId="2078"/>
    <cellStyle name="Input [yellow] 3 6 2" xfId="1687"/>
    <cellStyle name="Input [yellow] 3 6 2 2" xfId="3132"/>
    <cellStyle name="Input [yellow] 3 6 3" xfId="10381"/>
    <cellStyle name="Input [yellow] 3 6 3 2" xfId="8035"/>
    <cellStyle name="Input [yellow] 3 6 4" xfId="7454"/>
    <cellStyle name="Input [yellow] 3 6 5" xfId="10601"/>
    <cellStyle name="Input [yellow] 3 6 5 2" xfId="1328"/>
    <cellStyle name="Input [yellow] 3 6 6" xfId="10604"/>
    <cellStyle name="Input [yellow] 3 6 6 2" xfId="1706"/>
    <cellStyle name="Input [yellow] 3 7" xfId="1377"/>
    <cellStyle name="Input [yellow] 3 7 2" xfId="8223"/>
    <cellStyle name="Input [yellow] 3 8" xfId="10606"/>
    <cellStyle name="Input [yellow] 3 8 2" xfId="10608"/>
    <cellStyle name="Input [yellow] 3 9" xfId="10614"/>
    <cellStyle name="Input [yellow] 3 9 2" xfId="6427"/>
    <cellStyle name="Input [yellow] 4" xfId="1535"/>
    <cellStyle name="Input [yellow] 4 2" xfId="10616"/>
    <cellStyle name="Input [yellow] 4 2 2" xfId="10620"/>
    <cellStyle name="Input [yellow] 4 2 2 2" xfId="10626"/>
    <cellStyle name="Input [yellow] 4 2 3" xfId="941"/>
    <cellStyle name="Input [yellow] 4 2 3 2" xfId="1409"/>
    <cellStyle name="Input [yellow] 4 2 4" xfId="10634"/>
    <cellStyle name="Input [yellow] 4 2 4 2" xfId="10369"/>
    <cellStyle name="Input [yellow] 4 2 5" xfId="10641"/>
    <cellStyle name="Input [yellow] 4 2 5 2" xfId="4107"/>
    <cellStyle name="Input [yellow] 4 2 6" xfId="10649"/>
    <cellStyle name="Input [yellow] 4 2 6 2" xfId="10652"/>
    <cellStyle name="Input [yellow] 4 2 7" xfId="8486"/>
    <cellStyle name="Input [yellow] 4 3" xfId="5718"/>
    <cellStyle name="Input [yellow] 4 3 2" xfId="10655"/>
    <cellStyle name="Input [yellow] 4 3 2 2" xfId="10658"/>
    <cellStyle name="Input [yellow] 4 3 3" xfId="10663"/>
    <cellStyle name="Input [yellow] 4 3 3 2" xfId="2501"/>
    <cellStyle name="Input [yellow] 4 3 4" xfId="10670"/>
    <cellStyle name="Input [yellow] 4 3 4 2" xfId="10525"/>
    <cellStyle name="Input [yellow] 4 3 5" xfId="10672"/>
    <cellStyle name="Input [yellow] 4 3 5 2" xfId="6753"/>
    <cellStyle name="Input [yellow] 4 3 6" xfId="981"/>
    <cellStyle name="Input [yellow] 4 3 6 2" xfId="4486"/>
    <cellStyle name="Input [yellow] 4 3 7" xfId="8498"/>
    <cellStyle name="Input [yellow] 4 4" xfId="10679"/>
    <cellStyle name="Input [yellow] 4 4 2" xfId="10684"/>
    <cellStyle name="Input [yellow] 4 5" xfId="1346"/>
    <cellStyle name="Input [yellow] 4 5 2" xfId="3641"/>
    <cellStyle name="Input [yellow] 4 6" xfId="10688"/>
    <cellStyle name="Input [yellow] 4 6 2" xfId="3378"/>
    <cellStyle name="Input [yellow] 4 7" xfId="10689"/>
    <cellStyle name="Input [yellow] 4 7 2" xfId="2007"/>
    <cellStyle name="Input [yellow] 4 8" xfId="10693"/>
    <cellStyle name="Input [yellow] 4 8 2" xfId="10699"/>
    <cellStyle name="Input [yellow] 4 9" xfId="10707"/>
    <cellStyle name="Input [yellow] 5" xfId="1964"/>
    <cellStyle name="Input [yellow] 5 2" xfId="10711"/>
    <cellStyle name="Input [yellow] 5 2 2" xfId="10712"/>
    <cellStyle name="Input [yellow] 5 2 2 2" xfId="10713"/>
    <cellStyle name="Input [yellow] 5 2 3" xfId="5903"/>
    <cellStyle name="Input [yellow] 5 2 3 2" xfId="10715"/>
    <cellStyle name="Input [yellow] 5 2 4" xfId="10718"/>
    <cellStyle name="Input [yellow] 5 2 4 2" xfId="1963"/>
    <cellStyle name="Input [yellow] 5 2 5" xfId="10719"/>
    <cellStyle name="Input [yellow] 5 2 5 2" xfId="5848"/>
    <cellStyle name="Input [yellow] 5 2 6" xfId="10720"/>
    <cellStyle name="Input [yellow] 5 2 6 2" xfId="10721"/>
    <cellStyle name="Input [yellow] 5 2 7" xfId="10722"/>
    <cellStyle name="Input [yellow] 5 3" xfId="10723"/>
    <cellStyle name="Input [yellow] 5 3 2" xfId="6009"/>
    <cellStyle name="Input [yellow] 5 3 2 2" xfId="10724"/>
    <cellStyle name="Input [yellow] 5 3 3" xfId="10725"/>
    <cellStyle name="Input [yellow] 5 3 3 2" xfId="10727"/>
    <cellStyle name="Input [yellow] 5 3 4" xfId="10728"/>
    <cellStyle name="Input [yellow] 5 3 4 2" xfId="10729"/>
    <cellStyle name="Input [yellow] 5 3 5" xfId="7942"/>
    <cellStyle name="Input [yellow] 5 3 5 2" xfId="10731"/>
    <cellStyle name="Input [yellow] 5 3 6" xfId="10733"/>
    <cellStyle name="Input [yellow] 5 3 6 2" xfId="3235"/>
    <cellStyle name="Input [yellow] 5 3 7" xfId="3409"/>
    <cellStyle name="Input [yellow] 5 4" xfId="10735"/>
    <cellStyle name="Input [yellow] 5 4 2" xfId="1505"/>
    <cellStyle name="Input [yellow] 5 5" xfId="10737"/>
    <cellStyle name="Input [yellow] 5 5 2" xfId="10738"/>
    <cellStyle name="Input [yellow] 5 6" xfId="10742"/>
    <cellStyle name="Input [yellow] 5 6 2" xfId="2744"/>
    <cellStyle name="Input [yellow] 5 7" xfId="10743"/>
    <cellStyle name="Input [yellow] 5 7 2" xfId="10745"/>
    <cellStyle name="Input [yellow] 5 8" xfId="3855"/>
    <cellStyle name="Input [yellow] 5 8 2" xfId="7060"/>
    <cellStyle name="Input [yellow] 5 9" xfId="10748"/>
    <cellStyle name="Input [yellow] 6" xfId="3563"/>
    <cellStyle name="Input [yellow] 6 2" xfId="2403"/>
    <cellStyle name="Input [yellow] 6 2 2" xfId="10751"/>
    <cellStyle name="Input [yellow] 6 3" xfId="10752"/>
    <cellStyle name="Input [yellow] 6 3 2" xfId="10753"/>
    <cellStyle name="Input [yellow] 6 4" xfId="4525"/>
    <cellStyle name="Input [yellow] 6 4 2" xfId="6719"/>
    <cellStyle name="Input [yellow] 6 5" xfId="10757"/>
    <cellStyle name="Input [yellow] 6 5 2" xfId="4263"/>
    <cellStyle name="Input [yellow] 6 6" xfId="3167"/>
    <cellStyle name="Input [yellow] 6 6 2" xfId="86"/>
    <cellStyle name="Input [yellow] 6 7" xfId="10758"/>
    <cellStyle name="Input [yellow] 7" xfId="10761"/>
    <cellStyle name="Input [yellow] 7 2" xfId="10765"/>
    <cellStyle name="Input [yellow] 7 2 2" xfId="10766"/>
    <cellStyle name="Input [yellow] 7 3" xfId="5090"/>
    <cellStyle name="Input [yellow] 7 3 2" xfId="9047"/>
    <cellStyle name="Input [yellow] 7 4" xfId="10769"/>
    <cellStyle name="Input [yellow] 7 4 2" xfId="10770"/>
    <cellStyle name="Input [yellow] 7 5" xfId="7152"/>
    <cellStyle name="Input [yellow] 7 5 2" xfId="10771"/>
    <cellStyle name="Input [yellow] 7 6" xfId="10772"/>
    <cellStyle name="Input [yellow] 7 6 2" xfId="10773"/>
    <cellStyle name="Input [yellow] 7 7" xfId="10774"/>
    <cellStyle name="Input [yellow] 8" xfId="9004"/>
    <cellStyle name="Input [yellow] 8 2" xfId="10777"/>
    <cellStyle name="Input [yellow] 8 2 2" xfId="6822"/>
    <cellStyle name="Input [yellow] 8 3" xfId="10778"/>
    <cellStyle name="Input [yellow] 8 3 2" xfId="10780"/>
    <cellStyle name="Input [yellow] 8 4" xfId="10782"/>
    <cellStyle name="Input [yellow] 8 5" xfId="2991"/>
    <cellStyle name="Input [yellow] 8 5 2" xfId="7800"/>
    <cellStyle name="Input [yellow] 8 6" xfId="4942"/>
    <cellStyle name="Input [yellow] 8 6 2" xfId="8681"/>
    <cellStyle name="Input [yellow] 9" xfId="10784"/>
    <cellStyle name="Input [yellow] 9 2" xfId="10790"/>
    <cellStyle name="Input 2" xfId="10796"/>
    <cellStyle name="Input 2 10" xfId="4898"/>
    <cellStyle name="Input 2 10 2" xfId="6803"/>
    <cellStyle name="Input 2 11" xfId="5869"/>
    <cellStyle name="Input 2 2" xfId="10303"/>
    <cellStyle name="Input 2 2 2" xfId="10310"/>
    <cellStyle name="Input 2 2 2 2" xfId="6697"/>
    <cellStyle name="Input 2 2 2 2 2" xfId="5932"/>
    <cellStyle name="Input 2 2 2 3" xfId="7786"/>
    <cellStyle name="Input 2 2 2 3 2" xfId="5329"/>
    <cellStyle name="Input 2 2 2 4" xfId="7790"/>
    <cellStyle name="Input 2 2 2 4 2" xfId="7937"/>
    <cellStyle name="Input 2 2 2 5" xfId="1904"/>
    <cellStyle name="Input 2 2 2 5 2" xfId="5149"/>
    <cellStyle name="Input 2 2 2 6" xfId="7811"/>
    <cellStyle name="Input 2 2 2 6 2" xfId="7827"/>
    <cellStyle name="Input 2 2 2 7" xfId="3341"/>
    <cellStyle name="Input 2 2 3" xfId="10798"/>
    <cellStyle name="Input 2 2 3 2" xfId="5714"/>
    <cellStyle name="Input 2 2 3 2 2" xfId="10804"/>
    <cellStyle name="Input 2 2 3 3" xfId="2552"/>
    <cellStyle name="Input 2 2 3 3 2" xfId="10810"/>
    <cellStyle name="Input 2 2 3 4" xfId="10815"/>
    <cellStyle name="Input 2 2 3 4 2" xfId="8506"/>
    <cellStyle name="Input 2 2 3 5" xfId="4038"/>
    <cellStyle name="Input 2 2 3 5 2" xfId="2393"/>
    <cellStyle name="Input 2 2 3 6" xfId="10818"/>
    <cellStyle name="Input 2 2 3 6 2" xfId="300"/>
    <cellStyle name="Input 2 2 3 7" xfId="793"/>
    <cellStyle name="Input 2 2 4" xfId="6705"/>
    <cellStyle name="Input 2 2 4 2" xfId="10819"/>
    <cellStyle name="Input 2 2 5" xfId="10823"/>
    <cellStyle name="Input 2 2 5 2" xfId="10826"/>
    <cellStyle name="Input 2 2 6" xfId="10829"/>
    <cellStyle name="Input 2 2 6 2" xfId="10832"/>
    <cellStyle name="Input 2 2 7" xfId="1900"/>
    <cellStyle name="Input 2 2 7 2" xfId="10836"/>
    <cellStyle name="Input 2 2 8" xfId="10840"/>
    <cellStyle name="Input 2 2 8 2" xfId="10842"/>
    <cellStyle name="Input 2 2 9" xfId="3346"/>
    <cellStyle name="Input 2 3" xfId="10320"/>
    <cellStyle name="Input 2 3 2" xfId="10844"/>
    <cellStyle name="Input 2 3 2 2" xfId="1111"/>
    <cellStyle name="Input 2 3 2 2 2" xfId="5112"/>
    <cellStyle name="Input 2 3 2 3" xfId="10848"/>
    <cellStyle name="Input 2 3 2 3 2" xfId="557"/>
    <cellStyle name="Input 2 3 2 4" xfId="10850"/>
    <cellStyle name="Input 2 3 2 4 2" xfId="5983"/>
    <cellStyle name="Input 2 3 2 5" xfId="5654"/>
    <cellStyle name="Input 2 3 2 5 2" xfId="7305"/>
    <cellStyle name="Input 2 3 2 6" xfId="6367"/>
    <cellStyle name="Input 2 3 2 6 2" xfId="2677"/>
    <cellStyle name="Input 2 3 2 7" xfId="10852"/>
    <cellStyle name="Input 2 3 3" xfId="248"/>
    <cellStyle name="Input 2 3 3 2" xfId="10797"/>
    <cellStyle name="Input 2 3 3 2 2" xfId="10304"/>
    <cellStyle name="Input 2 3 3 3" xfId="10855"/>
    <cellStyle name="Input 2 3 3 3 2" xfId="10353"/>
    <cellStyle name="Input 2 3 3 4" xfId="10857"/>
    <cellStyle name="Input 2 3 3 4 2" xfId="9230"/>
    <cellStyle name="Input 2 3 3 5" xfId="6485"/>
    <cellStyle name="Input 2 3 3 5 2" xfId="9319"/>
    <cellStyle name="Input 2 3 3 6" xfId="10860"/>
    <cellStyle name="Input 2 3 3 6 2" xfId="9354"/>
    <cellStyle name="Input 2 3 3 7" xfId="871"/>
    <cellStyle name="Input 2 3 4" xfId="5710"/>
    <cellStyle name="Input 2 3 4 2" xfId="6851"/>
    <cellStyle name="Input 2 3 5" xfId="2549"/>
    <cellStyle name="Input 2 3 5 2" xfId="6034"/>
    <cellStyle name="Input 2 3 6" xfId="10862"/>
    <cellStyle name="Input 2 3 6 2" xfId="1422"/>
    <cellStyle name="Input 2 3 7" xfId="10864"/>
    <cellStyle name="Input 2 3 7 2" xfId="2398"/>
    <cellStyle name="Input 2 3 8" xfId="10875"/>
    <cellStyle name="Input 2 3 8 2" xfId="307"/>
    <cellStyle name="Input 2 3 9" xfId="780"/>
    <cellStyle name="Input 2 4" xfId="10877"/>
    <cellStyle name="Input 2 4 2" xfId="2383"/>
    <cellStyle name="Input 2 4 2 2" xfId="10880"/>
    <cellStyle name="Input 2 4 3" xfId="10881"/>
    <cellStyle name="Input 2 4 3 2" xfId="10884"/>
    <cellStyle name="Input 2 4 4" xfId="5927"/>
    <cellStyle name="Input 2 4 4 2" xfId="2214"/>
    <cellStyle name="Input 2 4 5" xfId="10890"/>
    <cellStyle name="Input 2 4 5 2" xfId="10894"/>
    <cellStyle name="Input 2 4 6" xfId="9807"/>
    <cellStyle name="Input 2 4 6 2" xfId="10895"/>
    <cellStyle name="Input 2 4 7" xfId="10904"/>
    <cellStyle name="Input 2 5" xfId="10907"/>
    <cellStyle name="Input 2 5 2" xfId="10909"/>
    <cellStyle name="Input 2 5 2 2" xfId="2435"/>
    <cellStyle name="Input 2 5 3" xfId="10912"/>
    <cellStyle name="Input 2 5 3 2" xfId="10914"/>
    <cellStyle name="Input 2 5 4" xfId="5326"/>
    <cellStyle name="Input 2 5 4 2" xfId="10916"/>
    <cellStyle name="Input 2 5 5" xfId="10918"/>
    <cellStyle name="Input 2 5 5 2" xfId="10919"/>
    <cellStyle name="Input 2 5 6" xfId="9815"/>
    <cellStyle name="Input 2 5 6 2" xfId="10923"/>
    <cellStyle name="Input 2 5 7" xfId="4540"/>
    <cellStyle name="Input 2 6" xfId="10924"/>
    <cellStyle name="Input 2 6 2" xfId="10930"/>
    <cellStyle name="Input 2 7" xfId="10932"/>
    <cellStyle name="Input 2 7 2" xfId="7165"/>
    <cellStyle name="Input 2 8" xfId="10935"/>
    <cellStyle name="Input 2 8 2" xfId="8021"/>
    <cellStyle name="Input 2 9" xfId="7285"/>
    <cellStyle name="Input 2 9 2" xfId="10944"/>
    <cellStyle name="Input Cells" xfId="4780"/>
    <cellStyle name="Input Cells 2" xfId="1257"/>
    <cellStyle name="k" xfId="1297"/>
    <cellStyle name="k 10" xfId="9234"/>
    <cellStyle name="k 10 2" xfId="10946"/>
    <cellStyle name="k 11" xfId="6447"/>
    <cellStyle name="k 11 2" xfId="10950"/>
    <cellStyle name="k 2" xfId="10951"/>
    <cellStyle name="k 2 2" xfId="5016"/>
    <cellStyle name="k 2 2 2" xfId="10953"/>
    <cellStyle name="k 2 2 2 2" xfId="10956"/>
    <cellStyle name="k 2 2 3" xfId="2367"/>
    <cellStyle name="k 2 2 3 2" xfId="1194"/>
    <cellStyle name="k 2 2 4" xfId="10564"/>
    <cellStyle name="k 2 2 4 2" xfId="8542"/>
    <cellStyle name="k 2 2 5" xfId="729"/>
    <cellStyle name="k 2 2 5 2" xfId="3538"/>
    <cellStyle name="k 2 2 6" xfId="10958"/>
    <cellStyle name="k 2 2 6 2" xfId="10960"/>
    <cellStyle name="k 2 2 7" xfId="10967"/>
    <cellStyle name="k 2 3" xfId="4587"/>
    <cellStyle name="k 2 3 2" xfId="10972"/>
    <cellStyle name="k 2 3 2 2" xfId="1051"/>
    <cellStyle name="k 2 3 3" xfId="6583"/>
    <cellStyle name="k 2 3 3 2" xfId="3029"/>
    <cellStyle name="k 2 3 4" xfId="1039"/>
    <cellStyle name="k 2 3 4 2" xfId="10974"/>
    <cellStyle name="k 2 3 5" xfId="8585"/>
    <cellStyle name="k 2 3 5 2" xfId="416"/>
    <cellStyle name="k 2 3 6" xfId="4358"/>
    <cellStyle name="k 2 3 6 2" xfId="8709"/>
    <cellStyle name="k 2 3 7" xfId="3203"/>
    <cellStyle name="k 2 4" xfId="9265"/>
    <cellStyle name="k 2 4 2" xfId="9269"/>
    <cellStyle name="k 2 5" xfId="6236"/>
    <cellStyle name="k 2 5 2" xfId="9276"/>
    <cellStyle name="k 2 6" xfId="8464"/>
    <cellStyle name="k 2 6 2" xfId="598"/>
    <cellStyle name="k 2 7" xfId="2927"/>
    <cellStyle name="k 2 7 2" xfId="9283"/>
    <cellStyle name="k 2 8" xfId="3660"/>
    <cellStyle name="k 2 8 2" xfId="9288"/>
    <cellStyle name="k 3" xfId="8682"/>
    <cellStyle name="k 3 2" xfId="10977"/>
    <cellStyle name="k 3 2 2" xfId="1668"/>
    <cellStyle name="k 3 2 2 2" xfId="10451"/>
    <cellStyle name="k 3 2 3" xfId="10979"/>
    <cellStyle name="k 3 2 3 2" xfId="2080"/>
    <cellStyle name="k 3 2 4" xfId="6398"/>
    <cellStyle name="k 3 2 4 2" xfId="10686"/>
    <cellStyle name="k 3 2 5" xfId="10980"/>
    <cellStyle name="k 3 2 5 2" xfId="10740"/>
    <cellStyle name="k 3 2 6" xfId="10982"/>
    <cellStyle name="k 3 2 6 2" xfId="3171"/>
    <cellStyle name="k 3 2 7" xfId="10992"/>
    <cellStyle name="k 3 3" xfId="10995"/>
    <cellStyle name="k 3 3 2" xfId="2477"/>
    <cellStyle name="k 3 3 2 2" xfId="10996"/>
    <cellStyle name="k 3 3 3" xfId="5276"/>
    <cellStyle name="k 3 3 3 2" xfId="6746"/>
    <cellStyle name="k 3 3 4" xfId="6111"/>
    <cellStyle name="k 3 3 4 2" xfId="11002"/>
    <cellStyle name="k 3 3 5" xfId="8940"/>
    <cellStyle name="k 3 3 5 2" xfId="8943"/>
    <cellStyle name="k 3 3 6" xfId="8946"/>
    <cellStyle name="k 3 3 6 2" xfId="8948"/>
    <cellStyle name="k 3 3 7" xfId="8955"/>
    <cellStyle name="k 3 4" xfId="3965"/>
    <cellStyle name="k 3 4 2" xfId="8348"/>
    <cellStyle name="k 3 5" xfId="11006"/>
    <cellStyle name="k 3 5 2" xfId="11008"/>
    <cellStyle name="k 3 6" xfId="11012"/>
    <cellStyle name="k 3 6 2" xfId="7774"/>
    <cellStyle name="k 3 7" xfId="11013"/>
    <cellStyle name="k 3 7 2" xfId="11016"/>
    <cellStyle name="k 3 8" xfId="6140"/>
    <cellStyle name="k 3 8 2" xfId="484"/>
    <cellStyle name="k 4" xfId="11019"/>
    <cellStyle name="k 4 2" xfId="3192"/>
    <cellStyle name="k 4 2 2" xfId="11020"/>
    <cellStyle name="k 4 3" xfId="914"/>
    <cellStyle name="k 4 3 2" xfId="11021"/>
    <cellStyle name="k 4 4" xfId="9298"/>
    <cellStyle name="k 4 4 2" xfId="4928"/>
    <cellStyle name="k 4 5" xfId="11024"/>
    <cellStyle name="k 4 5 2" xfId="6725"/>
    <cellStyle name="k 4 6" xfId="11025"/>
    <cellStyle name="k 4 6 2" xfId="11026"/>
    <cellStyle name="k 4 7" xfId="2621"/>
    <cellStyle name="k 5" xfId="11028"/>
    <cellStyle name="k 5 2" xfId="11031"/>
    <cellStyle name="k 5 2 2" xfId="11034"/>
    <cellStyle name="k 5 3" xfId="11040"/>
    <cellStyle name="k 5 3 2" xfId="201"/>
    <cellStyle name="k 5 4" xfId="9309"/>
    <cellStyle name="k 5 4 2" xfId="184"/>
    <cellStyle name="k 5 5" xfId="11048"/>
    <cellStyle name="k 5 5 2" xfId="11053"/>
    <cellStyle name="k 5 6" xfId="11056"/>
    <cellStyle name="k 5 6 2" xfId="11061"/>
    <cellStyle name="k 5 7" xfId="7429"/>
    <cellStyle name="k 6" xfId="7629"/>
    <cellStyle name="k 6 2" xfId="11062"/>
    <cellStyle name="k 6 2 2" xfId="11068"/>
    <cellStyle name="k 6 3" xfId="11072"/>
    <cellStyle name="k 6 3 2" xfId="11076"/>
    <cellStyle name="k 6 4" xfId="9323"/>
    <cellStyle name="k 6 4 2" xfId="2848"/>
    <cellStyle name="k 6 5" xfId="6285"/>
    <cellStyle name="k 6 5 2" xfId="11079"/>
    <cellStyle name="k 6 6" xfId="11080"/>
    <cellStyle name="k 6 6 2" xfId="11082"/>
    <cellStyle name="k 6 7" xfId="547"/>
    <cellStyle name="k 7" xfId="11084"/>
    <cellStyle name="k 7 2" xfId="11087"/>
    <cellStyle name="k 8" xfId="542"/>
    <cellStyle name="k 8 2" xfId="3311"/>
    <cellStyle name="k 9" xfId="11090"/>
    <cellStyle name="k 9 2" xfId="10984"/>
    <cellStyle name="KENGANG" xfId="11092"/>
    <cellStyle name="kh¸c_Bang Chi tieu" xfId="11094"/>
    <cellStyle name="khanh" xfId="3925"/>
    <cellStyle name="KHUNG" xfId="11100"/>
    <cellStyle name="KHUNG 10" xfId="11103"/>
    <cellStyle name="KHUNG 10 2" xfId="3943"/>
    <cellStyle name="KHUNG 2" xfId="11108"/>
    <cellStyle name="KHUNG 2 2" xfId="11109"/>
    <cellStyle name="KHUNG 2 2 2" xfId="11110"/>
    <cellStyle name="KHUNG 2 2 2 2" xfId="6772"/>
    <cellStyle name="KHUNG 2 2 3" xfId="7138"/>
    <cellStyle name="KHUNG 2 2 3 2" xfId="11112"/>
    <cellStyle name="KHUNG 2 2 4" xfId="11114"/>
    <cellStyle name="KHUNG 2 2 4 2" xfId="11120"/>
    <cellStyle name="KHUNG 2 2 5" xfId="9605"/>
    <cellStyle name="KHUNG 2 2 5 2" xfId="11123"/>
    <cellStyle name="KHUNG 2 2 6" xfId="11127"/>
    <cellStyle name="KHUNG 2 2 6 2" xfId="8085"/>
    <cellStyle name="KHUNG 2 2 7" xfId="3950"/>
    <cellStyle name="KHUNG 2 3" xfId="2513"/>
    <cellStyle name="KHUNG 2 3 2" xfId="11129"/>
    <cellStyle name="KHUNG 2 3 2 2" xfId="11132"/>
    <cellStyle name="KHUNG 2 3 3" xfId="8025"/>
    <cellStyle name="KHUNG 2 3 3 2" xfId="5974"/>
    <cellStyle name="KHUNG 2 3 4" xfId="11139"/>
    <cellStyle name="KHUNG 2 3 4 2" xfId="11142"/>
    <cellStyle name="KHUNG 2 3 5" xfId="11145"/>
    <cellStyle name="KHUNG 2 3 5 2" xfId="772"/>
    <cellStyle name="KHUNG 2 3 6" xfId="11146"/>
    <cellStyle name="KHUNG 2 3 6 2" xfId="11148"/>
    <cellStyle name="KHUNG 2 3 7" xfId="11153"/>
    <cellStyle name="KHUNG 2 4" xfId="11156"/>
    <cellStyle name="KHUNG 2 4 2" xfId="11162"/>
    <cellStyle name="KHUNG 2 5" xfId="11163"/>
    <cellStyle name="KHUNG 2 5 2" xfId="4098"/>
    <cellStyle name="KHUNG 2 6" xfId="11168"/>
    <cellStyle name="KHUNG 2 6 2" xfId="1609"/>
    <cellStyle name="KHUNG 2 7" xfId="10925"/>
    <cellStyle name="KHUNG 2 7 2" xfId="3178"/>
    <cellStyle name="KHUNG 2 8" xfId="2881"/>
    <cellStyle name="KHUNG 2 8 2" xfId="8105"/>
    <cellStyle name="KHUNG 2 9" xfId="7940"/>
    <cellStyle name="KHUNG 3" xfId="8296"/>
    <cellStyle name="KHUNG 3 2" xfId="10028"/>
    <cellStyle name="KHUNG 3 2 2" xfId="7958"/>
    <cellStyle name="KHUNG 3 2 2 2" xfId="10962"/>
    <cellStyle name="KHUNG 3 2 3" xfId="11174"/>
    <cellStyle name="KHUNG 3 2 3 2" xfId="3206"/>
    <cellStyle name="KHUNG 3 2 4" xfId="11177"/>
    <cellStyle name="KHUNG 3 2 4 2" xfId="11180"/>
    <cellStyle name="KHUNG 3 2 5" xfId="11187"/>
    <cellStyle name="KHUNG 3 2 5 2" xfId="11190"/>
    <cellStyle name="KHUNG 3 2 6" xfId="11193"/>
    <cellStyle name="KHUNG 3 2 6 2" xfId="1850"/>
    <cellStyle name="KHUNG 3 2 7" xfId="11197"/>
    <cellStyle name="KHUNG 3 3" xfId="10032"/>
    <cellStyle name="KHUNG 3 3 2" xfId="10037"/>
    <cellStyle name="KHUNG 3 3 2 2" xfId="10987"/>
    <cellStyle name="KHUNG 3 3 3" xfId="2017"/>
    <cellStyle name="KHUNG 3 3 3 2" xfId="8952"/>
    <cellStyle name="KHUNG 3 3 4" xfId="11202"/>
    <cellStyle name="KHUNG 3 3 4 2" xfId="6097"/>
    <cellStyle name="KHUNG 3 3 5" xfId="11206"/>
    <cellStyle name="KHUNG 3 3 5 2" xfId="9071"/>
    <cellStyle name="KHUNG 3 3 6" xfId="11207"/>
    <cellStyle name="KHUNG 3 3 6 2" xfId="7780"/>
    <cellStyle name="KHUNG 3 3 7" xfId="4994"/>
    <cellStyle name="KHUNG 3 4" xfId="5417"/>
    <cellStyle name="KHUNG 3 4 2" xfId="10045"/>
    <cellStyle name="KHUNG 3 5" xfId="4709"/>
    <cellStyle name="KHUNG 3 5 2" xfId="11208"/>
    <cellStyle name="KHUNG 3 6" xfId="11212"/>
    <cellStyle name="KHUNG 3 6 2" xfId="11217"/>
    <cellStyle name="KHUNG 3 7" xfId="7163"/>
    <cellStyle name="KHUNG 3 7 2" xfId="11221"/>
    <cellStyle name="KHUNG 3 8" xfId="11223"/>
    <cellStyle name="KHUNG 3 8 2" xfId="11227"/>
    <cellStyle name="KHUNG 3 9" xfId="5146"/>
    <cellStyle name="KHUNG 4" xfId="11230"/>
    <cellStyle name="KHUNG 4 2" xfId="10118"/>
    <cellStyle name="KHUNG 4 2 2" xfId="10122"/>
    <cellStyle name="KHUNG 4 3" xfId="10131"/>
    <cellStyle name="KHUNG 4 3 2" xfId="6683"/>
    <cellStyle name="KHUNG 4 4" xfId="10136"/>
    <cellStyle name="KHUNG 4 4 2" xfId="10141"/>
    <cellStyle name="KHUNG 4 5" xfId="10147"/>
    <cellStyle name="KHUNG 4 5 2" xfId="4547"/>
    <cellStyle name="KHUNG 4 6" xfId="11232"/>
    <cellStyle name="KHUNG 4 6 2" xfId="11236"/>
    <cellStyle name="KHUNG 4 7" xfId="8019"/>
    <cellStyle name="KHUNG 5" xfId="2562"/>
    <cellStyle name="KHUNG 5 2" xfId="10171"/>
    <cellStyle name="KHUNG 5 2 2" xfId="4313"/>
    <cellStyle name="KHUNG 5 3" xfId="7368"/>
    <cellStyle name="KHUNG 5 3 2" xfId="11239"/>
    <cellStyle name="KHUNG 5 4" xfId="11242"/>
    <cellStyle name="KHUNG 5 4 2" xfId="11251"/>
    <cellStyle name="KHUNG 5 5" xfId="11259"/>
    <cellStyle name="KHUNG 5 5 2" xfId="1005"/>
    <cellStyle name="KHUNG 5 6" xfId="1922"/>
    <cellStyle name="KHUNG 5 6 2" xfId="11265"/>
    <cellStyle name="KHUNG 5 7" xfId="10938"/>
    <cellStyle name="KHUNG 6" xfId="11270"/>
    <cellStyle name="KHUNG 6 2" xfId="10208"/>
    <cellStyle name="KHUNG 6 2 2" xfId="10214"/>
    <cellStyle name="KHUNG 6 3" xfId="6495"/>
    <cellStyle name="KHUNG 6 3 2" xfId="8070"/>
    <cellStyle name="KHUNG 6 4" xfId="11274"/>
    <cellStyle name="KHUNG 6 5" xfId="11282"/>
    <cellStyle name="KHUNG 6 5 2" xfId="5914"/>
    <cellStyle name="KHUNG 6 6" xfId="7330"/>
    <cellStyle name="KHUNG 6 6 2" xfId="6200"/>
    <cellStyle name="KHUNG 7" xfId="1198"/>
    <cellStyle name="KHUNG 7 2" xfId="10241"/>
    <cellStyle name="KHUNG 8" xfId="22"/>
    <cellStyle name="KHUNG 8 2" xfId="11289"/>
    <cellStyle name="KHUNG 9" xfId="11294"/>
    <cellStyle name="KHUNG 9 2" xfId="11297"/>
    <cellStyle name="Ledger 17 x 11 in" xfId="3374"/>
    <cellStyle name="Ledger 17 x 11 in 2" xfId="607"/>
    <cellStyle name="Ledger 17 x 11 in 2 2" xfId="658"/>
    <cellStyle name="Ledger 17 x 11 in 3" xfId="645"/>
    <cellStyle name="Ledger 17 x 11 in_002- PODIUM  BOQ - Structural &amp; Architectural- SUNRISE CITY - son" xfId="11300"/>
    <cellStyle name="linh" xfId="11303"/>
    <cellStyle name="linh 10" xfId="7471"/>
    <cellStyle name="linh 10 2" xfId="5240"/>
    <cellStyle name="linh 11" xfId="11306"/>
    <cellStyle name="linh 2" xfId="11309"/>
    <cellStyle name="linh 2 2" xfId="10690"/>
    <cellStyle name="linh 2 2 2" xfId="2006"/>
    <cellStyle name="linh 2 2 2 2" xfId="10587"/>
    <cellStyle name="linh 2 2 3" xfId="1098"/>
    <cellStyle name="linh 2 2 3 2" xfId="10673"/>
    <cellStyle name="linh 2 2 4" xfId="1030"/>
    <cellStyle name="linh 2 2 4 2" xfId="10734"/>
    <cellStyle name="linh 2 2 5" xfId="11310"/>
    <cellStyle name="linh 2 2 5 2" xfId="4524"/>
    <cellStyle name="linh 2 2 6" xfId="11315"/>
    <cellStyle name="linh 2 2 6 2" xfId="10768"/>
    <cellStyle name="linh 2 2 7" xfId="11320"/>
    <cellStyle name="linh 2 3" xfId="10697"/>
    <cellStyle name="linh 2 3 2" xfId="10701"/>
    <cellStyle name="linh 2 3 2 2" xfId="5543"/>
    <cellStyle name="linh 2 3 3" xfId="10409"/>
    <cellStyle name="linh 2 3 3 2" xfId="8612"/>
    <cellStyle name="linh 2 3 4" xfId="11321"/>
    <cellStyle name="linh 2 3 4 2" xfId="135"/>
    <cellStyle name="linh 2 3 5" xfId="11326"/>
    <cellStyle name="linh 2 3 5 2" xfId="11329"/>
    <cellStyle name="linh 2 3 6" xfId="3743"/>
    <cellStyle name="linh 2 3 6 2" xfId="3553"/>
    <cellStyle name="linh 2 3 7" xfId="11336"/>
    <cellStyle name="linh 2 4" xfId="10709"/>
    <cellStyle name="linh 2 4 2" xfId="11338"/>
    <cellStyle name="linh 2 5" xfId="8869"/>
    <cellStyle name="linh 2 5 2" xfId="6148"/>
    <cellStyle name="linh 2 6" xfId="9156"/>
    <cellStyle name="linh 2 6 2" xfId="4426"/>
    <cellStyle name="linh 2 7" xfId="3367"/>
    <cellStyle name="linh 2 7 2" xfId="10335"/>
    <cellStyle name="linh 2 8" xfId="8168"/>
    <cellStyle name="linh 2 8 2" xfId="9195"/>
    <cellStyle name="linh 2 9" xfId="11342"/>
    <cellStyle name="linh 3" xfId="11344"/>
    <cellStyle name="linh 3 2" xfId="10744"/>
    <cellStyle name="linh 3 2 2" xfId="10746"/>
    <cellStyle name="linh 3 2 2 2" xfId="6606"/>
    <cellStyle name="linh 3 2 3" xfId="9454"/>
    <cellStyle name="linh 3 2 3 2" xfId="11346"/>
    <cellStyle name="linh 3 2 4" xfId="2727"/>
    <cellStyle name="linh 3 2 4 2" xfId="7360"/>
    <cellStyle name="linh 3 2 5" xfId="11347"/>
    <cellStyle name="linh 3 2 5 2" xfId="3216"/>
    <cellStyle name="linh 3 2 6" xfId="11353"/>
    <cellStyle name="linh 3 2 6 2" xfId="11355"/>
    <cellStyle name="linh 3 2 7" xfId="11358"/>
    <cellStyle name="linh 3 3" xfId="3852"/>
    <cellStyle name="linh 3 3 2" xfId="7058"/>
    <cellStyle name="linh 3 3 2 2" xfId="11360"/>
    <cellStyle name="linh 3 3 3" xfId="9463"/>
    <cellStyle name="linh 3 3 3 2" xfId="11362"/>
    <cellStyle name="linh 3 3 4" xfId="11367"/>
    <cellStyle name="linh 3 3 4 2" xfId="5526"/>
    <cellStyle name="linh 3 3 5" xfId="11369"/>
    <cellStyle name="linh 3 3 5 2" xfId="8983"/>
    <cellStyle name="linh 3 3 6" xfId="1403"/>
    <cellStyle name="linh 3 3 6 2" xfId="7053"/>
    <cellStyle name="linh 3 3 7" xfId="11372"/>
    <cellStyle name="linh 3 4" xfId="10749"/>
    <cellStyle name="linh 3 4 2" xfId="4202"/>
    <cellStyle name="linh 3 5" xfId="8880"/>
    <cellStyle name="linh 3 5 2" xfId="11375"/>
    <cellStyle name="linh 3 6" xfId="5602"/>
    <cellStyle name="linh 3 6 2" xfId="2536"/>
    <cellStyle name="linh 3 7" xfId="10123"/>
    <cellStyle name="linh 3 7 2" xfId="6620"/>
    <cellStyle name="linh 3 8" xfId="11383"/>
    <cellStyle name="linh 3 8 2" xfId="7999"/>
    <cellStyle name="linh 3 9" xfId="11385"/>
    <cellStyle name="linh 4" xfId="10754"/>
    <cellStyle name="linh 4 2" xfId="10759"/>
    <cellStyle name="linh 4 2 2" xfId="11388"/>
    <cellStyle name="linh 4 3" xfId="8043"/>
    <cellStyle name="linh 4 3 2" xfId="11390"/>
    <cellStyle name="linh 4 4" xfId="11393"/>
    <cellStyle name="linh 4 4 2" xfId="11400"/>
    <cellStyle name="linh 4 5" xfId="8902"/>
    <cellStyle name="linh 4 5 2" xfId="11407"/>
    <cellStyle name="linh 4 6" xfId="9169"/>
    <cellStyle name="linh 4 6 2" xfId="11409"/>
    <cellStyle name="linh 4 7" xfId="6686"/>
    <cellStyle name="linh 5" xfId="11411"/>
    <cellStyle name="linh 5 2" xfId="10775"/>
    <cellStyle name="linh 5 2 2" xfId="5236"/>
    <cellStyle name="linh 5 3" xfId="11412"/>
    <cellStyle name="linh 5 3 2" xfId="11417"/>
    <cellStyle name="linh 5 4" xfId="6352"/>
    <cellStyle name="linh 5 4 2" xfId="11419"/>
    <cellStyle name="linh 5 5" xfId="8417"/>
    <cellStyle name="linh 5 5 2" xfId="6787"/>
    <cellStyle name="linh 5 6" xfId="11422"/>
    <cellStyle name="linh 5 6 2" xfId="11424"/>
    <cellStyle name="linh 5 7" xfId="10142"/>
    <cellStyle name="linh 6" xfId="11425"/>
    <cellStyle name="linh 6 2" xfId="7806"/>
    <cellStyle name="linh 7" xfId="5361"/>
    <cellStyle name="linh 7 2" xfId="3671"/>
    <cellStyle name="linh 8" xfId="5368"/>
    <cellStyle name="linh 8 2" xfId="7850"/>
    <cellStyle name="linh 9" xfId="587"/>
    <cellStyle name="linh 9 2" xfId="6996"/>
    <cellStyle name="Link Currency (0)" xfId="11428"/>
    <cellStyle name="Linked Cell 2" xfId="11015"/>
    <cellStyle name="Linked Cells" xfId="11430"/>
    <cellStyle name="Linked Cells 2" xfId="11435"/>
    <cellStyle name="m" xfId="5943"/>
    <cellStyle name="MARK" xfId="3266"/>
    <cellStyle name="MI07" xfId="11439"/>
    <cellStyle name="Migliaia (0)_CALPREZZ" xfId="1593"/>
    <cellStyle name="Migliaia_ PESO ELETTR." xfId="10939"/>
    <cellStyle name="Millares [0]_Well Timing" xfId="3487"/>
    <cellStyle name="Millares_Well Timing" xfId="8893"/>
    <cellStyle name="Milliers [0]_      " xfId="7069"/>
    <cellStyle name="Milliers_      " xfId="8631"/>
    <cellStyle name="Model" xfId="11442"/>
    <cellStyle name="Model 2" xfId="1560"/>
    <cellStyle name="moi" xfId="6656"/>
    <cellStyle name="moi 2" xfId="11444"/>
    <cellStyle name="Mon?aire [0]_!!!GO" xfId="11365"/>
    <cellStyle name="Mon?aire_!!!GO" xfId="11448"/>
    <cellStyle name="Moneda [0]_Well Timing" xfId="11253"/>
    <cellStyle name="Moneda_Well Timing" xfId="8660"/>
    <cellStyle name="Monétaire [0]_      " xfId="8331"/>
    <cellStyle name="Monétaire_      " xfId="2682"/>
    <cellStyle name="MS_Arabic" xfId="11451"/>
    <cellStyle name="n" xfId="4009"/>
    <cellStyle name="N_07bangtonghop" xfId="10999"/>
    <cellStyle name="n_2---DATA_SAIN GOBAIN (THEP)_Option 1-British Standard" xfId="10611"/>
    <cellStyle name="n_Book1" xfId="4708"/>
    <cellStyle name="n_Book1_2---DATA_SAIN GOBAIN (THEP)_Option 1-British Standard" xfId="11462"/>
    <cellStyle name="N_CV1-khoi luong va don gia" xfId="8698"/>
    <cellStyle name="n_Du toan chi phi gia thau T12 (Dat Phuong)" xfId="8959"/>
    <cellStyle name="n_Du toan chi phi gia thau T12 (Dat Phuong)_2---DATA_SAIN GOBAIN (THEP)_Option 1-British Standard" xfId="1049"/>
    <cellStyle name="n_kluong duthau" xfId="8921"/>
    <cellStyle name="n_kluong duthau_2---DATA_SAIN GOBAIN (THEP)_Option 1-British Standard" xfId="916"/>
    <cellStyle name="n_SOSANHTAM" xfId="6258"/>
    <cellStyle name="n_SOSANHTAM_2---DATA_SAIN GOBAIN (THEP)_Option 1-British Standard" xfId="1702"/>
    <cellStyle name="n_Thanh toan (Du an Ca Mau)" xfId="11463"/>
    <cellStyle name="n_Thanh toan (Du an Ca Mau)_2---DATA_SAIN GOBAIN (THEP)_Option 1-British Standard" xfId="9935"/>
    <cellStyle name="N_THANH TOAN-CONGTACCHINH" xfId="1640"/>
    <cellStyle name="Neutral 2" xfId="5032"/>
    <cellStyle name="New Times Roman" xfId="7643"/>
    <cellStyle name="no dec" xfId="6880"/>
    <cellStyle name="nohs" xfId="11464"/>
    <cellStyle name="nohs 2" xfId="8707"/>
    <cellStyle name="nohs 2 10" xfId="11468"/>
    <cellStyle name="nohs 2 2" xfId="11470"/>
    <cellStyle name="nohs 2 2 10" xfId="11471"/>
    <cellStyle name="nohs 2 2 10 2" xfId="10586"/>
    <cellStyle name="nohs 2 2 11" xfId="1807"/>
    <cellStyle name="nohs 2 2 11 2" xfId="4418"/>
    <cellStyle name="nohs 2 2 12" xfId="11473"/>
    <cellStyle name="nohs 2 2 12 2" xfId="4884"/>
    <cellStyle name="nohs 2 2 13" xfId="11475"/>
    <cellStyle name="nohs 2 2 13 2" xfId="8124"/>
    <cellStyle name="nohs 2 2 14" xfId="1602"/>
    <cellStyle name="nohs 2 2 14 2" xfId="11456"/>
    <cellStyle name="nohs 2 2 15" xfId="1858"/>
    <cellStyle name="nohs 2 2 15 2" xfId="11478"/>
    <cellStyle name="nohs 2 2 16" xfId="3625"/>
    <cellStyle name="nohs 2 2 16 2" xfId="8139"/>
    <cellStyle name="nohs 2 2 17" xfId="11481"/>
    <cellStyle name="nohs 2 2 17 2" xfId="9904"/>
    <cellStyle name="nohs 2 2 18" xfId="11486"/>
    <cellStyle name="nohs 2 2 18 2" xfId="6590"/>
    <cellStyle name="nohs 2 2 19" xfId="11488"/>
    <cellStyle name="nohs 2 2 19 2" xfId="11494"/>
    <cellStyle name="nohs 2 2 2" xfId="4306"/>
    <cellStyle name="nohs 2 2 2 10" xfId="3716"/>
    <cellStyle name="nohs 2 2 2 10 2" xfId="11496"/>
    <cellStyle name="nohs 2 2 2 11" xfId="8596"/>
    <cellStyle name="nohs 2 2 2 11 2" xfId="11104"/>
    <cellStyle name="nohs 2 2 2 12" xfId="11497"/>
    <cellStyle name="nohs 2 2 2 12 2" xfId="3200"/>
    <cellStyle name="nohs 2 2 2 13" xfId="11499"/>
    <cellStyle name="nohs 2 2 2 13 2" xfId="11503"/>
    <cellStyle name="nohs 2 2 2 14" xfId="11504"/>
    <cellStyle name="nohs 2 2 2 14 2" xfId="11509"/>
    <cellStyle name="nohs 2 2 2 15" xfId="3729"/>
    <cellStyle name="nohs 2 2 2 15 2" xfId="11511"/>
    <cellStyle name="nohs 2 2 2 16" xfId="4077"/>
    <cellStyle name="nohs 2 2 2 16 2" xfId="8771"/>
    <cellStyle name="nohs 2 2 2 17" xfId="8776"/>
    <cellStyle name="nohs 2 2 2 17 2" xfId="8783"/>
    <cellStyle name="nohs 2 2 2 18" xfId="768"/>
    <cellStyle name="nohs 2 2 2 2" xfId="3860"/>
    <cellStyle name="nohs 2 2 2 2 2" xfId="4196"/>
    <cellStyle name="nohs 2 2 2 3" xfId="7050"/>
    <cellStyle name="nohs 2 2 2 3 2" xfId="3479"/>
    <cellStyle name="nohs 2 2 2 4" xfId="7043"/>
    <cellStyle name="nohs 2 2 2 4 2" xfId="7068"/>
    <cellStyle name="nohs 2 2 2 5" xfId="11514"/>
    <cellStyle name="nohs 2 2 2 5 2" xfId="1"/>
    <cellStyle name="nohs 2 2 2 6" xfId="3025"/>
    <cellStyle name="nohs 2 2 2 6 2" xfId="4138"/>
    <cellStyle name="nohs 2 2 2 7" xfId="11516"/>
    <cellStyle name="nohs 2 2 2 7 2" xfId="5100"/>
    <cellStyle name="nohs 2 2 2 8" xfId="2024"/>
    <cellStyle name="nohs 2 2 2 8 2" xfId="11517"/>
    <cellStyle name="nohs 2 2 2 9" xfId="11522"/>
    <cellStyle name="nohs 2 2 2 9 2" xfId="5195"/>
    <cellStyle name="nohs 2 2 20" xfId="1857"/>
    <cellStyle name="nohs 2 2 20 2" xfId="11479"/>
    <cellStyle name="nohs 2 2 21" xfId="3626"/>
    <cellStyle name="nohs 2 2 3" xfId="11524"/>
    <cellStyle name="nohs 2 2 3 10" xfId="11526"/>
    <cellStyle name="nohs 2 2 3 10 2" xfId="10266"/>
    <cellStyle name="nohs 2 2 3 11" xfId="11527"/>
    <cellStyle name="nohs 2 2 3 11 2" xfId="2236"/>
    <cellStyle name="nohs 2 2 3 12" xfId="2835"/>
    <cellStyle name="nohs 2 2 3 12 2" xfId="11530"/>
    <cellStyle name="nohs 2 2 3 13" xfId="370"/>
    <cellStyle name="nohs 2 2 3 13 2" xfId="2258"/>
    <cellStyle name="nohs 2 2 3 14" xfId="11532"/>
    <cellStyle name="nohs 2 2 3 14 2" xfId="11538"/>
    <cellStyle name="nohs 2 2 3 15" xfId="11541"/>
    <cellStyle name="nohs 2 2 3 15 2" xfId="11542"/>
    <cellStyle name="nohs 2 2 3 16" xfId="2039"/>
    <cellStyle name="nohs 2 2 3 16 2" xfId="11546"/>
    <cellStyle name="nohs 2 2 3 17" xfId="2049"/>
    <cellStyle name="nohs 2 2 3 17 2" xfId="4133"/>
    <cellStyle name="nohs 2 2 3 18" xfId="5737"/>
    <cellStyle name="nohs 2 2 3 2" xfId="11554"/>
    <cellStyle name="nohs 2 2 3 2 2" xfId="8639"/>
    <cellStyle name="nohs 2 2 3 3" xfId="1953"/>
    <cellStyle name="nohs 2 2 3 3 2" xfId="8718"/>
    <cellStyle name="nohs 2 2 3 4" xfId="9772"/>
    <cellStyle name="nohs 2 2 3 4 2" xfId="8791"/>
    <cellStyle name="nohs 2 2 3 5" xfId="6166"/>
    <cellStyle name="nohs 2 2 3 5 2" xfId="11559"/>
    <cellStyle name="nohs 2 2 3 6" xfId="11562"/>
    <cellStyle name="nohs 2 2 3 6 2" xfId="7090"/>
    <cellStyle name="nohs 2 2 3 7" xfId="11564"/>
    <cellStyle name="nohs 2 2 3 7 2" xfId="3977"/>
    <cellStyle name="nohs 2 2 3 8" xfId="2696"/>
    <cellStyle name="nohs 2 2 3 8 2" xfId="3688"/>
    <cellStyle name="nohs 2 2 3 9" xfId="11566"/>
    <cellStyle name="nohs 2 2 3 9 2" xfId="7224"/>
    <cellStyle name="nohs 2 2 4" xfId="11568"/>
    <cellStyle name="nohs 2 2 4 10" xfId="10485"/>
    <cellStyle name="nohs 2 2 4 10 2" xfId="386"/>
    <cellStyle name="nohs 2 2 4 11" xfId="10488"/>
    <cellStyle name="nohs 2 2 4 11 2" xfId="1841"/>
    <cellStyle name="nohs 2 2 4 12" xfId="2584"/>
    <cellStyle name="nohs 2 2 4 12 2" xfId="1693"/>
    <cellStyle name="nohs 2 2 4 13" xfId="10494"/>
    <cellStyle name="nohs 2 2 4 13 2" xfId="10067"/>
    <cellStyle name="nohs 2 2 4 14" xfId="10501"/>
    <cellStyle name="nohs 2 2 4 14 2" xfId="10097"/>
    <cellStyle name="nohs 2 2 4 15" xfId="10507"/>
    <cellStyle name="nohs 2 2 4 15 2" xfId="11574"/>
    <cellStyle name="nohs 2 2 4 16" xfId="11579"/>
    <cellStyle name="nohs 2 2 4 16 2" xfId="8162"/>
    <cellStyle name="nohs 2 2 4 17" xfId="5348"/>
    <cellStyle name="nohs 2 2 4 17 2" xfId="11381"/>
    <cellStyle name="nohs 2 2 4 18" xfId="832"/>
    <cellStyle name="nohs 2 2 4 2" xfId="11581"/>
    <cellStyle name="nohs 2 2 4 2 2" xfId="6765"/>
    <cellStyle name="nohs 2 2 4 3" xfId="11582"/>
    <cellStyle name="nohs 2 2 4 3 2" xfId="11583"/>
    <cellStyle name="nohs 2 2 4 4" xfId="11584"/>
    <cellStyle name="nohs 2 2 4 4 2" xfId="11585"/>
    <cellStyle name="nohs 2 2 4 5" xfId="11587"/>
    <cellStyle name="nohs 2 2 4 5 2" xfId="11588"/>
    <cellStyle name="nohs 2 2 4 6" xfId="11591"/>
    <cellStyle name="nohs 2 2 4 6 2" xfId="11592"/>
    <cellStyle name="nohs 2 2 4 7" xfId="11595"/>
    <cellStyle name="nohs 2 2 4 7 2" xfId="11596"/>
    <cellStyle name="nohs 2 2 4 8" xfId="11597"/>
    <cellStyle name="nohs 2 2 4 8 2" xfId="11598"/>
    <cellStyle name="nohs 2 2 4 9" xfId="11601"/>
    <cellStyle name="nohs 2 2 4 9 2" xfId="11604"/>
    <cellStyle name="nohs 2 2 5" xfId="11608"/>
    <cellStyle name="nohs 2 2 5 2" xfId="11612"/>
    <cellStyle name="nohs 2 2 6" xfId="11615"/>
    <cellStyle name="nohs 2 2 6 2" xfId="11618"/>
    <cellStyle name="nohs 2 2 7" xfId="11623"/>
    <cellStyle name="nohs 2 2 7 2" xfId="11627"/>
    <cellStyle name="nohs 2 2 8" xfId="7945"/>
    <cellStyle name="nohs 2 2 8 2" xfId="7991"/>
    <cellStyle name="nohs 2 2 9" xfId="11631"/>
    <cellStyle name="nohs 2 2 9 2" xfId="803"/>
    <cellStyle name="nohs 2 3" xfId="11634"/>
    <cellStyle name="nohs 2 3 10" xfId="11635"/>
    <cellStyle name="nohs 2 3 10 2" xfId="11636"/>
    <cellStyle name="nohs 2 3 11" xfId="11638"/>
    <cellStyle name="nohs 2 3 11 2" xfId="11639"/>
    <cellStyle name="nohs 2 3 12" xfId="428"/>
    <cellStyle name="nohs 2 3 12 2" xfId="11640"/>
    <cellStyle name="nohs 2 3 13" xfId="11645"/>
    <cellStyle name="nohs 2 3 13 2" xfId="11648"/>
    <cellStyle name="nohs 2 3 14" xfId="11649"/>
    <cellStyle name="nohs 2 3 14 2" xfId="11651"/>
    <cellStyle name="nohs 2 3 15" xfId="8638"/>
    <cellStyle name="nohs 2 3 15 2" xfId="11654"/>
    <cellStyle name="nohs 2 3 16" xfId="11657"/>
    <cellStyle name="nohs 2 3 16 2" xfId="11660"/>
    <cellStyle name="nohs 2 3 17" xfId="11664"/>
    <cellStyle name="nohs 2 3 17 2" xfId="11667"/>
    <cellStyle name="nohs 2 3 18" xfId="11671"/>
    <cellStyle name="nohs 2 3 18 2" xfId="11674"/>
    <cellStyle name="nohs 2 3 19" xfId="11680"/>
    <cellStyle name="nohs 2 3 19 2" xfId="11683"/>
    <cellStyle name="nohs 2 3 2" xfId="11686"/>
    <cellStyle name="nohs 2 3 2 10" xfId="10508"/>
    <cellStyle name="nohs 2 3 2 10 2" xfId="7178"/>
    <cellStyle name="nohs 2 3 2 11" xfId="8697"/>
    <cellStyle name="nohs 2 3 2 11 2" xfId="11687"/>
    <cellStyle name="nohs 2 3 2 12" xfId="11688"/>
    <cellStyle name="nohs 2 3 2 12 2" xfId="11692"/>
    <cellStyle name="nohs 2 3 2 13" xfId="11693"/>
    <cellStyle name="nohs 2 3 2 13 2" xfId="11694"/>
    <cellStyle name="nohs 2 3 2 14" xfId="9951"/>
    <cellStyle name="nohs 2 3 2 14 2" xfId="11697"/>
    <cellStyle name="nohs 2 3 2 15" xfId="11698"/>
    <cellStyle name="nohs 2 3 2 15 2" xfId="11701"/>
    <cellStyle name="nohs 2 3 2 16" xfId="7260"/>
    <cellStyle name="nohs 2 3 2 16 2" xfId="11703"/>
    <cellStyle name="nohs 2 3 2 17" xfId="11706"/>
    <cellStyle name="nohs 2 3 2 17 2" xfId="11708"/>
    <cellStyle name="nohs 2 3 2 18" xfId="11711"/>
    <cellStyle name="nohs 2 3 2 2" xfId="2153"/>
    <cellStyle name="nohs 2 3 2 2 2" xfId="8878"/>
    <cellStyle name="nohs 2 3 2 3" xfId="4055"/>
    <cellStyle name="nohs 2 3 2 3 2" xfId="8900"/>
    <cellStyle name="nohs 2 3 2 4" xfId="8409"/>
    <cellStyle name="nohs 2 3 2 4 2" xfId="8415"/>
    <cellStyle name="nohs 2 3 2 5" xfId="8430"/>
    <cellStyle name="nohs 2 3 2 5 2" xfId="8439"/>
    <cellStyle name="nohs 2 3 2 6" xfId="1366"/>
    <cellStyle name="nohs 2 3 2 6 2" xfId="2728"/>
    <cellStyle name="nohs 2 3 2 7" xfId="2978"/>
    <cellStyle name="nohs 2 3 2 7 2" xfId="7860"/>
    <cellStyle name="nohs 2 3 2 8" xfId="8448"/>
    <cellStyle name="nohs 2 3 2 8 2" xfId="1585"/>
    <cellStyle name="nohs 2 3 2 9" xfId="8457"/>
    <cellStyle name="nohs 2 3 2 9 2" xfId="7882"/>
    <cellStyle name="nohs 2 3 20" xfId="8637"/>
    <cellStyle name="nohs 2 3 20 2" xfId="11653"/>
    <cellStyle name="nohs 2 3 21" xfId="11656"/>
    <cellStyle name="nohs 2 3 3" xfId="3182"/>
    <cellStyle name="nohs 2 3 3 10" xfId="11717"/>
    <cellStyle name="nohs 2 3 3 10 2" xfId="11721"/>
    <cellStyle name="nohs 2 3 3 11" xfId="11727"/>
    <cellStyle name="nohs 2 3 3 11 2" xfId="11733"/>
    <cellStyle name="nohs 2 3 3 12" xfId="11737"/>
    <cellStyle name="nohs 2 3 3 12 2" xfId="11742"/>
    <cellStyle name="nohs 2 3 3 13" xfId="11124"/>
    <cellStyle name="nohs 2 3 3 13 2" xfId="11745"/>
    <cellStyle name="nohs 2 3 3 14" xfId="11750"/>
    <cellStyle name="nohs 2 3 3 14 2" xfId="11753"/>
    <cellStyle name="nohs 2 3 3 15" xfId="11755"/>
    <cellStyle name="nohs 2 3 3 15 2" xfId="11758"/>
    <cellStyle name="nohs 2 3 3 16" xfId="7036"/>
    <cellStyle name="nohs 2 3 3 16 2" xfId="4279"/>
    <cellStyle name="nohs 2 3 3 17" xfId="2194"/>
    <cellStyle name="nohs 2 3 3 17 2" xfId="11760"/>
    <cellStyle name="nohs 2 3 3 18" xfId="11763"/>
    <cellStyle name="nohs 2 3 3 2" xfId="11766"/>
    <cellStyle name="nohs 2 3 3 2 2" xfId="11768"/>
    <cellStyle name="nohs 2 3 3 3" xfId="11770"/>
    <cellStyle name="nohs 2 3 3 3 2" xfId="11772"/>
    <cellStyle name="nohs 2 3 3 4" xfId="11775"/>
    <cellStyle name="nohs 2 3 3 4 2" xfId="11783"/>
    <cellStyle name="nohs 2 3 3 5" xfId="11786"/>
    <cellStyle name="nohs 2 3 3 5 2" xfId="11788"/>
    <cellStyle name="nohs 2 3 3 6" xfId="11791"/>
    <cellStyle name="nohs 2 3 3 6 2" xfId="11793"/>
    <cellStyle name="nohs 2 3 3 7" xfId="11795"/>
    <cellStyle name="nohs 2 3 3 7 2" xfId="11797"/>
    <cellStyle name="nohs 2 3 3 8" xfId="11798"/>
    <cellStyle name="nohs 2 3 3 8 2" xfId="4808"/>
    <cellStyle name="nohs 2 3 3 9" xfId="11799"/>
    <cellStyle name="nohs 2 3 3 9 2" xfId="11800"/>
    <cellStyle name="nohs 2 3 4" xfId="11802"/>
    <cellStyle name="nohs 2 3 4 10" xfId="3689"/>
    <cellStyle name="nohs 2 3 4 10 2" xfId="11809"/>
    <cellStyle name="nohs 2 3 4 11" xfId="11811"/>
    <cellStyle name="nohs 2 3 4 11 2" xfId="11814"/>
    <cellStyle name="nohs 2 3 4 12" xfId="1196"/>
    <cellStyle name="nohs 2 3 4 12 2" xfId="11819"/>
    <cellStyle name="nohs 2 3 4 13" xfId="42"/>
    <cellStyle name="nohs 2 3 4 13 2" xfId="10465"/>
    <cellStyle name="nohs 2 3 4 14" xfId="11825"/>
    <cellStyle name="nohs 2 3 4 14 2" xfId="11827"/>
    <cellStyle name="nohs 2 3 4 15" xfId="6625"/>
    <cellStyle name="nohs 2 3 4 15 2" xfId="11829"/>
    <cellStyle name="nohs 2 3 4 16" xfId="6925"/>
    <cellStyle name="nohs 2 3 4 16 2" xfId="7443"/>
    <cellStyle name="nohs 2 3 4 17" xfId="11831"/>
    <cellStyle name="nohs 2 3 4 17 2" xfId="11832"/>
    <cellStyle name="nohs 2 3 4 18" xfId="11833"/>
    <cellStyle name="nohs 2 3 4 2" xfId="7039"/>
    <cellStyle name="nohs 2 3 4 2 2" xfId="11835"/>
    <cellStyle name="nohs 2 3 4 3" xfId="2205"/>
    <cellStyle name="nohs 2 3 4 3 2" xfId="11839"/>
    <cellStyle name="nohs 2 3 4 4" xfId="1124"/>
    <cellStyle name="nohs 2 3 4 4 2" xfId="11843"/>
    <cellStyle name="nohs 2 3 4 5" xfId="11846"/>
    <cellStyle name="nohs 2 3 4 5 2" xfId="11851"/>
    <cellStyle name="nohs 2 3 4 6" xfId="11853"/>
    <cellStyle name="nohs 2 3 4 6 2" xfId="11855"/>
    <cellStyle name="nohs 2 3 4 7" xfId="11858"/>
    <cellStyle name="nohs 2 3 4 7 2" xfId="11859"/>
    <cellStyle name="nohs 2 3 4 8" xfId="11860"/>
    <cellStyle name="nohs 2 3 4 8 2" xfId="11861"/>
    <cellStyle name="nohs 2 3 4 9" xfId="3381"/>
    <cellStyle name="nohs 2 3 4 9 2" xfId="8595"/>
    <cellStyle name="nohs 2 3 5" xfId="11865"/>
    <cellStyle name="nohs 2 3 5 2" xfId="4606"/>
    <cellStyle name="nohs 2 3 6" xfId="2899"/>
    <cellStyle name="nohs 2 3 6 2" xfId="11867"/>
    <cellStyle name="nohs 2 3 7" xfId="11869"/>
    <cellStyle name="nohs 2 3 7 2" xfId="11870"/>
    <cellStyle name="nohs 2 3 8" xfId="11871"/>
    <cellStyle name="nohs 2 3 8 2" xfId="4501"/>
    <cellStyle name="nohs 2 3 9" xfId="11872"/>
    <cellStyle name="nohs 2 3 9 2" xfId="11873"/>
    <cellStyle name="nohs 2 4" xfId="11875"/>
    <cellStyle name="nohs 2 4 2" xfId="11881"/>
    <cellStyle name="nohs 2 5" xfId="11888"/>
    <cellStyle name="nohs 2 5 2" xfId="11895"/>
    <cellStyle name="nohs 2 6" xfId="7676"/>
    <cellStyle name="nohs 2 6 2" xfId="8867"/>
    <cellStyle name="nohs 2 7" xfId="2152"/>
    <cellStyle name="nohs 2 7 2" xfId="8877"/>
    <cellStyle name="nohs 2 8" xfId="4056"/>
    <cellStyle name="nohs 2 8 2" xfId="8899"/>
    <cellStyle name="nohs 2 9" xfId="8408"/>
    <cellStyle name="nohs 2 9 2" xfId="8414"/>
    <cellStyle name="nohs 3" xfId="11646"/>
    <cellStyle name="nohs 3 10" xfId="8196"/>
    <cellStyle name="nohs 3 10 2" xfId="7795"/>
    <cellStyle name="nohs 3 11" xfId="11900"/>
    <cellStyle name="nohs 3 11 2" xfId="11906"/>
    <cellStyle name="nohs 3 12" xfId="11908"/>
    <cellStyle name="nohs 3 12 2" xfId="11912"/>
    <cellStyle name="nohs 3 13" xfId="11117"/>
    <cellStyle name="nohs 3 13 2" xfId="11915"/>
    <cellStyle name="nohs 3 14" xfId="2599"/>
    <cellStyle name="nohs 3 14 2" xfId="11918"/>
    <cellStyle name="nohs 3 15" xfId="11921"/>
    <cellStyle name="nohs 3 15 2" xfId="11924"/>
    <cellStyle name="nohs 3 16" xfId="11926"/>
    <cellStyle name="nohs 3 16 2" xfId="2773"/>
    <cellStyle name="nohs 3 17" xfId="11927"/>
    <cellStyle name="nohs 3 17 2" xfId="11931"/>
    <cellStyle name="nohs 3 18" xfId="11934"/>
    <cellStyle name="nohs 3 18 2" xfId="11935"/>
    <cellStyle name="nohs 3 19" xfId="11937"/>
    <cellStyle name="nohs 3 19 2" xfId="11941"/>
    <cellStyle name="nohs 3 2" xfId="2719"/>
    <cellStyle name="nohs 3 2 10" xfId="4402"/>
    <cellStyle name="nohs 3 2 10 2" xfId="5622"/>
    <cellStyle name="nohs 3 2 11" xfId="11945"/>
    <cellStyle name="nohs 3 2 11 2" xfId="6581"/>
    <cellStyle name="nohs 3 2 12" xfId="11947"/>
    <cellStyle name="nohs 3 2 12 2" xfId="11948"/>
    <cellStyle name="nohs 3 2 13" xfId="11949"/>
    <cellStyle name="nohs 3 2 13 2" xfId="11952"/>
    <cellStyle name="nohs 3 2 14" xfId="8239"/>
    <cellStyle name="nohs 3 2 14 2" xfId="11954"/>
    <cellStyle name="nohs 3 2 15" xfId="11955"/>
    <cellStyle name="nohs 3 2 15 2" xfId="11962"/>
    <cellStyle name="nohs 3 2 16" xfId="11963"/>
    <cellStyle name="nohs 3 2 16 2" xfId="11973"/>
    <cellStyle name="nohs 3 2 17" xfId="11981"/>
    <cellStyle name="nohs 3 2 17 2" xfId="3494"/>
    <cellStyle name="nohs 3 2 18" xfId="11985"/>
    <cellStyle name="nohs 3 2 2" xfId="10813"/>
    <cellStyle name="nohs 3 2 2 2" xfId="8504"/>
    <cellStyle name="nohs 3 2 3" xfId="4036"/>
    <cellStyle name="nohs 3 2 3 2" xfId="2392"/>
    <cellStyle name="nohs 3 2 4" xfId="10816"/>
    <cellStyle name="nohs 3 2 4 2" xfId="299"/>
    <cellStyle name="nohs 3 2 5" xfId="791"/>
    <cellStyle name="nohs 3 2 5 2" xfId="11996"/>
    <cellStyle name="nohs 3 2 6" xfId="8703"/>
    <cellStyle name="nohs 3 2 6 2" xfId="11999"/>
    <cellStyle name="nohs 3 2 7" xfId="12003"/>
    <cellStyle name="nohs 3 2 7 2" xfId="12007"/>
    <cellStyle name="nohs 3 2 8" xfId="12013"/>
    <cellStyle name="nohs 3 2 8 2" xfId="12018"/>
    <cellStyle name="nohs 3 2 9" xfId="12019"/>
    <cellStyle name="nohs 3 2 9 2" xfId="4751"/>
    <cellStyle name="nohs 3 20" xfId="11920"/>
    <cellStyle name="nohs 3 20 2" xfId="11923"/>
    <cellStyle name="nohs 3 21" xfId="11925"/>
    <cellStyle name="nohs 3 3" xfId="12028"/>
    <cellStyle name="nohs 3 3 10" xfId="11443"/>
    <cellStyle name="nohs 3 3 10 2" xfId="12029"/>
    <cellStyle name="nohs 3 3 11" xfId="12035"/>
    <cellStyle name="nohs 3 3 11 2" xfId="12039"/>
    <cellStyle name="nohs 3 3 12" xfId="12042"/>
    <cellStyle name="nohs 3 3 12 2" xfId="12046"/>
    <cellStyle name="nohs 3 3 13" xfId="12049"/>
    <cellStyle name="nohs 3 3 13 2" xfId="12053"/>
    <cellStyle name="nohs 3 3 14" xfId="12056"/>
    <cellStyle name="nohs 3 3 14 2" xfId="12058"/>
    <cellStyle name="nohs 3 3 15" xfId="4731"/>
    <cellStyle name="nohs 3 3 15 2" xfId="12062"/>
    <cellStyle name="nohs 3 3 16" xfId="12066"/>
    <cellStyle name="nohs 3 3 16 2" xfId="8330"/>
    <cellStyle name="nohs 3 3 17" xfId="3995"/>
    <cellStyle name="nohs 3 3 17 2" xfId="12068"/>
    <cellStyle name="nohs 3 3 18" xfId="12072"/>
    <cellStyle name="nohs 3 3 2" xfId="1437"/>
    <cellStyle name="nohs 3 3 2 2" xfId="7066"/>
    <cellStyle name="nohs 3 3 3" xfId="12074"/>
    <cellStyle name="nohs 3 3 3 2" xfId="2223"/>
    <cellStyle name="nohs 3 3 4" xfId="12075"/>
    <cellStyle name="nohs 3 3 4 2" xfId="7173"/>
    <cellStyle name="nohs 3 3 5" xfId="349"/>
    <cellStyle name="nohs 3 3 5 2" xfId="12076"/>
    <cellStyle name="nohs 3 3 6" xfId="11469"/>
    <cellStyle name="nohs 3 3 6 2" xfId="4309"/>
    <cellStyle name="nohs 3 3 7" xfId="11633"/>
    <cellStyle name="nohs 3 3 7 2" xfId="11684"/>
    <cellStyle name="nohs 3 3 8" xfId="11874"/>
    <cellStyle name="nohs 3 3 8 2" xfId="11879"/>
    <cellStyle name="nohs 3 3 9" xfId="11885"/>
    <cellStyle name="nohs 3 3 9 2" xfId="11892"/>
    <cellStyle name="nohs 3 4" xfId="12079"/>
    <cellStyle name="nohs 3 4 10" xfId="7672"/>
    <cellStyle name="nohs 3 4 10 2" xfId="8874"/>
    <cellStyle name="nohs 3 4 11" xfId="2157"/>
    <cellStyle name="nohs 3 4 11 2" xfId="8885"/>
    <cellStyle name="nohs 3 4 12" xfId="4050"/>
    <cellStyle name="nohs 3 4 12 2" xfId="8890"/>
    <cellStyle name="nohs 3 4 13" xfId="8404"/>
    <cellStyle name="nohs 3 4 13 2" xfId="8422"/>
    <cellStyle name="nohs 3 4 14" xfId="8424"/>
    <cellStyle name="nohs 3 4 14 2" xfId="8437"/>
    <cellStyle name="nohs 3 4 15" xfId="1357"/>
    <cellStyle name="nohs 3 4 15 2" xfId="2732"/>
    <cellStyle name="nohs 3 4 16" xfId="2980"/>
    <cellStyle name="nohs 3 4 16 2" xfId="7857"/>
    <cellStyle name="nohs 3 4 17" xfId="8447"/>
    <cellStyle name="nohs 3 4 17 2" xfId="1583"/>
    <cellStyle name="nohs 3 4 18" xfId="8453"/>
    <cellStyle name="nohs 3 4 2" xfId="12082"/>
    <cellStyle name="nohs 3 4 2 2" xfId="8965"/>
    <cellStyle name="nohs 3 4 3" xfId="12084"/>
    <cellStyle name="nohs 3 4 3 2" xfId="6895"/>
    <cellStyle name="nohs 3 4 4" xfId="1980"/>
    <cellStyle name="nohs 3 4 4 2" xfId="1750"/>
    <cellStyle name="nohs 3 4 5" xfId="8203"/>
    <cellStyle name="nohs 3 4 5 2" xfId="7792"/>
    <cellStyle name="nohs 3 4 6" xfId="2717"/>
    <cellStyle name="nohs 3 4 6 2" xfId="10811"/>
    <cellStyle name="nohs 3 4 7" xfId="12027"/>
    <cellStyle name="nohs 3 4 7 2" xfId="1439"/>
    <cellStyle name="nohs 3 4 8" xfId="12078"/>
    <cellStyle name="nohs 3 4 8 2" xfId="12080"/>
    <cellStyle name="nohs 3 4 9" xfId="12086"/>
    <cellStyle name="nohs 3 4 9 2" xfId="12092"/>
    <cellStyle name="nohs 3 5" xfId="12089"/>
    <cellStyle name="nohs 3 5 2" xfId="12091"/>
    <cellStyle name="nohs 3 6" xfId="7679"/>
    <cellStyle name="nohs 3 6 2" xfId="12095"/>
    <cellStyle name="nohs 3 7" xfId="11765"/>
    <cellStyle name="nohs 3 7 2" xfId="11767"/>
    <cellStyle name="nohs 3 8" xfId="11769"/>
    <cellStyle name="nohs 3 8 2" xfId="11771"/>
    <cellStyle name="nohs 3 9" xfId="11774"/>
    <cellStyle name="nohs 3 9 2" xfId="11782"/>
    <cellStyle name="nohs 4" xfId="8963"/>
    <cellStyle name="nohs 4 10" xfId="5925"/>
    <cellStyle name="nohs 4 10 2" xfId="366"/>
    <cellStyle name="nohs 4 11" xfId="12096"/>
    <cellStyle name="nohs 4 11 2" xfId="2456"/>
    <cellStyle name="nohs 4 12" xfId="10955"/>
    <cellStyle name="nohs 4 12 2" xfId="12097"/>
    <cellStyle name="nohs 4 13" xfId="528"/>
    <cellStyle name="nohs 4 13 2" xfId="1225"/>
    <cellStyle name="nohs 4 14" xfId="3291"/>
    <cellStyle name="nohs 4 14 2" xfId="12099"/>
    <cellStyle name="nohs 4 15" xfId="4863"/>
    <cellStyle name="nohs 4 15 2" xfId="12101"/>
    <cellStyle name="nohs 4 16" xfId="4496"/>
    <cellStyle name="nohs 4 16 2" xfId="252"/>
    <cellStyle name="nohs 4 17" xfId="12104"/>
    <cellStyle name="nohs 4 2" xfId="12105"/>
    <cellStyle name="nohs 4 2 2" xfId="10856"/>
    <cellStyle name="nohs 4 3" xfId="12107"/>
    <cellStyle name="nohs 4 3 2" xfId="12108"/>
    <cellStyle name="nohs 4 4" xfId="12110"/>
    <cellStyle name="nohs 4 4 2" xfId="12111"/>
    <cellStyle name="nohs 4 5" xfId="12115"/>
    <cellStyle name="nohs 4 5 2" xfId="12118"/>
    <cellStyle name="nohs 4 6" xfId="7681"/>
    <cellStyle name="nohs 4 6 2" xfId="12119"/>
    <cellStyle name="nohs 4 7" xfId="7040"/>
    <cellStyle name="nohs 4 7 2" xfId="11834"/>
    <cellStyle name="nohs 4 8" xfId="2204"/>
    <cellStyle name="nohs 4 8 2" xfId="11838"/>
    <cellStyle name="nohs 4 9" xfId="1125"/>
    <cellStyle name="nohs 4 9 2" xfId="11842"/>
    <cellStyle name="Non défini" xfId="12122"/>
    <cellStyle name="ÑONVÒ" xfId="10400"/>
    <cellStyle name="ÑONVÒ 10" xfId="9082"/>
    <cellStyle name="ÑONVÒ 10 2" xfId="9085"/>
    <cellStyle name="ÑONVÒ 2" xfId="12123"/>
    <cellStyle name="ÑONVÒ 2 2" xfId="12127"/>
    <cellStyle name="ÑONVÒ 2 2 2" xfId="12128"/>
    <cellStyle name="ÑONVÒ 2 2 2 2" xfId="4253"/>
    <cellStyle name="ÑONVÒ 2 2 3" xfId="12129"/>
    <cellStyle name="ÑONVÒ 2 2 3 2" xfId="568"/>
    <cellStyle name="ÑONVÒ 2 2 4" xfId="12130"/>
    <cellStyle name="ÑONVÒ 2 2 4 2" xfId="12131"/>
    <cellStyle name="ÑONVÒ 2 2 5" xfId="12135"/>
    <cellStyle name="ÑONVÒ 2 2 5 2" xfId="12137"/>
    <cellStyle name="ÑONVÒ 2 2 6" xfId="12138"/>
    <cellStyle name="ÑONVÒ 2 2 6 2" xfId="12139"/>
    <cellStyle name="ÑONVÒ 2 2 7" xfId="12142"/>
    <cellStyle name="ÑONVÒ 2 3" xfId="10739"/>
    <cellStyle name="ÑONVÒ 2 3 2" xfId="12143"/>
    <cellStyle name="ÑONVÒ 2 3 2 2" xfId="12144"/>
    <cellStyle name="ÑONVÒ 2 3 3" xfId="4331"/>
    <cellStyle name="ÑONVÒ 2 3 3 2" xfId="12145"/>
    <cellStyle name="ÑONVÒ 2 3 4" xfId="12148"/>
    <cellStyle name="ÑONVÒ 2 3 4 2" xfId="818"/>
    <cellStyle name="ÑONVÒ 2 3 5" xfId="12152"/>
    <cellStyle name="ÑONVÒ 2 3 5 2" xfId="4860"/>
    <cellStyle name="ÑONVÒ 2 3 6" xfId="12154"/>
    <cellStyle name="ÑONVÒ 2 3 6 2" xfId="12155"/>
    <cellStyle name="ÑONVÒ 2 3 7" xfId="12156"/>
    <cellStyle name="ÑONVÒ 2 4" xfId="12157"/>
    <cellStyle name="ÑONVÒ 2 4 2" xfId="12160"/>
    <cellStyle name="ÑONVÒ 2 5" xfId="12167"/>
    <cellStyle name="ÑONVÒ 2 5 2" xfId="12168"/>
    <cellStyle name="ÑONVÒ 2 6" xfId="12170"/>
    <cellStyle name="ÑONVÒ 2 6 2" xfId="4205"/>
    <cellStyle name="ÑONVÒ 2 7" xfId="8886"/>
    <cellStyle name="ÑONVÒ 2 7 2" xfId="12172"/>
    <cellStyle name="ÑONVÒ 2 8" xfId="5604"/>
    <cellStyle name="ÑONVÒ 2 8 2" xfId="12175"/>
    <cellStyle name="ÑONVÒ 2 9" xfId="10127"/>
    <cellStyle name="ÑONVÒ 3" xfId="12176"/>
    <cellStyle name="ÑONVÒ 3 2" xfId="12179"/>
    <cellStyle name="ÑONVÒ 3 2 2" xfId="4267"/>
    <cellStyle name="ÑONVÒ 3 2 2 2" xfId="12181"/>
    <cellStyle name="ÑONVÒ 3 2 3" xfId="12182"/>
    <cellStyle name="ÑONVÒ 3 2 3 2" xfId="6282"/>
    <cellStyle name="ÑONVÒ 3 2 4" xfId="12188"/>
    <cellStyle name="ÑONVÒ 3 2 4 2" xfId="8527"/>
    <cellStyle name="ÑONVÒ 3 2 5" xfId="12197"/>
    <cellStyle name="ÑONVÒ 3 2 5 2" xfId="5483"/>
    <cellStyle name="ÑONVÒ 3 2 6" xfId="7517"/>
    <cellStyle name="ÑONVÒ 3 2 6 2" xfId="9093"/>
    <cellStyle name="ÑONVÒ 3 2 7" xfId="12199"/>
    <cellStyle name="ÑONVÒ 3 3" xfId="3168"/>
    <cellStyle name="ÑONVÒ 3 3 2" xfId="90"/>
    <cellStyle name="ÑONVÒ 3 3 2 2" xfId="12203"/>
    <cellStyle name="ÑONVÒ 3 3 3" xfId="12204"/>
    <cellStyle name="ÑONVÒ 3 3 3 2" xfId="12210"/>
    <cellStyle name="ÑONVÒ 3 3 4" xfId="12214"/>
    <cellStyle name="ÑONVÒ 3 3 4 2" xfId="5614"/>
    <cellStyle name="ÑONVÒ 3 3 5" xfId="12221"/>
    <cellStyle name="ÑONVÒ 3 3 5 2" xfId="9528"/>
    <cellStyle name="ÑONVÒ 3 3 6" xfId="115"/>
    <cellStyle name="ÑONVÒ 3 3 6 2" xfId="7767"/>
    <cellStyle name="ÑONVÒ 3 3 7" xfId="12223"/>
    <cellStyle name="ÑONVÒ 3 4" xfId="12224"/>
    <cellStyle name="ÑONVÒ 3 4 2" xfId="12227"/>
    <cellStyle name="ÑONVÒ 3 5" xfId="12234"/>
    <cellStyle name="ÑONVÒ 3 5 2" xfId="12238"/>
    <cellStyle name="ÑONVÒ 3 6" xfId="12241"/>
    <cellStyle name="ÑONVÒ 3 6 2" xfId="12244"/>
    <cellStyle name="ÑONVÒ 3 7" xfId="8894"/>
    <cellStyle name="ÑONVÒ 3 7 2" xfId="12250"/>
    <cellStyle name="ÑONVÒ 3 8" xfId="9176"/>
    <cellStyle name="ÑONVÒ 3 8 2" xfId="12253"/>
    <cellStyle name="ÑONVÒ 3 9" xfId="6691"/>
    <cellStyle name="ÑONVÒ 4" xfId="12259"/>
    <cellStyle name="ÑONVÒ 4 2" xfId="7159"/>
    <cellStyle name="ÑONVÒ 4 2 2" xfId="12260"/>
    <cellStyle name="ÑONVÒ 4 3" xfId="12261"/>
    <cellStyle name="ÑONVÒ 4 3 2" xfId="12262"/>
    <cellStyle name="ÑONVÒ 4 4" xfId="12269"/>
    <cellStyle name="ÑONVÒ 4 4 2" xfId="12272"/>
    <cellStyle name="ÑONVÒ 4 5" xfId="12279"/>
    <cellStyle name="ÑONVÒ 4 5 2" xfId="12282"/>
    <cellStyle name="ÑONVÒ 4 6" xfId="12284"/>
    <cellStyle name="ÑONVÒ 4 6 2" xfId="12285"/>
    <cellStyle name="ÑONVÒ 4 7" xfId="8419"/>
    <cellStyle name="ÑONVÒ 5" xfId="12286"/>
    <cellStyle name="ÑONVÒ 5 2" xfId="12287"/>
    <cellStyle name="ÑONVÒ 5 2 2" xfId="12289"/>
    <cellStyle name="ÑONVÒ 5 3" xfId="12291"/>
    <cellStyle name="ÑONVÒ 5 3 2" xfId="12292"/>
    <cellStyle name="ÑONVÒ 5 4" xfId="12297"/>
    <cellStyle name="ÑONVÒ 5 4 2" xfId="8578"/>
    <cellStyle name="ÑONVÒ 5 5" xfId="6294"/>
    <cellStyle name="ÑONVÒ 5 5 2" xfId="12298"/>
    <cellStyle name="ÑONVÒ 5 6" xfId="12300"/>
    <cellStyle name="ÑONVÒ 5 6 2" xfId="12301"/>
    <cellStyle name="ÑONVÒ 5 7" xfId="8433"/>
    <cellStyle name="ÑONVÒ 6" xfId="12303"/>
    <cellStyle name="ÑONVÒ 6 2" xfId="2967"/>
    <cellStyle name="ÑONVÒ 6 2 2" xfId="1596"/>
    <cellStyle name="ÑONVÒ 6 3" xfId="12305"/>
    <cellStyle name="ÑONVÒ 6 3 2" xfId="12306"/>
    <cellStyle name="ÑONVÒ 6 4" xfId="3667"/>
    <cellStyle name="ÑONVÒ 6 5" xfId="12312"/>
    <cellStyle name="ÑONVÒ 6 5 2" xfId="11677"/>
    <cellStyle name="ÑONVÒ 6 6" xfId="12315"/>
    <cellStyle name="ÑONVÒ 6 6 2" xfId="12316"/>
    <cellStyle name="ÑONVÒ 7" xfId="12317"/>
    <cellStyle name="ÑONVÒ 7 2" xfId="12318"/>
    <cellStyle name="ÑONVÒ 8" xfId="12321"/>
    <cellStyle name="ÑONVÒ 8 2" xfId="12322"/>
    <cellStyle name="ÑONVÒ 9" xfId="12324"/>
    <cellStyle name="ÑONVÒ 9 2" xfId="12326"/>
    <cellStyle name="Normal" xfId="0" builtinId="0"/>
    <cellStyle name="Normal - Style1" xfId="477"/>
    <cellStyle name="Normal - Style1 2" xfId="7381"/>
    <cellStyle name="Normal - Style1 3" xfId="4061"/>
    <cellStyle name="Normal - Style2" xfId="499"/>
    <cellStyle name="Normal - Style3" xfId="517"/>
    <cellStyle name="Normal - Style4" xfId="12328"/>
    <cellStyle name="Normal - Style5" xfId="2384"/>
    <cellStyle name="Normal - Style6" xfId="10882"/>
    <cellStyle name="Normal - Style7" xfId="5929"/>
    <cellStyle name="Normal - Style8" xfId="10886"/>
    <cellStyle name="Normal - 유형1" xfId="12329"/>
    <cellStyle name="Normal 10" xfId="12331"/>
    <cellStyle name="Normal 11" xfId="7091"/>
    <cellStyle name="Normal 11 9" xfId="6605"/>
    <cellStyle name="Normal 11 9 2" xfId="9569"/>
    <cellStyle name="Normal 12" xfId="12334"/>
    <cellStyle name="Normal 13" xfId="12339"/>
    <cellStyle name="Normal 14" xfId="12341"/>
    <cellStyle name="Normal 15" xfId="12345"/>
    <cellStyle name="Normal 16" xfId="12350"/>
    <cellStyle name="Normal 17" xfId="12353"/>
    <cellStyle name="Normal 18" xfId="12358"/>
    <cellStyle name="Normal 19" xfId="5299"/>
    <cellStyle name="Normal 2" xfId="12361"/>
    <cellStyle name="Normal 2 10" xfId="12362"/>
    <cellStyle name="Normal 2 11" xfId="12367"/>
    <cellStyle name="Normal 2 12" xfId="12369"/>
    <cellStyle name="Normal 2 2" xfId="1518"/>
    <cellStyle name="Normal 2 2 2" xfId="5709"/>
    <cellStyle name="Normal 2 2 2 2" xfId="8670"/>
    <cellStyle name="Normal 2 2 3" xfId="8678"/>
    <cellStyle name="Normal 2 2 4" xfId="8687"/>
    <cellStyle name="Normal 2 2 5" xfId="8694"/>
    <cellStyle name="Normal 2 2_BOQ Piling" xfId="12370"/>
    <cellStyle name="Normal 2 3" xfId="12373"/>
    <cellStyle name="Normal 2 3 2" xfId="12376"/>
    <cellStyle name="Normal 2 3 3" xfId="12378"/>
    <cellStyle name="Normal 2 4" xfId="12385"/>
    <cellStyle name="Normal 2 5" xfId="12391"/>
    <cellStyle name="Normal 2 5 2" xfId="12396"/>
    <cellStyle name="Normal 2 6" xfId="12403"/>
    <cellStyle name="Normal 2 7" xfId="6302"/>
    <cellStyle name="Normal 2 8" xfId="5814"/>
    <cellStyle name="Normal 2 9" xfId="4754"/>
    <cellStyle name="Normal 2_08  Bill of Quantities" xfId="12406"/>
    <cellStyle name="Normal 20" xfId="12344"/>
    <cellStyle name="Normal 21" xfId="12349"/>
    <cellStyle name="Normal 21 2" xfId="12408"/>
    <cellStyle name="Normal 22" xfId="12352"/>
    <cellStyle name="Normal 23" xfId="12357"/>
    <cellStyle name="Normal 24" xfId="5300"/>
    <cellStyle name="Normal 25" xfId="5967"/>
    <cellStyle name="Normal 26" xfId="12415"/>
    <cellStyle name="Normal 26 2" xfId="12420"/>
    <cellStyle name="Normal 27" xfId="1742"/>
    <cellStyle name="Normal 27 2" xfId="12425"/>
    <cellStyle name="Normal 28" xfId="12431"/>
    <cellStyle name="Normal 28 2" xfId="12436"/>
    <cellStyle name="Normal 29" xfId="12444"/>
    <cellStyle name="Normal 3" xfId="2622"/>
    <cellStyle name="Normal 3 2" xfId="12446"/>
    <cellStyle name="Normal 3 2 2" xfId="8016"/>
    <cellStyle name="Normal 3 2 3" xfId="12448"/>
    <cellStyle name="Normal 3 2 4" xfId="3748"/>
    <cellStyle name="Normal 3 2_BOQ Piling" xfId="8986"/>
    <cellStyle name="Normal 3 3" xfId="8907"/>
    <cellStyle name="Normal 3 4" xfId="12453"/>
    <cellStyle name="Normal 3 5" xfId="12456"/>
    <cellStyle name="Normal 3 6" xfId="12459"/>
    <cellStyle name="Normal 3 6 2" xfId="8828"/>
    <cellStyle name="Normal 3 7" xfId="10459"/>
    <cellStyle name="Normal 3_BOQ Piling" xfId="12466"/>
    <cellStyle name="Normal 30" xfId="5968"/>
    <cellStyle name="Normal 31" xfId="12414"/>
    <cellStyle name="Normal 32" xfId="1743"/>
    <cellStyle name="Normal 33" xfId="12430"/>
    <cellStyle name="Normal 34" xfId="12443"/>
    <cellStyle name="Normal 35" xfId="12474"/>
    <cellStyle name="Normal 36" xfId="12481"/>
    <cellStyle name="Normal 37" xfId="12487"/>
    <cellStyle name="Normal 38" xfId="12490"/>
    <cellStyle name="Normal 39" xfId="12493"/>
    <cellStyle name="Normal 4" xfId="12494"/>
    <cellStyle name="Normal 4 2" xfId="12496"/>
    <cellStyle name="Normal 4 3" xfId="8909"/>
    <cellStyle name="Normal 4 4" xfId="5399"/>
    <cellStyle name="Normal 4 5" xfId="12501"/>
    <cellStyle name="Normal 4 6" xfId="5384"/>
    <cellStyle name="Normal 4 7" xfId="10462"/>
    <cellStyle name="Normal 40" xfId="12473"/>
    <cellStyle name="Normal 41" xfId="12480"/>
    <cellStyle name="Normal 41 2" xfId="12508"/>
    <cellStyle name="Normal 42" xfId="12486"/>
    <cellStyle name="Normal 42 2" xfId="12509"/>
    <cellStyle name="Normal 43" xfId="12489"/>
    <cellStyle name="Normal 43 2" xfId="12511"/>
    <cellStyle name="Normal 44" xfId="12492"/>
    <cellStyle name="Normal 44 2" xfId="12514"/>
    <cellStyle name="Normal 45" xfId="12519"/>
    <cellStyle name="Normal 45 2" xfId="12522"/>
    <cellStyle name="Normal 46" xfId="12526"/>
    <cellStyle name="Normal 47" xfId="12531"/>
    <cellStyle name="Normal 48" xfId="9400"/>
    <cellStyle name="Normal 49" xfId="4952"/>
    <cellStyle name="Normal 5" xfId="6564"/>
    <cellStyle name="Normal 5 2" xfId="1172"/>
    <cellStyle name="Normal 50" xfId="12518"/>
    <cellStyle name="Normal 51" xfId="12525"/>
    <cellStyle name="Normal 52" xfId="12530"/>
    <cellStyle name="Normal 53" xfId="9399"/>
    <cellStyle name="Normal 54" xfId="4953"/>
    <cellStyle name="Normal 55" xfId="12535"/>
    <cellStyle name="Normal 56" xfId="3979"/>
    <cellStyle name="Normal 57" xfId="258"/>
    <cellStyle name="Normal 58" xfId="94"/>
    <cellStyle name="Normal 59" xfId="12538"/>
    <cellStyle name="Normal 6" xfId="12541"/>
    <cellStyle name="Normal 6 2" xfId="12542"/>
    <cellStyle name="Normal 6 2 2" xfId="12543"/>
    <cellStyle name="Normal 6 3" xfId="6811"/>
    <cellStyle name="Normal 6 4" xfId="12544"/>
    <cellStyle name="Normal 60" xfId="12534"/>
    <cellStyle name="Normal 60 2" xfId="8839"/>
    <cellStyle name="Normal 61" xfId="3978"/>
    <cellStyle name="Normal 61 2" xfId="12548"/>
    <cellStyle name="Normal 62" xfId="259"/>
    <cellStyle name="Normal 62 2" xfId="8136"/>
    <cellStyle name="Normal 63" xfId="95"/>
    <cellStyle name="Normal 63 2" xfId="5624"/>
    <cellStyle name="Normal 64" xfId="12537"/>
    <cellStyle name="Normal 64 2" xfId="12551"/>
    <cellStyle name="Normal 65" xfId="12554"/>
    <cellStyle name="Normal 65 2" xfId="12556"/>
    <cellStyle name="Normal 66" xfId="1263"/>
    <cellStyle name="Normal 66 2" xfId="5450"/>
    <cellStyle name="Normal 67" xfId="12560"/>
    <cellStyle name="Normal 67 2" xfId="10613"/>
    <cellStyle name="Normal 68" xfId="2084"/>
    <cellStyle name="Normal 68 2" xfId="10706"/>
    <cellStyle name="Normal 69" xfId="5156"/>
    <cellStyle name="Normal 69 2" xfId="10747"/>
    <cellStyle name="Normal 7" xfId="11650"/>
    <cellStyle name="Normal 7 2" xfId="62"/>
    <cellStyle name="Normal 7 2 2" xfId="12561"/>
    <cellStyle name="Normal 70" xfId="12553"/>
    <cellStyle name="Normal 70 2" xfId="12555"/>
    <cellStyle name="Normal 71" xfId="1264"/>
    <cellStyle name="Normal 71 2" xfId="5451"/>
    <cellStyle name="Normal 72" xfId="12559"/>
    <cellStyle name="Normal 72 2" xfId="10612"/>
    <cellStyle name="Normal 73" xfId="2083"/>
    <cellStyle name="Normal 74" xfId="5157"/>
    <cellStyle name="Normal 75" xfId="12564"/>
    <cellStyle name="Normal 76" xfId="12569"/>
    <cellStyle name="Normal 77" xfId="12574"/>
    <cellStyle name="Normal 8" xfId="8968"/>
    <cellStyle name="Normal 9" xfId="12576"/>
    <cellStyle name="Normal1" xfId="12579"/>
    <cellStyle name="Normale_ PESO ELETTR." xfId="7535"/>
    <cellStyle name="Normalny_Cennik obowiazuje od 06-08-2001 r (1)" xfId="12581"/>
    <cellStyle name="Note 2" xfId="12583"/>
    <cellStyle name="Note 2 10" xfId="12584"/>
    <cellStyle name="Note 2 10 2" xfId="12592"/>
    <cellStyle name="Note 2 11" xfId="12593"/>
    <cellStyle name="Note 2 11 2" xfId="12599"/>
    <cellStyle name="Note 2 12" xfId="8657"/>
    <cellStyle name="Note 2 2" xfId="12601"/>
    <cellStyle name="Note 2 2 2" xfId="12604"/>
    <cellStyle name="Note 2 2 2 2" xfId="2044"/>
    <cellStyle name="Note 2 2 2 2 2" xfId="12608"/>
    <cellStyle name="Note 2 2 2 3" xfId="2057"/>
    <cellStyle name="Note 2 2 2 3 2" xfId="12610"/>
    <cellStyle name="Note 2 2 2 4" xfId="5741"/>
    <cellStyle name="Note 2 2 2 4 2" xfId="12612"/>
    <cellStyle name="Note 2 2 2 5" xfId="12614"/>
    <cellStyle name="Note 2 2 2 5 2" xfId="12620"/>
    <cellStyle name="Note 2 2 2 6" xfId="12622"/>
    <cellStyle name="Note 2 2 2 6 2" xfId="12627"/>
    <cellStyle name="Note 2 2 2 7" xfId="12629"/>
    <cellStyle name="Note 2 2 3" xfId="12636"/>
    <cellStyle name="Note 2 2 3 2" xfId="12640"/>
    <cellStyle name="Note 2 2 3 2 2" xfId="4680"/>
    <cellStyle name="Note 2 2 3 3" xfId="8766"/>
    <cellStyle name="Note 2 2 3 3 2" xfId="9162"/>
    <cellStyle name="Note 2 2 3 4" xfId="12644"/>
    <cellStyle name="Note 2 2 3 4 2" xfId="4067"/>
    <cellStyle name="Note 2 2 3 5" xfId="12647"/>
    <cellStyle name="Note 2 2 3 5 2" xfId="12657"/>
    <cellStyle name="Note 2 2 3 6" xfId="12660"/>
    <cellStyle name="Note 2 2 3 6 2" xfId="12667"/>
    <cellStyle name="Note 2 2 3 7" xfId="12670"/>
    <cellStyle name="Note 2 2 4" xfId="12677"/>
    <cellStyle name="Note 2 2 4 2" xfId="12680"/>
    <cellStyle name="Note 2 2 5" xfId="12683"/>
    <cellStyle name="Note 2 2 5 2" xfId="12692"/>
    <cellStyle name="Note 2 2 6" xfId="3932"/>
    <cellStyle name="Note 2 2 6 2" xfId="12696"/>
    <cellStyle name="Note 2 2 7" xfId="4516"/>
    <cellStyle name="Note 2 2 7 2" xfId="6015"/>
    <cellStyle name="Note 2 2 8" xfId="12701"/>
    <cellStyle name="Note 2 2 8 2" xfId="12708"/>
    <cellStyle name="Note 2 2 9" xfId="12710"/>
    <cellStyle name="Note 2 3" xfId="12712"/>
    <cellStyle name="Note 2 3 2" xfId="12716"/>
    <cellStyle name="Note 2 3 2 2" xfId="12720"/>
    <cellStyle name="Note 2 3 2 2 2" xfId="982"/>
    <cellStyle name="Note 2 3 2 3" xfId="12721"/>
    <cellStyle name="Note 2 3 2 3 2" xfId="12723"/>
    <cellStyle name="Note 2 3 2 4" xfId="5642"/>
    <cellStyle name="Note 2 3 2 4 2" xfId="12725"/>
    <cellStyle name="Note 2 3 2 5" xfId="12729"/>
    <cellStyle name="Note 2 3 2 5 2" xfId="12732"/>
    <cellStyle name="Note 2 3 2 6" xfId="12733"/>
    <cellStyle name="Note 2 3 2 6 2" xfId="11312"/>
    <cellStyle name="Note 2 3 2 7" xfId="12735"/>
    <cellStyle name="Note 2 3 3" xfId="12741"/>
    <cellStyle name="Note 2 3 3 2" xfId="12745"/>
    <cellStyle name="Note 2 3 3 2 2" xfId="10732"/>
    <cellStyle name="Note 2 3 3 3" xfId="12746"/>
    <cellStyle name="Note 2 3 3 3 2" xfId="9397"/>
    <cellStyle name="Note 2 3 3 4" xfId="8987"/>
    <cellStyle name="Note 2 3 3 4 2" xfId="9429"/>
    <cellStyle name="Note 2 3 3 5" xfId="12749"/>
    <cellStyle name="Note 2 3 3 5 2" xfId="12752"/>
    <cellStyle name="Note 2 3 3 6" xfId="3444"/>
    <cellStyle name="Note 2 3 3 6 2" xfId="11351"/>
    <cellStyle name="Note 2 3 3 7" xfId="932"/>
    <cellStyle name="Note 2 3 4" xfId="8114"/>
    <cellStyle name="Note 2 3 4 2" xfId="12754"/>
    <cellStyle name="Note 2 3 5" xfId="12756"/>
    <cellStyle name="Note 2 3 5 2" xfId="3559"/>
    <cellStyle name="Note 2 3 6" xfId="12761"/>
    <cellStyle name="Note 2 3 6 2" xfId="12763"/>
    <cellStyle name="Note 2 3 7" xfId="12765"/>
    <cellStyle name="Note 2 3 7 2" xfId="7595"/>
    <cellStyle name="Note 2 3 8" xfId="12767"/>
    <cellStyle name="Note 2 3 8 2" xfId="12768"/>
    <cellStyle name="Note 2 3 9" xfId="12769"/>
    <cellStyle name="Note 2 4" xfId="4604"/>
    <cellStyle name="Note 2 4 2" xfId="12773"/>
    <cellStyle name="Note 2 4 2 2" xfId="12776"/>
    <cellStyle name="Note 2 4 3" xfId="12782"/>
    <cellStyle name="Note 2 4 3 2" xfId="12785"/>
    <cellStyle name="Note 2 4 4" xfId="10249"/>
    <cellStyle name="Note 2 4 4 2" xfId="12787"/>
    <cellStyle name="Note 2 4 5" xfId="12792"/>
    <cellStyle name="Note 2 4 5 2" xfId="12795"/>
    <cellStyle name="Note 2 4 6" xfId="12797"/>
    <cellStyle name="Note 2 4 6 2" xfId="12799"/>
    <cellStyle name="Note 2 4 7" xfId="12802"/>
    <cellStyle name="Note 2 5" xfId="2824"/>
    <cellStyle name="Note 2 5 2" xfId="12806"/>
    <cellStyle name="Note 2 5 2 2" xfId="8620"/>
    <cellStyle name="Note 2 5 3" xfId="12809"/>
    <cellStyle name="Note 2 5 3 2" xfId="4582"/>
    <cellStyle name="Note 2 5 4" xfId="12811"/>
    <cellStyle name="Note 2 5 4 2" xfId="762"/>
    <cellStyle name="Note 2 5 5" xfId="12817"/>
    <cellStyle name="Note 2 5 5 2" xfId="12820"/>
    <cellStyle name="Note 2 5 6" xfId="12822"/>
    <cellStyle name="Note 2 5 6 2" xfId="2073"/>
    <cellStyle name="Note 2 5 7" xfId="12825"/>
    <cellStyle name="Note 2 6" xfId="12828"/>
    <cellStyle name="Note 2 6 2" xfId="12830"/>
    <cellStyle name="Note 2 6 2 2" xfId="1730"/>
    <cellStyle name="Note 2 6 3" xfId="12834"/>
    <cellStyle name="Note 2 6 3 2" xfId="12838"/>
    <cellStyle name="Note 2 6 4" xfId="12840"/>
    <cellStyle name="Note 2 6 4 2" xfId="6953"/>
    <cellStyle name="Note 2 6 5" xfId="12842"/>
    <cellStyle name="Note 2 6 5 2" xfId="4768"/>
    <cellStyle name="Note 2 6 6" xfId="12844"/>
    <cellStyle name="Note 2 6 6 2" xfId="3814"/>
    <cellStyle name="Note 2 6 7" xfId="12848"/>
    <cellStyle name="Note 2 7" xfId="12851"/>
    <cellStyle name="Note 2 7 2" xfId="9372"/>
    <cellStyle name="Note 2 8" xfId="6823"/>
    <cellStyle name="Note 2 8 2" xfId="4632"/>
    <cellStyle name="Note 2 9" xfId="1188"/>
    <cellStyle name="Note 2 9 2" xfId="9613"/>
    <cellStyle name="Note 3" xfId="11508"/>
    <cellStyle name="Note 3 10" xfId="12853"/>
    <cellStyle name="Note 3 10 2" xfId="12858"/>
    <cellStyle name="Note 3 11" xfId="4872"/>
    <cellStyle name="Note 3 11 2" xfId="12861"/>
    <cellStyle name="Note 3 12" xfId="12866"/>
    <cellStyle name="Note 3 2" xfId="12870"/>
    <cellStyle name="Note 3 2 2" xfId="4849"/>
    <cellStyle name="Note 3 2 2 2" xfId="12873"/>
    <cellStyle name="Note 3 2 2 2 2" xfId="12879"/>
    <cellStyle name="Note 3 2 2 3" xfId="12885"/>
    <cellStyle name="Note 3 2 2 3 2" xfId="12892"/>
    <cellStyle name="Note 3 2 2 4" xfId="12897"/>
    <cellStyle name="Note 3 2 2 4 2" xfId="12902"/>
    <cellStyle name="Note 3 2 2 5" xfId="5258"/>
    <cellStyle name="Note 3 2 2 5 2" xfId="12907"/>
    <cellStyle name="Note 3 2 2 6" xfId="12911"/>
    <cellStyle name="Note 3 2 2 6 2" xfId="12011"/>
    <cellStyle name="Note 3 2 2 7" xfId="12916"/>
    <cellStyle name="Note 3 2 3" xfId="12920"/>
    <cellStyle name="Note 3 2 3 2" xfId="12926"/>
    <cellStyle name="Note 3 2 3 2 2" xfId="12933"/>
    <cellStyle name="Note 3 2 3 3" xfId="12937"/>
    <cellStyle name="Note 3 2 3 3 2" xfId="12382"/>
    <cellStyle name="Note 3 2 3 4" xfId="2114"/>
    <cellStyle name="Note 3 2 3 4 2" xfId="12450"/>
    <cellStyle name="Note 3 2 3 5" xfId="12942"/>
    <cellStyle name="Note 3 2 3 5 2" xfId="5401"/>
    <cellStyle name="Note 3 2 3 6" xfId="12945"/>
    <cellStyle name="Note 3 2 3 6 2" xfId="12950"/>
    <cellStyle name="Note 3 2 3 7" xfId="12955"/>
    <cellStyle name="Note 3 2 4" xfId="12959"/>
    <cellStyle name="Note 3 2 4 2" xfId="10274"/>
    <cellStyle name="Note 3 2 5" xfId="12967"/>
    <cellStyle name="Note 3 2 5 2" xfId="12977"/>
    <cellStyle name="Note 3 2 6" xfId="12986"/>
    <cellStyle name="Note 3 2 6 2" xfId="5217"/>
    <cellStyle name="Note 3 2 7" xfId="12992"/>
    <cellStyle name="Note 3 2 7 2" xfId="13000"/>
    <cellStyle name="Note 3 2 8" xfId="757"/>
    <cellStyle name="Note 3 2 8 2" xfId="7348"/>
    <cellStyle name="Note 3 2 9" xfId="13006"/>
    <cellStyle name="Note 3 3" xfId="13008"/>
    <cellStyle name="Note 3 3 2" xfId="13010"/>
    <cellStyle name="Note 3 3 2 2" xfId="13015"/>
    <cellStyle name="Note 3 3 2 2 2" xfId="13022"/>
    <cellStyle name="Note 3 3 2 3" xfId="13028"/>
    <cellStyle name="Note 3 3 2 3 2" xfId="13033"/>
    <cellStyle name="Note 3 3 2 4" xfId="13038"/>
    <cellStyle name="Note 3 3 2 4 2" xfId="1831"/>
    <cellStyle name="Note 3 3 2 5" xfId="3717"/>
    <cellStyle name="Note 3 3 2 5 2" xfId="6834"/>
    <cellStyle name="Note 3 3 2 6" xfId="7967"/>
    <cellStyle name="Note 3 3 2 6 2" xfId="10964"/>
    <cellStyle name="Note 3 3 2 7" xfId="13044"/>
    <cellStyle name="Note 3 3 3" xfId="13048"/>
    <cellStyle name="Note 3 3 3 2" xfId="13054"/>
    <cellStyle name="Note 3 3 3 2 2" xfId="11037"/>
    <cellStyle name="Note 3 3 3 3" xfId="13060"/>
    <cellStyle name="Note 3 3 3 3 2" xfId="11070"/>
    <cellStyle name="Note 3 3 3 4" xfId="13064"/>
    <cellStyle name="Note 3 3 3 4 2" xfId="7012"/>
    <cellStyle name="Note 3 3 3 5" xfId="13068"/>
    <cellStyle name="Note 3 3 3 5 2" xfId="5574"/>
    <cellStyle name="Note 3 3 3 6" xfId="10038"/>
    <cellStyle name="Note 3 3 3 6 2" xfId="10989"/>
    <cellStyle name="Note 3 3 3 7" xfId="2010"/>
    <cellStyle name="Note 3 3 4" xfId="13073"/>
    <cellStyle name="Note 3 3 4 2" xfId="13079"/>
    <cellStyle name="Note 3 3 5" xfId="13087"/>
    <cellStyle name="Note 3 3 5 2" xfId="13094"/>
    <cellStyle name="Note 3 3 6" xfId="13098"/>
    <cellStyle name="Note 3 3 6 2" xfId="6819"/>
    <cellStyle name="Note 3 3 7" xfId="13101"/>
    <cellStyle name="Note 3 3 7 2" xfId="13104"/>
    <cellStyle name="Note 3 3 8" xfId="13107"/>
    <cellStyle name="Note 3 3 8 2" xfId="3040"/>
    <cellStyle name="Note 3 3 9" xfId="5827"/>
    <cellStyle name="Note 3 4" xfId="10068"/>
    <cellStyle name="Note 3 4 2" xfId="13111"/>
    <cellStyle name="Note 3 4 2 2" xfId="12161"/>
    <cellStyle name="Note 3 4 3" xfId="13116"/>
    <cellStyle name="Note 3 4 3 2" xfId="12229"/>
    <cellStyle name="Note 3 4 4" xfId="13120"/>
    <cellStyle name="Note 3 4 4 2" xfId="12276"/>
    <cellStyle name="Note 3 4 5" xfId="13130"/>
    <cellStyle name="Note 3 4 5 2" xfId="6297"/>
    <cellStyle name="Note 3 4 6" xfId="13132"/>
    <cellStyle name="Note 3 4 6 2" xfId="12307"/>
    <cellStyle name="Note 3 4 7" xfId="13134"/>
    <cellStyle name="Note 3 5" xfId="13136"/>
    <cellStyle name="Note 3 5 2" xfId="13139"/>
    <cellStyle name="Note 3 5 2 2" xfId="13142"/>
    <cellStyle name="Note 3 5 3" xfId="13149"/>
    <cellStyle name="Note 3 5 3 2" xfId="13152"/>
    <cellStyle name="Note 3 5 4" xfId="13155"/>
    <cellStyle name="Note 3 5 4 2" xfId="13159"/>
    <cellStyle name="Note 3 5 5" xfId="6127"/>
    <cellStyle name="Note 3 5 5 2" xfId="2359"/>
    <cellStyle name="Note 3 5 6" xfId="6137"/>
    <cellStyle name="Note 3 5 6 2" xfId="13162"/>
    <cellStyle name="Note 3 5 7" xfId="13165"/>
    <cellStyle name="Note 3 6" xfId="13167"/>
    <cellStyle name="Note 3 6 2" xfId="13169"/>
    <cellStyle name="Note 3 6 2 2" xfId="313"/>
    <cellStyle name="Note 3 6 3" xfId="13173"/>
    <cellStyle name="Note 3 6 3 2" xfId="13176"/>
    <cellStyle name="Note 3 6 4" xfId="13180"/>
    <cellStyle name="Note 3 6 4 2" xfId="13185"/>
    <cellStyle name="Note 3 6 5" xfId="13188"/>
    <cellStyle name="Note 3 6 5 2" xfId="6028"/>
    <cellStyle name="Note 3 6 6" xfId="13191"/>
    <cellStyle name="Note 3 6 6 2" xfId="8853"/>
    <cellStyle name="Note 3 6 7" xfId="13194"/>
    <cellStyle name="Note 3 7" xfId="1569"/>
    <cellStyle name="Note 3 7 2" xfId="13196"/>
    <cellStyle name="Note 3 8" xfId="10779"/>
    <cellStyle name="Note 3 8 2" xfId="13198"/>
    <cellStyle name="Note 3 9" xfId="13201"/>
    <cellStyle name="Note 3 9 2" xfId="4569"/>
    <cellStyle name="NWM" xfId="13210"/>
    <cellStyle name="Œ…?æ맖?e [0.00]_laroux" xfId="657"/>
    <cellStyle name="Œ…?æ맖?e_laroux" xfId="13213"/>
    <cellStyle name="Œ…‹æØ‚è [0.00]_laroux" xfId="1333"/>
    <cellStyle name="Œ…‹æØ‚è_laroux" xfId="6927"/>
    <cellStyle name="oft Excel]_x000d__x000a_Comment=The open=/f lines load custom functions into the Paste Function list._x000d__x000a_Maximized=2_x000d__x000a_Basics=1_x000d__x000a_A" xfId="13215"/>
    <cellStyle name="oft Excel]_x000d__x000a_Comment=The open=/f lines load custom functions into the Paste Function list._x000d__x000a_Maximized=3_x000d__x000a_Basics=1_x000d__x000a_A" xfId="13217"/>
    <cellStyle name="omma [0]_Mktg Prog" xfId="3234"/>
    <cellStyle name="ormal_Sheet1_1" xfId="13221"/>
    <cellStyle name="Output 2" xfId="13223"/>
    <cellStyle name="Output 2 10" xfId="13225"/>
    <cellStyle name="Output 2 10 2" xfId="13227"/>
    <cellStyle name="Output 2 11" xfId="13228"/>
    <cellStyle name="Output 2 11 2" xfId="11458"/>
    <cellStyle name="Output 2 12" xfId="1861"/>
    <cellStyle name="Output 2 2" xfId="1269"/>
    <cellStyle name="Output 2 2 2" xfId="5455"/>
    <cellStyle name="Output 2 2 2 2" xfId="7924"/>
    <cellStyle name="Output 2 2 2 2 2" xfId="10192"/>
    <cellStyle name="Output 2 2 2 3" xfId="4627"/>
    <cellStyle name="Output 2 2 2 3 2" xfId="10233"/>
    <cellStyle name="Output 2 2 2 4" xfId="13231"/>
    <cellStyle name="Output 2 2 2 4 2" xfId="3615"/>
    <cellStyle name="Output 2 2 2 5" xfId="13233"/>
    <cellStyle name="Output 2 2 2 5 2" xfId="13236"/>
    <cellStyle name="Output 2 2 2 6" xfId="1398"/>
    <cellStyle name="Output 2 2 2 6 2" xfId="6256"/>
    <cellStyle name="Output 2 2 2 7" xfId="13237"/>
    <cellStyle name="Output 2 2 3" xfId="13239"/>
    <cellStyle name="Output 2 2 3 2" xfId="13240"/>
    <cellStyle name="Output 2 2 3 2 2" xfId="13241"/>
    <cellStyle name="Output 2 2 3 3" xfId="4468"/>
    <cellStyle name="Output 2 2 3 3 2" xfId="13242"/>
    <cellStyle name="Output 2 2 3 4" xfId="709"/>
    <cellStyle name="Output 2 2 3 4 2" xfId="3745"/>
    <cellStyle name="Output 2 2 3 5" xfId="13244"/>
    <cellStyle name="Output 2 2 3 5 2" xfId="13246"/>
    <cellStyle name="Output 2 2 3 6" xfId="13247"/>
    <cellStyle name="Output 2 2 3 6 2" xfId="1836"/>
    <cellStyle name="Output 2 2 3 7" xfId="13250"/>
    <cellStyle name="Output 2 2 4" xfId="9149"/>
    <cellStyle name="Output 2 2 4 2" xfId="13251"/>
    <cellStyle name="Output 2 2 5" xfId="10087"/>
    <cellStyle name="Output 2 2 5 2" xfId="10089"/>
    <cellStyle name="Output 2 2 6" xfId="10095"/>
    <cellStyle name="Output 2 2 6 2" xfId="10102"/>
    <cellStyle name="Output 2 2 7" xfId="4802"/>
    <cellStyle name="Output 2 2 7 2" xfId="1862"/>
    <cellStyle name="Output 2 2 8" xfId="6882"/>
    <cellStyle name="Output 2 2 8 2" xfId="161"/>
    <cellStyle name="Output 2 2 9" xfId="10105"/>
    <cellStyle name="Output 2 3" xfId="13252"/>
    <cellStyle name="Output 2 3 2" xfId="10610"/>
    <cellStyle name="Output 2 3 2 2" xfId="6435"/>
    <cellStyle name="Output 2 3 2 2 2" xfId="13254"/>
    <cellStyle name="Output 2 3 2 3" xfId="331"/>
    <cellStyle name="Output 2 3 2 3 2" xfId="6891"/>
    <cellStyle name="Output 2 3 2 4" xfId="5598"/>
    <cellStyle name="Output 2 3 2 4 2" xfId="9760"/>
    <cellStyle name="Output 2 3 2 5" xfId="9780"/>
    <cellStyle name="Output 2 3 2 5 2" xfId="2094"/>
    <cellStyle name="Output 2 3 2 6" xfId="9785"/>
    <cellStyle name="Output 2 3 2 6 2" xfId="629"/>
    <cellStyle name="Output 2 3 2 7" xfId="9790"/>
    <cellStyle name="Output 2 3 3" xfId="8864"/>
    <cellStyle name="Output 2 3 3 2" xfId="13258"/>
    <cellStyle name="Output 2 3 3 2 2" xfId="13260"/>
    <cellStyle name="Output 2 3 3 3" xfId="880"/>
    <cellStyle name="Output 2 3 3 3 2" xfId="1251"/>
    <cellStyle name="Output 2 3 3 4" xfId="6477"/>
    <cellStyle name="Output 2 3 3 4 2" xfId="9833"/>
    <cellStyle name="Output 2 3 3 5" xfId="9863"/>
    <cellStyle name="Output 2 3 3 5 2" xfId="9868"/>
    <cellStyle name="Output 2 3 3 6" xfId="9876"/>
    <cellStyle name="Output 2 3 3 6 2" xfId="9884"/>
    <cellStyle name="Output 2 3 3 7" xfId="971"/>
    <cellStyle name="Output 2 3 4" xfId="9153"/>
    <cellStyle name="Output 2 3 4 2" xfId="13262"/>
    <cellStyle name="Output 2 3 5" xfId="3106"/>
    <cellStyle name="Output 2 3 5 2" xfId="13263"/>
    <cellStyle name="Output 2 3 6" xfId="11573"/>
    <cellStyle name="Output 2 3 6 2" xfId="1468"/>
    <cellStyle name="Output 2 3 7" xfId="7457"/>
    <cellStyle name="Output 2 3 7 2" xfId="13264"/>
    <cellStyle name="Output 2 3 8" xfId="1564"/>
    <cellStyle name="Output 2 3 8 2" xfId="13265"/>
    <cellStyle name="Output 2 3 9" xfId="13266"/>
    <cellStyle name="Output 2 4" xfId="13269"/>
    <cellStyle name="Output 2 4 2" xfId="13270"/>
    <cellStyle name="Output 2 4 2 2" xfId="13271"/>
    <cellStyle name="Output 2 4 3" xfId="8871"/>
    <cellStyle name="Output 2 4 3 2" xfId="13274"/>
    <cellStyle name="Output 2 4 4" xfId="9158"/>
    <cellStyle name="Output 2 4 4 2" xfId="4433"/>
    <cellStyle name="Output 2 4 5" xfId="3361"/>
    <cellStyle name="Output 2 4 5 2" xfId="13277"/>
    <cellStyle name="Output 2 4 6" xfId="8161"/>
    <cellStyle name="Output 2 4 6 2" xfId="9199"/>
    <cellStyle name="Output 2 4 7" xfId="13280"/>
    <cellStyle name="Output 2 5" xfId="13285"/>
    <cellStyle name="Output 2 5 2" xfId="12169"/>
    <cellStyle name="Output 2 5 2 2" xfId="4206"/>
    <cellStyle name="Output 2 5 3" xfId="8882"/>
    <cellStyle name="Output 2 5 3 2" xfId="12171"/>
    <cellStyle name="Output 2 5 4" xfId="5608"/>
    <cellStyle name="Output 2 5 4 2" xfId="12173"/>
    <cellStyle name="Output 2 5 5" xfId="10125"/>
    <cellStyle name="Output 2 5 5 2" xfId="13286"/>
    <cellStyle name="Output 2 5 6" xfId="11380"/>
    <cellStyle name="Output 2 5 6 2" xfId="8003"/>
    <cellStyle name="Output 2 5 7" xfId="13287"/>
    <cellStyle name="Output 2 6" xfId="2312"/>
    <cellStyle name="Output 2 6 2" xfId="12240"/>
    <cellStyle name="Output 2 6 2 2" xfId="12243"/>
    <cellStyle name="Output 2 6 3" xfId="8892"/>
    <cellStyle name="Output 2 6 3 2" xfId="12247"/>
    <cellStyle name="Output 2 6 4" xfId="9172"/>
    <cellStyle name="Output 2 6 4 2" xfId="12257"/>
    <cellStyle name="Output 2 6 5" xfId="6693"/>
    <cellStyle name="Output 2 6 5 2" xfId="5625"/>
    <cellStyle name="Output 2 6 6" xfId="13290"/>
    <cellStyle name="Output 2 6 6 2" xfId="9582"/>
    <cellStyle name="Output 2 6 7" xfId="13291"/>
    <cellStyle name="Output 2 7" xfId="13292"/>
    <cellStyle name="Output 2 7 2" xfId="12283"/>
    <cellStyle name="Output 2 8" xfId="13293"/>
    <cellStyle name="Output 2 8 2" xfId="12299"/>
    <cellStyle name="Output 2 9" xfId="13296"/>
    <cellStyle name="Output 2 9 2" xfId="12313"/>
    <cellStyle name="per.style" xfId="82"/>
    <cellStyle name="Percent" xfId="61" builtinId="5"/>
    <cellStyle name="Percent [2]" xfId="13297"/>
    <cellStyle name="Percent [2] 2" xfId="13303"/>
    <cellStyle name="Percent [2] 3" xfId="13310"/>
    <cellStyle name="Percent 10" xfId="3417"/>
    <cellStyle name="Percent 11" xfId="13317"/>
    <cellStyle name="Percent 12" xfId="6001"/>
    <cellStyle name="Percent 13" xfId="13320"/>
    <cellStyle name="Percent 14" xfId="13325"/>
    <cellStyle name="Percent 15" xfId="13330"/>
    <cellStyle name="Percent 16" xfId="13334"/>
    <cellStyle name="Percent 17" xfId="13338"/>
    <cellStyle name="Percent 18" xfId="10970"/>
    <cellStyle name="Percent 19" xfId="6585"/>
    <cellStyle name="Percent 2" xfId="13341"/>
    <cellStyle name="Percent 2 2" xfId="13342"/>
    <cellStyle name="Percent 20" xfId="13329"/>
    <cellStyle name="Percent 21" xfId="13333"/>
    <cellStyle name="Percent 22" xfId="13337"/>
    <cellStyle name="Percent 3" xfId="13344"/>
    <cellStyle name="Percent 4" xfId="13347"/>
    <cellStyle name="Percent 5" xfId="1227"/>
    <cellStyle name="Percent 6" xfId="13349"/>
    <cellStyle name="Percent 6 2" xfId="13354"/>
    <cellStyle name="Percent 7" xfId="13359"/>
    <cellStyle name="Percent 7 2" xfId="13366"/>
    <cellStyle name="Percent 8" xfId="13370"/>
    <cellStyle name="Percent 9" xfId="13375"/>
    <cellStyle name="PERCENTAGE" xfId="13378"/>
    <cellStyle name="PERCENTAGE 2" xfId="721"/>
    <cellStyle name="PERCENTAGE 2 10" xfId="13382"/>
    <cellStyle name="PERCENTAGE 2 2" xfId="3119"/>
    <cellStyle name="PERCENTAGE 2 2 10" xfId="13384"/>
    <cellStyle name="PERCENTAGE 2 2 10 2" xfId="13388"/>
    <cellStyle name="PERCENTAGE 2 2 11" xfId="3777"/>
    <cellStyle name="PERCENTAGE 2 2 11 2" xfId="13393"/>
    <cellStyle name="PERCENTAGE 2 2 12" xfId="13398"/>
    <cellStyle name="PERCENTAGE 2 2 12 2" xfId="13405"/>
    <cellStyle name="PERCENTAGE 2 2 13" xfId="13408"/>
    <cellStyle name="PERCENTAGE 2 2 13 2" xfId="13411"/>
    <cellStyle name="PERCENTAGE 2 2 14" xfId="13417"/>
    <cellStyle name="PERCENTAGE 2 2 14 2" xfId="5892"/>
    <cellStyle name="PERCENTAGE 2 2 15" xfId="7255"/>
    <cellStyle name="PERCENTAGE 2 2 15 2" xfId="13423"/>
    <cellStyle name="PERCENTAGE 2 2 16" xfId="13425"/>
    <cellStyle name="PERCENTAGE 2 2 16 2" xfId="13428"/>
    <cellStyle name="PERCENTAGE 2 2 17" xfId="1461"/>
    <cellStyle name="PERCENTAGE 2 2 17 2" xfId="13433"/>
    <cellStyle name="PERCENTAGE 2 2 18" xfId="13434"/>
    <cellStyle name="PERCENTAGE 2 2 18 2" xfId="13437"/>
    <cellStyle name="PERCENTAGE 2 2 19" xfId="13218"/>
    <cellStyle name="PERCENTAGE 2 2 19 2" xfId="12994"/>
    <cellStyle name="PERCENTAGE 2 2 2" xfId="13438"/>
    <cellStyle name="PERCENTAGE 2 2 2 10" xfId="13441"/>
    <cellStyle name="PERCENTAGE 2 2 2 10 2" xfId="319"/>
    <cellStyle name="PERCENTAGE 2 2 2 11" xfId="13443"/>
    <cellStyle name="PERCENTAGE 2 2 2 11 2" xfId="13445"/>
    <cellStyle name="PERCENTAGE 2 2 2 12" xfId="13448"/>
    <cellStyle name="PERCENTAGE 2 2 2 12 2" xfId="13450"/>
    <cellStyle name="PERCENTAGE 2 2 2 13" xfId="13453"/>
    <cellStyle name="PERCENTAGE 2 2 2 13 2" xfId="6007"/>
    <cellStyle name="PERCENTAGE 2 2 2 14" xfId="11959"/>
    <cellStyle name="PERCENTAGE 2 2 2 14 2" xfId="13456"/>
    <cellStyle name="PERCENTAGE 2 2 2 15" xfId="10012"/>
    <cellStyle name="PERCENTAGE 2 2 2 15 2" xfId="7655"/>
    <cellStyle name="PERCENTAGE 2 2 2 16" xfId="3323"/>
    <cellStyle name="PERCENTAGE 2 2 2 16 2" xfId="2739"/>
    <cellStyle name="PERCENTAGE 2 2 2 17" xfId="8809"/>
    <cellStyle name="PERCENTAGE 2 2 2 17 2" xfId="6641"/>
    <cellStyle name="PERCENTAGE 2 2 2 18" xfId="9089"/>
    <cellStyle name="PERCENTAGE 2 2 2 2" xfId="4961"/>
    <cellStyle name="PERCENTAGE 2 2 2 2 2" xfId="13459"/>
    <cellStyle name="PERCENTAGE 2 2 2 3" xfId="401"/>
    <cellStyle name="PERCENTAGE 2 2 2 3 2" xfId="13461"/>
    <cellStyle name="PERCENTAGE 2 2 2 4" xfId="13463"/>
    <cellStyle name="PERCENTAGE 2 2 2 4 2" xfId="13465"/>
    <cellStyle name="PERCENTAGE 2 2 2 5" xfId="447"/>
    <cellStyle name="PERCENTAGE 2 2 2 5 2" xfId="13416"/>
    <cellStyle name="PERCENTAGE 2 2 2 6" xfId="13466"/>
    <cellStyle name="PERCENTAGE 2 2 2 6 2" xfId="13468"/>
    <cellStyle name="PERCENTAGE 2 2 2 7" xfId="10730"/>
    <cellStyle name="PERCENTAGE 2 2 2 7 2" xfId="13469"/>
    <cellStyle name="PERCENTAGE 2 2 2 8" xfId="7464"/>
    <cellStyle name="PERCENTAGE 2 2 2 8 2" xfId="5253"/>
    <cellStyle name="PERCENTAGE 2 2 2 9" xfId="7648"/>
    <cellStyle name="PERCENTAGE 2 2 2 9 2" xfId="4230"/>
    <cellStyle name="PERCENTAGE 2 2 20" xfId="7256"/>
    <cellStyle name="PERCENTAGE 2 2 20 2" xfId="13422"/>
    <cellStyle name="PERCENTAGE 2 2 21" xfId="13424"/>
    <cellStyle name="PERCENTAGE 2 2 3" xfId="13472"/>
    <cellStyle name="PERCENTAGE 2 2 3 10" xfId="13477"/>
    <cellStyle name="PERCENTAGE 2 2 3 10 2" xfId="8933"/>
    <cellStyle name="PERCENTAGE 2 2 3 11" xfId="8356"/>
    <cellStyle name="PERCENTAGE 2 2 3 11 2" xfId="8359"/>
    <cellStyle name="PERCENTAGE 2 2 3 12" xfId="1289"/>
    <cellStyle name="PERCENTAGE 2 2 3 12 2" xfId="8363"/>
    <cellStyle name="PERCENTAGE 2 2 3 13" xfId="8369"/>
    <cellStyle name="PERCENTAGE 2 2 3 13 2" xfId="286"/>
    <cellStyle name="PERCENTAGE 2 2 3 14" xfId="8377"/>
    <cellStyle name="PERCENTAGE 2 2 3 14 2" xfId="8380"/>
    <cellStyle name="PERCENTAGE 2 2 3 15" xfId="8383"/>
    <cellStyle name="PERCENTAGE 2 2 3 15 2" xfId="8387"/>
    <cellStyle name="PERCENTAGE 2 2 3 16" xfId="6184"/>
    <cellStyle name="PERCENTAGE 2 2 3 16 2" xfId="2020"/>
    <cellStyle name="PERCENTAGE 2 2 3 17" xfId="8394"/>
    <cellStyle name="PERCENTAGE 2 2 3 17 2" xfId="2691"/>
    <cellStyle name="PERCENTAGE 2 2 3 18" xfId="8396"/>
    <cellStyle name="PERCENTAGE 2 2 3 2" xfId="13480"/>
    <cellStyle name="PERCENTAGE 2 2 3 2 2" xfId="13482"/>
    <cellStyle name="PERCENTAGE 2 2 3 3" xfId="5489"/>
    <cellStyle name="PERCENTAGE 2 2 3 3 2" xfId="13484"/>
    <cellStyle name="PERCENTAGE 2 2 3 4" xfId="6661"/>
    <cellStyle name="PERCENTAGE 2 2 3 4 2" xfId="13485"/>
    <cellStyle name="PERCENTAGE 2 2 3 5" xfId="13486"/>
    <cellStyle name="PERCENTAGE 2 2 3 5 2" xfId="13487"/>
    <cellStyle name="PERCENTAGE 2 2 3 6" xfId="13489"/>
    <cellStyle name="PERCENTAGE 2 2 3 6 2" xfId="13490"/>
    <cellStyle name="PERCENTAGE 2 2 3 7" xfId="3233"/>
    <cellStyle name="PERCENTAGE 2 2 3 7 2" xfId="13491"/>
    <cellStyle name="PERCENTAGE 2 2 3 8" xfId="3055"/>
    <cellStyle name="PERCENTAGE 2 2 3 8 2" xfId="7663"/>
    <cellStyle name="PERCENTAGE 2 2 3 9" xfId="7669"/>
    <cellStyle name="PERCENTAGE 2 2 3 9 2" xfId="7677"/>
    <cellStyle name="PERCENTAGE 2 2 4" xfId="13492"/>
    <cellStyle name="PERCENTAGE 2 2 4 10" xfId="13496"/>
    <cellStyle name="PERCENTAGE 2 2 4 10 2" xfId="6638"/>
    <cellStyle name="PERCENTAGE 2 2 4 11" xfId="4166"/>
    <cellStyle name="PERCENTAGE 2 2 4 11 2" xfId="13498"/>
    <cellStyle name="PERCENTAGE 2 2 4 12" xfId="13501"/>
    <cellStyle name="PERCENTAGE 2 2 4 12 2" xfId="966"/>
    <cellStyle name="PERCENTAGE 2 2 4 13" xfId="13503"/>
    <cellStyle name="PERCENTAGE 2 2 4 13 2" xfId="13508"/>
    <cellStyle name="PERCENTAGE 2 2 4 14" xfId="13510"/>
    <cellStyle name="PERCENTAGE 2 2 4 14 2" xfId="13512"/>
    <cellStyle name="PERCENTAGE 2 2 4 15" xfId="13516"/>
    <cellStyle name="PERCENTAGE 2 2 4 15 2" xfId="5783"/>
    <cellStyle name="PERCENTAGE 2 2 4 16" xfId="13518"/>
    <cellStyle name="PERCENTAGE 2 2 4 16 2" xfId="9572"/>
    <cellStyle name="PERCENTAGE 2 2 4 17" xfId="895"/>
    <cellStyle name="PERCENTAGE 2 2 4 17 2" xfId="13519"/>
    <cellStyle name="PERCENTAGE 2 2 4 18" xfId="13524"/>
    <cellStyle name="PERCENTAGE 2 2 4 2" xfId="13529"/>
    <cellStyle name="PERCENTAGE 2 2 4 2 2" xfId="13532"/>
    <cellStyle name="PERCENTAGE 2 2 4 3" xfId="5758"/>
    <cellStyle name="PERCENTAGE 2 2 4 3 2" xfId="13533"/>
    <cellStyle name="PERCENTAGE 2 2 4 4" xfId="13534"/>
    <cellStyle name="PERCENTAGE 2 2 4 4 2" xfId="13535"/>
    <cellStyle name="PERCENTAGE 2 2 4 5" xfId="13536"/>
    <cellStyle name="PERCENTAGE 2 2 4 5 2" xfId="12401"/>
    <cellStyle name="PERCENTAGE 2 2 4 6" xfId="13538"/>
    <cellStyle name="PERCENTAGE 2 2 4 6 2" xfId="12457"/>
    <cellStyle name="PERCENTAGE 2 2 4 7" xfId="13539"/>
    <cellStyle name="PERCENTAGE 2 2 4 7 2" xfId="5382"/>
    <cellStyle name="PERCENTAGE 2 2 4 8" xfId="6907"/>
    <cellStyle name="PERCENTAGE 2 2 4 8 2" xfId="13540"/>
    <cellStyle name="PERCENTAGE 2 2 4 9" xfId="3244"/>
    <cellStyle name="PERCENTAGE 2 2 4 9 2" xfId="2166"/>
    <cellStyle name="PERCENTAGE 2 2 5" xfId="12254"/>
    <cellStyle name="PERCENTAGE 2 2 5 2" xfId="5796"/>
    <cellStyle name="PERCENTAGE 2 2 6" xfId="13545"/>
    <cellStyle name="PERCENTAGE 2 2 6 2" xfId="13549"/>
    <cellStyle name="PERCENTAGE 2 2 7" xfId="13553"/>
    <cellStyle name="PERCENTAGE 2 2 7 2" xfId="13557"/>
    <cellStyle name="PERCENTAGE 2 2 8" xfId="4484"/>
    <cellStyle name="PERCENTAGE 2 2 8 2" xfId="13559"/>
    <cellStyle name="PERCENTAGE 2 2 9" xfId="4491"/>
    <cellStyle name="PERCENTAGE 2 2 9 2" xfId="13562"/>
    <cellStyle name="PERCENTAGE 2 3" xfId="13563"/>
    <cellStyle name="PERCENTAGE 2 3 10" xfId="13566"/>
    <cellStyle name="PERCENTAGE 2 3 10 2" xfId="1856"/>
    <cellStyle name="PERCENTAGE 2 3 11" xfId="6885"/>
    <cellStyle name="PERCENTAGE 2 3 11 2" xfId="13568"/>
    <cellStyle name="PERCENTAGE 2 3 12" xfId="13572"/>
    <cellStyle name="PERCENTAGE 2 3 12 2" xfId="13576"/>
    <cellStyle name="PERCENTAGE 2 3 13" xfId="13580"/>
    <cellStyle name="PERCENTAGE 2 3 13 2" xfId="13584"/>
    <cellStyle name="PERCENTAGE 2 3 14" xfId="7652"/>
    <cellStyle name="PERCENTAGE 2 3 14 2" xfId="12319"/>
    <cellStyle name="PERCENTAGE 2 3 15" xfId="11551"/>
    <cellStyle name="PERCENTAGE 2 3 15 2" xfId="8634"/>
    <cellStyle name="PERCENTAGE 2 3 16" xfId="1955"/>
    <cellStyle name="PERCENTAGE 2 3 16 2" xfId="8716"/>
    <cellStyle name="PERCENTAGE 2 3 17" xfId="9770"/>
    <cellStyle name="PERCENTAGE 2 3 17 2" xfId="8789"/>
    <cellStyle name="PERCENTAGE 2 3 18" xfId="6173"/>
    <cellStyle name="PERCENTAGE 2 3 18 2" xfId="11557"/>
    <cellStyle name="PERCENTAGE 2 3 19" xfId="11560"/>
    <cellStyle name="PERCENTAGE 2 3 19 2" xfId="7092"/>
    <cellStyle name="PERCENTAGE 2 3 2" xfId="13586"/>
    <cellStyle name="PERCENTAGE 2 3 2 10" xfId="6726"/>
    <cellStyle name="PERCENTAGE 2 3 2 10 2" xfId="1450"/>
    <cellStyle name="PERCENTAGE 2 3 2 11" xfId="13591"/>
    <cellStyle name="PERCENTAGE 2 3 2 11 2" xfId="13595"/>
    <cellStyle name="PERCENTAGE 2 3 2 12" xfId="2595"/>
    <cellStyle name="PERCENTAGE 2 3 2 12 2" xfId="13600"/>
    <cellStyle name="PERCENTAGE 2 3 2 13" xfId="13601"/>
    <cellStyle name="PERCENTAGE 2 3 2 13 2" xfId="13602"/>
    <cellStyle name="PERCENTAGE 2 3 2 14" xfId="12061"/>
    <cellStyle name="PERCENTAGE 2 3 2 14 2" xfId="13232"/>
    <cellStyle name="PERCENTAGE 2 3 2 15" xfId="13604"/>
    <cellStyle name="PERCENTAGE 2 3 2 15 2" xfId="13243"/>
    <cellStyle name="PERCENTAGE 2 3 2 16" xfId="13607"/>
    <cellStyle name="PERCENTAGE 2 3 2 16 2" xfId="13608"/>
    <cellStyle name="PERCENTAGE 2 3 2 17" xfId="4455"/>
    <cellStyle name="PERCENTAGE 2 3 2 17 2" xfId="13609"/>
    <cellStyle name="PERCENTAGE 2 3 2 18" xfId="1416"/>
    <cellStyle name="PERCENTAGE 2 3 2 2" xfId="13610"/>
    <cellStyle name="PERCENTAGE 2 3 2 2 2" xfId="13615"/>
    <cellStyle name="PERCENTAGE 2 3 2 3" xfId="13621"/>
    <cellStyle name="PERCENTAGE 2 3 2 3 2" xfId="13629"/>
    <cellStyle name="PERCENTAGE 2 3 2 4" xfId="13633"/>
    <cellStyle name="PERCENTAGE 2 3 2 4 2" xfId="13636"/>
    <cellStyle name="PERCENTAGE 2 3 2 5" xfId="13642"/>
    <cellStyle name="PERCENTAGE 2 3 2 5 2" xfId="13646"/>
    <cellStyle name="PERCENTAGE 2 3 2 6" xfId="13652"/>
    <cellStyle name="PERCENTAGE 2 3 2 6 2" xfId="4790"/>
    <cellStyle name="PERCENTAGE 2 3 2 7" xfId="3005"/>
    <cellStyle name="PERCENTAGE 2 3 2 7 2" xfId="13657"/>
    <cellStyle name="PERCENTAGE 2 3 2 8" xfId="2067"/>
    <cellStyle name="PERCENTAGE 2 3 2 8 2" xfId="13665"/>
    <cellStyle name="PERCENTAGE 2 3 2 9" xfId="12333"/>
    <cellStyle name="PERCENTAGE 2 3 2 9 2" xfId="8493"/>
    <cellStyle name="PERCENTAGE 2 3 20" xfId="11550"/>
    <cellStyle name="PERCENTAGE 2 3 20 2" xfId="8633"/>
    <cellStyle name="PERCENTAGE 2 3 21" xfId="1956"/>
    <cellStyle name="PERCENTAGE 2 3 3" xfId="13670"/>
    <cellStyle name="PERCENTAGE 2 3 3 10" xfId="13671"/>
    <cellStyle name="PERCENTAGE 2 3 3 10 2" xfId="812"/>
    <cellStyle name="PERCENTAGE 2 3 3 11" xfId="13675"/>
    <cellStyle name="PERCENTAGE 2 3 3 11 2" xfId="13680"/>
    <cellStyle name="PERCENTAGE 2 3 3 12" xfId="13682"/>
    <cellStyle name="PERCENTAGE 2 3 3 12 2" xfId="1159"/>
    <cellStyle name="PERCENTAGE 2 3 3 13" xfId="3163"/>
    <cellStyle name="PERCENTAGE 2 3 3 13 2" xfId="713"/>
    <cellStyle name="PERCENTAGE 2 3 3 14" xfId="13684"/>
    <cellStyle name="PERCENTAGE 2 3 3 14 2" xfId="13689"/>
    <cellStyle name="PERCENTAGE 2 3 3 15" xfId="13693"/>
    <cellStyle name="PERCENTAGE 2 3 3 15 2" xfId="13696"/>
    <cellStyle name="PERCENTAGE 2 3 3 16" xfId="1419"/>
    <cellStyle name="PERCENTAGE 2 3 3 16 2" xfId="1551"/>
    <cellStyle name="PERCENTAGE 2 3 3 17" xfId="13697"/>
    <cellStyle name="PERCENTAGE 2 3 3 17 2" xfId="13702"/>
    <cellStyle name="PERCENTAGE 2 3 3 18" xfId="12117"/>
    <cellStyle name="PERCENTAGE 2 3 3 2" xfId="12488"/>
    <cellStyle name="PERCENTAGE 2 3 3 2 2" xfId="12510"/>
    <cellStyle name="PERCENTAGE 2 3 3 3" xfId="12491"/>
    <cellStyle name="PERCENTAGE 2 3 3 3 2" xfId="12513"/>
    <cellStyle name="PERCENTAGE 2 3 3 4" xfId="12520"/>
    <cellStyle name="PERCENTAGE 2 3 3 4 2" xfId="12523"/>
    <cellStyle name="PERCENTAGE 2 3 3 5" xfId="12528"/>
    <cellStyle name="PERCENTAGE 2 3 3 5 2" xfId="6448"/>
    <cellStyle name="PERCENTAGE 2 3 3 6" xfId="12532"/>
    <cellStyle name="PERCENTAGE 2 3 3 6 2" xfId="13705"/>
    <cellStyle name="PERCENTAGE 2 3 3 7" xfId="9401"/>
    <cellStyle name="PERCENTAGE 2 3 3 7 2" xfId="8054"/>
    <cellStyle name="PERCENTAGE 2 3 3 8" xfId="4951"/>
    <cellStyle name="PERCENTAGE 2 3 3 8 2" xfId="13710"/>
    <cellStyle name="PERCENTAGE 2 3 3 9" xfId="12536"/>
    <cellStyle name="PERCENTAGE 2 3 3 9 2" xfId="8841"/>
    <cellStyle name="PERCENTAGE 2 3 4" xfId="13713"/>
    <cellStyle name="PERCENTAGE 2 3 4 10" xfId="4293"/>
    <cellStyle name="PERCENTAGE 2 3 4 10 2" xfId="13716"/>
    <cellStyle name="PERCENTAGE 2 3 4 11" xfId="13718"/>
    <cellStyle name="PERCENTAGE 2 3 4 11 2" xfId="5565"/>
    <cellStyle name="PERCENTAGE 2 3 4 12" xfId="1814"/>
    <cellStyle name="PERCENTAGE 2 3 4 12 2" xfId="13721"/>
    <cellStyle name="PERCENTAGE 2 3 4 13" xfId="5388"/>
    <cellStyle name="PERCENTAGE 2 3 4 13 2" xfId="28"/>
    <cellStyle name="PERCENTAGE 2 3 4 14" xfId="13723"/>
    <cellStyle name="PERCENTAGE 2 3 4 14 2" xfId="13726"/>
    <cellStyle name="PERCENTAGE 2 3 4 15" xfId="8525"/>
    <cellStyle name="PERCENTAGE 2 3 4 15 2" xfId="2842"/>
    <cellStyle name="PERCENTAGE 2 3 4 16" xfId="6032"/>
    <cellStyle name="PERCENTAGE 2 3 4 16 2" xfId="13728"/>
    <cellStyle name="PERCENTAGE 2 3 4 17" xfId="2427"/>
    <cellStyle name="PERCENTAGE 2 3 4 17 2" xfId="13730"/>
    <cellStyle name="PERCENTAGE 2 3 4 18" xfId="11849"/>
    <cellStyle name="PERCENTAGE 2 3 4 2" xfId="13731"/>
    <cellStyle name="PERCENTAGE 2 3 4 2 2" xfId="11004"/>
    <cellStyle name="PERCENTAGE 2 3 4 3" xfId="13732"/>
    <cellStyle name="PERCENTAGE 2 3 4 3 2" xfId="11023"/>
    <cellStyle name="PERCENTAGE 2 3 4 4" xfId="13735"/>
    <cellStyle name="PERCENTAGE 2 3 4 4 2" xfId="11046"/>
    <cellStyle name="PERCENTAGE 2 3 4 5" xfId="3704"/>
    <cellStyle name="PERCENTAGE 2 3 4 5 2" xfId="6289"/>
    <cellStyle name="PERCENTAGE 2 3 4 6" xfId="13736"/>
    <cellStyle name="PERCENTAGE 2 3 4 6 2" xfId="13737"/>
    <cellStyle name="PERCENTAGE 2 3 4 7" xfId="9406"/>
    <cellStyle name="PERCENTAGE 2 3 4 7 2" xfId="13739"/>
    <cellStyle name="PERCENTAGE 2 3 4 8" xfId="7731"/>
    <cellStyle name="PERCENTAGE 2 3 4 8 2" xfId="13740"/>
    <cellStyle name="PERCENTAGE 2 3 4 9" xfId="13741"/>
    <cellStyle name="PERCENTAGE 2 3 4 9 2" xfId="8961"/>
    <cellStyle name="PERCENTAGE 2 3 5" xfId="5629"/>
    <cellStyle name="PERCENTAGE 2 3 5 2" xfId="2834"/>
    <cellStyle name="PERCENTAGE 2 3 6" xfId="13744"/>
    <cellStyle name="PERCENTAGE 2 3 6 2" xfId="13748"/>
    <cellStyle name="PERCENTAGE 2 3 7" xfId="5129"/>
    <cellStyle name="PERCENTAGE 2 3 7 2" xfId="13749"/>
    <cellStyle name="PERCENTAGE 2 3 8" xfId="960"/>
    <cellStyle name="PERCENTAGE 2 3 8 2" xfId="13750"/>
    <cellStyle name="PERCENTAGE 2 3 9" xfId="1489"/>
    <cellStyle name="PERCENTAGE 2 3 9 2" xfId="13751"/>
    <cellStyle name="PERCENTAGE 2 4" xfId="13755"/>
    <cellStyle name="PERCENTAGE 2 4 2" xfId="13763"/>
    <cellStyle name="PERCENTAGE 2 5" xfId="3569"/>
    <cellStyle name="PERCENTAGE 2 5 2" xfId="13770"/>
    <cellStyle name="PERCENTAGE 2 6" xfId="5498"/>
    <cellStyle name="PERCENTAGE 2 6 2" xfId="13779"/>
    <cellStyle name="PERCENTAGE 2 7" xfId="13786"/>
    <cellStyle name="PERCENTAGE 2 7 2" xfId="1615"/>
    <cellStyle name="PERCENTAGE 2 8" xfId="7279"/>
    <cellStyle name="PERCENTAGE 2 8 2" xfId="13791"/>
    <cellStyle name="PERCENTAGE 2 9" xfId="5189"/>
    <cellStyle name="PERCENTAGE 2 9 2" xfId="13316"/>
    <cellStyle name="PERCENTAGE 3" xfId="13795"/>
    <cellStyle name="PERCENTAGE 3 10" xfId="13797"/>
    <cellStyle name="PERCENTAGE 3 10 2" xfId="13802"/>
    <cellStyle name="PERCENTAGE 3 11" xfId="13806"/>
    <cellStyle name="PERCENTAGE 3 11 2" xfId="13811"/>
    <cellStyle name="PERCENTAGE 3 12" xfId="246"/>
    <cellStyle name="PERCENTAGE 3 12 2" xfId="13819"/>
    <cellStyle name="PERCENTAGE 3 13" xfId="13821"/>
    <cellStyle name="PERCENTAGE 3 13 2" xfId="13826"/>
    <cellStyle name="PERCENTAGE 3 14" xfId="13829"/>
    <cellStyle name="PERCENTAGE 3 14 2" xfId="13832"/>
    <cellStyle name="PERCENTAGE 3 15" xfId="11904"/>
    <cellStyle name="PERCENTAGE 3 15 2" xfId="13835"/>
    <cellStyle name="PERCENTAGE 3 16" xfId="13839"/>
    <cellStyle name="PERCENTAGE 3 16 2" xfId="2388"/>
    <cellStyle name="PERCENTAGE 3 17" xfId="13842"/>
    <cellStyle name="PERCENTAGE 3 17 2" xfId="304"/>
    <cellStyle name="PERCENTAGE 3 18" xfId="785"/>
    <cellStyle name="PERCENTAGE 3 18 2" xfId="8066"/>
    <cellStyle name="PERCENTAGE 3 19" xfId="13844"/>
    <cellStyle name="PERCENTAGE 3 19 2" xfId="13849"/>
    <cellStyle name="PERCENTAGE 3 2" xfId="1872"/>
    <cellStyle name="PERCENTAGE 3 2 10" xfId="13853"/>
    <cellStyle name="PERCENTAGE 3 2 10 2" xfId="13861"/>
    <cellStyle name="PERCENTAGE 3 2 11" xfId="3067"/>
    <cellStyle name="PERCENTAGE 3 2 11 2" xfId="13868"/>
    <cellStyle name="PERCENTAGE 3 2 12" xfId="13875"/>
    <cellStyle name="PERCENTAGE 3 2 12 2" xfId="13883"/>
    <cellStyle name="PERCENTAGE 3 2 13" xfId="5104"/>
    <cellStyle name="PERCENTAGE 3 2 13 2" xfId="9827"/>
    <cellStyle name="PERCENTAGE 3 2 14" xfId="13886"/>
    <cellStyle name="PERCENTAGE 3 2 14 2" xfId="9852"/>
    <cellStyle name="PERCENTAGE 3 2 15" xfId="2742"/>
    <cellStyle name="PERCENTAGE 3 2 15 2" xfId="13888"/>
    <cellStyle name="PERCENTAGE 3 2 16" xfId="4329"/>
    <cellStyle name="PERCENTAGE 3 2 16 2" xfId="13890"/>
    <cellStyle name="PERCENTAGE 3 2 17" xfId="13891"/>
    <cellStyle name="PERCENTAGE 3 2 17 2" xfId="13894"/>
    <cellStyle name="PERCENTAGE 3 2 18" xfId="4152"/>
    <cellStyle name="PERCENTAGE 3 2 2" xfId="10786"/>
    <cellStyle name="PERCENTAGE 3 2 2 2" xfId="10792"/>
    <cellStyle name="PERCENTAGE 3 2 3" xfId="13900"/>
    <cellStyle name="PERCENTAGE 3 2 3 2" xfId="1284"/>
    <cellStyle name="PERCENTAGE 3 2 4" xfId="3074"/>
    <cellStyle name="PERCENTAGE 3 2 4 2" xfId="13903"/>
    <cellStyle name="PERCENTAGE 3 2 5" xfId="12462"/>
    <cellStyle name="PERCENTAGE 3 2 5 2" xfId="13906"/>
    <cellStyle name="PERCENTAGE 3 2 6" xfId="13915"/>
    <cellStyle name="PERCENTAGE 3 2 6 2" xfId="13924"/>
    <cellStyle name="PERCENTAGE 3 2 7" xfId="13931"/>
    <cellStyle name="PERCENTAGE 3 2 7 2" xfId="13933"/>
    <cellStyle name="PERCENTAGE 3 2 8" xfId="1557"/>
    <cellStyle name="PERCENTAGE 3 2 8 2" xfId="13943"/>
    <cellStyle name="PERCENTAGE 3 2 9" xfId="13935"/>
    <cellStyle name="PERCENTAGE 3 2 9 2" xfId="13953"/>
    <cellStyle name="PERCENTAGE 3 20" xfId="11903"/>
    <cellStyle name="PERCENTAGE 3 20 2" xfId="13834"/>
    <cellStyle name="PERCENTAGE 3 21" xfId="13838"/>
    <cellStyle name="PERCENTAGE 3 3" xfId="4796"/>
    <cellStyle name="PERCENTAGE 3 3 10" xfId="13959"/>
    <cellStyle name="PERCENTAGE 3 3 10 2" xfId="13961"/>
    <cellStyle name="PERCENTAGE 3 3 11" xfId="13963"/>
    <cellStyle name="PERCENTAGE 3 3 11 2" xfId="3091"/>
    <cellStyle name="PERCENTAGE 3 3 12" xfId="13966"/>
    <cellStyle name="PERCENTAGE 3 3 12 2" xfId="13969"/>
    <cellStyle name="PERCENTAGE 3 3 13" xfId="243"/>
    <cellStyle name="PERCENTAGE 3 3 13 2" xfId="13972"/>
    <cellStyle name="PERCENTAGE 3 3 14" xfId="683"/>
    <cellStyle name="PERCENTAGE 3 3 14 2" xfId="10378"/>
    <cellStyle name="PERCENTAGE 3 3 15" xfId="2528"/>
    <cellStyle name="PERCENTAGE 3 3 15 2" xfId="10382"/>
    <cellStyle name="PERCENTAGE 3 3 16" xfId="10386"/>
    <cellStyle name="PERCENTAGE 3 3 16 2" xfId="10389"/>
    <cellStyle name="PERCENTAGE 3 3 17" xfId="10392"/>
    <cellStyle name="PERCENTAGE 3 3 17 2" xfId="10397"/>
    <cellStyle name="PERCENTAGE 3 3 18" xfId="9736"/>
    <cellStyle name="PERCENTAGE 3 3 2" xfId="7588"/>
    <cellStyle name="PERCENTAGE 3 3 2 2" xfId="1534"/>
    <cellStyle name="PERCENTAGE 3 3 3" xfId="3631"/>
    <cellStyle name="PERCENTAGE 3 3 3 2" xfId="4828"/>
    <cellStyle name="PERCENTAGE 3 3 4" xfId="6551"/>
    <cellStyle name="PERCENTAGE 3 3 4 2" xfId="2368"/>
    <cellStyle name="PERCENTAGE 3 3 5" xfId="6075"/>
    <cellStyle name="PERCENTAGE 3 3 5 2" xfId="13974"/>
    <cellStyle name="PERCENTAGE 3 3 6" xfId="13977"/>
    <cellStyle name="PERCENTAGE 3 3 6 2" xfId="13983"/>
    <cellStyle name="PERCENTAGE 3 3 7" xfId="13989"/>
    <cellStyle name="PERCENTAGE 3 3 7 2" xfId="13994"/>
    <cellStyle name="PERCENTAGE 3 3 8" xfId="13699"/>
    <cellStyle name="PERCENTAGE 3 3 8 2" xfId="5802"/>
    <cellStyle name="PERCENTAGE 3 3 9" xfId="13945"/>
    <cellStyle name="PERCENTAGE 3 3 9 2" xfId="14001"/>
    <cellStyle name="PERCENTAGE 3 4" xfId="14006"/>
    <cellStyle name="PERCENTAGE 3 4 10" xfId="143"/>
    <cellStyle name="PERCENTAGE 3 4 10 2" xfId="11856"/>
    <cellStyle name="PERCENTAGE 3 4 11" xfId="14009"/>
    <cellStyle name="PERCENTAGE 3 4 11 2" xfId="1185"/>
    <cellStyle name="PERCENTAGE 3 4 12" xfId="14014"/>
    <cellStyle name="PERCENTAGE 3 4 12 2" xfId="14016"/>
    <cellStyle name="PERCENTAGE 3 4 13" xfId="14018"/>
    <cellStyle name="PERCENTAGE 3 4 13 2" xfId="14020"/>
    <cellStyle name="PERCENTAGE 3 4 14" xfId="9535"/>
    <cellStyle name="PERCENTAGE 3 4 14 2" xfId="14022"/>
    <cellStyle name="PERCENTAGE 3 4 15" xfId="14025"/>
    <cellStyle name="PERCENTAGE 3 4 15 2" xfId="14029"/>
    <cellStyle name="PERCENTAGE 3 4 16" xfId="14036"/>
    <cellStyle name="PERCENTAGE 3 4 16 2" xfId="14040"/>
    <cellStyle name="PERCENTAGE 3 4 17" xfId="1395"/>
    <cellStyle name="PERCENTAGE 3 4 17 2" xfId="6254"/>
    <cellStyle name="PERCENTAGE 3 4 18" xfId="5268"/>
    <cellStyle name="PERCENTAGE 3 4 2" xfId="171"/>
    <cellStyle name="PERCENTAGE 3 4 2 2" xfId="7604"/>
    <cellStyle name="PERCENTAGE 3 4 3" xfId="3373"/>
    <cellStyle name="PERCENTAGE 3 4 3 2" xfId="606"/>
    <cellStyle name="PERCENTAGE 3 4 4" xfId="5684"/>
    <cellStyle name="PERCENTAGE 3 4 4 2" xfId="9624"/>
    <cellStyle name="PERCENTAGE 3 4 5" xfId="9631"/>
    <cellStyle name="PERCENTAGE 3 4 5 2" xfId="5578"/>
    <cellStyle name="PERCENTAGE 3 4 6" xfId="9637"/>
    <cellStyle name="PERCENTAGE 3 4 6 2" xfId="9644"/>
    <cellStyle name="PERCENTAGE 3 4 7" xfId="5284"/>
    <cellStyle name="PERCENTAGE 3 4 7 2" xfId="4639"/>
    <cellStyle name="PERCENTAGE 3 4 8" xfId="9649"/>
    <cellStyle name="PERCENTAGE 3 4 8 2" xfId="5301"/>
    <cellStyle name="PERCENTAGE 3 4 9" xfId="13952"/>
    <cellStyle name="PERCENTAGE 3 4 9 2" xfId="5154"/>
    <cellStyle name="PERCENTAGE 3 5" xfId="7141"/>
    <cellStyle name="PERCENTAGE 3 5 2" xfId="6455"/>
    <cellStyle name="PERCENTAGE 3 6" xfId="12590"/>
    <cellStyle name="PERCENTAGE 3 6 2" xfId="14051"/>
    <cellStyle name="PERCENTAGE 3 7" xfId="14058"/>
    <cellStyle name="PERCENTAGE 3 7 2" xfId="14065"/>
    <cellStyle name="PERCENTAGE 3 8" xfId="14072"/>
    <cellStyle name="PERCENTAGE 3 8 2" xfId="14076"/>
    <cellStyle name="PERCENTAGE 3 9" xfId="1939"/>
    <cellStyle name="PERCENTAGE 3 9 2" xfId="14080"/>
    <cellStyle name="PERCENTAGE 4" xfId="14082"/>
    <cellStyle name="PERCENTAGE 4 10" xfId="14083"/>
    <cellStyle name="PERCENTAGE 4 10 2" xfId="4262"/>
    <cellStyle name="PERCENTAGE 4 11" xfId="8941"/>
    <cellStyle name="PERCENTAGE 4 11 2" xfId="14084"/>
    <cellStyle name="PERCENTAGE 4 12" xfId="14086"/>
    <cellStyle name="PERCENTAGE 4 12 2" xfId="14088"/>
    <cellStyle name="PERCENTAGE 4 13" xfId="13147"/>
    <cellStyle name="PERCENTAGE 4 13 2" xfId="14091"/>
    <cellStyle name="PERCENTAGE 4 14" xfId="14093"/>
    <cellStyle name="PERCENTAGE 4 14 2" xfId="14095"/>
    <cellStyle name="PERCENTAGE 4 15" xfId="2772"/>
    <cellStyle name="PERCENTAGE 4 15 2" xfId="14099"/>
    <cellStyle name="PERCENTAGE 4 16" xfId="9190"/>
    <cellStyle name="PERCENTAGE 4 16 2" xfId="14102"/>
    <cellStyle name="PERCENTAGE 4 17" xfId="4318"/>
    <cellStyle name="PERCENTAGE 4 2" xfId="14105"/>
    <cellStyle name="PERCENTAGE 4 2 2" xfId="14108"/>
    <cellStyle name="PERCENTAGE 4 3" xfId="14111"/>
    <cellStyle name="PERCENTAGE 4 3 2" xfId="6939"/>
    <cellStyle name="PERCENTAGE 4 4" xfId="14118"/>
    <cellStyle name="PERCENTAGE 4 4 2" xfId="1137"/>
    <cellStyle name="PERCENTAGE 4 5" xfId="14123"/>
    <cellStyle name="PERCENTAGE 4 5 2" xfId="14128"/>
    <cellStyle name="PERCENTAGE 4 6" xfId="12597"/>
    <cellStyle name="PERCENTAGE 4 6 2" xfId="6678"/>
    <cellStyle name="PERCENTAGE 4 7" xfId="14131"/>
    <cellStyle name="PERCENTAGE 4 7 2" xfId="10325"/>
    <cellStyle name="PERCENTAGE 4 8" xfId="14134"/>
    <cellStyle name="PERCENTAGE 4 8 2" xfId="10404"/>
    <cellStyle name="PERCENTAGE 4 9" xfId="4554"/>
    <cellStyle name="PERCENTAGE 4 9 2" xfId="10434"/>
    <cellStyle name="Pham Nam Hai" xfId="3976"/>
    <cellStyle name="Pham Nam Hai 001" xfId="6962"/>
    <cellStyle name="Pham Nam Hai 1" xfId="9719"/>
    <cellStyle name="PrePop Currency (0)" xfId="11779"/>
    <cellStyle name="Price Line" xfId="6593"/>
    <cellStyle name="Price Line 10" xfId="4815"/>
    <cellStyle name="Price Line 10 2" xfId="6848"/>
    <cellStyle name="Price Line 2" xfId="14138"/>
    <cellStyle name="Price Line 2 2" xfId="14140"/>
    <cellStyle name="Price Line 2 2 2" xfId="1867"/>
    <cellStyle name="Price Line 2 2 2 2" xfId="5762"/>
    <cellStyle name="Price Line 2 2 3" xfId="14141"/>
    <cellStyle name="Price Line 2 2 3 2" xfId="10270"/>
    <cellStyle name="Price Line 2 2 4" xfId="2230"/>
    <cellStyle name="Price Line 2 2 4 2" xfId="14143"/>
    <cellStyle name="Price Line 2 2 5" xfId="11128"/>
    <cellStyle name="Price Line 2 2 5 2" xfId="11135"/>
    <cellStyle name="Price Line 2 2 6" xfId="8027"/>
    <cellStyle name="Price Line 2 2 6 2" xfId="5971"/>
    <cellStyle name="Price Line 2 2 7" xfId="11136"/>
    <cellStyle name="Price Line 2 3" xfId="14146"/>
    <cellStyle name="Price Line 2 3 2" xfId="14150"/>
    <cellStyle name="Price Line 2 3 2 2" xfId="5354"/>
    <cellStyle name="Price Line 2 3 3" xfId="14152"/>
    <cellStyle name="Price Line 2 3 3 2" xfId="8216"/>
    <cellStyle name="Price Line 2 3 4" xfId="2647"/>
    <cellStyle name="Price Line 2 3 4 2" xfId="14155"/>
    <cellStyle name="Price Line 2 3 5" xfId="11161"/>
    <cellStyle name="Price Line 2 3 5 2" xfId="14161"/>
    <cellStyle name="Price Line 2 3 6" xfId="14163"/>
    <cellStyle name="Price Line 2 3 6 2" xfId="14167"/>
    <cellStyle name="Price Line 2 3 7" xfId="14170"/>
    <cellStyle name="Price Line 2 4" xfId="8736"/>
    <cellStyle name="Price Line 2 4 2" xfId="2649"/>
    <cellStyle name="Price Line 2 5" xfId="14173"/>
    <cellStyle name="Price Line 2 5 2" xfId="14176"/>
    <cellStyle name="Price Line 2 6" xfId="7294"/>
    <cellStyle name="Price Line 2 6 2" xfId="14180"/>
    <cellStyle name="Price Line 2 7" xfId="3877"/>
    <cellStyle name="Price Line 2 7 2" xfId="14184"/>
    <cellStyle name="Price Line 2 8" xfId="1773"/>
    <cellStyle name="Price Line 2 8 2" xfId="14189"/>
    <cellStyle name="Price Line 2 9" xfId="14194"/>
    <cellStyle name="Price Line 3" xfId="14199"/>
    <cellStyle name="Price Line 3 2" xfId="5969"/>
    <cellStyle name="Price Line 3 2 2" xfId="14200"/>
    <cellStyle name="Price Line 3 2 2 2" xfId="14203"/>
    <cellStyle name="Price Line 3 2 3" xfId="14205"/>
    <cellStyle name="Price Line 3 2 3 2" xfId="14208"/>
    <cellStyle name="Price Line 3 2 4" xfId="14210"/>
    <cellStyle name="Price Line 3 2 4 2" xfId="14211"/>
    <cellStyle name="Price Line 3 2 5" xfId="10036"/>
    <cellStyle name="Price Line 3 2 5 2" xfId="10986"/>
    <cellStyle name="Price Line 3 2 6" xfId="2016"/>
    <cellStyle name="Price Line 3 2 6 2" xfId="8949"/>
    <cellStyle name="Price Line 3 2 7" xfId="11200"/>
    <cellStyle name="Price Line 3 3" xfId="12412"/>
    <cellStyle name="Price Line 3 3 2" xfId="12419"/>
    <cellStyle name="Price Line 3 3 2 2" xfId="14213"/>
    <cellStyle name="Price Line 3 3 3" xfId="14215"/>
    <cellStyle name="Price Line 3 3 3 2" xfId="13206"/>
    <cellStyle name="Price Line 3 3 4" xfId="14216"/>
    <cellStyle name="Price Line 3 3 4 2" xfId="14219"/>
    <cellStyle name="Price Line 3 3 5" xfId="10044"/>
    <cellStyle name="Price Line 3 3 5 2" xfId="14221"/>
    <cellStyle name="Price Line 3 3 6" xfId="14223"/>
    <cellStyle name="Price Line 3 3 6 2" xfId="14225"/>
    <cellStyle name="Price Line 3 3 7" xfId="3522"/>
    <cellStyle name="Price Line 3 4" xfId="1740"/>
    <cellStyle name="Price Line 3 4 2" xfId="12422"/>
    <cellStyle name="Price Line 3 5" xfId="12427"/>
    <cellStyle name="Price Line 3 5 2" xfId="12433"/>
    <cellStyle name="Price Line 3 6" xfId="12438"/>
    <cellStyle name="Price Line 3 6 2" xfId="8008"/>
    <cellStyle name="Price Line 3 7" xfId="12469"/>
    <cellStyle name="Price Line 3 7 2" xfId="14227"/>
    <cellStyle name="Price Line 3 8" xfId="12476"/>
    <cellStyle name="Price Line 3 8 2" xfId="12504"/>
    <cellStyle name="Price Line 3 9" xfId="12483"/>
    <cellStyle name="Price Line 4" xfId="14233"/>
    <cellStyle name="Price Line 4 2" xfId="12563"/>
    <cellStyle name="Price Line 4 2 2" xfId="11392"/>
    <cellStyle name="Price Line 4 3" xfId="12567"/>
    <cellStyle name="Price Line 4 3 2" xfId="6356"/>
    <cellStyle name="Price Line 4 4" xfId="12572"/>
    <cellStyle name="Price Line 4 4 2" xfId="1121"/>
    <cellStyle name="Price Line 4 5" xfId="14235"/>
    <cellStyle name="Price Line 4 5 2" xfId="7560"/>
    <cellStyle name="Price Line 4 6" xfId="14238"/>
    <cellStyle name="Price Line 4 6 2" xfId="4412"/>
    <cellStyle name="Price Line 4 7" xfId="14243"/>
    <cellStyle name="Price Line 5" xfId="14247"/>
    <cellStyle name="Price Line 5 2" xfId="14249"/>
    <cellStyle name="Price Line 5 2 2" xfId="14251"/>
    <cellStyle name="Price Line 5 3" xfId="14255"/>
    <cellStyle name="Price Line 5 3 2" xfId="954"/>
    <cellStyle name="Price Line 5 4" xfId="14259"/>
    <cellStyle name="Price Line 5 4 2" xfId="14264"/>
    <cellStyle name="Price Line 5 5" xfId="14266"/>
    <cellStyle name="Price Line 5 5 2" xfId="14268"/>
    <cellStyle name="Price Line 5 6" xfId="14272"/>
    <cellStyle name="Price Line 5 6 2" xfId="14276"/>
    <cellStyle name="Price Line 5 7" xfId="4247"/>
    <cellStyle name="Price Line 6" xfId="6523"/>
    <cellStyle name="Price Line 6 2" xfId="3534"/>
    <cellStyle name="Price Line 6 2 2" xfId="14277"/>
    <cellStyle name="Price Line 6 3" xfId="14280"/>
    <cellStyle name="Price Line 6 3 2" xfId="14283"/>
    <cellStyle name="Price Line 6 4" xfId="14285"/>
    <cellStyle name="Price Line 6 5" xfId="3032"/>
    <cellStyle name="Price Line 6 5 2" xfId="14286"/>
    <cellStyle name="Price Line 6 6" xfId="14289"/>
    <cellStyle name="Price Line 6 6 2" xfId="5183"/>
    <cellStyle name="Price Line 7" xfId="14291"/>
    <cellStyle name="Price Line 7 2" xfId="14295"/>
    <cellStyle name="Price Line 8" xfId="7321"/>
    <cellStyle name="Price Line 8 2" xfId="14296"/>
    <cellStyle name="Price Line 9" xfId="2334"/>
    <cellStyle name="Price Line 9 2" xfId="131"/>
    <cellStyle name="pricing" xfId="3770"/>
    <cellStyle name="Product Subheading" xfId="5369"/>
    <cellStyle name="Product Subheading 10" xfId="14304"/>
    <cellStyle name="Product Subheading 10 2" xfId="14307"/>
    <cellStyle name="Product Subheading 2" xfId="7853"/>
    <cellStyle name="Product Subheading 2 2" xfId="2697"/>
    <cellStyle name="Product Subheading 2 2 2" xfId="14310"/>
    <cellStyle name="Product Subheading 2 2 2 2" xfId="14311"/>
    <cellStyle name="Product Subheading 2 2 3" xfId="14312"/>
    <cellStyle name="Product Subheading 2 2 3 2" xfId="3870"/>
    <cellStyle name="Product Subheading 2 2 4" xfId="12226"/>
    <cellStyle name="Product Subheading 2 2 4 2" xfId="14315"/>
    <cellStyle name="Product Subheading 2 2 5" xfId="1067"/>
    <cellStyle name="Product Subheading 2 2 5 2" xfId="2544"/>
    <cellStyle name="Product Subheading 2 2 6" xfId="16"/>
    <cellStyle name="Product Subheading 2 2 6 2" xfId="14317"/>
    <cellStyle name="Product Subheading 2 2 7" xfId="14326"/>
    <cellStyle name="Product Subheading 2 3" xfId="14328"/>
    <cellStyle name="Product Subheading 2 3 2" xfId="9967"/>
    <cellStyle name="Product Subheading 2 3 2 2" xfId="9984"/>
    <cellStyle name="Product Subheading 2 3 3" xfId="14329"/>
    <cellStyle name="Product Subheading 2 3 3 2" xfId="14333"/>
    <cellStyle name="Product Subheading 2 3 4" xfId="12236"/>
    <cellStyle name="Product Subheading 2 3 4 2" xfId="14338"/>
    <cellStyle name="Product Subheading 2 3 5" xfId="14341"/>
    <cellStyle name="Product Subheading 2 3 5 2" xfId="14347"/>
    <cellStyle name="Product Subheading 2 3 6" xfId="14350"/>
    <cellStyle name="Product Subheading 2 3 6 2" xfId="14355"/>
    <cellStyle name="Product Subheading 2 3 7" xfId="14361"/>
    <cellStyle name="Product Subheading 2 4" xfId="14364"/>
    <cellStyle name="Product Subheading 2 4 2" xfId="14365"/>
    <cellStyle name="Product Subheading 2 5" xfId="5668"/>
    <cellStyle name="Product Subheading 2 5 2" xfId="2191"/>
    <cellStyle name="Product Subheading 2 6" xfId="11951"/>
    <cellStyle name="Product Subheading 2 6 2" xfId="13470"/>
    <cellStyle name="Product Subheading 2 7" xfId="10005"/>
    <cellStyle name="Product Subheading 2 7 2" xfId="13667"/>
    <cellStyle name="Product Subheading 2 8" xfId="9551"/>
    <cellStyle name="Product Subheading 2 8 2" xfId="9557"/>
    <cellStyle name="Product Subheading 2 9" xfId="1368"/>
    <cellStyle name="Product Subheading 3" xfId="7105"/>
    <cellStyle name="Product Subheading 3 2" xfId="5036"/>
    <cellStyle name="Product Subheading 3 2 2" xfId="14366"/>
    <cellStyle name="Product Subheading 3 2 2 2" xfId="7200"/>
    <cellStyle name="Product Subheading 3 2 3" xfId="14372"/>
    <cellStyle name="Product Subheading 3 2 3 2" xfId="14375"/>
    <cellStyle name="Product Subheading 3 2 4" xfId="12270"/>
    <cellStyle name="Product Subheading 3 2 4 2" xfId="9784"/>
    <cellStyle name="Product Subheading 3 2 5" xfId="14379"/>
    <cellStyle name="Product Subheading 3 2 5 2" xfId="9875"/>
    <cellStyle name="Product Subheading 3 2 6" xfId="14382"/>
    <cellStyle name="Product Subheading 3 2 6 2" xfId="9933"/>
    <cellStyle name="Product Subheading 3 2 7" xfId="1158"/>
    <cellStyle name="Product Subheading 3 3" xfId="14384"/>
    <cellStyle name="Product Subheading 3 3 2" xfId="14385"/>
    <cellStyle name="Product Subheading 3 3 2 2" xfId="14388"/>
    <cellStyle name="Product Subheading 3 3 3" xfId="14393"/>
    <cellStyle name="Product Subheading 3 3 3 2" xfId="3737"/>
    <cellStyle name="Product Subheading 3 3 4" xfId="12280"/>
    <cellStyle name="Product Subheading 3 3 4 2" xfId="14396"/>
    <cellStyle name="Product Subheading 3 3 5" xfId="14398"/>
    <cellStyle name="Product Subheading 3 3 5 2" xfId="14401"/>
    <cellStyle name="Product Subheading 3 3 6" xfId="14404"/>
    <cellStyle name="Product Subheading 3 3 6 2" xfId="10317"/>
    <cellStyle name="Product Subheading 3 3 7" xfId="714"/>
    <cellStyle name="Product Subheading 3 4" xfId="14406"/>
    <cellStyle name="Product Subheading 3 4 2" xfId="14407"/>
    <cellStyle name="Product Subheading 3 5" xfId="14410"/>
    <cellStyle name="Product Subheading 3 5 2" xfId="14413"/>
    <cellStyle name="Product Subheading 3 6" xfId="11953"/>
    <cellStyle name="Product Subheading 3 6 2" xfId="13897"/>
    <cellStyle name="Product Subheading 3 7" xfId="1341"/>
    <cellStyle name="Product Subheading 3 7 2" xfId="3629"/>
    <cellStyle name="Product Subheading 3 8" xfId="9621"/>
    <cellStyle name="Product Subheading 3 8 2" xfId="3370"/>
    <cellStyle name="Product Subheading 3 9" xfId="8795"/>
    <cellStyle name="Product Subheading 4" xfId="4414"/>
    <cellStyle name="Product Subheading 4 2" xfId="13440"/>
    <cellStyle name="Product Subheading 4 2 2" xfId="320"/>
    <cellStyle name="Product Subheading 4 3" xfId="13442"/>
    <cellStyle name="Product Subheading 4 3 2" xfId="13444"/>
    <cellStyle name="Product Subheading 4 4" xfId="13447"/>
    <cellStyle name="Product Subheading 4 4 2" xfId="13449"/>
    <cellStyle name="Product Subheading 4 5" xfId="13452"/>
    <cellStyle name="Product Subheading 4 5 2" xfId="6008"/>
    <cellStyle name="Product Subheading 4 6" xfId="11958"/>
    <cellStyle name="Product Subheading 4 6 2" xfId="13455"/>
    <cellStyle name="Product Subheading 4 7" xfId="10011"/>
    <cellStyle name="Product Subheading 5" xfId="7861"/>
    <cellStyle name="Product Subheading 5 2" xfId="14415"/>
    <cellStyle name="Product Subheading 5 2 2" xfId="14416"/>
    <cellStyle name="Product Subheading 5 3" xfId="14417"/>
    <cellStyle name="Product Subheading 5 3 2" xfId="11661"/>
    <cellStyle name="Product Subheading 5 4" xfId="14419"/>
    <cellStyle name="Product Subheading 5 4 2" xfId="14420"/>
    <cellStyle name="Product Subheading 5 5" xfId="14422"/>
    <cellStyle name="Product Subheading 5 5 2" xfId="6784"/>
    <cellStyle name="Product Subheading 5 6" xfId="11970"/>
    <cellStyle name="Product Subheading 5 6 2" xfId="6717"/>
    <cellStyle name="Product Subheading 5 7" xfId="10019"/>
    <cellStyle name="Product Subheading 6" xfId="14425"/>
    <cellStyle name="Product Subheading 6 2" xfId="6601"/>
    <cellStyle name="Product Subheading 6 2 2" xfId="14431"/>
    <cellStyle name="Product Subheading 6 3" xfId="14434"/>
    <cellStyle name="Product Subheading 6 3 2" xfId="14440"/>
    <cellStyle name="Product Subheading 6 4" xfId="14446"/>
    <cellStyle name="Product Subheading 6 5" xfId="14448"/>
    <cellStyle name="Product Subheading 6 5 2" xfId="14453"/>
    <cellStyle name="Product Subheading 6 6" xfId="3491"/>
    <cellStyle name="Product Subheading 6 6 2" xfId="14456"/>
    <cellStyle name="Product Subheading 7" xfId="14461"/>
    <cellStyle name="Product Subheading 7 2" xfId="14464"/>
    <cellStyle name="Product Subheading 8" xfId="14470"/>
    <cellStyle name="Product Subheading 8 2" xfId="2423"/>
    <cellStyle name="Product Subheading 9" xfId="11806"/>
    <cellStyle name="Product Subheading 9 2" xfId="13476"/>
    <cellStyle name="PSChar" xfId="14473"/>
    <cellStyle name="regstoresfromspecstores" xfId="823"/>
    <cellStyle name="RevList" xfId="8142"/>
    <cellStyle name="S" xfId="8204"/>
    <cellStyle name="S—_x0008_" xfId="4907"/>
    <cellStyle name="S 10" xfId="14477"/>
    <cellStyle name="S 10 2" xfId="14480"/>
    <cellStyle name="S 11" xfId="953"/>
    <cellStyle name="S 11 2" xfId="14482"/>
    <cellStyle name="S 12" xfId="11776"/>
    <cellStyle name="S 12 2" xfId="14484"/>
    <cellStyle name="S 13" xfId="14485"/>
    <cellStyle name="S 13 2" xfId="8177"/>
    <cellStyle name="S 14" xfId="11248"/>
    <cellStyle name="S 14 2" xfId="14486"/>
    <cellStyle name="S 15" xfId="5921"/>
    <cellStyle name="S 15 2" xfId="368"/>
    <cellStyle name="S 16" xfId="14488"/>
    <cellStyle name="S 16 2" xfId="14492"/>
    <cellStyle name="S 17" xfId="14495"/>
    <cellStyle name="S 17 2" xfId="14499"/>
    <cellStyle name="S 18" xfId="14503"/>
    <cellStyle name="S 18 2" xfId="14507"/>
    <cellStyle name="S 19" xfId="14510"/>
    <cellStyle name="S 19 2" xfId="4258"/>
    <cellStyle name="S 2" xfId="11714"/>
    <cellStyle name="S 2 10" xfId="14516"/>
    <cellStyle name="S 2 10 2" xfId="5696"/>
    <cellStyle name="S 2 11" xfId="14520"/>
    <cellStyle name="S 2 11 2" xfId="14527"/>
    <cellStyle name="S 2 12" xfId="14534"/>
    <cellStyle name="S 2 12 2" xfId="5860"/>
    <cellStyle name="S 2 13" xfId="5512"/>
    <cellStyle name="S 2 13 2" xfId="14537"/>
    <cellStyle name="S 2 14" xfId="3439"/>
    <cellStyle name="S 2 14 2" xfId="14542"/>
    <cellStyle name="S 2 15" xfId="9255"/>
    <cellStyle name="S 2 15 2" xfId="4621"/>
    <cellStyle name="S 2 16" xfId="14540"/>
    <cellStyle name="S 2 16 2" xfId="14545"/>
    <cellStyle name="S 2 17" xfId="14550"/>
    <cellStyle name="S 2 17 2" xfId="738"/>
    <cellStyle name="S 2 18" xfId="13725"/>
    <cellStyle name="S 2 18 2" xfId="14553"/>
    <cellStyle name="S 2 19" xfId="14555"/>
    <cellStyle name="S 2 19 2" xfId="14558"/>
    <cellStyle name="S 2 2" xfId="11720"/>
    <cellStyle name="S 2 2 10" xfId="12606"/>
    <cellStyle name="S 2 2 10 2" xfId="12728"/>
    <cellStyle name="S 2 2 11" xfId="8111"/>
    <cellStyle name="S 2 2 11 2" xfId="12748"/>
    <cellStyle name="S 2 2 12" xfId="10594"/>
    <cellStyle name="S 2 2 12 2" xfId="14559"/>
    <cellStyle name="S 2 2 13" xfId="14561"/>
    <cellStyle name="S 2 2 13 2" xfId="14562"/>
    <cellStyle name="S 2 2 14" xfId="14564"/>
    <cellStyle name="S 2 2 14 2" xfId="14565"/>
    <cellStyle name="S 2 2 15" xfId="2287"/>
    <cellStyle name="S 2 2 15 2" xfId="14567"/>
    <cellStyle name="S 2 2 16" xfId="14569"/>
    <cellStyle name="S 2 2 16 2" xfId="11946"/>
    <cellStyle name="S 2 2 17" xfId="14573"/>
    <cellStyle name="S 2 2 2" xfId="5990"/>
    <cellStyle name="S 2 2 2 2" xfId="14578"/>
    <cellStyle name="S 2 2 3" xfId="5339"/>
    <cellStyle name="S 2 2 3 2" xfId="14579"/>
    <cellStyle name="S 2 2 4" xfId="14581"/>
    <cellStyle name="S 2 2 4 2" xfId="14584"/>
    <cellStyle name="S 2 2 5" xfId="14586"/>
    <cellStyle name="S 2 2 5 2" xfId="12024"/>
    <cellStyle name="S 2 2 6" xfId="14588"/>
    <cellStyle name="S 2 2 6 2" xfId="11884"/>
    <cellStyle name="S 2 2 7" xfId="14589"/>
    <cellStyle name="S 2 2 7 2" xfId="12085"/>
    <cellStyle name="S 2 2 8" xfId="14593"/>
    <cellStyle name="S 2 2 8 2" xfId="12112"/>
    <cellStyle name="S 2 2 9" xfId="14594"/>
    <cellStyle name="S 2 2 9 2" xfId="12578"/>
    <cellStyle name="S 2 20" xfId="9254"/>
    <cellStyle name="S 2 3" xfId="14597"/>
    <cellStyle name="S 2 3 10" xfId="11098"/>
    <cellStyle name="S 2 3 10 2" xfId="11107"/>
    <cellStyle name="S 2 3 11" xfId="14600"/>
    <cellStyle name="S 2 3 11 2" xfId="1152"/>
    <cellStyle name="S 2 3 12" xfId="14603"/>
    <cellStyle name="S 2 3 12 2" xfId="4018"/>
    <cellStyle name="S 2 3 13" xfId="14606"/>
    <cellStyle name="S 2 3 13 2" xfId="1657"/>
    <cellStyle name="S 2 3 14" xfId="14608"/>
    <cellStyle name="S 2 3 14 2" xfId="1021"/>
    <cellStyle name="S 2 3 15" xfId="14612"/>
    <cellStyle name="S 2 3 15 2" xfId="2331"/>
    <cellStyle name="S 2 3 16" xfId="14618"/>
    <cellStyle name="S 2 3 16 2" xfId="14622"/>
    <cellStyle name="S 2 3 17" xfId="14627"/>
    <cellStyle name="S 2 3 2" xfId="7310"/>
    <cellStyle name="S 2 3 2 2" xfId="12390"/>
    <cellStyle name="S 2 3 3" xfId="14629"/>
    <cellStyle name="S 2 3 3 2" xfId="12454"/>
    <cellStyle name="S 2 3 4" xfId="14631"/>
    <cellStyle name="S 2 3 4 2" xfId="12500"/>
    <cellStyle name="S 2 3 5" xfId="599"/>
    <cellStyle name="S 2 3 5 2" xfId="14634"/>
    <cellStyle name="S 2 3 6" xfId="14636"/>
    <cellStyle name="S 2 3 6 2" xfId="14638"/>
    <cellStyle name="S 2 3 7" xfId="5508"/>
    <cellStyle name="S 2 3 7 2" xfId="6535"/>
    <cellStyle name="S 2 3 8" xfId="14640"/>
    <cellStyle name="S 2 3 8 2" xfId="14642"/>
    <cellStyle name="S 2 3 9" xfId="14644"/>
    <cellStyle name="S 2 3 9 2" xfId="5255"/>
    <cellStyle name="S 2 4" xfId="14645"/>
    <cellStyle name="S 2 4 10" xfId="14648"/>
    <cellStyle name="S 2 4 10 2" xfId="4171"/>
    <cellStyle name="S 2 4 11" xfId="4349"/>
    <cellStyle name="S 2 4 11 2" xfId="14651"/>
    <cellStyle name="S 2 4 12" xfId="14655"/>
    <cellStyle name="S 2 4 12 2" xfId="11316"/>
    <cellStyle name="S 2 4 13" xfId="14656"/>
    <cellStyle name="S 2 4 13 2" xfId="11331"/>
    <cellStyle name="S 2 4 14" xfId="6224"/>
    <cellStyle name="S 2 4 14 2" xfId="8186"/>
    <cellStyle name="S 2 4 15" xfId="9113"/>
    <cellStyle name="S 2 4 15 2" xfId="9133"/>
    <cellStyle name="S 2 4 16" xfId="1492"/>
    <cellStyle name="S 2 4 16 2" xfId="14661"/>
    <cellStyle name="S 2 4 17" xfId="14665"/>
    <cellStyle name="S 2 4 2" xfId="2680"/>
    <cellStyle name="S 2 4 2 2" xfId="831"/>
    <cellStyle name="S 2 4 3" xfId="14669"/>
    <cellStyle name="S 2 4 3 2" xfId="13380"/>
    <cellStyle name="S 2 4 4" xfId="3757"/>
    <cellStyle name="S 2 4 4 2" xfId="14671"/>
    <cellStyle name="S 2 4 5" xfId="14672"/>
    <cellStyle name="S 2 4 5 2" xfId="4668"/>
    <cellStyle name="S 2 4 6" xfId="14674"/>
    <cellStyle name="S 2 4 6 2" xfId="14677"/>
    <cellStyle name="S 2 4 7" xfId="14679"/>
    <cellStyle name="S 2 4 7 2" xfId="3414"/>
    <cellStyle name="S 2 4 8" xfId="14681"/>
    <cellStyle name="S 2 4 8 2" xfId="2280"/>
    <cellStyle name="S 2 4 9" xfId="14682"/>
    <cellStyle name="S 2 4 9 2" xfId="7252"/>
    <cellStyle name="S 2 5" xfId="14683"/>
    <cellStyle name="S 2 5 2" xfId="14685"/>
    <cellStyle name="S 2 6" xfId="14687"/>
    <cellStyle name="S 2 6 2" xfId="2449"/>
    <cellStyle name="S 2 7" xfId="14689"/>
    <cellStyle name="S 2 7 2" xfId="14694"/>
    <cellStyle name="S 2 8" xfId="14142"/>
    <cellStyle name="S 2 8 2" xfId="6743"/>
    <cellStyle name="S 2 9" xfId="7505"/>
    <cellStyle name="S 2 9 2" xfId="14695"/>
    <cellStyle name="S 20" xfId="5922"/>
    <cellStyle name="S 20 2" xfId="369"/>
    <cellStyle name="S 21" xfId="14487"/>
    <cellStyle name="S 21 2" xfId="14491"/>
    <cellStyle name="S 22" xfId="14494"/>
    <cellStyle name="S 22 2" xfId="14498"/>
    <cellStyle name="S 23" xfId="14502"/>
    <cellStyle name="S 23 2" xfId="14506"/>
    <cellStyle name="S 24" xfId="14509"/>
    <cellStyle name="S 3" xfId="11725"/>
    <cellStyle name="S 3 10" xfId="4386"/>
    <cellStyle name="S 3 10 2" xfId="14701"/>
    <cellStyle name="S 3 11" xfId="14703"/>
    <cellStyle name="S 3 11 2" xfId="14705"/>
    <cellStyle name="S 3 12" xfId="14708"/>
    <cellStyle name="S 3 12 2" xfId="4772"/>
    <cellStyle name="S 3 13" xfId="8307"/>
    <cellStyle name="S 3 13 2" xfId="13514"/>
    <cellStyle name="S 3 14" xfId="13245"/>
    <cellStyle name="S 3 14 2" xfId="14709"/>
    <cellStyle name="S 3 15" xfId="14711"/>
    <cellStyle name="S 3 15 2" xfId="14712"/>
    <cellStyle name="S 3 16" xfId="14557"/>
    <cellStyle name="S 3 16 2" xfId="14713"/>
    <cellStyle name="S 3 17" xfId="614"/>
    <cellStyle name="S 3 17 2" xfId="659"/>
    <cellStyle name="S 3 18" xfId="647"/>
    <cellStyle name="S 3 18 2" xfId="14716"/>
    <cellStyle name="S 3 19" xfId="14718"/>
    <cellStyle name="S 3 19 2" xfId="10934"/>
    <cellStyle name="S 3 2" xfId="11731"/>
    <cellStyle name="S 3 2 10" xfId="9657"/>
    <cellStyle name="S 3 2 10 2" xfId="14719"/>
    <cellStyle name="S 3 2 11" xfId="14721"/>
    <cellStyle name="S 3 2 11 2" xfId="14723"/>
    <cellStyle name="S 3 2 12" xfId="2091"/>
    <cellStyle name="S 3 2 12 2" xfId="262"/>
    <cellStyle name="S 3 2 13" xfId="2404"/>
    <cellStyle name="S 3 2 13 2" xfId="14725"/>
    <cellStyle name="S 3 2 14" xfId="2295"/>
    <cellStyle name="S 3 2 14 2" xfId="8407"/>
    <cellStyle name="S 3 2 15" xfId="4254"/>
    <cellStyle name="S 3 2 15 2" xfId="11773"/>
    <cellStyle name="S 3 2 16" xfId="12835"/>
    <cellStyle name="S 3 2 16 2" xfId="1126"/>
    <cellStyle name="S 3 2 17" xfId="14727"/>
    <cellStyle name="S 3 2 2" xfId="14728"/>
    <cellStyle name="S 3 2 2 2" xfId="9231"/>
    <cellStyle name="S 3 2 3" xfId="14732"/>
    <cellStyle name="S 3 2 3 2" xfId="14734"/>
    <cellStyle name="S 3 2 4" xfId="14299"/>
    <cellStyle name="S 3 2 4 2" xfId="14305"/>
    <cellStyle name="S 3 2 5" xfId="14736"/>
    <cellStyle name="S 3 2 5 2" xfId="14738"/>
    <cellStyle name="S 3 2 6" xfId="14741"/>
    <cellStyle name="S 3 2 6 2" xfId="7409"/>
    <cellStyle name="S 3 2 7" xfId="2266"/>
    <cellStyle name="S 3 2 7 2" xfId="9718"/>
    <cellStyle name="S 3 2 8" xfId="14744"/>
    <cellStyle name="S 3 2 8 2" xfId="732"/>
    <cellStyle name="S 3 2 9" xfId="14748"/>
    <cellStyle name="S 3 2 9 2" xfId="14751"/>
    <cellStyle name="S 3 20" xfId="14710"/>
    <cellStyle name="S 3 3" xfId="14754"/>
    <cellStyle name="S 3 3 10" xfId="14756"/>
    <cellStyle name="S 3 3 10 2" xfId="14757"/>
    <cellStyle name="S 3 3 11" xfId="859"/>
    <cellStyle name="S 3 3 11 2" xfId="14759"/>
    <cellStyle name="S 3 3 12" xfId="1180"/>
    <cellStyle name="S 3 3 12 2" xfId="14760"/>
    <cellStyle name="S 3 3 13" xfId="213"/>
    <cellStyle name="S 3 3 13 2" xfId="4673"/>
    <cellStyle name="S 3 3 14" xfId="147"/>
    <cellStyle name="S 3 3 14 2" xfId="14766"/>
    <cellStyle name="S 3 3 15" xfId="14767"/>
    <cellStyle name="S 3 3 15 2" xfId="14769"/>
    <cellStyle name="S 3 3 16" xfId="5553"/>
    <cellStyle name="S 3 3 16 2" xfId="14771"/>
    <cellStyle name="S 3 3 17" xfId="14774"/>
    <cellStyle name="S 3 3 2" xfId="14778"/>
    <cellStyle name="S 3 3 2 2" xfId="9322"/>
    <cellStyle name="S 3 3 3" xfId="14782"/>
    <cellStyle name="S 3 3 3 2" xfId="14785"/>
    <cellStyle name="S 3 3 4" xfId="14789"/>
    <cellStyle name="S 3 3 4 2" xfId="14793"/>
    <cellStyle name="S 3 3 5" xfId="14796"/>
    <cellStyle name="S 3 3 5 2" xfId="14799"/>
    <cellStyle name="S 3 3 6" xfId="14802"/>
    <cellStyle name="S 3 3 6 2" xfId="3795"/>
    <cellStyle name="S 3 3 7" xfId="14804"/>
    <cellStyle name="S 3 3 7 2" xfId="9018"/>
    <cellStyle name="S 3 3 8" xfId="7184"/>
    <cellStyle name="S 3 3 8 2" xfId="3395"/>
    <cellStyle name="S 3 3 9" xfId="10312"/>
    <cellStyle name="S 3 3 9 2" xfId="6695"/>
    <cellStyle name="S 3 4" xfId="14809"/>
    <cellStyle name="S 3 4 10" xfId="14812"/>
    <cellStyle name="S 3 4 10 2" xfId="6343"/>
    <cellStyle name="S 3 4 11" xfId="14813"/>
    <cellStyle name="S 3 4 11 2" xfId="2511"/>
    <cellStyle name="S 3 4 12" xfId="14814"/>
    <cellStyle name="S 3 4 12 2" xfId="10031"/>
    <cellStyle name="S 3 4 13" xfId="14816"/>
    <cellStyle name="S 3 4 13 2" xfId="10130"/>
    <cellStyle name="S 3 4 14" xfId="13404"/>
    <cellStyle name="S 3 4 14 2" xfId="7370"/>
    <cellStyle name="S 3 4 15" xfId="6443"/>
    <cellStyle name="S 3 4 15 2" xfId="6498"/>
    <cellStyle name="S 3 4 16" xfId="14819"/>
    <cellStyle name="S 3 4 16 2" xfId="14821"/>
    <cellStyle name="S 3 4 17" xfId="14824"/>
    <cellStyle name="S 3 4 2" xfId="14828"/>
    <cellStyle name="S 3 4 2 2" xfId="14834"/>
    <cellStyle name="S 3 4 3" xfId="1272"/>
    <cellStyle name="S 3 4 3 2" xfId="14837"/>
    <cellStyle name="S 3 4 4" xfId="14840"/>
    <cellStyle name="S 3 4 4 2" xfId="14844"/>
    <cellStyle name="S 3 4 5" xfId="14847"/>
    <cellStyle name="S 3 4 5 2" xfId="7522"/>
    <cellStyle name="S 3 4 6" xfId="14851"/>
    <cellStyle name="S 3 4 6 2" xfId="2748"/>
    <cellStyle name="S 3 4 7" xfId="14856"/>
    <cellStyle name="S 3 4 7 2" xfId="14858"/>
    <cellStyle name="S 3 4 8" xfId="14862"/>
    <cellStyle name="S 3 4 8 2" xfId="13605"/>
    <cellStyle name="S 3 4 9" xfId="10845"/>
    <cellStyle name="S 3 4 9 2" xfId="1112"/>
    <cellStyle name="S 3 5" xfId="868"/>
    <cellStyle name="S 3 5 2" xfId="7"/>
    <cellStyle name="S 3 6" xfId="14866"/>
    <cellStyle name="S 3 6 2" xfId="2975"/>
    <cellStyle name="S 3 7" xfId="14869"/>
    <cellStyle name="S 3 7 2" xfId="14871"/>
    <cellStyle name="S 3 8" xfId="11134"/>
    <cellStyle name="S 3 8 2" xfId="10026"/>
    <cellStyle name="S 3 9" xfId="232"/>
    <cellStyle name="S 3 9 2" xfId="10114"/>
    <cellStyle name="S 4" xfId="11736"/>
    <cellStyle name="S 4 10" xfId="14872"/>
    <cellStyle name="S 4 10 2" xfId="14873"/>
    <cellStyle name="S 4 11" xfId="4264"/>
    <cellStyle name="S 4 11 2" xfId="5918"/>
    <cellStyle name="S 4 12" xfId="9489"/>
    <cellStyle name="S 4 12 2" xfId="6272"/>
    <cellStyle name="S 4 13" xfId="9491"/>
    <cellStyle name="S 4 13 2" xfId="8521"/>
    <cellStyle name="S 4 14" xfId="9493"/>
    <cellStyle name="S 4 14 2" xfId="5475"/>
    <cellStyle name="S 4 15" xfId="7514"/>
    <cellStyle name="S 4 15 2" xfId="9091"/>
    <cellStyle name="S 4 16" xfId="9495"/>
    <cellStyle name="S 4 16 2" xfId="1130"/>
    <cellStyle name="S 4 17" xfId="9500"/>
    <cellStyle name="S 4 17 2" xfId="14874"/>
    <cellStyle name="S 4 18" xfId="14876"/>
    <cellStyle name="S 4 18 2" xfId="14878"/>
    <cellStyle name="S 4 19" xfId="14879"/>
    <cellStyle name="S 4 19 2" xfId="7296"/>
    <cellStyle name="S 4 2" xfId="11741"/>
    <cellStyle name="S 4 2 10" xfId="12372"/>
    <cellStyle name="S 4 2 10 2" xfId="12375"/>
    <cellStyle name="S 4 2 11" xfId="12381"/>
    <cellStyle name="S 4 2 11 2" xfId="14883"/>
    <cellStyle name="S 4 2 12" xfId="12389"/>
    <cellStyle name="S 4 2 12 2" xfId="12394"/>
    <cellStyle name="S 4 2 13" xfId="12399"/>
    <cellStyle name="S 4 2 13 2" xfId="14885"/>
    <cellStyle name="S 4 2 14" xfId="6304"/>
    <cellStyle name="S 4 2 14 2" xfId="8741"/>
    <cellStyle name="S 4 2 15" xfId="5817"/>
    <cellStyle name="S 4 2 15 2" xfId="7658"/>
    <cellStyle name="S 4 2 16" xfId="4756"/>
    <cellStyle name="S 4 2 16 2" xfId="4326"/>
    <cellStyle name="S 4 2 17" xfId="10455"/>
    <cellStyle name="S 4 2 2" xfId="1974"/>
    <cellStyle name="S 4 2 2 2" xfId="14887"/>
    <cellStyle name="S 4 2 3" xfId="14889"/>
    <cellStyle name="S 4 2 3 2" xfId="14891"/>
    <cellStyle name="S 4 2 4" xfId="14893"/>
    <cellStyle name="S 4 2 4 2" xfId="14896"/>
    <cellStyle name="S 4 2 5" xfId="14898"/>
    <cellStyle name="S 4 2 5 2" xfId="14900"/>
    <cellStyle name="S 4 2 6" xfId="14903"/>
    <cellStyle name="S 4 2 6 2" xfId="9449"/>
    <cellStyle name="S 4 2 7" xfId="2588"/>
    <cellStyle name="S 4 2 7 2" xfId="9503"/>
    <cellStyle name="S 4 2 8" xfId="14905"/>
    <cellStyle name="S 4 2 8 2" xfId="6152"/>
    <cellStyle name="S 4 2 9" xfId="14908"/>
    <cellStyle name="S 4 2 9 2" xfId="9540"/>
    <cellStyle name="S 4 20" xfId="7515"/>
    <cellStyle name="S 4 3" xfId="6373"/>
    <cellStyle name="S 4 3 10" xfId="6512"/>
    <cellStyle name="S 4 3 10 2" xfId="13336"/>
    <cellStyle name="S 4 3 11" xfId="14910"/>
    <cellStyle name="S 4 3 11 2" xfId="14912"/>
    <cellStyle name="S 4 3 12" xfId="6536"/>
    <cellStyle name="S 4 3 12 2" xfId="14915"/>
    <cellStyle name="S 4 3 13" xfId="4228"/>
    <cellStyle name="S 4 3 13 2" xfId="14918"/>
    <cellStyle name="S 4 3 14" xfId="14919"/>
    <cellStyle name="S 4 3 14 2" xfId="14921"/>
    <cellStyle name="S 4 3 15" xfId="3458"/>
    <cellStyle name="S 4 3 15 2" xfId="4356"/>
    <cellStyle name="S 4 3 16" xfId="14922"/>
    <cellStyle name="S 4 3 16 2" xfId="11520"/>
    <cellStyle name="S 4 3 17" xfId="5769"/>
    <cellStyle name="S 4 3 2" xfId="14923"/>
    <cellStyle name="S 4 3 2 2" xfId="14930"/>
    <cellStyle name="S 4 3 3" xfId="14935"/>
    <cellStyle name="S 4 3 3 2" xfId="14941"/>
    <cellStyle name="S 4 3 4" xfId="14947"/>
    <cellStyle name="S 4 3 4 2" xfId="13546"/>
    <cellStyle name="S 4 3 5" xfId="8174"/>
    <cellStyle name="S 4 3 5 2" xfId="13746"/>
    <cellStyle name="S 4 3 6" xfId="14952"/>
    <cellStyle name="S 4 3 6 2" xfId="1544"/>
    <cellStyle name="S 4 3 7" xfId="14956"/>
    <cellStyle name="S 4 3 7 2" xfId="9599"/>
    <cellStyle name="S 4 3 8" xfId="14961"/>
    <cellStyle name="S 4 3 8 2" xfId="14965"/>
    <cellStyle name="S 4 3 9" xfId="14973"/>
    <cellStyle name="S 4 3 9 2" xfId="14976"/>
    <cellStyle name="S 4 4" xfId="5030"/>
    <cellStyle name="S 4 4 10" xfId="1053"/>
    <cellStyle name="S 4 4 10 2" xfId="14977"/>
    <cellStyle name="S 4 4 11" xfId="14978"/>
    <cellStyle name="S 4 4 11 2" xfId="14980"/>
    <cellStyle name="S 4 4 12" xfId="14986"/>
    <cellStyle name="S 4 4 12 2" xfId="14987"/>
    <cellStyle name="S 4 4 13" xfId="14988"/>
    <cellStyle name="S 4 4 13 2" xfId="14989"/>
    <cellStyle name="S 4 4 14" xfId="13575"/>
    <cellStyle name="S 4 4 14 2" xfId="14990"/>
    <cellStyle name="S 4 4 15" xfId="1992"/>
    <cellStyle name="S 4 4 15 2" xfId="14992"/>
    <cellStyle name="S 4 4 16" xfId="14994"/>
    <cellStyle name="S 4 4 16 2" xfId="14996"/>
    <cellStyle name="S 4 4 17" xfId="1013"/>
    <cellStyle name="S 4 4 2" xfId="6246"/>
    <cellStyle name="S 4 4 2 2" xfId="15003"/>
    <cellStyle name="S 4 4 3" xfId="6262"/>
    <cellStyle name="S 4 4 3 2" xfId="15013"/>
    <cellStyle name="S 4 4 4" xfId="15021"/>
    <cellStyle name="S 4 4 4 2" xfId="13916"/>
    <cellStyle name="S 4 4 5" xfId="10534"/>
    <cellStyle name="S 4 4 5 2" xfId="13982"/>
    <cellStyle name="S 4 4 6" xfId="15026"/>
    <cellStyle name="S 4 4 6 2" xfId="9642"/>
    <cellStyle name="S 4 4 7" xfId="15031"/>
    <cellStyle name="S 4 4 7 2" xfId="8274"/>
    <cellStyle name="S 4 4 8" xfId="15038"/>
    <cellStyle name="S 4 4 8 2" xfId="15044"/>
    <cellStyle name="S 4 4 9" xfId="15052"/>
    <cellStyle name="S 4 4 9 2" xfId="15057"/>
    <cellStyle name="S 4 5" xfId="15061"/>
    <cellStyle name="S 4 5 2" xfId="5275"/>
    <cellStyle name="S 4 6" xfId="15067"/>
    <cellStyle name="S 4 6 2" xfId="15074"/>
    <cellStyle name="S 4 7" xfId="15076"/>
    <cellStyle name="S 4 7 2" xfId="15078"/>
    <cellStyle name="S 4 8" xfId="5972"/>
    <cellStyle name="S 4 8 2" xfId="15082"/>
    <cellStyle name="S 4 9" xfId="7027"/>
    <cellStyle name="S 4 9 2" xfId="3436"/>
    <cellStyle name="S 5" xfId="11122"/>
    <cellStyle name="S 5 10" xfId="6570"/>
    <cellStyle name="S 5 10 2" xfId="15085"/>
    <cellStyle name="S 5 11" xfId="11405"/>
    <cellStyle name="S 5 11 2" xfId="548"/>
    <cellStyle name="S 5 12" xfId="9515"/>
    <cellStyle name="S 5 12 2" xfId="15089"/>
    <cellStyle name="S 5 13" xfId="14764"/>
    <cellStyle name="S 5 13 2" xfId="15093"/>
    <cellStyle name="S 5 14" xfId="15097"/>
    <cellStyle name="S 5 14 2" xfId="15100"/>
    <cellStyle name="S 5 15" xfId="15104"/>
    <cellStyle name="S 5 15 2" xfId="15107"/>
    <cellStyle name="S 5 16" xfId="15115"/>
    <cellStyle name="S 5 16 2" xfId="15122"/>
    <cellStyle name="S 5 17" xfId="15127"/>
    <cellStyle name="S 5 2" xfId="11744"/>
    <cellStyle name="S 5 2 2" xfId="1320"/>
    <cellStyle name="S 5 3" xfId="15131"/>
    <cellStyle name="S 5 3 2" xfId="15135"/>
    <cellStyle name="S 5 4" xfId="10185"/>
    <cellStyle name="S 5 4 2" xfId="15138"/>
    <cellStyle name="S 5 5" xfId="6709"/>
    <cellStyle name="S 5 5 2" xfId="15144"/>
    <cellStyle name="S 5 6" xfId="69"/>
    <cellStyle name="S 5 6 2" xfId="15151"/>
    <cellStyle name="S 5 7" xfId="6513"/>
    <cellStyle name="S 5 7 2" xfId="4238"/>
    <cellStyle name="S 5 8" xfId="11144"/>
    <cellStyle name="S 5 8 2" xfId="3301"/>
    <cellStyle name="S 5 9" xfId="15152"/>
    <cellStyle name="S 5 9 2" xfId="15156"/>
    <cellStyle name="S 6" xfId="11746"/>
    <cellStyle name="S 6 10" xfId="10437"/>
    <cellStyle name="S 6 10 2" xfId="15160"/>
    <cellStyle name="S 6 11" xfId="2416"/>
    <cellStyle name="S 6 11 2" xfId="453"/>
    <cellStyle name="S 6 12" xfId="3968"/>
    <cellStyle name="S 6 12 2" xfId="15161"/>
    <cellStyle name="S 6 13" xfId="15167"/>
    <cellStyle name="S 6 13 2" xfId="11183"/>
    <cellStyle name="S 6 14" xfId="15140"/>
    <cellStyle name="S 6 14 2" xfId="11203"/>
    <cellStyle name="S 6 15" xfId="15171"/>
    <cellStyle name="S 6 15 2" xfId="8014"/>
    <cellStyle name="S 6 16" xfId="15173"/>
    <cellStyle name="S 6 16 2" xfId="15176"/>
    <cellStyle name="S 6 17" xfId="4508"/>
    <cellStyle name="S 6 2" xfId="11752"/>
    <cellStyle name="S 6 2 2" xfId="15179"/>
    <cellStyle name="S 6 3" xfId="15183"/>
    <cellStyle name="S 6 3 2" xfId="11987"/>
    <cellStyle name="S 6 4" xfId="10195"/>
    <cellStyle name="S 6 4 2" xfId="15189"/>
    <cellStyle name="S 6 5" xfId="6230"/>
    <cellStyle name="S 6 5 2" xfId="15193"/>
    <cellStyle name="S 6 6" xfId="2463"/>
    <cellStyle name="S 6 6 2" xfId="15197"/>
    <cellStyle name="S 6 7" xfId="8920"/>
    <cellStyle name="S 6 7 2" xfId="5582"/>
    <cellStyle name="S 6 8" xfId="774"/>
    <cellStyle name="S 6 8 2" xfId="12069"/>
    <cellStyle name="S 6 9" xfId="15198"/>
    <cellStyle name="S 6 9 2" xfId="15199"/>
    <cellStyle name="S 7" xfId="11754"/>
    <cellStyle name="S 7 10" xfId="15203"/>
    <cellStyle name="S 7 10 2" xfId="15204"/>
    <cellStyle name="S 7 11" xfId="7237"/>
    <cellStyle name="S 7 11 2" xfId="15208"/>
    <cellStyle name="S 7 12" xfId="5991"/>
    <cellStyle name="S 7 12 2" xfId="5060"/>
    <cellStyle name="S 7 13" xfId="8365"/>
    <cellStyle name="S 7 13 2" xfId="15211"/>
    <cellStyle name="S 7 14" xfId="15153"/>
    <cellStyle name="S 7 14 2" xfId="15219"/>
    <cellStyle name="S 7 15" xfId="9280"/>
    <cellStyle name="S 7 15 2" xfId="15226"/>
    <cellStyle name="S 7 16" xfId="2641"/>
    <cellStyle name="S 7 16 2" xfId="8090"/>
    <cellStyle name="S 7 17" xfId="7187"/>
    <cellStyle name="S 7 2" xfId="11757"/>
    <cellStyle name="S 7 2 2" xfId="15231"/>
    <cellStyle name="S 7 3" xfId="15234"/>
    <cellStyle name="S 7 3 2" xfId="15238"/>
    <cellStyle name="S 7 4" xfId="10202"/>
    <cellStyle name="S 7 4 2" xfId="3908"/>
    <cellStyle name="S 7 5" xfId="15244"/>
    <cellStyle name="S 7 5 2" xfId="15246"/>
    <cellStyle name="S 7 6" xfId="15248"/>
    <cellStyle name="S 7 6 2" xfId="15251"/>
    <cellStyle name="S 7 7" xfId="15254"/>
    <cellStyle name="S 7 7 2" xfId="15260"/>
    <cellStyle name="S 7 8" xfId="11150"/>
    <cellStyle name="S 7 8 2" xfId="15261"/>
    <cellStyle name="S 7 9" xfId="15262"/>
    <cellStyle name="S 7 9 2" xfId="15264"/>
    <cellStyle name="S 8" xfId="7037"/>
    <cellStyle name="S 8 2" xfId="4282"/>
    <cellStyle name="S 9" xfId="2193"/>
    <cellStyle name="S 9 2" xfId="11759"/>
    <cellStyle name="S—_x0008_??????????????????‚_x0001_????&lt;i·0??????????_x0007_?_x0010__x0001_??PrintDT??9JS—_x0008_?????????????" xfId="6037"/>
    <cellStyle name="s]_x000d__x000a_spooler=yes_x000d__x000a_load=_x000d__x000a_Beep=yes_x000d__x000a_NullPort=None_x000d__x000a_BorderWidth=3_x000d__x000a_CursorBlinkRate=1200_x000d__x000a_DoubleClickSpeed=452_x000d__x000a_Programs=co" xfId="13815"/>
    <cellStyle name="S_2---DATA_SAIN GOBAIN (THEP)_Option 1-British Standard" xfId="15267"/>
    <cellStyle name="S_2---DATA_SAIN GOBAIN (THEP)_Option 1-British Standard 2" xfId="15269"/>
    <cellStyle name="S_2---DATA_SAIN GOBAIN (THEP)_Option 1-British Standard 2 2" xfId="995"/>
    <cellStyle name="S_2---DATA_SAIN GOBAIN (THEP)_Option 1-British Standard 2 2 10" xfId="15273"/>
    <cellStyle name="S_2---DATA_SAIN GOBAIN (THEP)_Option 1-British Standard 2 2 10 2" xfId="15274"/>
    <cellStyle name="S_2---DATA_SAIN GOBAIN (THEP)_Option 1-British Standard 2 2 11" xfId="296"/>
    <cellStyle name="S_2---DATA_SAIN GOBAIN (THEP)_Option 1-British Standard 2 2 11 2" xfId="15275"/>
    <cellStyle name="S_2---DATA_SAIN GOBAIN (THEP)_Option 1-British Standard 2 2 12" xfId="15278"/>
    <cellStyle name="S_2---DATA_SAIN GOBAIN (THEP)_Option 1-British Standard 2 2 12 2" xfId="15282"/>
    <cellStyle name="S_2---DATA_SAIN GOBAIN (THEP)_Option 1-British Standard 2 2 13" xfId="592"/>
    <cellStyle name="S_2---DATA_SAIN GOBAIN (THEP)_Option 1-British Standard 2 2 13 2" xfId="14008"/>
    <cellStyle name="S_2---DATA_SAIN GOBAIN (THEP)_Option 1-British Standard 2 2 14" xfId="15283"/>
    <cellStyle name="S_2---DATA_SAIN GOBAIN (THEP)_Option 1-British Standard 2 2 14 2" xfId="15285"/>
    <cellStyle name="S_2---DATA_SAIN GOBAIN (THEP)_Option 1-British Standard 2 2 15" xfId="15287"/>
    <cellStyle name="S_2---DATA_SAIN GOBAIN (THEP)_Option 1-British Standard 2 2 15 2" xfId="15289"/>
    <cellStyle name="S_2---DATA_SAIN GOBAIN (THEP)_Option 1-British Standard 2 2 16" xfId="15290"/>
    <cellStyle name="S_2---DATA_SAIN GOBAIN (THEP)_Option 1-British Standard 2 2 16 2" xfId="15292"/>
    <cellStyle name="S_2---DATA_SAIN GOBAIN (THEP)_Option 1-British Standard 2 2 17" xfId="15293"/>
    <cellStyle name="S_2---DATA_SAIN GOBAIN (THEP)_Option 1-British Standard 2 2 17 2" xfId="15295"/>
    <cellStyle name="S_2---DATA_SAIN GOBAIN (THEP)_Option 1-British Standard 2 2 18" xfId="1851"/>
    <cellStyle name="S_2---DATA_SAIN GOBAIN (THEP)_Option 1-British Standard 2 2 18 2" xfId="15297"/>
    <cellStyle name="S_2---DATA_SAIN GOBAIN (THEP)_Option 1-British Standard 2 2 19" xfId="15299"/>
    <cellStyle name="S_2---DATA_SAIN GOBAIN (THEP)_Option 1-British Standard 2 2 19 2" xfId="2940"/>
    <cellStyle name="S_2---DATA_SAIN GOBAIN (THEP)_Option 1-British Standard 2 2 2" xfId="15307"/>
    <cellStyle name="S_2---DATA_SAIN GOBAIN (THEP)_Option 1-British Standard 2 2 2 10" xfId="9428"/>
    <cellStyle name="S_2---DATA_SAIN GOBAIN (THEP)_Option 1-British Standard 2 2 2 10 2" xfId="9433"/>
    <cellStyle name="S_2---DATA_SAIN GOBAIN (THEP)_Option 1-British Standard 2 2 2 11" xfId="9437"/>
    <cellStyle name="S_2---DATA_SAIN GOBAIN (THEP)_Option 1-British Standard 2 2 2 11 2" xfId="9441"/>
    <cellStyle name="S_2---DATA_SAIN GOBAIN (THEP)_Option 1-British Standard 2 2 2 12" xfId="9448"/>
    <cellStyle name="S_2---DATA_SAIN GOBAIN (THEP)_Option 1-British Standard 2 2 2 12 2" xfId="15311"/>
    <cellStyle name="S_2---DATA_SAIN GOBAIN (THEP)_Option 1-British Standard 2 2 2 13" xfId="14985"/>
    <cellStyle name="S_2---DATA_SAIN GOBAIN (THEP)_Option 1-British Standard 2 2 2 13 2" xfId="15316"/>
    <cellStyle name="S_2---DATA_SAIN GOBAIN (THEP)_Option 1-British Standard 2 2 2 14" xfId="15318"/>
    <cellStyle name="S_2---DATA_SAIN GOBAIN (THEP)_Option 1-British Standard 2 2 2 14 2" xfId="15324"/>
    <cellStyle name="S_2---DATA_SAIN GOBAIN (THEP)_Option 1-British Standard 2 2 2 15" xfId="15328"/>
    <cellStyle name="S_2---DATA_SAIN GOBAIN (THEP)_Option 1-British Standard 2 2 2 15 2" xfId="5725"/>
    <cellStyle name="S_2---DATA_SAIN GOBAIN (THEP)_Option 1-British Standard 2 2 2 16" xfId="12973"/>
    <cellStyle name="S_2---DATA_SAIN GOBAIN (THEP)_Option 1-British Standard 2 2 2 16 2" xfId="15335"/>
    <cellStyle name="S_2---DATA_SAIN GOBAIN (THEP)_Option 1-British Standard 2 2 2 17" xfId="15341"/>
    <cellStyle name="S_2---DATA_SAIN GOBAIN (THEP)_Option 1-British Standard 2 2 2 2" xfId="5806"/>
    <cellStyle name="S_2---DATA_SAIN GOBAIN (THEP)_Option 1-British Standard 2 2 2 2 2" xfId="3280"/>
    <cellStyle name="S_2---DATA_SAIN GOBAIN (THEP)_Option 1-British Standard 2 2 2 3" xfId="6330"/>
    <cellStyle name="S_2---DATA_SAIN GOBAIN (THEP)_Option 1-British Standard 2 2 2 3 2" xfId="15344"/>
    <cellStyle name="S_2---DATA_SAIN GOBAIN (THEP)_Option 1-British Standard 2 2 2 4" xfId="15346"/>
    <cellStyle name="S_2---DATA_SAIN GOBAIN (THEP)_Option 1-British Standard 2 2 2 4 2" xfId="15348"/>
    <cellStyle name="S_2---DATA_SAIN GOBAIN (THEP)_Option 1-British Standard 2 2 2 5" xfId="621"/>
    <cellStyle name="S_2---DATA_SAIN GOBAIN (THEP)_Option 1-British Standard 2 2 2 5 2" xfId="15350"/>
    <cellStyle name="S_2---DATA_SAIN GOBAIN (THEP)_Option 1-British Standard 2 2 2 6" xfId="15357"/>
    <cellStyle name="S_2---DATA_SAIN GOBAIN (THEP)_Option 1-British Standard 2 2 2 6 2" xfId="14369"/>
    <cellStyle name="S_2---DATA_SAIN GOBAIN (THEP)_Option 1-British Standard 2 2 2 7" xfId="15360"/>
    <cellStyle name="S_2---DATA_SAIN GOBAIN (THEP)_Option 1-British Standard 2 2 2 7 2" xfId="14391"/>
    <cellStyle name="S_2---DATA_SAIN GOBAIN (THEP)_Option 1-British Standard 2 2 2 8" xfId="15361"/>
    <cellStyle name="S_2---DATA_SAIN GOBAIN (THEP)_Option 1-British Standard 2 2 2 8 2" xfId="15362"/>
    <cellStyle name="S_2---DATA_SAIN GOBAIN (THEP)_Option 1-British Standard 2 2 2 9" xfId="15363"/>
    <cellStyle name="S_2---DATA_SAIN GOBAIN (THEP)_Option 1-British Standard 2 2 2 9 2" xfId="15365"/>
    <cellStyle name="S_2---DATA_SAIN GOBAIN (THEP)_Option 1-British Standard 2 2 20" xfId="15286"/>
    <cellStyle name="S_2---DATA_SAIN GOBAIN (THEP)_Option 1-British Standard 2 2 3" xfId="15375"/>
    <cellStyle name="S_2---DATA_SAIN GOBAIN (THEP)_Option 1-British Standard 2 2 3 10" xfId="4118"/>
    <cellStyle name="S_2---DATA_SAIN GOBAIN (THEP)_Option 1-British Standard 2 2 3 10 2" xfId="4463"/>
    <cellStyle name="S_2---DATA_SAIN GOBAIN (THEP)_Option 1-British Standard 2 2 3 11" xfId="15387"/>
    <cellStyle name="S_2---DATA_SAIN GOBAIN (THEP)_Option 1-British Standard 2 2 3 11 2" xfId="3453"/>
    <cellStyle name="S_2---DATA_SAIN GOBAIN (THEP)_Option 1-British Standard 2 2 3 12" xfId="15393"/>
    <cellStyle name="S_2---DATA_SAIN GOBAIN (THEP)_Option 1-British Standard 2 2 3 12 2" xfId="2346"/>
    <cellStyle name="S_2---DATA_SAIN GOBAIN (THEP)_Option 1-British Standard 2 2 3 13" xfId="15000"/>
    <cellStyle name="S_2---DATA_SAIN GOBAIN (THEP)_Option 1-British Standard 2 2 3 13 2" xfId="4337"/>
    <cellStyle name="S_2---DATA_SAIN GOBAIN (THEP)_Option 1-British Standard 2 2 3 14" xfId="15397"/>
    <cellStyle name="S_2---DATA_SAIN GOBAIN (THEP)_Option 1-British Standard 2 2 3 14 2" xfId="3621"/>
    <cellStyle name="S_2---DATA_SAIN GOBAIN (THEP)_Option 1-British Standard 2 2 3 15" xfId="15399"/>
    <cellStyle name="S_2---DATA_SAIN GOBAIN (THEP)_Option 1-British Standard 2 2 3 15 2" xfId="15400"/>
    <cellStyle name="S_2---DATA_SAIN GOBAIN (THEP)_Option 1-British Standard 2 2 3 16" xfId="15401"/>
    <cellStyle name="S_2---DATA_SAIN GOBAIN (THEP)_Option 1-British Standard 2 2 3 16 2" xfId="1989"/>
    <cellStyle name="S_2---DATA_SAIN GOBAIN (THEP)_Option 1-British Standard 2 2 3 17" xfId="3113"/>
    <cellStyle name="S_2---DATA_SAIN GOBAIN (THEP)_Option 1-British Standard 2 2 3 2" xfId="7209"/>
    <cellStyle name="S_2---DATA_SAIN GOBAIN (THEP)_Option 1-British Standard 2 2 3 2 2" xfId="15404"/>
    <cellStyle name="S_2---DATA_SAIN GOBAIN (THEP)_Option 1-British Standard 2 2 3 3" xfId="52"/>
    <cellStyle name="S_2---DATA_SAIN GOBAIN (THEP)_Option 1-British Standard 2 2 3 3 2" xfId="15407"/>
    <cellStyle name="S_2---DATA_SAIN GOBAIN (THEP)_Option 1-British Standard 2 2 3 4" xfId="15409"/>
    <cellStyle name="S_2---DATA_SAIN GOBAIN (THEP)_Option 1-British Standard 2 2 3 4 2" xfId="15411"/>
    <cellStyle name="S_2---DATA_SAIN GOBAIN (THEP)_Option 1-British Standard 2 2 3 5" xfId="15417"/>
    <cellStyle name="S_2---DATA_SAIN GOBAIN (THEP)_Option 1-British Standard 2 2 3 5 2" xfId="15420"/>
    <cellStyle name="S_2---DATA_SAIN GOBAIN (THEP)_Option 1-British Standard 2 2 3 6" xfId="15423"/>
    <cellStyle name="S_2---DATA_SAIN GOBAIN (THEP)_Option 1-British Standard 2 2 3 6 2" xfId="8570"/>
    <cellStyle name="S_2---DATA_SAIN GOBAIN (THEP)_Option 1-British Standard 2 2 3 7" xfId="5763"/>
    <cellStyle name="S_2---DATA_SAIN GOBAIN (THEP)_Option 1-British Standard 2 2 3 7 2" xfId="15425"/>
    <cellStyle name="S_2---DATA_SAIN GOBAIN (THEP)_Option 1-British Standard 2 2 3 8" xfId="15426"/>
    <cellStyle name="S_2---DATA_SAIN GOBAIN (THEP)_Option 1-British Standard 2 2 3 8 2" xfId="15427"/>
    <cellStyle name="S_2---DATA_SAIN GOBAIN (THEP)_Option 1-British Standard 2 2 3 9" xfId="15428"/>
    <cellStyle name="S_2---DATA_SAIN GOBAIN (THEP)_Option 1-British Standard 2 2 3 9 2" xfId="2437"/>
    <cellStyle name="S_2---DATA_SAIN GOBAIN (THEP)_Option 1-British Standard 2 2 4" xfId="15433"/>
    <cellStyle name="S_2---DATA_SAIN GOBAIN (THEP)_Option 1-British Standard 2 2 4 10" xfId="6265"/>
    <cellStyle name="S_2---DATA_SAIN GOBAIN (THEP)_Option 1-British Standard 2 2 4 10 2" xfId="15008"/>
    <cellStyle name="S_2---DATA_SAIN GOBAIN (THEP)_Option 1-British Standard 2 2 4 11" xfId="15018"/>
    <cellStyle name="S_2---DATA_SAIN GOBAIN (THEP)_Option 1-British Standard 2 2 4 11 2" xfId="13910"/>
    <cellStyle name="S_2---DATA_SAIN GOBAIN (THEP)_Option 1-British Standard 2 2 4 12" xfId="10531"/>
    <cellStyle name="S_2---DATA_SAIN GOBAIN (THEP)_Option 1-British Standard 2 2 4 12 2" xfId="13979"/>
    <cellStyle name="S_2---DATA_SAIN GOBAIN (THEP)_Option 1-British Standard 2 2 4 13" xfId="15025"/>
    <cellStyle name="S_2---DATA_SAIN GOBAIN (THEP)_Option 1-British Standard 2 2 4 13 2" xfId="9639"/>
    <cellStyle name="S_2---DATA_SAIN GOBAIN (THEP)_Option 1-British Standard 2 2 4 14" xfId="15030"/>
    <cellStyle name="S_2---DATA_SAIN GOBAIN (THEP)_Option 1-British Standard 2 2 4 14 2" xfId="8270"/>
    <cellStyle name="S_2---DATA_SAIN GOBAIN (THEP)_Option 1-British Standard 2 2 4 15" xfId="15036"/>
    <cellStyle name="S_2---DATA_SAIN GOBAIN (THEP)_Option 1-British Standard 2 2 4 15 2" xfId="15043"/>
    <cellStyle name="S_2---DATA_SAIN GOBAIN (THEP)_Option 1-British Standard 2 2 4 16" xfId="15048"/>
    <cellStyle name="S_2---DATA_SAIN GOBAIN (THEP)_Option 1-British Standard 2 2 4 16 2" xfId="15056"/>
    <cellStyle name="S_2---DATA_SAIN GOBAIN (THEP)_Option 1-British Standard 2 2 4 17" xfId="15437"/>
    <cellStyle name="S_2---DATA_SAIN GOBAIN (THEP)_Option 1-British Standard 2 2 4 2" xfId="15443"/>
    <cellStyle name="S_2---DATA_SAIN GOBAIN (THEP)_Option 1-British Standard 2 2 4 2 2" xfId="11485"/>
    <cellStyle name="S_2---DATA_SAIN GOBAIN (THEP)_Option 1-British Standard 2 2 4 3" xfId="15447"/>
    <cellStyle name="S_2---DATA_SAIN GOBAIN (THEP)_Option 1-British Standard 2 2 4 3 2" xfId="15452"/>
    <cellStyle name="S_2---DATA_SAIN GOBAIN (THEP)_Option 1-British Standard 2 2 4 4" xfId="15455"/>
    <cellStyle name="S_2---DATA_SAIN GOBAIN (THEP)_Option 1-British Standard 2 2 4 4 2" xfId="1016"/>
    <cellStyle name="S_2---DATA_SAIN GOBAIN (THEP)_Option 1-British Standard 2 2 4 5" xfId="15457"/>
    <cellStyle name="S_2---DATA_SAIN GOBAIN (THEP)_Option 1-British Standard 2 2 4 5 2" xfId="15459"/>
    <cellStyle name="S_2---DATA_SAIN GOBAIN (THEP)_Option 1-British Standard 2 2 4 6" xfId="15462"/>
    <cellStyle name="S_2---DATA_SAIN GOBAIN (THEP)_Option 1-British Standard 2 2 4 6 2" xfId="15464"/>
    <cellStyle name="S_2---DATA_SAIN GOBAIN (THEP)_Option 1-British Standard 2 2 4 7" xfId="10269"/>
    <cellStyle name="S_2---DATA_SAIN GOBAIN (THEP)_Option 1-British Standard 2 2 4 7 2" xfId="11669"/>
    <cellStyle name="S_2---DATA_SAIN GOBAIN (THEP)_Option 1-British Standard 2 2 4 8" xfId="15465"/>
    <cellStyle name="S_2---DATA_SAIN GOBAIN (THEP)_Option 1-British Standard 2 2 4 8 2" xfId="15466"/>
    <cellStyle name="S_2---DATA_SAIN GOBAIN (THEP)_Option 1-British Standard 2 2 4 9" xfId="15467"/>
    <cellStyle name="S_2---DATA_SAIN GOBAIN (THEP)_Option 1-British Standard 2 2 4 9 2" xfId="15469"/>
    <cellStyle name="S_2---DATA_SAIN GOBAIN (THEP)_Option 1-British Standard 2 2 5" xfId="15474"/>
    <cellStyle name="S_2---DATA_SAIN GOBAIN (THEP)_Option 1-British Standard 2 2 5 2" xfId="14596"/>
    <cellStyle name="S_2---DATA_SAIN GOBAIN (THEP)_Option 1-British Standard 2 2 6" xfId="15482"/>
    <cellStyle name="S_2---DATA_SAIN GOBAIN (THEP)_Option 1-British Standard 2 2 6 2" xfId="14753"/>
    <cellStyle name="S_2---DATA_SAIN GOBAIN (THEP)_Option 1-British Standard 2 2 7" xfId="15488"/>
    <cellStyle name="S_2---DATA_SAIN GOBAIN (THEP)_Option 1-British Standard 2 2 7 2" xfId="6374"/>
    <cellStyle name="S_2---DATA_SAIN GOBAIN (THEP)_Option 1-British Standard 2 2 8" xfId="9210"/>
    <cellStyle name="S_2---DATA_SAIN GOBAIN (THEP)_Option 1-British Standard 2 2 8 2" xfId="15130"/>
    <cellStyle name="S_2---DATA_SAIN GOBAIN (THEP)_Option 1-British Standard 2 2 9" xfId="15495"/>
    <cellStyle name="S_2---DATA_SAIN GOBAIN (THEP)_Option 1-British Standard 2 2 9 2" xfId="15182"/>
    <cellStyle name="S_2---DATA_SAIN GOBAIN (THEP)_Option 1-British Standard 2 3" xfId="15499"/>
    <cellStyle name="S_2---DATA_SAIN GOBAIN (THEP)_Option 1-British Standard 2 3 10" xfId="15500"/>
    <cellStyle name="S_2---DATA_SAIN GOBAIN (THEP)_Option 1-British Standard 2 3 10 2" xfId="6960"/>
    <cellStyle name="S_2---DATA_SAIN GOBAIN (THEP)_Option 1-British Standard 2 3 11" xfId="8398"/>
    <cellStyle name="S_2---DATA_SAIN GOBAIN (THEP)_Option 1-British Standard 2 3 11 2" xfId="15502"/>
    <cellStyle name="S_2---DATA_SAIN GOBAIN (THEP)_Option 1-British Standard 2 3 12" xfId="15504"/>
    <cellStyle name="S_2---DATA_SAIN GOBAIN (THEP)_Option 1-British Standard 2 3 12 2" xfId="15509"/>
    <cellStyle name="S_2---DATA_SAIN GOBAIN (THEP)_Option 1-British Standard 2 3 13" xfId="15511"/>
    <cellStyle name="S_2---DATA_SAIN GOBAIN (THEP)_Option 1-British Standard 2 3 13 2" xfId="15514"/>
    <cellStyle name="S_2---DATA_SAIN GOBAIN (THEP)_Option 1-British Standard 2 3 14" xfId="5721"/>
    <cellStyle name="S_2---DATA_SAIN GOBAIN (THEP)_Option 1-British Standard 2 3 14 2" xfId="15516"/>
    <cellStyle name="S_2---DATA_SAIN GOBAIN (THEP)_Option 1-British Standard 2 3 15" xfId="10677"/>
    <cellStyle name="S_2---DATA_SAIN GOBAIN (THEP)_Option 1-British Standard 2 3 15 2" xfId="15518"/>
    <cellStyle name="S_2---DATA_SAIN GOBAIN (THEP)_Option 1-British Standard 2 3 16" xfId="1353"/>
    <cellStyle name="S_2---DATA_SAIN GOBAIN (THEP)_Option 1-British Standard 2 3 16 2" xfId="3635"/>
    <cellStyle name="S_2---DATA_SAIN GOBAIN (THEP)_Option 1-British Standard 2 3 17" xfId="10685"/>
    <cellStyle name="S_2---DATA_SAIN GOBAIN (THEP)_Option 1-British Standard 2 3 17 2" xfId="15519"/>
    <cellStyle name="S_2---DATA_SAIN GOBAIN (THEP)_Option 1-British Standard 2 3 18" xfId="15521"/>
    <cellStyle name="S_2---DATA_SAIN GOBAIN (THEP)_Option 1-British Standard 2 3 18 2" xfId="1995"/>
    <cellStyle name="S_2---DATA_SAIN GOBAIN (THEP)_Option 1-British Standard 2 3 19" xfId="15523"/>
    <cellStyle name="S_2---DATA_SAIN GOBAIN (THEP)_Option 1-British Standard 2 3 19 2" xfId="15525"/>
    <cellStyle name="S_2---DATA_SAIN GOBAIN (THEP)_Option 1-British Standard 2 3 2" xfId="15527"/>
    <cellStyle name="S_2---DATA_SAIN GOBAIN (THEP)_Option 1-British Standard 2 3 2 10" xfId="6582"/>
    <cellStyle name="S_2---DATA_SAIN GOBAIN (THEP)_Option 1-British Standard 2 3 2 10 2" xfId="15528"/>
    <cellStyle name="S_2---DATA_SAIN GOBAIN (THEP)_Option 1-British Standard 2 3 2 11" xfId="15530"/>
    <cellStyle name="S_2---DATA_SAIN GOBAIN (THEP)_Option 1-British Standard 2 3 2 11 2" xfId="13003"/>
    <cellStyle name="S_2---DATA_SAIN GOBAIN (THEP)_Option 1-British Standard 2 3 2 12" xfId="9145"/>
    <cellStyle name="S_2---DATA_SAIN GOBAIN (THEP)_Option 1-British Standard 2 3 2 12 2" xfId="5828"/>
    <cellStyle name="S_2---DATA_SAIN GOBAIN (THEP)_Option 1-British Standard 2 3 2 13" xfId="8781"/>
    <cellStyle name="S_2---DATA_SAIN GOBAIN (THEP)_Option 1-British Standard 2 3 2 13 2" xfId="9248"/>
    <cellStyle name="S_2---DATA_SAIN GOBAIN (THEP)_Option 1-British Standard 2 3 2 14" xfId="6318"/>
    <cellStyle name="S_2---DATA_SAIN GOBAIN (THEP)_Option 1-British Standard 2 3 2 14 2" xfId="9336"/>
    <cellStyle name="S_2---DATA_SAIN GOBAIN (THEP)_Option 1-British Standard 2 3 2 15" xfId="5615"/>
    <cellStyle name="S_2---DATA_SAIN GOBAIN (THEP)_Option 1-British Standard 2 3 2 15 2" xfId="9356"/>
    <cellStyle name="S_2---DATA_SAIN GOBAIN (THEP)_Option 1-British Standard 2 3 2 16" xfId="9365"/>
    <cellStyle name="S_2---DATA_SAIN GOBAIN (THEP)_Option 1-British Standard 2 3 2 16 2" xfId="2148"/>
    <cellStyle name="S_2---DATA_SAIN GOBAIN (THEP)_Option 1-British Standard 2 3 2 17" xfId="9369"/>
    <cellStyle name="S_2---DATA_SAIN GOBAIN (THEP)_Option 1-British Standard 2 3 2 2" xfId="15531"/>
    <cellStyle name="S_2---DATA_SAIN GOBAIN (THEP)_Option 1-British Standard 2 3 2 2 2" xfId="2028"/>
    <cellStyle name="S_2---DATA_SAIN GOBAIN (THEP)_Option 1-British Standard 2 3 2 3" xfId="15532"/>
    <cellStyle name="S_2---DATA_SAIN GOBAIN (THEP)_Option 1-British Standard 2 3 2 3 2" xfId="15535"/>
    <cellStyle name="S_2---DATA_SAIN GOBAIN (THEP)_Option 1-British Standard 2 3 2 4" xfId="15537"/>
    <cellStyle name="S_2---DATA_SAIN GOBAIN (THEP)_Option 1-British Standard 2 3 2 4 2" xfId="15539"/>
    <cellStyle name="S_2---DATA_SAIN GOBAIN (THEP)_Option 1-British Standard 2 3 2 5" xfId="15540"/>
    <cellStyle name="S_2---DATA_SAIN GOBAIN (THEP)_Option 1-British Standard 2 3 2 5 2" xfId="277"/>
    <cellStyle name="S_2---DATA_SAIN GOBAIN (THEP)_Option 1-British Standard 2 3 2 6" xfId="15541"/>
    <cellStyle name="S_2---DATA_SAIN GOBAIN (THEP)_Option 1-British Standard 2 3 2 6 2" xfId="15546"/>
    <cellStyle name="S_2---DATA_SAIN GOBAIN (THEP)_Option 1-British Standard 2 3 2 7" xfId="15547"/>
    <cellStyle name="S_2---DATA_SAIN GOBAIN (THEP)_Option 1-British Standard 2 3 2 7 2" xfId="11173"/>
    <cellStyle name="S_2---DATA_SAIN GOBAIN (THEP)_Option 1-British Standard 2 3 2 8" xfId="15548"/>
    <cellStyle name="S_2---DATA_SAIN GOBAIN (THEP)_Option 1-British Standard 2 3 2 8 2" xfId="2015"/>
    <cellStyle name="S_2---DATA_SAIN GOBAIN (THEP)_Option 1-British Standard 2 3 2 9" xfId="15549"/>
    <cellStyle name="S_2---DATA_SAIN GOBAIN (THEP)_Option 1-British Standard 2 3 2 9 2" xfId="14222"/>
    <cellStyle name="S_2---DATA_SAIN GOBAIN (THEP)_Option 1-British Standard 2 3 20" xfId="10676"/>
    <cellStyle name="S_2---DATA_SAIN GOBAIN (THEP)_Option 1-British Standard 2 3 3" xfId="4877"/>
    <cellStyle name="S_2---DATA_SAIN GOBAIN (THEP)_Option 1-British Standard 2 3 3 10" xfId="11969"/>
    <cellStyle name="S_2---DATA_SAIN GOBAIN (THEP)_Option 1-British Standard 2 3 3 10 2" xfId="6718"/>
    <cellStyle name="S_2---DATA_SAIN GOBAIN (THEP)_Option 1-British Standard 2 3 3 11" xfId="10018"/>
    <cellStyle name="S_2---DATA_SAIN GOBAIN (THEP)_Option 1-British Standard 2 3 3 11 2" xfId="12336"/>
    <cellStyle name="S_2---DATA_SAIN GOBAIN (THEP)_Option 1-British Standard 2 3 3 12" xfId="3175"/>
    <cellStyle name="S_2---DATA_SAIN GOBAIN (THEP)_Option 1-British Standard 2 3 3 12 2" xfId="98"/>
    <cellStyle name="S_2---DATA_SAIN GOBAIN (THEP)_Option 1-British Standard 2 3 3 13" xfId="8820"/>
    <cellStyle name="S_2---DATA_SAIN GOBAIN (THEP)_Option 1-British Standard 2 3 3 13 2" xfId="9672"/>
    <cellStyle name="S_2---DATA_SAIN GOBAIN (THEP)_Option 1-British Standard 2 3 3 14" xfId="7175"/>
    <cellStyle name="S_2---DATA_SAIN GOBAIN (THEP)_Option 1-British Standard 2 3 3 14 2" xfId="9681"/>
    <cellStyle name="S_2---DATA_SAIN GOBAIN (THEP)_Option 1-British Standard 2 3 3 15" xfId="9684"/>
    <cellStyle name="S_2---DATA_SAIN GOBAIN (THEP)_Option 1-British Standard 2 3 3 15 2" xfId="9692"/>
    <cellStyle name="S_2---DATA_SAIN GOBAIN (THEP)_Option 1-British Standard 2 3 3 16" xfId="9695"/>
    <cellStyle name="S_2---DATA_SAIN GOBAIN (THEP)_Option 1-British Standard 2 3 3 16 2" xfId="7398"/>
    <cellStyle name="S_2---DATA_SAIN GOBAIN (THEP)_Option 1-British Standard 2 3 3 17" xfId="9697"/>
    <cellStyle name="S_2---DATA_SAIN GOBAIN (THEP)_Option 1-British Standard 2 3 3 2" xfId="15551"/>
    <cellStyle name="S_2---DATA_SAIN GOBAIN (THEP)_Option 1-British Standard 2 3 3 2 2" xfId="11606"/>
    <cellStyle name="S_2---DATA_SAIN GOBAIN (THEP)_Option 1-British Standard 2 3 3 3" xfId="15552"/>
    <cellStyle name="S_2---DATA_SAIN GOBAIN (THEP)_Option 1-British Standard 2 3 3 3 2" xfId="11863"/>
    <cellStyle name="S_2---DATA_SAIN GOBAIN (THEP)_Option 1-British Standard 2 3 3 4" xfId="15555"/>
    <cellStyle name="S_2---DATA_SAIN GOBAIN (THEP)_Option 1-British Standard 2 3 3 4 2" xfId="15557"/>
    <cellStyle name="S_2---DATA_SAIN GOBAIN (THEP)_Option 1-British Standard 2 3 3 5" xfId="15558"/>
    <cellStyle name="S_2---DATA_SAIN GOBAIN (THEP)_Option 1-British Standard 2 3 3 5 2" xfId="15559"/>
    <cellStyle name="S_2---DATA_SAIN GOBAIN (THEP)_Option 1-British Standard 2 3 3 6" xfId="15561"/>
    <cellStyle name="S_2---DATA_SAIN GOBAIN (THEP)_Option 1-British Standard 2 3 3 6 2" xfId="8166"/>
    <cellStyle name="S_2---DATA_SAIN GOBAIN (THEP)_Option 1-British Standard 2 3 3 7" xfId="5356"/>
    <cellStyle name="S_2---DATA_SAIN GOBAIN (THEP)_Option 1-British Standard 2 3 3 7 2" xfId="11382"/>
    <cellStyle name="S_2---DATA_SAIN GOBAIN (THEP)_Option 1-British Standard 2 3 3 8" xfId="822"/>
    <cellStyle name="S_2---DATA_SAIN GOBAIN (THEP)_Option 1-British Standard 2 3 3 8 2" xfId="15563"/>
    <cellStyle name="S_2---DATA_SAIN GOBAIN (THEP)_Option 1-British Standard 2 3 3 9" xfId="15564"/>
    <cellStyle name="S_2---DATA_SAIN GOBAIN (THEP)_Option 1-British Standard 2 3 3 9 2" xfId="15566"/>
    <cellStyle name="S_2---DATA_SAIN GOBAIN (THEP)_Option 1-British Standard 2 3 4" xfId="15567"/>
    <cellStyle name="S_2---DATA_SAIN GOBAIN (THEP)_Option 1-British Standard 2 3 4 10" xfId="2810"/>
    <cellStyle name="S_2---DATA_SAIN GOBAIN (THEP)_Option 1-British Standard 2 3 4 10 2" xfId="1277"/>
    <cellStyle name="S_2---DATA_SAIN GOBAIN (THEP)_Option 1-British Standard 2 3 4 11" xfId="7479"/>
    <cellStyle name="S_2---DATA_SAIN GOBAIN (THEP)_Option 1-British Standard 2 3 4 11 2" xfId="8471"/>
    <cellStyle name="S_2---DATA_SAIN GOBAIN (THEP)_Option 1-British Standard 2 3 4 12" xfId="845"/>
    <cellStyle name="S_2---DATA_SAIN GOBAIN (THEP)_Option 1-British Standard 2 3 4 12 2" xfId="8445"/>
    <cellStyle name="S_2---DATA_SAIN GOBAIN (THEP)_Option 1-British Standard 2 3 4 13" xfId="8475"/>
    <cellStyle name="S_2---DATA_SAIN GOBAIN (THEP)_Option 1-British Standard 2 3 4 13 2" xfId="8477"/>
    <cellStyle name="S_2---DATA_SAIN GOBAIN (THEP)_Option 1-British Standard 2 3 4 14" xfId="5144"/>
    <cellStyle name="S_2---DATA_SAIN GOBAIN (THEP)_Option 1-British Standard 2 3 4 14 2" xfId="8480"/>
    <cellStyle name="S_2---DATA_SAIN GOBAIN (THEP)_Option 1-British Standard 2 3 4 15" xfId="15570"/>
    <cellStyle name="S_2---DATA_SAIN GOBAIN (THEP)_Option 1-British Standard 2 3 4 15 2" xfId="15572"/>
    <cellStyle name="S_2---DATA_SAIN GOBAIN (THEP)_Option 1-British Standard 2 3 4 16" xfId="15575"/>
    <cellStyle name="S_2---DATA_SAIN GOBAIN (THEP)_Option 1-British Standard 2 3 4 16 2" xfId="7955"/>
    <cellStyle name="S_2---DATA_SAIN GOBAIN (THEP)_Option 1-British Standard 2 3 4 17" xfId="6463"/>
    <cellStyle name="S_2---DATA_SAIN GOBAIN (THEP)_Option 1-British Standard 2 3 4 2" xfId="439"/>
    <cellStyle name="S_2---DATA_SAIN GOBAIN (THEP)_Option 1-British Standard 2 3 4 2 2" xfId="796"/>
    <cellStyle name="S_2---DATA_SAIN GOBAIN (THEP)_Option 1-British Standard 2 3 4 3" xfId="8192"/>
    <cellStyle name="S_2---DATA_SAIN GOBAIN (THEP)_Option 1-British Standard 2 3 4 3 2" xfId="353"/>
    <cellStyle name="S_2---DATA_SAIN GOBAIN (THEP)_Option 1-British Standard 2 3 4 4" xfId="78"/>
    <cellStyle name="S_2---DATA_SAIN GOBAIN (THEP)_Option 1-British Standard 2 3 4 4 2" xfId="8199"/>
    <cellStyle name="S_2---DATA_SAIN GOBAIN (THEP)_Option 1-British Standard 2 3 4 5" xfId="8207"/>
    <cellStyle name="S_2---DATA_SAIN GOBAIN (THEP)_Option 1-British Standard 2 3 4 5 2" xfId="5050"/>
    <cellStyle name="S_2---DATA_SAIN GOBAIN (THEP)_Option 1-British Standard 2 3 4 6" xfId="8209"/>
    <cellStyle name="S_2---DATA_SAIN GOBAIN (THEP)_Option 1-British Standard 2 3 4 6 2" xfId="1215"/>
    <cellStyle name="S_2---DATA_SAIN GOBAIN (THEP)_Option 1-British Standard 2 3 4 7" xfId="8215"/>
    <cellStyle name="S_2---DATA_SAIN GOBAIN (THEP)_Option 1-British Standard 2 3 4 7 2" xfId="8218"/>
    <cellStyle name="S_2---DATA_SAIN GOBAIN (THEP)_Option 1-British Standard 2 3 4 8" xfId="5896"/>
    <cellStyle name="S_2---DATA_SAIN GOBAIN (THEP)_Option 1-British Standard 2 3 4 8 2" xfId="724"/>
    <cellStyle name="S_2---DATA_SAIN GOBAIN (THEP)_Option 1-British Standard 2 3 4 9" xfId="8221"/>
    <cellStyle name="S_2---DATA_SAIN GOBAIN (THEP)_Option 1-British Standard 2 3 4 9 2" xfId="5923"/>
    <cellStyle name="S_2---DATA_SAIN GOBAIN (THEP)_Option 1-British Standard 2 3 5" xfId="15576"/>
    <cellStyle name="S_2---DATA_SAIN GOBAIN (THEP)_Option 1-British Standard 2 3 5 2" xfId="15577"/>
    <cellStyle name="S_2---DATA_SAIN GOBAIN (THEP)_Option 1-British Standard 2 3 6" xfId="15583"/>
    <cellStyle name="S_2---DATA_SAIN GOBAIN (THEP)_Option 1-British Standard 2 3 6 2" xfId="15585"/>
    <cellStyle name="S_2---DATA_SAIN GOBAIN (THEP)_Option 1-British Standard 2 3 7" xfId="15590"/>
    <cellStyle name="S_2---DATA_SAIN GOBAIN (THEP)_Option 1-British Standard 2 3 7 2" xfId="15593"/>
    <cellStyle name="S_2---DATA_SAIN GOBAIN (THEP)_Option 1-British Standard 2 3 8" xfId="9220"/>
    <cellStyle name="S_2---DATA_SAIN GOBAIN (THEP)_Option 1-British Standard 2 3 8 2" xfId="2755"/>
    <cellStyle name="S_2---DATA_SAIN GOBAIN (THEP)_Option 1-British Standard 2 3 9" xfId="15600"/>
    <cellStyle name="S_2---DATA_SAIN GOBAIN (THEP)_Option 1-British Standard 2 3 9 2" xfId="12633"/>
    <cellStyle name="S_2---DATA_SAIN GOBAIN (THEP)_Option 1-British Standard 2 4" xfId="15602"/>
    <cellStyle name="S_2---DATA_SAIN GOBAIN (THEP)_Option 1-British Standard 2 4 2" xfId="15604"/>
    <cellStyle name="S_2---DATA_SAIN GOBAIN (THEP)_Option 1-British Standard 2 5" xfId="15607"/>
    <cellStyle name="S_2---DATA_SAIN GOBAIN (THEP)_Option 1-British Standard 2 5 2" xfId="15611"/>
    <cellStyle name="S_2---DATA_SAIN GOBAIN (THEP)_Option 1-British Standard 2 6" xfId="15613"/>
    <cellStyle name="S_2---DATA_SAIN GOBAIN (THEP)_Option 1-British Standard 2 6 2" xfId="15169"/>
    <cellStyle name="S_2---DATA_SAIN GOBAIN (THEP)_Option 1-British Standard 2 7" xfId="2185"/>
    <cellStyle name="S_2---DATA_SAIN GOBAIN (THEP)_Option 1-British Standard 2 7 2" xfId="15616"/>
    <cellStyle name="S_2---DATA_SAIN GOBAIN (THEP)_Option 1-British Standard 2 8" xfId="15620"/>
    <cellStyle name="S_2---DATA_SAIN GOBAIN (THEP)_Option 1-British Standard 2 8 2" xfId="15622"/>
    <cellStyle name="S_2---DATA_SAIN GOBAIN (THEP)_Option 1-British Standard 2 9" xfId="4593"/>
    <cellStyle name="S_2---DATA_SAIN GOBAIN (THEP)_Option 1-British Standard 2 9 2" xfId="15626"/>
    <cellStyle name="S_2---DATA_SAIN GOBAIN (THEP)_Option 1-British Standard 3" xfId="15628"/>
    <cellStyle name="S_2---DATA_SAIN GOBAIN (THEP)_Option 1-British Standard 3 10" xfId="5563"/>
    <cellStyle name="S_2---DATA_SAIN GOBAIN (THEP)_Option 1-British Standard 3 10 2" xfId="15631"/>
    <cellStyle name="S_2---DATA_SAIN GOBAIN (THEP)_Option 1-British Standard 3 11" xfId="15633"/>
    <cellStyle name="S_2---DATA_SAIN GOBAIN (THEP)_Option 1-British Standard 3 11 2" xfId="4160"/>
    <cellStyle name="S_2---DATA_SAIN GOBAIN (THEP)_Option 1-British Standard 3 12" xfId="15634"/>
    <cellStyle name="S_2---DATA_SAIN GOBAIN (THEP)_Option 1-British Standard 3 12 2" xfId="15636"/>
    <cellStyle name="S_2---DATA_SAIN GOBAIN (THEP)_Option 1-British Standard 3 13" xfId="15637"/>
    <cellStyle name="S_2---DATA_SAIN GOBAIN (THEP)_Option 1-British Standard 3 13 2" xfId="15639"/>
    <cellStyle name="S_2---DATA_SAIN GOBAIN (THEP)_Option 1-British Standard 3 14" xfId="9977"/>
    <cellStyle name="S_2---DATA_SAIN GOBAIN (THEP)_Option 1-British Standard 3 14 2" xfId="15640"/>
    <cellStyle name="S_2---DATA_SAIN GOBAIN (THEP)_Option 1-British Standard 3 15" xfId="12159"/>
    <cellStyle name="S_2---DATA_SAIN GOBAIN (THEP)_Option 1-British Standard 3 15 2" xfId="6611"/>
    <cellStyle name="S_2---DATA_SAIN GOBAIN (THEP)_Option 1-British Standard 3 16" xfId="15642"/>
    <cellStyle name="S_2---DATA_SAIN GOBAIN (THEP)_Option 1-British Standard 3 16 2" xfId="15645"/>
    <cellStyle name="S_2---DATA_SAIN GOBAIN (THEP)_Option 1-British Standard 3 17" xfId="2725"/>
    <cellStyle name="S_2---DATA_SAIN GOBAIN (THEP)_Option 1-British Standard 3 17 2" xfId="7363"/>
    <cellStyle name="S_2---DATA_SAIN GOBAIN (THEP)_Option 1-British Standard 3 18" xfId="15646"/>
    <cellStyle name="S_2---DATA_SAIN GOBAIN (THEP)_Option 1-British Standard 3 18 2" xfId="3210"/>
    <cellStyle name="S_2---DATA_SAIN GOBAIN (THEP)_Option 1-British Standard 3 19" xfId="15648"/>
    <cellStyle name="S_2---DATA_SAIN GOBAIN (THEP)_Option 1-British Standard 3 19 2" xfId="14246"/>
    <cellStyle name="S_2---DATA_SAIN GOBAIN (THEP)_Option 1-British Standard 3 2" xfId="15652"/>
    <cellStyle name="S_2---DATA_SAIN GOBAIN (THEP)_Option 1-British Standard 3 2 10" xfId="15656"/>
    <cellStyle name="S_2---DATA_SAIN GOBAIN (THEP)_Option 1-British Standard 3 2 10 2" xfId="15657"/>
    <cellStyle name="S_2---DATA_SAIN GOBAIN (THEP)_Option 1-British Standard 3 2 11" xfId="13505"/>
    <cellStyle name="S_2---DATA_SAIN GOBAIN (THEP)_Option 1-British Standard 3 2 11 2" xfId="15658"/>
    <cellStyle name="S_2---DATA_SAIN GOBAIN (THEP)_Option 1-British Standard 3 2 12" xfId="15660"/>
    <cellStyle name="S_2---DATA_SAIN GOBAIN (THEP)_Option 1-British Standard 3 2 12 2" xfId="15661"/>
    <cellStyle name="S_2---DATA_SAIN GOBAIN (THEP)_Option 1-British Standard 3 2 13" xfId="15663"/>
    <cellStyle name="S_2---DATA_SAIN GOBAIN (THEP)_Option 1-British Standard 3 2 13 2" xfId="15664"/>
    <cellStyle name="S_2---DATA_SAIN GOBAIN (THEP)_Option 1-British Standard 3 2 14" xfId="750"/>
    <cellStyle name="S_2---DATA_SAIN GOBAIN (THEP)_Option 1-British Standard 3 2 14 2" xfId="15666"/>
    <cellStyle name="S_2---DATA_SAIN GOBAIN (THEP)_Option 1-British Standard 3 2 15" xfId="15667"/>
    <cellStyle name="S_2---DATA_SAIN GOBAIN (THEP)_Option 1-British Standard 3 2 15 2" xfId="15670"/>
    <cellStyle name="S_2---DATA_SAIN GOBAIN (THEP)_Option 1-British Standard 3 2 16" xfId="14178"/>
    <cellStyle name="S_2---DATA_SAIN GOBAIN (THEP)_Option 1-British Standard 3 2 16 2" xfId="15673"/>
    <cellStyle name="S_2---DATA_SAIN GOBAIN (THEP)_Option 1-British Standard 3 2 17" xfId="15675"/>
    <cellStyle name="S_2---DATA_SAIN GOBAIN (THEP)_Option 1-British Standard 3 2 2" xfId="15679"/>
    <cellStyle name="S_2---DATA_SAIN GOBAIN (THEP)_Option 1-British Standard 3 2 2 2" xfId="15683"/>
    <cellStyle name="S_2---DATA_SAIN GOBAIN (THEP)_Option 1-British Standard 3 2 3" xfId="15687"/>
    <cellStyle name="S_2---DATA_SAIN GOBAIN (THEP)_Option 1-British Standard 3 2 3 2" xfId="15696"/>
    <cellStyle name="S_2---DATA_SAIN GOBAIN (THEP)_Option 1-British Standard 3 2 4" xfId="15701"/>
    <cellStyle name="S_2---DATA_SAIN GOBAIN (THEP)_Option 1-British Standard 3 2 4 2" xfId="2576"/>
    <cellStyle name="S_2---DATA_SAIN GOBAIN (THEP)_Option 1-British Standard 3 2 5" xfId="15706"/>
    <cellStyle name="S_2---DATA_SAIN GOBAIN (THEP)_Option 1-British Standard 3 2 5 2" xfId="15710"/>
    <cellStyle name="S_2---DATA_SAIN GOBAIN (THEP)_Option 1-British Standard 3 2 6" xfId="15713"/>
    <cellStyle name="S_2---DATA_SAIN GOBAIN (THEP)_Option 1-British Standard 3 2 6 2" xfId="1671"/>
    <cellStyle name="S_2---DATA_SAIN GOBAIN (THEP)_Option 1-British Standard 3 2 7" xfId="15716"/>
    <cellStyle name="S_2---DATA_SAIN GOBAIN (THEP)_Option 1-British Standard 3 2 7 2" xfId="2472"/>
    <cellStyle name="S_2---DATA_SAIN GOBAIN (THEP)_Option 1-British Standard 3 2 8" xfId="3955"/>
    <cellStyle name="S_2---DATA_SAIN GOBAIN (THEP)_Option 1-British Standard 3 2 8 2" xfId="15720"/>
    <cellStyle name="S_2---DATA_SAIN GOBAIN (THEP)_Option 1-British Standard 3 2 9" xfId="15724"/>
    <cellStyle name="S_2---DATA_SAIN GOBAIN (THEP)_Option 1-British Standard 3 2 9 2" xfId="15726"/>
    <cellStyle name="S_2---DATA_SAIN GOBAIN (THEP)_Option 1-British Standard 3 20" xfId="12158"/>
    <cellStyle name="S_2---DATA_SAIN GOBAIN (THEP)_Option 1-British Standard 3 3" xfId="15730"/>
    <cellStyle name="S_2---DATA_SAIN GOBAIN (THEP)_Option 1-British Standard 3 3 10" xfId="5940"/>
    <cellStyle name="S_2---DATA_SAIN GOBAIN (THEP)_Option 1-British Standard 3 3 10 2" xfId="4443"/>
    <cellStyle name="S_2---DATA_SAIN GOBAIN (THEP)_Option 1-British Standard 3 3 11" xfId="15731"/>
    <cellStyle name="S_2---DATA_SAIN GOBAIN (THEP)_Option 1-British Standard 3 3 11 2" xfId="10340"/>
    <cellStyle name="S_2---DATA_SAIN GOBAIN (THEP)_Option 1-British Standard 3 3 12" xfId="15738"/>
    <cellStyle name="S_2---DATA_SAIN GOBAIN (THEP)_Option 1-British Standard 3 3 12 2" xfId="15743"/>
    <cellStyle name="S_2---DATA_SAIN GOBAIN (THEP)_Option 1-British Standard 3 3 13" xfId="15748"/>
    <cellStyle name="S_2---DATA_SAIN GOBAIN (THEP)_Option 1-British Standard 3 3 13 2" xfId="15752"/>
    <cellStyle name="S_2---DATA_SAIN GOBAIN (THEP)_Option 1-British Standard 3 3 14" xfId="15757"/>
    <cellStyle name="S_2---DATA_SAIN GOBAIN (THEP)_Option 1-British Standard 3 3 14 2" xfId="15762"/>
    <cellStyle name="S_2---DATA_SAIN GOBAIN (THEP)_Option 1-British Standard 3 3 15" xfId="2137"/>
    <cellStyle name="S_2---DATA_SAIN GOBAIN (THEP)_Option 1-British Standard 3 3 15 2" xfId="15764"/>
    <cellStyle name="S_2---DATA_SAIN GOBAIN (THEP)_Option 1-British Standard 3 3 16" xfId="13623"/>
    <cellStyle name="S_2---DATA_SAIN GOBAIN (THEP)_Option 1-British Standard 3 3 16 2" xfId="15766"/>
    <cellStyle name="S_2---DATA_SAIN GOBAIN (THEP)_Option 1-British Standard 3 3 17" xfId="15771"/>
    <cellStyle name="S_2---DATA_SAIN GOBAIN (THEP)_Option 1-British Standard 3 3 2" xfId="15773"/>
    <cellStyle name="S_2---DATA_SAIN GOBAIN (THEP)_Option 1-British Standard 3 3 2 2" xfId="15775"/>
    <cellStyle name="S_2---DATA_SAIN GOBAIN (THEP)_Option 1-British Standard 3 3 3" xfId="7510"/>
    <cellStyle name="S_2---DATA_SAIN GOBAIN (THEP)_Option 1-British Standard 3 3 3 2" xfId="15778"/>
    <cellStyle name="S_2---DATA_SAIN GOBAIN (THEP)_Option 1-British Standard 3 3 4" xfId="15781"/>
    <cellStyle name="S_2---DATA_SAIN GOBAIN (THEP)_Option 1-British Standard 3 3 4 2" xfId="15784"/>
    <cellStyle name="S_2---DATA_SAIN GOBAIN (THEP)_Option 1-British Standard 3 3 5" xfId="15787"/>
    <cellStyle name="S_2---DATA_SAIN GOBAIN (THEP)_Option 1-British Standard 3 3 5 2" xfId="15789"/>
    <cellStyle name="S_2---DATA_SAIN GOBAIN (THEP)_Option 1-British Standard 3 3 6" xfId="3185"/>
    <cellStyle name="S_2---DATA_SAIN GOBAIN (THEP)_Option 1-British Standard 3 3 6 2" xfId="15791"/>
    <cellStyle name="S_2---DATA_SAIN GOBAIN (THEP)_Option 1-British Standard 3 3 7" xfId="903"/>
    <cellStyle name="S_2---DATA_SAIN GOBAIN (THEP)_Option 1-British Standard 3 3 7 2" xfId="15793"/>
    <cellStyle name="S_2---DATA_SAIN GOBAIN (THEP)_Option 1-British Standard 3 3 8" xfId="9300"/>
    <cellStyle name="S_2---DATA_SAIN GOBAIN (THEP)_Option 1-British Standard 3 3 8 2" xfId="4935"/>
    <cellStyle name="S_2---DATA_SAIN GOBAIN (THEP)_Option 1-British Standard 3 3 9" xfId="15797"/>
    <cellStyle name="S_2---DATA_SAIN GOBAIN (THEP)_Option 1-British Standard 3 3 9 2" xfId="6733"/>
    <cellStyle name="S_2---DATA_SAIN GOBAIN (THEP)_Option 1-British Standard 3 4" xfId="15678"/>
    <cellStyle name="S_2---DATA_SAIN GOBAIN (THEP)_Option 1-British Standard 3 4 10" xfId="15799"/>
    <cellStyle name="S_2---DATA_SAIN GOBAIN (THEP)_Option 1-British Standard 3 4 10 2" xfId="15801"/>
    <cellStyle name="S_2---DATA_SAIN GOBAIN (THEP)_Option 1-British Standard 3 4 11" xfId="15805"/>
    <cellStyle name="S_2---DATA_SAIN GOBAIN (THEP)_Option 1-British Standard 3 4 11 2" xfId="15807"/>
    <cellStyle name="S_2---DATA_SAIN GOBAIN (THEP)_Option 1-British Standard 3 4 12" xfId="13222"/>
    <cellStyle name="S_2---DATA_SAIN GOBAIN (THEP)_Option 1-British Standard 3 4 12 2" xfId="1270"/>
    <cellStyle name="S_2---DATA_SAIN GOBAIN (THEP)_Option 1-British Standard 3 4 13" xfId="15810"/>
    <cellStyle name="S_2---DATA_SAIN GOBAIN (THEP)_Option 1-British Standard 3 4 13 2" xfId="180"/>
    <cellStyle name="S_2---DATA_SAIN GOBAIN (THEP)_Option 1-British Standard 3 4 14" xfId="15813"/>
    <cellStyle name="S_2---DATA_SAIN GOBAIN (THEP)_Option 1-British Standard 3 4 14 2" xfId="15816"/>
    <cellStyle name="S_2---DATA_SAIN GOBAIN (THEP)_Option 1-British Standard 3 4 15" xfId="8031"/>
    <cellStyle name="S_2---DATA_SAIN GOBAIN (THEP)_Option 1-British Standard 3 4 15 2" xfId="15819"/>
    <cellStyle name="S_2---DATA_SAIN GOBAIN (THEP)_Option 1-British Standard 3 4 16" xfId="13660"/>
    <cellStyle name="S_2---DATA_SAIN GOBAIN (THEP)_Option 1-British Standard 3 4 16 2" xfId="15822"/>
    <cellStyle name="S_2---DATA_SAIN GOBAIN (THEP)_Option 1-British Standard 3 4 17" xfId="10807"/>
    <cellStyle name="S_2---DATA_SAIN GOBAIN (THEP)_Option 1-British Standard 3 4 2" xfId="15682"/>
    <cellStyle name="S_2---DATA_SAIN GOBAIN (THEP)_Option 1-British Standard 3 4 2 2" xfId="13283"/>
    <cellStyle name="S_2---DATA_SAIN GOBAIN (THEP)_Option 1-British Standard 3 4 3" xfId="15826"/>
    <cellStyle name="S_2---DATA_SAIN GOBAIN (THEP)_Option 1-British Standard 3 4 3 2" xfId="15831"/>
    <cellStyle name="S_2---DATA_SAIN GOBAIN (THEP)_Option 1-British Standard 3 4 4" xfId="15833"/>
    <cellStyle name="S_2---DATA_SAIN GOBAIN (THEP)_Option 1-British Standard 3 4 4 2" xfId="15836"/>
    <cellStyle name="S_2---DATA_SAIN GOBAIN (THEP)_Option 1-British Standard 3 4 5" xfId="15838"/>
    <cellStyle name="S_2---DATA_SAIN GOBAIN (THEP)_Option 1-British Standard 3 4 5 2" xfId="15840"/>
    <cellStyle name="S_2---DATA_SAIN GOBAIN (THEP)_Option 1-British Standard 3 4 6" xfId="15842"/>
    <cellStyle name="S_2---DATA_SAIN GOBAIN (THEP)_Option 1-British Standard 3 4 6 2" xfId="15844"/>
    <cellStyle name="S_2---DATA_SAIN GOBAIN (THEP)_Option 1-British Standard 3 4 7" xfId="15846"/>
    <cellStyle name="S_2---DATA_SAIN GOBAIN (THEP)_Option 1-British Standard 3 4 7 2" xfId="194"/>
    <cellStyle name="S_2---DATA_SAIN GOBAIN (THEP)_Option 1-British Standard 3 4 8" xfId="9313"/>
    <cellStyle name="S_2---DATA_SAIN GOBAIN (THEP)_Option 1-British Standard 3 4 8 2" xfId="191"/>
    <cellStyle name="S_2---DATA_SAIN GOBAIN (THEP)_Option 1-British Standard 3 4 9" xfId="15847"/>
    <cellStyle name="S_2---DATA_SAIN GOBAIN (THEP)_Option 1-British Standard 3 4 9 2" xfId="15848"/>
    <cellStyle name="S_2---DATA_SAIN GOBAIN (THEP)_Option 1-British Standard 3 5" xfId="15686"/>
    <cellStyle name="S_2---DATA_SAIN GOBAIN (THEP)_Option 1-British Standard 3 5 2" xfId="15695"/>
    <cellStyle name="S_2---DATA_SAIN GOBAIN (THEP)_Option 1-British Standard 3 6" xfId="15700"/>
    <cellStyle name="S_2---DATA_SAIN GOBAIN (THEP)_Option 1-British Standard 3 6 2" xfId="2575"/>
    <cellStyle name="S_2---DATA_SAIN GOBAIN (THEP)_Option 1-British Standard 3 7" xfId="15705"/>
    <cellStyle name="S_2---DATA_SAIN GOBAIN (THEP)_Option 1-British Standard 3 7 2" xfId="15709"/>
    <cellStyle name="S_2---DATA_SAIN GOBAIN (THEP)_Option 1-British Standard 3 8" xfId="15712"/>
    <cellStyle name="S_2---DATA_SAIN GOBAIN (THEP)_Option 1-British Standard 3 8 2" xfId="1672"/>
    <cellStyle name="S_2---DATA_SAIN GOBAIN (THEP)_Option 1-British Standard 3 9" xfId="15715"/>
    <cellStyle name="S_2---DATA_SAIN GOBAIN (THEP)_Option 1-British Standard 3 9 2" xfId="2471"/>
    <cellStyle name="S_2---DATA_SAIN GOBAIN (THEP)_Option 1-British Standard 4" xfId="15850"/>
    <cellStyle name="S_2---DATA_SAIN GOBAIN (THEP)_Option 1-British Standard 4 2" xfId="15854"/>
    <cellStyle name="S_2---DATA_SAIN GOBAIN (THEP)_Option 1-British Standard 5" xfId="15856"/>
    <cellStyle name="S_2---DATA_SAIN GOBAIN (THEP)_Option 1-British Standard 5 2" xfId="5287"/>
    <cellStyle name="S_2---DATA_SAIN GOBAIN (THEP)_Option 1-British Standard 6" xfId="15507"/>
    <cellStyle name="S_2---DATA_SAIN GOBAIN (THEP)_Option 1-British Standard 6 2" xfId="11978"/>
    <cellStyle name="S_2---DATA_SAIN GOBAIN (THEP)_Option 1-British Standard 7" xfId="696"/>
    <cellStyle name="S_2---DATA_SAIN GOBAIN (THEP)_Option 1-British Standard 7 2" xfId="15862"/>
    <cellStyle name="S_2---DATA_SAIN GOBAIN (THEP)_Option 1-British Standard 8" xfId="15866"/>
    <cellStyle name="S_2---DATA_SAIN GOBAIN (THEP)_Option 1-British Standard 8 2" xfId="15868"/>
    <cellStyle name="s1" xfId="10647"/>
    <cellStyle name="SAPBEXaggData" xfId="4174"/>
    <cellStyle name="SAPBEXaggData 10" xfId="2986"/>
    <cellStyle name="SAPBEXaggData 10 2" xfId="7802"/>
    <cellStyle name="SAPBEXaggData 11" xfId="4945"/>
    <cellStyle name="SAPBEXaggData 11 2" xfId="8674"/>
    <cellStyle name="SAPBEXaggData 12" xfId="7808"/>
    <cellStyle name="SAPBEXaggData 2" xfId="9443"/>
    <cellStyle name="SAPBEXaggData 2 2" xfId="15308"/>
    <cellStyle name="SAPBEXaggData 2 2 2" xfId="13929"/>
    <cellStyle name="SAPBEXaggData 2 2 2 2" xfId="13934"/>
    <cellStyle name="SAPBEXaggData 2 2 3" xfId="1558"/>
    <cellStyle name="SAPBEXaggData 2 2 3 2" xfId="13944"/>
    <cellStyle name="SAPBEXaggData 2 2 4" xfId="13932"/>
    <cellStyle name="SAPBEXaggData 2 2 4 2" xfId="13951"/>
    <cellStyle name="SAPBEXaggData 2 2 5" xfId="15872"/>
    <cellStyle name="SAPBEXaggData 2 2 5 2" xfId="8289"/>
    <cellStyle name="SAPBEXaggData 2 2 6" xfId="15874"/>
    <cellStyle name="SAPBEXaggData 2 2 6 2" xfId="15881"/>
    <cellStyle name="SAPBEXaggData 2 2 7" xfId="4778"/>
    <cellStyle name="SAPBEXaggData 2 3" xfId="5636"/>
    <cellStyle name="SAPBEXaggData 2 3 2" xfId="13990"/>
    <cellStyle name="SAPBEXaggData 2 3 2 2" xfId="13995"/>
    <cellStyle name="SAPBEXaggData 2 3 3" xfId="13698"/>
    <cellStyle name="SAPBEXaggData 2 3 3 2" xfId="5801"/>
    <cellStyle name="SAPBEXaggData 2 3 4" xfId="13942"/>
    <cellStyle name="SAPBEXaggData 2 3 4 2" xfId="13999"/>
    <cellStyle name="SAPBEXaggData 2 3 5" xfId="15882"/>
    <cellStyle name="SAPBEXaggData 2 3 5 2" xfId="15883"/>
    <cellStyle name="SAPBEXaggData 2 3 6" xfId="15886"/>
    <cellStyle name="SAPBEXaggData 2 3 6 2" xfId="15892"/>
    <cellStyle name="SAPBEXaggData 2 3 7" xfId="15894"/>
    <cellStyle name="SAPBEXaggData 2 4" xfId="15896"/>
    <cellStyle name="SAPBEXaggData 2 4 2" xfId="5283"/>
    <cellStyle name="SAPBEXaggData 2 5" xfId="11603"/>
    <cellStyle name="SAPBEXaggData 2 5 2" xfId="6654"/>
    <cellStyle name="SAPBEXaggData 2 6" xfId="700"/>
    <cellStyle name="SAPBEXaggData 2 6 2" xfId="15898"/>
    <cellStyle name="SAPBEXaggData 2 7" xfId="15901"/>
    <cellStyle name="SAPBEXaggData 2 7 2" xfId="407"/>
    <cellStyle name="SAPBEXaggData 2 8" xfId="15907"/>
    <cellStyle name="SAPBEXaggData 2 8 2" xfId="1840"/>
    <cellStyle name="SAPBEXaggData 2 9" xfId="15910"/>
    <cellStyle name="SAPBEXaggData 3" xfId="14979"/>
    <cellStyle name="SAPBEXaggData 3 2" xfId="15313"/>
    <cellStyle name="SAPBEXaggData 3 2 2" xfId="15913"/>
    <cellStyle name="SAPBEXaggData 3 2 2 2" xfId="15915"/>
    <cellStyle name="SAPBEXaggData 3 2 3" xfId="15916"/>
    <cellStyle name="SAPBEXaggData 3 2 3 2" xfId="15920"/>
    <cellStyle name="SAPBEXaggData 3 2 4" xfId="13993"/>
    <cellStyle name="SAPBEXaggData 3 2 4 2" xfId="2052"/>
    <cellStyle name="SAPBEXaggData 3 2 5" xfId="15922"/>
    <cellStyle name="SAPBEXaggData 3 2 5 2" xfId="15923"/>
    <cellStyle name="SAPBEXaggData 3 2 6" xfId="15925"/>
    <cellStyle name="SAPBEXaggData 3 2 6 2" xfId="15928"/>
    <cellStyle name="SAPBEXaggData 3 2 7" xfId="8664"/>
    <cellStyle name="SAPBEXaggData 3 3" xfId="7744"/>
    <cellStyle name="SAPBEXaggData 3 3 2" xfId="15932"/>
    <cellStyle name="SAPBEXaggData 3 3 2 2" xfId="15936"/>
    <cellStyle name="SAPBEXaggData 3 3 3" xfId="15941"/>
    <cellStyle name="SAPBEXaggData 3 3 3 2" xfId="223"/>
    <cellStyle name="SAPBEXaggData 3 3 4" xfId="5803"/>
    <cellStyle name="SAPBEXaggData 3 3 4 2" xfId="15946"/>
    <cellStyle name="SAPBEXaggData 3 3 5" xfId="15949"/>
    <cellStyle name="SAPBEXaggData 3 3 5 2" xfId="15951"/>
    <cellStyle name="SAPBEXaggData 3 3 6" xfId="15954"/>
    <cellStyle name="SAPBEXaggData 3 3 6 2" xfId="3295"/>
    <cellStyle name="SAPBEXaggData 3 3 7" xfId="15959"/>
    <cellStyle name="SAPBEXaggData 3 4" xfId="15961"/>
    <cellStyle name="SAPBEXaggData 3 4 2" xfId="3752"/>
    <cellStyle name="SAPBEXaggData 3 5" xfId="10618"/>
    <cellStyle name="SAPBEXaggData 3 5 2" xfId="10623"/>
    <cellStyle name="SAPBEXaggData 3 6" xfId="936"/>
    <cellStyle name="SAPBEXaggData 3 6 2" xfId="1412"/>
    <cellStyle name="SAPBEXaggData 3 7" xfId="10629"/>
    <cellStyle name="SAPBEXaggData 3 7 2" xfId="10365"/>
    <cellStyle name="SAPBEXaggData 3 8" xfId="10638"/>
    <cellStyle name="SAPBEXaggData 3 8 2" xfId="4111"/>
    <cellStyle name="SAPBEXaggData 3 9" xfId="10646"/>
    <cellStyle name="SAPBEXaggData 4" xfId="15317"/>
    <cellStyle name="SAPBEXaggData 4 2" xfId="15322"/>
    <cellStyle name="SAPBEXaggData 4 2 2" xfId="15965"/>
    <cellStyle name="SAPBEXaggData 4 3" xfId="383"/>
    <cellStyle name="SAPBEXaggData 4 3 2" xfId="12355"/>
    <cellStyle name="SAPBEXaggData 4 4" xfId="3652"/>
    <cellStyle name="SAPBEXaggData 4 4 2" xfId="12558"/>
    <cellStyle name="SAPBEXaggData 4 5" xfId="10654"/>
    <cellStyle name="SAPBEXaggData 4 5 2" xfId="10657"/>
    <cellStyle name="SAPBEXaggData 4 6" xfId="10661"/>
    <cellStyle name="SAPBEXaggData 4 6 2" xfId="2498"/>
    <cellStyle name="SAPBEXaggData 4 7" xfId="10665"/>
    <cellStyle name="SAPBEXaggData 5" xfId="15326"/>
    <cellStyle name="SAPBEXaggData 5 2" xfId="5728"/>
    <cellStyle name="SAPBEXaggData 5 2 2" xfId="15973"/>
    <cellStyle name="SAPBEXaggData 5 3" xfId="4394"/>
    <cellStyle name="SAPBEXaggData 5 3 2" xfId="15979"/>
    <cellStyle name="SAPBEXaggData 5 4" xfId="5228"/>
    <cellStyle name="SAPBEXaggData 5 4 2" xfId="15982"/>
    <cellStyle name="SAPBEXaggData 5 5" xfId="10680"/>
    <cellStyle name="SAPBEXaggData 5 5 2" xfId="1295"/>
    <cellStyle name="SAPBEXaggData 5 6" xfId="15987"/>
    <cellStyle name="SAPBEXaggData 5 6 2" xfId="15991"/>
    <cellStyle name="SAPBEXaggData 5 7" xfId="15994"/>
    <cellStyle name="SAPBEXaggData 6" xfId="12980"/>
    <cellStyle name="SAPBEXaggData 6 2" xfId="15332"/>
    <cellStyle name="SAPBEXaggData 6 2 2" xfId="6505"/>
    <cellStyle name="SAPBEXaggData 6 3" xfId="16002"/>
    <cellStyle name="SAPBEXaggData 6 3 2" xfId="3836"/>
    <cellStyle name="SAPBEXaggData 6 4" xfId="16007"/>
    <cellStyle name="SAPBEXaggData 6 4 2" xfId="1526"/>
    <cellStyle name="SAPBEXaggData 6 5" xfId="3637"/>
    <cellStyle name="SAPBEXaggData 6 5 2" xfId="16010"/>
    <cellStyle name="SAPBEXaggData 6 6" xfId="6559"/>
    <cellStyle name="SAPBEXaggData 6 6 2" xfId="16012"/>
    <cellStyle name="SAPBEXaggData 6 7" xfId="16014"/>
    <cellStyle name="SAPBEXaggData 7" xfId="15339"/>
    <cellStyle name="SAPBEXaggData 7 2" xfId="16020"/>
    <cellStyle name="SAPBEXaggData 8" xfId="16022"/>
    <cellStyle name="SAPBEXaggData 8 2" xfId="16024"/>
    <cellStyle name="SAPBEXaggData 9" xfId="2249"/>
    <cellStyle name="SAPBEXaggData 9 2" xfId="16028"/>
    <cellStyle name="SAPBEXaggDataEmph" xfId="9069"/>
    <cellStyle name="SAPBEXaggDataEmph 10" xfId="14554"/>
    <cellStyle name="SAPBEXaggDataEmph 10 2" xfId="14556"/>
    <cellStyle name="SAPBEXaggDataEmph 11" xfId="16031"/>
    <cellStyle name="SAPBEXaggDataEmph 11 2" xfId="16032"/>
    <cellStyle name="SAPBEXaggDataEmph 12" xfId="1624"/>
    <cellStyle name="SAPBEXaggDataEmph 2" xfId="16033"/>
    <cellStyle name="SAPBEXaggDataEmph 2 2" xfId="7421"/>
    <cellStyle name="SAPBEXaggDataEmph 2 2 2" xfId="5740"/>
    <cellStyle name="SAPBEXaggDataEmph 2 2 2 2" xfId="6349"/>
    <cellStyle name="SAPBEXaggDataEmph 2 2 3" xfId="16034"/>
    <cellStyle name="SAPBEXaggDataEmph 2 2 3 2" xfId="16036"/>
    <cellStyle name="SAPBEXaggDataEmph 2 2 4" xfId="7225"/>
    <cellStyle name="SAPBEXaggDataEmph 2 2 4 2" xfId="16037"/>
    <cellStyle name="SAPBEXaggDataEmph 2 2 5" xfId="16038"/>
    <cellStyle name="SAPBEXaggDataEmph 2 2 5 2" xfId="4456"/>
    <cellStyle name="SAPBEXaggDataEmph 2 2 6" xfId="9674"/>
    <cellStyle name="SAPBEXaggDataEmph 2 2 6 2" xfId="10847"/>
    <cellStyle name="SAPBEXaggDataEmph 2 2 7" xfId="16039"/>
    <cellStyle name="SAPBEXaggDataEmph 2 3" xfId="5524"/>
    <cellStyle name="SAPBEXaggDataEmph 2 3 2" xfId="60"/>
    <cellStyle name="SAPBEXaggDataEmph 2 3 2 2" xfId="4060"/>
    <cellStyle name="SAPBEXaggDataEmph 2 3 3" xfId="4039"/>
    <cellStyle name="SAPBEXaggDataEmph 2 3 3 2" xfId="16043"/>
    <cellStyle name="SAPBEXaggDataEmph 2 3 4" xfId="2932"/>
    <cellStyle name="SAPBEXaggDataEmph 2 3 4 2" xfId="10478"/>
    <cellStyle name="SAPBEXaggDataEmph 2 3 5" xfId="3095"/>
    <cellStyle name="SAPBEXaggDataEmph 2 3 5 2" xfId="4010"/>
    <cellStyle name="SAPBEXaggDataEmph 2 3 6" xfId="9686"/>
    <cellStyle name="SAPBEXaggDataEmph 2 3 6 2" xfId="5087"/>
    <cellStyle name="SAPBEXaggDataEmph 2 3 7" xfId="10510"/>
    <cellStyle name="SAPBEXaggDataEmph 2 4" xfId="1146"/>
    <cellStyle name="SAPBEXaggDataEmph 2 4 2" xfId="16044"/>
    <cellStyle name="SAPBEXaggDataEmph 2 5" xfId="7115"/>
    <cellStyle name="SAPBEXaggDataEmph 2 5 2" xfId="16046"/>
    <cellStyle name="SAPBEXaggDataEmph 2 6" xfId="7119"/>
    <cellStyle name="SAPBEXaggDataEmph 2 6 2" xfId="16048"/>
    <cellStyle name="SAPBEXaggDataEmph 2 7" xfId="2679"/>
    <cellStyle name="SAPBEXaggDataEmph 2 7 2" xfId="826"/>
    <cellStyle name="SAPBEXaggDataEmph 2 8" xfId="14668"/>
    <cellStyle name="SAPBEXaggDataEmph 2 8 2" xfId="13377"/>
    <cellStyle name="SAPBEXaggDataEmph 2 9" xfId="3761"/>
    <cellStyle name="SAPBEXaggDataEmph 3" xfId="16050"/>
    <cellStyle name="SAPBEXaggDataEmph 3 2" xfId="3261"/>
    <cellStyle name="SAPBEXaggDataEmph 3 2 2" xfId="5637"/>
    <cellStyle name="SAPBEXaggDataEmph 3 2 2 2" xfId="13988"/>
    <cellStyle name="SAPBEXaggDataEmph 3 2 3" xfId="15895"/>
    <cellStyle name="SAPBEXaggDataEmph 3 2 3 2" xfId="5285"/>
    <cellStyle name="SAPBEXaggDataEmph 3 2 4" xfId="11602"/>
    <cellStyle name="SAPBEXaggDataEmph 3 2 4 2" xfId="6655"/>
    <cellStyle name="SAPBEXaggDataEmph 3 2 5" xfId="699"/>
    <cellStyle name="SAPBEXaggDataEmph 3 2 5 2" xfId="15897"/>
    <cellStyle name="SAPBEXaggDataEmph 3 2 6" xfId="15900"/>
    <cellStyle name="SAPBEXaggDataEmph 3 2 6 2" xfId="408"/>
    <cellStyle name="SAPBEXaggDataEmph 3 2 7" xfId="15905"/>
    <cellStyle name="SAPBEXaggDataEmph 3 3" xfId="7740"/>
    <cellStyle name="SAPBEXaggDataEmph 3 3 2" xfId="7743"/>
    <cellStyle name="SAPBEXaggDataEmph 3 3 2 2" xfId="15933"/>
    <cellStyle name="SAPBEXaggDataEmph 3 3 3" xfId="15962"/>
    <cellStyle name="SAPBEXaggDataEmph 3 3 3 2" xfId="3753"/>
    <cellStyle name="SAPBEXaggDataEmph 3 3 4" xfId="10619"/>
    <cellStyle name="SAPBEXaggDataEmph 3 3 4 2" xfId="10624"/>
    <cellStyle name="SAPBEXaggDataEmph 3 3 5" xfId="937"/>
    <cellStyle name="SAPBEXaggDataEmph 3 3 5 2" xfId="1413"/>
    <cellStyle name="SAPBEXaggDataEmph 3 3 6" xfId="10628"/>
    <cellStyle name="SAPBEXaggDataEmph 3 3 6 2" xfId="10364"/>
    <cellStyle name="SAPBEXaggDataEmph 3 3 7" xfId="10636"/>
    <cellStyle name="SAPBEXaggDataEmph 3 4" xfId="7749"/>
    <cellStyle name="SAPBEXaggDataEmph 3 4 2" xfId="382"/>
    <cellStyle name="SAPBEXaggDataEmph 3 5" xfId="5170"/>
    <cellStyle name="SAPBEXaggDataEmph 3 5 2" xfId="4397"/>
    <cellStyle name="SAPBEXaggDataEmph 3 6" xfId="16052"/>
    <cellStyle name="SAPBEXaggDataEmph 3 6 2" xfId="15999"/>
    <cellStyle name="SAPBEXaggDataEmph 3 7" xfId="14684"/>
    <cellStyle name="SAPBEXaggDataEmph 3 7 2" xfId="16054"/>
    <cellStyle name="SAPBEXaggDataEmph 3 8" xfId="16058"/>
    <cellStyle name="SAPBEXaggDataEmph 3 8 2" xfId="16059"/>
    <cellStyle name="SAPBEXaggDataEmph 3 9" xfId="11427"/>
    <cellStyle name="SAPBEXaggDataEmph 4" xfId="16064"/>
    <cellStyle name="SAPBEXaggDataEmph 4 2" xfId="16069"/>
    <cellStyle name="SAPBEXaggDataEmph 4 2 2" xfId="16071"/>
    <cellStyle name="SAPBEXaggDataEmph 4 3" xfId="16073"/>
    <cellStyle name="SAPBEXaggDataEmph 4 3 2" xfId="16079"/>
    <cellStyle name="SAPBEXaggDataEmph 4 4" xfId="16082"/>
    <cellStyle name="SAPBEXaggDataEmph 4 4 2" xfId="16085"/>
    <cellStyle name="SAPBEXaggDataEmph 4 5" xfId="16088"/>
    <cellStyle name="SAPBEXaggDataEmph 4 5 2" xfId="16092"/>
    <cellStyle name="SAPBEXaggDataEmph 4 6" xfId="16096"/>
    <cellStyle name="SAPBEXaggDataEmph 4 6 2" xfId="16100"/>
    <cellStyle name="SAPBEXaggDataEmph 4 7" xfId="2448"/>
    <cellStyle name="SAPBEXaggDataEmph 5" xfId="16103"/>
    <cellStyle name="SAPBEXaggDataEmph 5 2" xfId="9749"/>
    <cellStyle name="SAPBEXaggDataEmph 5 2 2" xfId="9755"/>
    <cellStyle name="SAPBEXaggDataEmph 5 3" xfId="1947"/>
    <cellStyle name="SAPBEXaggDataEmph 5 3 2" xfId="16105"/>
    <cellStyle name="SAPBEXaggDataEmph 5 4" xfId="11302"/>
    <cellStyle name="SAPBEXaggDataEmph 5 4 2" xfId="11308"/>
    <cellStyle name="SAPBEXaggDataEmph 5 5" xfId="7995"/>
    <cellStyle name="SAPBEXaggDataEmph 5 5 2" xfId="16109"/>
    <cellStyle name="SAPBEXaggDataEmph 5 6" xfId="14429"/>
    <cellStyle name="SAPBEXaggDataEmph 5 6 2" xfId="16112"/>
    <cellStyle name="SAPBEXaggDataEmph 5 7" xfId="14693"/>
    <cellStyle name="SAPBEXaggDataEmph 6" xfId="16115"/>
    <cellStyle name="SAPBEXaggDataEmph 6 2" xfId="1726"/>
    <cellStyle name="SAPBEXaggDataEmph 6 2 2" xfId="9776"/>
    <cellStyle name="SAPBEXaggDataEmph 6 3" xfId="4561"/>
    <cellStyle name="SAPBEXaggDataEmph 6 3 2" xfId="693"/>
    <cellStyle name="SAPBEXaggDataEmph 6 4" xfId="6766"/>
    <cellStyle name="SAPBEXaggDataEmph 6 4 2" xfId="1055"/>
    <cellStyle name="SAPBEXaggDataEmph 6 5" xfId="16119"/>
    <cellStyle name="SAPBEXaggDataEmph 6 5 2" xfId="16122"/>
    <cellStyle name="SAPBEXaggDataEmph 6 6" xfId="14439"/>
    <cellStyle name="SAPBEXaggDataEmph 6 6 2" xfId="16124"/>
    <cellStyle name="SAPBEXaggDataEmph 6 7" xfId="6744"/>
    <cellStyle name="SAPBEXaggDataEmph 7" xfId="16127"/>
    <cellStyle name="SAPBEXaggDataEmph 7 2" xfId="3049"/>
    <cellStyle name="SAPBEXaggDataEmph 8" xfId="16130"/>
    <cellStyle name="SAPBEXaggDataEmph 8 2" xfId="16134"/>
    <cellStyle name="SAPBEXaggDataEmph 9" xfId="16137"/>
    <cellStyle name="SAPBEXaggDataEmph 9 2" xfId="16140"/>
    <cellStyle name="SAPBEXaggItem" xfId="16143"/>
    <cellStyle name="SAPBEXaggItem 10" xfId="2177"/>
    <cellStyle name="SAPBEXaggItem 10 2" xfId="16149"/>
    <cellStyle name="SAPBEXaggItem 11" xfId="16154"/>
    <cellStyle name="SAPBEXaggItem 11 2" xfId="6975"/>
    <cellStyle name="SAPBEXaggItem 12" xfId="16160"/>
    <cellStyle name="SAPBEXaggItem 2" xfId="16164"/>
    <cellStyle name="SAPBEXaggItem 2 2" xfId="14934"/>
    <cellStyle name="SAPBEXaggItem 2 2 2" xfId="14939"/>
    <cellStyle name="SAPBEXaggItem 2 2 2 2" xfId="4853"/>
    <cellStyle name="SAPBEXaggItem 2 2 3" xfId="16168"/>
    <cellStyle name="SAPBEXaggItem 2 2 3 2" xfId="16170"/>
    <cellStyle name="SAPBEXaggItem 2 2 4" xfId="16172"/>
    <cellStyle name="SAPBEXaggItem 2 2 4 2" xfId="16174"/>
    <cellStyle name="SAPBEXaggItem 2 2 5" xfId="6759"/>
    <cellStyle name="SAPBEXaggItem 2 2 5 2" xfId="8971"/>
    <cellStyle name="SAPBEXaggItem 2 2 6" xfId="16176"/>
    <cellStyle name="SAPBEXaggItem 2 2 6 2" xfId="9023"/>
    <cellStyle name="SAPBEXaggItem 2 2 7" xfId="16180"/>
    <cellStyle name="SAPBEXaggItem 2 3" xfId="14946"/>
    <cellStyle name="SAPBEXaggItem 2 3 2" xfId="13542"/>
    <cellStyle name="SAPBEXaggItem 2 3 2 2" xfId="13548"/>
    <cellStyle name="SAPBEXaggItem 2 3 3" xfId="13552"/>
    <cellStyle name="SAPBEXaggItem 2 3 3 2" xfId="13555"/>
    <cellStyle name="SAPBEXaggItem 2 3 4" xfId="4485"/>
    <cellStyle name="SAPBEXaggItem 2 3 4 2" xfId="13558"/>
    <cellStyle name="SAPBEXaggItem 2 3 5" xfId="4493"/>
    <cellStyle name="SAPBEXaggItem 2 3 5 2" xfId="13560"/>
    <cellStyle name="SAPBEXaggItem 2 3 6" xfId="4422"/>
    <cellStyle name="SAPBEXaggItem 2 3 6 2" xfId="16182"/>
    <cellStyle name="SAPBEXaggItem 2 3 7" xfId="206"/>
    <cellStyle name="SAPBEXaggItem 2 4" xfId="8171"/>
    <cellStyle name="SAPBEXaggItem 2 4 2" xfId="13742"/>
    <cellStyle name="SAPBEXaggItem 2 5" xfId="14951"/>
    <cellStyle name="SAPBEXaggItem 2 5 2" xfId="1547"/>
    <cellStyle name="SAPBEXaggItem 2 6" xfId="14955"/>
    <cellStyle name="SAPBEXaggItem 2 6 2" xfId="9597"/>
    <cellStyle name="SAPBEXaggItem 2 7" xfId="14959"/>
    <cellStyle name="SAPBEXaggItem 2 7 2" xfId="14964"/>
    <cellStyle name="SAPBEXaggItem 2 8" xfId="14967"/>
    <cellStyle name="SAPBEXaggItem 2 8 2" xfId="14975"/>
    <cellStyle name="SAPBEXaggItem 2 9" xfId="16185"/>
    <cellStyle name="SAPBEXaggItem 3" xfId="16187"/>
    <cellStyle name="SAPBEXaggItem 3 2" xfId="6266"/>
    <cellStyle name="SAPBEXaggItem 3 2 2" xfId="15007"/>
    <cellStyle name="SAPBEXaggItem 3 2 2 2" xfId="6761"/>
    <cellStyle name="SAPBEXaggItem 3 2 3" xfId="16188"/>
    <cellStyle name="SAPBEXaggItem 3 2 3 2" xfId="4494"/>
    <cellStyle name="SAPBEXaggItem 3 2 4" xfId="13695"/>
    <cellStyle name="SAPBEXaggItem 3 2 4 2" xfId="1488"/>
    <cellStyle name="SAPBEXaggItem 3 2 5" xfId="13921"/>
    <cellStyle name="SAPBEXaggItem 3 2 5 2" xfId="16190"/>
    <cellStyle name="SAPBEXaggItem 3 2 6" xfId="16192"/>
    <cellStyle name="SAPBEXaggItem 3 2 6 2" xfId="16196"/>
    <cellStyle name="SAPBEXaggItem 3 2 7" xfId="16200"/>
    <cellStyle name="SAPBEXaggItem 3 3" xfId="15017"/>
    <cellStyle name="SAPBEXaggItem 3 3 2" xfId="13909"/>
    <cellStyle name="SAPBEXaggItem 3 3 2 2" xfId="13919"/>
    <cellStyle name="SAPBEXaggItem 3 3 3" xfId="13926"/>
    <cellStyle name="SAPBEXaggItem 3 3 3 2" xfId="13940"/>
    <cellStyle name="SAPBEXaggItem 3 3 4" xfId="1556"/>
    <cellStyle name="SAPBEXaggItem 3 3 4 2" xfId="13946"/>
    <cellStyle name="SAPBEXaggItem 3 3 5" xfId="13936"/>
    <cellStyle name="SAPBEXaggItem 3 3 5 2" xfId="13954"/>
    <cellStyle name="SAPBEXaggItem 3 3 6" xfId="15870"/>
    <cellStyle name="SAPBEXaggItem 3 3 6 2" xfId="8290"/>
    <cellStyle name="SAPBEXaggItem 3 3 7" xfId="15877"/>
    <cellStyle name="SAPBEXaggItem 3 4" xfId="10530"/>
    <cellStyle name="SAPBEXaggItem 3 4 2" xfId="13978"/>
    <cellStyle name="SAPBEXaggItem 3 5" xfId="15024"/>
    <cellStyle name="SAPBEXaggItem 3 5 2" xfId="9638"/>
    <cellStyle name="SAPBEXaggItem 3 6" xfId="15029"/>
    <cellStyle name="SAPBEXaggItem 3 6 2" xfId="8269"/>
    <cellStyle name="SAPBEXaggItem 3 7" xfId="15035"/>
    <cellStyle name="SAPBEXaggItem 3 7 2" xfId="15042"/>
    <cellStyle name="SAPBEXaggItem 3 8" xfId="15047"/>
    <cellStyle name="SAPBEXaggItem 3 8 2" xfId="15055"/>
    <cellStyle name="SAPBEXaggItem 3 9" xfId="15436"/>
    <cellStyle name="SAPBEXaggItem 4" xfId="12325"/>
    <cellStyle name="SAPBEXaggItem 4 2" xfId="16203"/>
    <cellStyle name="SAPBEXaggItem 4 2 2" xfId="16206"/>
    <cellStyle name="SAPBEXaggItem 4 3" xfId="5698"/>
    <cellStyle name="SAPBEXaggItem 4 3 2" xfId="16209"/>
    <cellStyle name="SAPBEXaggItem 4 4" xfId="6062"/>
    <cellStyle name="SAPBEXaggItem 4 4 2" xfId="298"/>
    <cellStyle name="SAPBEXaggItem 4 5" xfId="13715"/>
    <cellStyle name="SAPBEXaggItem 4 5 2" xfId="16210"/>
    <cellStyle name="SAPBEXaggItem 4 6" xfId="6838"/>
    <cellStyle name="SAPBEXaggItem 4 6 2" xfId="16211"/>
    <cellStyle name="SAPBEXaggItem 4 7" xfId="16216"/>
    <cellStyle name="SAPBEXaggItem 5" xfId="16217"/>
    <cellStyle name="SAPBEXaggItem 5 2" xfId="16219"/>
    <cellStyle name="SAPBEXaggItem 5 2 2" xfId="16221"/>
    <cellStyle name="SAPBEXaggItem 5 3" xfId="14526"/>
    <cellStyle name="SAPBEXaggItem 5 3 2" xfId="10282"/>
    <cellStyle name="SAPBEXaggItem 5 4" xfId="10540"/>
    <cellStyle name="SAPBEXaggItem 5 4 2" xfId="12348"/>
    <cellStyle name="SAPBEXaggItem 5 5" xfId="5566"/>
    <cellStyle name="SAPBEXaggItem 5 5 2" xfId="1265"/>
    <cellStyle name="SAPBEXaggItem 5 6" xfId="16223"/>
    <cellStyle name="SAPBEXaggItem 5 6 2" xfId="16224"/>
    <cellStyle name="SAPBEXaggItem 5 7" xfId="849"/>
    <cellStyle name="SAPBEXaggItem 6" xfId="16225"/>
    <cellStyle name="SAPBEXaggItem 6 2" xfId="16229"/>
    <cellStyle name="SAPBEXaggItem 6 2 2" xfId="16232"/>
    <cellStyle name="SAPBEXaggItem 6 3" xfId="5861"/>
    <cellStyle name="SAPBEXaggItem 6 3 2" xfId="16235"/>
    <cellStyle name="SAPBEXaggItem 6 4" xfId="10544"/>
    <cellStyle name="SAPBEXaggItem 6 4 2" xfId="16238"/>
    <cellStyle name="SAPBEXaggItem 6 5" xfId="13720"/>
    <cellStyle name="SAPBEXaggItem 6 5 2" xfId="16241"/>
    <cellStyle name="SAPBEXaggItem 6 6" xfId="16245"/>
    <cellStyle name="SAPBEXaggItem 6 6 2" xfId="16247"/>
    <cellStyle name="SAPBEXaggItem 6 7" xfId="16251"/>
    <cellStyle name="SAPBEXaggItem 7" xfId="6385"/>
    <cellStyle name="SAPBEXaggItem 7 2" xfId="2556"/>
    <cellStyle name="SAPBEXaggItem 8" xfId="1432"/>
    <cellStyle name="SAPBEXaggItem 8 2" xfId="9253"/>
    <cellStyle name="SAPBEXaggItem 9" xfId="7878"/>
    <cellStyle name="SAPBEXaggItem 9 2" xfId="4176"/>
    <cellStyle name="SAPBEXchaText" xfId="6557"/>
    <cellStyle name="SAPBEXexcBad7" xfId="8667"/>
    <cellStyle name="SAPBEXexcBad7 10" xfId="16252"/>
    <cellStyle name="SAPBEXexcBad7 10 2" xfId="5745"/>
    <cellStyle name="SAPBEXexcBad7 11" xfId="5532"/>
    <cellStyle name="SAPBEXexcBad7 11 2" xfId="12643"/>
    <cellStyle name="SAPBEXexcBad7 12" xfId="9769"/>
    <cellStyle name="SAPBEXexcBad7 2" xfId="15476"/>
    <cellStyle name="SAPBEXexcBad7 2 2" xfId="14752"/>
    <cellStyle name="SAPBEXexcBad7 2 2 2" xfId="14775"/>
    <cellStyle name="SAPBEXexcBad7 2 2 2 2" xfId="9320"/>
    <cellStyle name="SAPBEXexcBad7 2 2 3" xfId="14780"/>
    <cellStyle name="SAPBEXexcBad7 2 2 3 2" xfId="14783"/>
    <cellStyle name="SAPBEXexcBad7 2 2 4" xfId="14786"/>
    <cellStyle name="SAPBEXexcBad7 2 2 4 2" xfId="14791"/>
    <cellStyle name="SAPBEXexcBad7 2 2 5" xfId="14794"/>
    <cellStyle name="SAPBEXexcBad7 2 2 5 2" xfId="14797"/>
    <cellStyle name="SAPBEXexcBad7 2 2 6" xfId="14800"/>
    <cellStyle name="SAPBEXexcBad7 2 2 6 2" xfId="3793"/>
    <cellStyle name="SAPBEXexcBad7 2 2 7" xfId="14803"/>
    <cellStyle name="SAPBEXexcBad7 2 3" xfId="14807"/>
    <cellStyle name="SAPBEXexcBad7 2 3 2" xfId="14827"/>
    <cellStyle name="SAPBEXexcBad7 2 3 2 2" xfId="14833"/>
    <cellStyle name="SAPBEXexcBad7 2 3 3" xfId="1274"/>
    <cellStyle name="SAPBEXexcBad7 2 3 3 2" xfId="14836"/>
    <cellStyle name="SAPBEXexcBad7 2 3 4" xfId="14839"/>
    <cellStyle name="SAPBEXexcBad7 2 3 4 2" xfId="14843"/>
    <cellStyle name="SAPBEXexcBad7 2 3 5" xfId="14846"/>
    <cellStyle name="SAPBEXexcBad7 2 3 5 2" xfId="7519"/>
    <cellStyle name="SAPBEXexcBad7 2 3 6" xfId="14849"/>
    <cellStyle name="SAPBEXexcBad7 2 3 6 2" xfId="2750"/>
    <cellStyle name="SAPBEXexcBad7 2 3 7" xfId="14853"/>
    <cellStyle name="SAPBEXexcBad7 2 4" xfId="864"/>
    <cellStyle name="SAPBEXexcBad7 2 4 2" xfId="6"/>
    <cellStyle name="SAPBEXexcBad7 2 5" xfId="14863"/>
    <cellStyle name="SAPBEXexcBad7 2 5 2" xfId="2972"/>
    <cellStyle name="SAPBEXexcBad7 2 6" xfId="14868"/>
    <cellStyle name="SAPBEXexcBad7 2 6 2" xfId="14870"/>
    <cellStyle name="SAPBEXexcBad7 2 7" xfId="11131"/>
    <cellStyle name="SAPBEXexcBad7 2 7 2" xfId="10024"/>
    <cellStyle name="SAPBEXexcBad7 2 8" xfId="235"/>
    <cellStyle name="SAPBEXexcBad7 2 8 2" xfId="10116"/>
    <cellStyle name="SAPBEXexcBad7 2 9" xfId="16253"/>
    <cellStyle name="SAPBEXexcBad7 3" xfId="15484"/>
    <cellStyle name="SAPBEXexcBad7 3 2" xfId="6372"/>
    <cellStyle name="SAPBEXexcBad7 3 2 2" xfId="14926"/>
    <cellStyle name="SAPBEXexcBad7 3 2 2 2" xfId="14927"/>
    <cellStyle name="SAPBEXexcBad7 3 2 3" xfId="14932"/>
    <cellStyle name="SAPBEXexcBad7 3 2 3 2" xfId="14937"/>
    <cellStyle name="SAPBEXexcBad7 3 2 4" xfId="14944"/>
    <cellStyle name="SAPBEXexcBad7 3 2 4 2" xfId="13543"/>
    <cellStyle name="SAPBEXexcBad7 3 2 5" xfId="8172"/>
    <cellStyle name="SAPBEXexcBad7 3 2 5 2" xfId="13743"/>
    <cellStyle name="SAPBEXexcBad7 3 2 6" xfId="14949"/>
    <cellStyle name="SAPBEXexcBad7 3 2 6 2" xfId="1546"/>
    <cellStyle name="SAPBEXexcBad7 3 2 7" xfId="14954"/>
    <cellStyle name="SAPBEXexcBad7 3 3" xfId="5024"/>
    <cellStyle name="SAPBEXexcBad7 3 3 2" xfId="6245"/>
    <cellStyle name="SAPBEXexcBad7 3 3 2 2" xfId="15001"/>
    <cellStyle name="SAPBEXexcBad7 3 3 3" xfId="6268"/>
    <cellStyle name="SAPBEXexcBad7 3 3 3 2" xfId="15011"/>
    <cellStyle name="SAPBEXexcBad7 3 3 4" xfId="15014"/>
    <cellStyle name="SAPBEXexcBad7 3 3 4 2" xfId="13913"/>
    <cellStyle name="SAPBEXexcBad7 3 3 5" xfId="10532"/>
    <cellStyle name="SAPBEXexcBad7 3 3 5 2" xfId="13976"/>
    <cellStyle name="SAPBEXexcBad7 3 3 6" xfId="15022"/>
    <cellStyle name="SAPBEXexcBad7 3 3 6 2" xfId="9636"/>
    <cellStyle name="SAPBEXexcBad7 3 3 7" xfId="15028"/>
    <cellStyle name="SAPBEXexcBad7 3 4" xfId="15063"/>
    <cellStyle name="SAPBEXexcBad7 3 4 2" xfId="5269"/>
    <cellStyle name="SAPBEXexcBad7 3 5" xfId="15069"/>
    <cellStyle name="SAPBEXexcBad7 3 5 2" xfId="15073"/>
    <cellStyle name="SAPBEXexcBad7 3 6" xfId="15075"/>
    <cellStyle name="SAPBEXexcBad7 3 6 2" xfId="15077"/>
    <cellStyle name="SAPBEXexcBad7 3 7" xfId="5975"/>
    <cellStyle name="SAPBEXexcBad7 3 7 2" xfId="15080"/>
    <cellStyle name="SAPBEXexcBad7 3 8" xfId="7031"/>
    <cellStyle name="SAPBEXexcBad7 3 8 2" xfId="3438"/>
    <cellStyle name="SAPBEXexcBad7 3 9" xfId="16255"/>
    <cellStyle name="SAPBEXexcBad7 4" xfId="9203"/>
    <cellStyle name="SAPBEXexcBad7 4 2" xfId="15132"/>
    <cellStyle name="SAPBEXexcBad7 4 2 2" xfId="15136"/>
    <cellStyle name="SAPBEXexcBad7 4 3" xfId="10188"/>
    <cellStyle name="SAPBEXexcBad7 4 3 2" xfId="15139"/>
    <cellStyle name="SAPBEXexcBad7 4 4" xfId="6707"/>
    <cellStyle name="SAPBEXexcBad7 4 4 2" xfId="15145"/>
    <cellStyle name="SAPBEXexcBad7 4 5" xfId="67"/>
    <cellStyle name="SAPBEXexcBad7 4 5 2" xfId="15150"/>
    <cellStyle name="SAPBEXexcBad7 4 6" xfId="6515"/>
    <cellStyle name="SAPBEXexcBad7 4 6 2" xfId="4240"/>
    <cellStyle name="SAPBEXexcBad7 4 7" xfId="11143"/>
    <cellStyle name="SAPBEXexcBad7 5" xfId="15494"/>
    <cellStyle name="SAPBEXexcBad7 5 2" xfId="15184"/>
    <cellStyle name="SAPBEXexcBad7 5 2 2" xfId="11990"/>
    <cellStyle name="SAPBEXexcBad7 5 3" xfId="10198"/>
    <cellStyle name="SAPBEXexcBad7 5 3 2" xfId="15186"/>
    <cellStyle name="SAPBEXexcBad7 5 4" xfId="6233"/>
    <cellStyle name="SAPBEXexcBad7 5 4 2" xfId="15191"/>
    <cellStyle name="SAPBEXexcBad7 5 5" xfId="2459"/>
    <cellStyle name="SAPBEXexcBad7 5 5 2" xfId="15195"/>
    <cellStyle name="SAPBEXexcBad7 5 6" xfId="8918"/>
    <cellStyle name="SAPBEXexcBad7 5 6 2" xfId="5587"/>
    <cellStyle name="SAPBEXexcBad7 5 7" xfId="773"/>
    <cellStyle name="SAPBEXexcBad7 6" xfId="16256"/>
    <cellStyle name="SAPBEXexcBad7 6 2" xfId="15235"/>
    <cellStyle name="SAPBEXexcBad7 6 2 2" xfId="15239"/>
    <cellStyle name="SAPBEXexcBad7 6 3" xfId="10205"/>
    <cellStyle name="SAPBEXexcBad7 6 3 2" xfId="3904"/>
    <cellStyle name="SAPBEXexcBad7 6 4" xfId="15241"/>
    <cellStyle name="SAPBEXexcBad7 6 4 2" xfId="15245"/>
    <cellStyle name="SAPBEXexcBad7 6 5" xfId="15247"/>
    <cellStyle name="SAPBEXexcBad7 6 5 2" xfId="15250"/>
    <cellStyle name="SAPBEXexcBad7 6 6" xfId="15253"/>
    <cellStyle name="SAPBEXexcBad7 6 6 2" xfId="15258"/>
    <cellStyle name="SAPBEXexcBad7 6 7" xfId="11149"/>
    <cellStyle name="SAPBEXexcBad7 7" xfId="12650"/>
    <cellStyle name="SAPBEXexcBad7 7 2" xfId="16261"/>
    <cellStyle name="SAPBEXexcBad7 8" xfId="16262"/>
    <cellStyle name="SAPBEXexcBad7 8 2" xfId="16266"/>
    <cellStyle name="SAPBEXexcBad7 9" xfId="16268"/>
    <cellStyle name="SAPBEXexcBad7 9 2" xfId="16274"/>
    <cellStyle name="SAPBEXexcBad8" xfId="16279"/>
    <cellStyle name="SAPBEXexcBad8 10" xfId="3043"/>
    <cellStyle name="SAPBEXexcBad8 10 2" xfId="16282"/>
    <cellStyle name="SAPBEXexcBad8 11" xfId="16283"/>
    <cellStyle name="SAPBEXexcBad8 11 2" xfId="16284"/>
    <cellStyle name="SAPBEXexcBad8 12" xfId="691"/>
    <cellStyle name="SAPBEXexcBad8 2" xfId="15580"/>
    <cellStyle name="SAPBEXexcBad8 2 2" xfId="15584"/>
    <cellStyle name="SAPBEXexcBad8 2 2 2" xfId="16285"/>
    <cellStyle name="SAPBEXexcBad8 2 2 2 2" xfId="16288"/>
    <cellStyle name="SAPBEXexcBad8 2 2 3" xfId="16295"/>
    <cellStyle name="SAPBEXexcBad8 2 2 3 2" xfId="12686"/>
    <cellStyle name="SAPBEXexcBad8 2 2 4" xfId="16297"/>
    <cellStyle name="SAPBEXexcBad8 2 2 4 2" xfId="12759"/>
    <cellStyle name="SAPBEXexcBad8 2 2 5" xfId="16298"/>
    <cellStyle name="SAPBEXexcBad8 2 2 5 2" xfId="12789"/>
    <cellStyle name="SAPBEXexcBad8 2 2 6" xfId="4670"/>
    <cellStyle name="SAPBEXexcBad8 2 2 6 2" xfId="12814"/>
    <cellStyle name="SAPBEXexcBad8 2 2 7" xfId="16299"/>
    <cellStyle name="SAPBEXexcBad8 2 3" xfId="16301"/>
    <cellStyle name="SAPBEXexcBad8 2 3 2" xfId="16303"/>
    <cellStyle name="SAPBEXexcBad8 2 3 2 2" xfId="16307"/>
    <cellStyle name="SAPBEXexcBad8 2 3 3" xfId="16308"/>
    <cellStyle name="SAPBEXexcBad8 2 3 3 2" xfId="12970"/>
    <cellStyle name="SAPBEXexcBad8 2 3 4" xfId="2854"/>
    <cellStyle name="SAPBEXexcBad8 2 3 4 2" xfId="13092"/>
    <cellStyle name="SAPBEXexcBad8 2 3 5" xfId="16309"/>
    <cellStyle name="SAPBEXexcBad8 2 3 5 2" xfId="13127"/>
    <cellStyle name="SAPBEXexcBad8 2 3 6" xfId="14675"/>
    <cellStyle name="SAPBEXexcBad8 2 3 6 2" xfId="6130"/>
    <cellStyle name="SAPBEXexcBad8 2 3 7" xfId="16310"/>
    <cellStyle name="SAPBEXexcBad8 2 4" xfId="16315"/>
    <cellStyle name="SAPBEXexcBad8 2 4 2" xfId="16318"/>
    <cellStyle name="SAPBEXexcBad8 2 5" xfId="5201"/>
    <cellStyle name="SAPBEXexcBad8 2 5 2" xfId="742"/>
    <cellStyle name="SAPBEXexcBad8 2 6" xfId="16320"/>
    <cellStyle name="SAPBEXexcBad8 2 6 2" xfId="3772"/>
    <cellStyle name="SAPBEXexcBad8 2 7" xfId="14156"/>
    <cellStyle name="SAPBEXexcBad8 2 7 2" xfId="16328"/>
    <cellStyle name="SAPBEXexcBad8 2 8" xfId="16331"/>
    <cellStyle name="SAPBEXexcBad8 2 8 2" xfId="16339"/>
    <cellStyle name="SAPBEXexcBad8 2 9" xfId="16346"/>
    <cellStyle name="SAPBEXexcBad8 3" xfId="15588"/>
    <cellStyle name="SAPBEXexcBad8 3 2" xfId="15595"/>
    <cellStyle name="SAPBEXexcBad8 3 2 2" xfId="6806"/>
    <cellStyle name="SAPBEXexcBad8 3 2 2 2" xfId="16349"/>
    <cellStyle name="SAPBEXexcBad8 3 2 3" xfId="16350"/>
    <cellStyle name="SAPBEXexcBad8 3 2 3 2" xfId="16351"/>
    <cellStyle name="SAPBEXexcBad8 3 2 4" xfId="16352"/>
    <cellStyle name="SAPBEXexcBad8 3 2 4 2" xfId="16353"/>
    <cellStyle name="SAPBEXexcBad8 3 2 5" xfId="16354"/>
    <cellStyle name="SAPBEXexcBad8 3 2 5 2" xfId="16355"/>
    <cellStyle name="SAPBEXexcBad8 3 2 6" xfId="16358"/>
    <cellStyle name="SAPBEXexcBad8 3 2 6 2" xfId="16360"/>
    <cellStyle name="SAPBEXexcBad8 3 2 7" xfId="16361"/>
    <cellStyle name="SAPBEXexcBad8 3 3" xfId="5872"/>
    <cellStyle name="SAPBEXexcBad8 3 3 2" xfId="16366"/>
    <cellStyle name="SAPBEXexcBad8 3 3 2 2" xfId="1917"/>
    <cellStyle name="SAPBEXexcBad8 3 3 3" xfId="16367"/>
    <cellStyle name="SAPBEXexcBad8 3 3 3 2" xfId="16368"/>
    <cellStyle name="SAPBEXexcBad8 3 3 4" xfId="16371"/>
    <cellStyle name="SAPBEXexcBad8 3 3 4 2" xfId="16372"/>
    <cellStyle name="SAPBEXexcBad8 3 3 5" xfId="5536"/>
    <cellStyle name="SAPBEXexcBad8 3 3 5 2" xfId="3798"/>
    <cellStyle name="SAPBEXexcBad8 3 3 6" xfId="16375"/>
    <cellStyle name="SAPBEXexcBad8 3 3 6 2" xfId="16378"/>
    <cellStyle name="SAPBEXexcBad8 3 3 7" xfId="16380"/>
    <cellStyle name="SAPBEXexcBad8 3 4" xfId="16389"/>
    <cellStyle name="SAPBEXexcBad8 3 4 2" xfId="5203"/>
    <cellStyle name="SAPBEXexcBad8 3 5" xfId="3549"/>
    <cellStyle name="SAPBEXexcBad8 3 5 2" xfId="6106"/>
    <cellStyle name="SAPBEXexcBad8 3 6" xfId="16392"/>
    <cellStyle name="SAPBEXexcBad8 3 6 2" xfId="16395"/>
    <cellStyle name="SAPBEXexcBad8 3 7" xfId="14164"/>
    <cellStyle name="SAPBEXexcBad8 3 7 2" xfId="16398"/>
    <cellStyle name="SAPBEXexcBad8 3 8" xfId="16401"/>
    <cellStyle name="SAPBEXexcBad8 3 8 2" xfId="16408"/>
    <cellStyle name="SAPBEXexcBad8 3 9" xfId="6165"/>
    <cellStyle name="SAPBEXexcBad8 4" xfId="9217"/>
    <cellStyle name="SAPBEXexcBad8 4 2" xfId="2758"/>
    <cellStyle name="SAPBEXexcBad8 4 2 2" xfId="14572"/>
    <cellStyle name="SAPBEXexcBad8 4 3" xfId="10229"/>
    <cellStyle name="SAPBEXexcBad8 4 3 2" xfId="16413"/>
    <cellStyle name="SAPBEXexcBad8 4 4" xfId="16292"/>
    <cellStyle name="SAPBEXexcBad8 4 4 2" xfId="16418"/>
    <cellStyle name="SAPBEXexcBad8 4 5" xfId="16424"/>
    <cellStyle name="SAPBEXexcBad8 4 5 2" xfId="16426"/>
    <cellStyle name="SAPBEXexcBad8 4 6" xfId="2658"/>
    <cellStyle name="SAPBEXexcBad8 4 6 2" xfId="16428"/>
    <cellStyle name="SAPBEXexcBad8 4 7" xfId="16430"/>
    <cellStyle name="SAPBEXexcBad8 5" xfId="15599"/>
    <cellStyle name="SAPBEXexcBad8 5 2" xfId="12635"/>
    <cellStyle name="SAPBEXexcBad8 5 2 2" xfId="12639"/>
    <cellStyle name="SAPBEXexcBad8 5 3" xfId="12676"/>
    <cellStyle name="SAPBEXexcBad8 5 3 2" xfId="12679"/>
    <cellStyle name="SAPBEXexcBad8 5 4" xfId="12682"/>
    <cellStyle name="SAPBEXexcBad8 5 4 2" xfId="12691"/>
    <cellStyle name="SAPBEXexcBad8 5 5" xfId="3931"/>
    <cellStyle name="SAPBEXexcBad8 5 5 2" xfId="12695"/>
    <cellStyle name="SAPBEXexcBad8 5 6" xfId="4517"/>
    <cellStyle name="SAPBEXexcBad8 5 6 2" xfId="6016"/>
    <cellStyle name="SAPBEXexcBad8 5 7" xfId="12700"/>
    <cellStyle name="SAPBEXexcBad8 6" xfId="16431"/>
    <cellStyle name="SAPBEXexcBad8 6 2" xfId="12740"/>
    <cellStyle name="SAPBEXexcBad8 6 2 2" xfId="12744"/>
    <cellStyle name="SAPBEXexcBad8 6 3" xfId="8115"/>
    <cellStyle name="SAPBEXexcBad8 6 3 2" xfId="12753"/>
    <cellStyle name="SAPBEXexcBad8 6 4" xfId="12755"/>
    <cellStyle name="SAPBEXexcBad8 6 4 2" xfId="3558"/>
    <cellStyle name="SAPBEXexcBad8 6 5" xfId="12760"/>
    <cellStyle name="SAPBEXexcBad8 6 5 2" xfId="12762"/>
    <cellStyle name="SAPBEXexcBad8 6 6" xfId="12764"/>
    <cellStyle name="SAPBEXexcBad8 6 6 2" xfId="7596"/>
    <cellStyle name="SAPBEXexcBad8 6 7" xfId="12766"/>
    <cellStyle name="SAPBEXexcBad8 7" xfId="12664"/>
    <cellStyle name="SAPBEXexcBad8 7 2" xfId="12781"/>
    <cellStyle name="SAPBEXexcBad8 8" xfId="16433"/>
    <cellStyle name="SAPBEXexcBad8 8 2" xfId="12808"/>
    <cellStyle name="SAPBEXexcBad8 9" xfId="16434"/>
    <cellStyle name="SAPBEXexcBad8 9 2" xfId="12833"/>
    <cellStyle name="SAPBEXexcBad9" xfId="16437"/>
    <cellStyle name="SAPBEXexcBad9 10" xfId="8976"/>
    <cellStyle name="SAPBEXexcBad9 10 2" xfId="9118"/>
    <cellStyle name="SAPBEXexcBad9 11" xfId="16439"/>
    <cellStyle name="SAPBEXexcBad9 11 2" xfId="10603"/>
    <cellStyle name="SAPBEXexcBad9 12" xfId="16441"/>
    <cellStyle name="SAPBEXexcBad9 2" xfId="16442"/>
    <cellStyle name="SAPBEXexcBad9 2 2" xfId="2997"/>
    <cellStyle name="SAPBEXexcBad9 2 2 2" xfId="16445"/>
    <cellStyle name="SAPBEXexcBad9 2 2 2 2" xfId="16449"/>
    <cellStyle name="SAPBEXexcBad9 2 2 3" xfId="16450"/>
    <cellStyle name="SAPBEXexcBad9 2 2 3 2" xfId="16451"/>
    <cellStyle name="SAPBEXexcBad9 2 2 4" xfId="12047"/>
    <cellStyle name="SAPBEXexcBad9 2 2 4 2" xfId="16452"/>
    <cellStyle name="SAPBEXexcBad9 2 2 5" xfId="3109"/>
    <cellStyle name="SAPBEXexcBad9 2 2 5 2" xfId="16453"/>
    <cellStyle name="SAPBEXexcBad9 2 2 6" xfId="7523"/>
    <cellStyle name="SAPBEXexcBad9 2 2 6 2" xfId="4387"/>
    <cellStyle name="SAPBEXexcBad9 2 2 7" xfId="6351"/>
    <cellStyle name="SAPBEXexcBad9 2 3" xfId="16457"/>
    <cellStyle name="SAPBEXexcBad9 2 3 2" xfId="6418"/>
    <cellStyle name="SAPBEXexcBad9 2 3 2 2" xfId="16461"/>
    <cellStyle name="SAPBEXexcBad9 2 3 3" xfId="16462"/>
    <cellStyle name="SAPBEXexcBad9 2 3 3 2" xfId="16464"/>
    <cellStyle name="SAPBEXexcBad9 2 3 4" xfId="12054"/>
    <cellStyle name="SAPBEXexcBad9 2 3 4 2" xfId="9000"/>
    <cellStyle name="SAPBEXexcBad9 2 3 5" xfId="16465"/>
    <cellStyle name="SAPBEXexcBad9 2 3 5 2" xfId="16467"/>
    <cellStyle name="SAPBEXexcBad9 2 3 6" xfId="2745"/>
    <cellStyle name="SAPBEXexcBad9 2 3 6 2" xfId="6175"/>
    <cellStyle name="SAPBEXexcBad9 2 3 7" xfId="16035"/>
    <cellStyle name="SAPBEXexcBad9 2 4" xfId="6804"/>
    <cellStyle name="SAPBEXexcBad9 2 4 2" xfId="16472"/>
    <cellStyle name="SAPBEXexcBad9 2 5" xfId="16476"/>
    <cellStyle name="SAPBEXexcBad9 2 5 2" xfId="2592"/>
    <cellStyle name="SAPBEXexcBad9 2 6" xfId="13426"/>
    <cellStyle name="SAPBEXexcBad9 2 6 2" xfId="16480"/>
    <cellStyle name="SAPBEXexcBad9 2 7" xfId="16482"/>
    <cellStyle name="SAPBEXexcBad9 2 7 2" xfId="16488"/>
    <cellStyle name="SAPBEXexcBad9 2 8" xfId="16490"/>
    <cellStyle name="SAPBEXexcBad9 2 8 2" xfId="16495"/>
    <cellStyle name="SAPBEXexcBad9 2 9" xfId="16497"/>
    <cellStyle name="SAPBEXexcBad9 3" xfId="16499"/>
    <cellStyle name="SAPBEXexcBad9 3 2" xfId="16502"/>
    <cellStyle name="SAPBEXexcBad9 3 2 2" xfId="16504"/>
    <cellStyle name="SAPBEXexcBad9 3 2 2 2" xfId="10867"/>
    <cellStyle name="SAPBEXexcBad9 3 2 3" xfId="5980"/>
    <cellStyle name="SAPBEXexcBad9 3 2 3 2" xfId="10899"/>
    <cellStyle name="SAPBEXexcBad9 3 2 4" xfId="1887"/>
    <cellStyle name="SAPBEXexcBad9 3 2 4 2" xfId="4543"/>
    <cellStyle name="SAPBEXexcBad9 3 2 5" xfId="11454"/>
    <cellStyle name="SAPBEXexcBad9 3 2 5 2" xfId="16507"/>
    <cellStyle name="SAPBEXexcBad9 3 2 6" xfId="7385"/>
    <cellStyle name="SAPBEXexcBad9 3 2 6 2" xfId="16511"/>
    <cellStyle name="SAPBEXexcBad9 3 2 7" xfId="4062"/>
    <cellStyle name="SAPBEXexcBad9 3 3" xfId="16514"/>
    <cellStyle name="SAPBEXexcBad9 3 3 2" xfId="219"/>
    <cellStyle name="SAPBEXexcBad9 3 3 2 2" xfId="6483"/>
    <cellStyle name="SAPBEXexcBad9 3 3 3" xfId="16517"/>
    <cellStyle name="SAPBEXexcBad9 3 3 3 2" xfId="16519"/>
    <cellStyle name="SAPBEXexcBad9 3 3 4" xfId="16521"/>
    <cellStyle name="SAPBEXexcBad9 3 3 4 2" xfId="2713"/>
    <cellStyle name="SAPBEXexcBad9 3 3 5" xfId="16523"/>
    <cellStyle name="SAPBEXexcBad9 3 3 5 2" xfId="14654"/>
    <cellStyle name="SAPBEXexcBad9 3 3 6" xfId="7390"/>
    <cellStyle name="SAPBEXexcBad9 3 3 6 2" xfId="16527"/>
    <cellStyle name="SAPBEXexcBad9 3 3 7" xfId="16042"/>
    <cellStyle name="SAPBEXexcBad9 3 4" xfId="469"/>
    <cellStyle name="SAPBEXexcBad9 3 4 2" xfId="1913"/>
    <cellStyle name="SAPBEXexcBad9 3 5" xfId="6989"/>
    <cellStyle name="SAPBEXexcBad9 3 5 2" xfId="16531"/>
    <cellStyle name="SAPBEXexcBad9 3 6" xfId="13429"/>
    <cellStyle name="SAPBEXexcBad9 3 6 2" xfId="16534"/>
    <cellStyle name="SAPBEXexcBad9 3 7" xfId="16538"/>
    <cellStyle name="SAPBEXexcBad9 3 7 2" xfId="16544"/>
    <cellStyle name="SAPBEXexcBad9 3 8" xfId="16547"/>
    <cellStyle name="SAPBEXexcBad9 3 8 2" xfId="16554"/>
    <cellStyle name="SAPBEXexcBad9 3 9" xfId="16558"/>
    <cellStyle name="SAPBEXexcBad9 4" xfId="9225"/>
    <cellStyle name="SAPBEXexcBad9 4 2" xfId="16560"/>
    <cellStyle name="SAPBEXexcBad9 4 2 2" xfId="16562"/>
    <cellStyle name="SAPBEXexcBad9 4 3" xfId="16564"/>
    <cellStyle name="SAPBEXexcBad9 4 3 2" xfId="16567"/>
    <cellStyle name="SAPBEXexcBad9 4 4" xfId="16304"/>
    <cellStyle name="SAPBEXexcBad9 4 4 2" xfId="16569"/>
    <cellStyle name="SAPBEXexcBad9 4 5" xfId="4685"/>
    <cellStyle name="SAPBEXexcBad9 4 5 2" xfId="16572"/>
    <cellStyle name="SAPBEXexcBad9 4 6" xfId="13435"/>
    <cellStyle name="SAPBEXexcBad9 4 6 2" xfId="16575"/>
    <cellStyle name="SAPBEXexcBad9 4 7" xfId="16577"/>
    <cellStyle name="SAPBEXexcBad9 5" xfId="16579"/>
    <cellStyle name="SAPBEXexcBad9 5 2" xfId="12919"/>
    <cellStyle name="SAPBEXexcBad9 5 2 2" xfId="12925"/>
    <cellStyle name="SAPBEXexcBad9 5 3" xfId="12958"/>
    <cellStyle name="SAPBEXexcBad9 5 3 2" xfId="10273"/>
    <cellStyle name="SAPBEXexcBad9 5 4" xfId="12966"/>
    <cellStyle name="SAPBEXexcBad9 5 4 2" xfId="12976"/>
    <cellStyle name="SAPBEXexcBad9 5 5" xfId="12985"/>
    <cellStyle name="SAPBEXexcBad9 5 5 2" xfId="5218"/>
    <cellStyle name="SAPBEXexcBad9 5 6" xfId="12991"/>
    <cellStyle name="SAPBEXexcBad9 5 6 2" xfId="12999"/>
    <cellStyle name="SAPBEXexcBad9 5 7" xfId="756"/>
    <cellStyle name="SAPBEXexcBad9 6" xfId="16583"/>
    <cellStyle name="SAPBEXexcBad9 6 2" xfId="13047"/>
    <cellStyle name="SAPBEXexcBad9 6 2 2" xfId="13053"/>
    <cellStyle name="SAPBEXexcBad9 6 3" xfId="13072"/>
    <cellStyle name="SAPBEXexcBad9 6 3 2" xfId="13078"/>
    <cellStyle name="SAPBEXexcBad9 6 4" xfId="13086"/>
    <cellStyle name="SAPBEXexcBad9 6 4 2" xfId="13093"/>
    <cellStyle name="SAPBEXexcBad9 6 5" xfId="13097"/>
    <cellStyle name="SAPBEXexcBad9 6 5 2" xfId="6820"/>
    <cellStyle name="SAPBEXexcBad9 6 6" xfId="13100"/>
    <cellStyle name="SAPBEXexcBad9 6 6 2" xfId="13103"/>
    <cellStyle name="SAPBEXexcBad9 6 7" xfId="13106"/>
    <cellStyle name="SAPBEXexcBad9 7" xfId="16584"/>
    <cellStyle name="SAPBEXexcBad9 7 2" xfId="13115"/>
    <cellStyle name="SAPBEXexcBad9 8" xfId="16586"/>
    <cellStyle name="SAPBEXexcBad9 8 2" xfId="13148"/>
    <cellStyle name="SAPBEXexcBad9 9" xfId="16587"/>
    <cellStyle name="SAPBEXexcBad9 9 2" xfId="13172"/>
    <cellStyle name="SAPBEXexcCritical4" xfId="4864"/>
    <cellStyle name="SAPBEXexcCritical4 10" xfId="11391"/>
    <cellStyle name="SAPBEXexcCritical4 10 2" xfId="11397"/>
    <cellStyle name="SAPBEXexcCritical4 11" xfId="8896"/>
    <cellStyle name="SAPBEXexcCritical4 11 2" xfId="11401"/>
    <cellStyle name="SAPBEXexcCritical4 12" xfId="9165"/>
    <cellStyle name="SAPBEXexcCritical4 2" xfId="12100"/>
    <cellStyle name="SAPBEXexcCritical4 2 2" xfId="5752"/>
    <cellStyle name="SAPBEXexcCritical4 2 2 2" xfId="16588"/>
    <cellStyle name="SAPBEXexcCritical4 2 2 2 2" xfId="7917"/>
    <cellStyle name="SAPBEXexcCritical4 2 2 3" xfId="16590"/>
    <cellStyle name="SAPBEXexcCritical4 2 2 3 2" xfId="16592"/>
    <cellStyle name="SAPBEXexcCritical4 2 2 4" xfId="16596"/>
    <cellStyle name="SAPBEXexcCritical4 2 2 4 2" xfId="16598"/>
    <cellStyle name="SAPBEXexcCritical4 2 2 5" xfId="10052"/>
    <cellStyle name="SAPBEXexcCritical4 2 2 5 2" xfId="10058"/>
    <cellStyle name="SAPBEXexcCritical4 2 2 6" xfId="10079"/>
    <cellStyle name="SAPBEXexcCritical4 2 2 6 2" xfId="10086"/>
    <cellStyle name="SAPBEXexcCritical4 2 2 7" xfId="10113"/>
    <cellStyle name="SAPBEXexcCritical4 2 3" xfId="2894"/>
    <cellStyle name="SAPBEXexcCritical4 2 3 2" xfId="16600"/>
    <cellStyle name="SAPBEXexcCritical4 2 3 2 2" xfId="16601"/>
    <cellStyle name="SAPBEXexcCritical4 2 3 3" xfId="16602"/>
    <cellStyle name="SAPBEXexcCritical4 2 3 3 2" xfId="7815"/>
    <cellStyle name="SAPBEXexcCritical4 2 3 4" xfId="16603"/>
    <cellStyle name="SAPBEXexcCritical4 2 3 4 2" xfId="13840"/>
    <cellStyle name="SAPBEXexcCritical4 2 3 5" xfId="1573"/>
    <cellStyle name="SAPBEXexcCritical4 2 3 5 2" xfId="10154"/>
    <cellStyle name="SAPBEXexcCritical4 2 3 6" xfId="10157"/>
    <cellStyle name="SAPBEXexcCritical4 2 3 6 2" xfId="1976"/>
    <cellStyle name="SAPBEXexcCritical4 2 3 7" xfId="10163"/>
    <cellStyle name="SAPBEXexcCritical4 2 4" xfId="13253"/>
    <cellStyle name="SAPBEXexcCritical4 2 4 2" xfId="16605"/>
    <cellStyle name="SAPBEXexcCritical4 2 5" xfId="3573"/>
    <cellStyle name="SAPBEXexcCritical4 2 5 2" xfId="16607"/>
    <cellStyle name="SAPBEXexcCritical4 2 6" xfId="16608"/>
    <cellStyle name="SAPBEXexcCritical4 2 6 2" xfId="6930"/>
    <cellStyle name="SAPBEXexcCritical4 2 7" xfId="4232"/>
    <cellStyle name="SAPBEXexcCritical4 2 7 2" xfId="16610"/>
    <cellStyle name="SAPBEXexcCritical4 2 8" xfId="16067"/>
    <cellStyle name="SAPBEXexcCritical4 2 8 2" xfId="16070"/>
    <cellStyle name="SAPBEXexcCritical4 2 9" xfId="16074"/>
    <cellStyle name="SAPBEXexcCritical4 3" xfId="16613"/>
    <cellStyle name="SAPBEXexcCritical4 3 2" xfId="1885"/>
    <cellStyle name="SAPBEXexcCritical4 3 2 2" xfId="16615"/>
    <cellStyle name="SAPBEXexcCritical4 3 2 2 2" xfId="15016"/>
    <cellStyle name="SAPBEXexcCritical4 3 2 3" xfId="14513"/>
    <cellStyle name="SAPBEXexcCritical4 3 2 3 2" xfId="5699"/>
    <cellStyle name="SAPBEXexcCritical4 3 2 4" xfId="14518"/>
    <cellStyle name="SAPBEXexcCritical4 3 2 4 2" xfId="14525"/>
    <cellStyle name="SAPBEXexcCritical4 3 2 5" xfId="14529"/>
    <cellStyle name="SAPBEXexcCritical4 3 2 5 2" xfId="5862"/>
    <cellStyle name="SAPBEXexcCritical4 3 2 6" xfId="5515"/>
    <cellStyle name="SAPBEXexcCritical4 3 2 6 2" xfId="14535"/>
    <cellStyle name="SAPBEXexcCritical4 3 2 7" xfId="3435"/>
    <cellStyle name="SAPBEXexcCritical4 3 3" xfId="16617"/>
    <cellStyle name="SAPBEXexcCritical4 3 3 2" xfId="16619"/>
    <cellStyle name="SAPBEXexcCritical4 3 3 2 2" xfId="15172"/>
    <cellStyle name="SAPBEXexcCritical4 3 3 3" xfId="16446"/>
    <cellStyle name="SAPBEXexcCritical4 3 3 3 2" xfId="16621"/>
    <cellStyle name="SAPBEXexcCritical4 3 3 4" xfId="16625"/>
    <cellStyle name="SAPBEXexcCritical4 3 3 4 2" xfId="16626"/>
    <cellStyle name="SAPBEXexcCritical4 3 3 5" xfId="4022"/>
    <cellStyle name="SAPBEXexcCritical4 3 3 5 2" xfId="6589"/>
    <cellStyle name="SAPBEXexcCritical4 3 3 6" xfId="4144"/>
    <cellStyle name="SAPBEXexcCritical4 3 3 6 2" xfId="5313"/>
    <cellStyle name="SAPBEXexcCritical4 3 3 7" xfId="16629"/>
    <cellStyle name="SAPBEXexcCritical4 3 4" xfId="6892"/>
    <cellStyle name="SAPBEXexcCritical4 3 4 2" xfId="166"/>
    <cellStyle name="SAPBEXexcCritical4 3 5" xfId="6865"/>
    <cellStyle name="SAPBEXexcCritical4 3 5 2" xfId="5883"/>
    <cellStyle name="SAPBEXexcCritical4 3 6" xfId="7019"/>
    <cellStyle name="SAPBEXexcCritical4 3 6 2" xfId="6520"/>
    <cellStyle name="SAPBEXexcCritical4 3 7" xfId="9744"/>
    <cellStyle name="SAPBEXexcCritical4 3 7 2" xfId="9137"/>
    <cellStyle name="SAPBEXexcCritical4 3 8" xfId="9747"/>
    <cellStyle name="SAPBEXexcCritical4 3 8 2" xfId="9753"/>
    <cellStyle name="SAPBEXexcCritical4 3 9" xfId="1950"/>
    <cellStyle name="SAPBEXexcCritical4 4" xfId="16630"/>
    <cellStyle name="SAPBEXexcCritical4 4 2" xfId="16631"/>
    <cellStyle name="SAPBEXexcCritical4 4 2 2" xfId="16632"/>
    <cellStyle name="SAPBEXexcCritical4 4 3" xfId="16633"/>
    <cellStyle name="SAPBEXexcCritical4 4 3 2" xfId="16634"/>
    <cellStyle name="SAPBEXexcCritical4 4 4" xfId="9759"/>
    <cellStyle name="SAPBEXexcCritical4 4 4 2" xfId="9765"/>
    <cellStyle name="SAPBEXexcCritical4 4 5" xfId="7759"/>
    <cellStyle name="SAPBEXexcCritical4 4 5 2" xfId="8991"/>
    <cellStyle name="SAPBEXexcCritical4 4 6" xfId="7494"/>
    <cellStyle name="SAPBEXexcCritical4 4 6 2" xfId="7049"/>
    <cellStyle name="SAPBEXexcCritical4 4 7" xfId="2863"/>
    <cellStyle name="SAPBEXexcCritical4 5" xfId="16636"/>
    <cellStyle name="SAPBEXexcCritical4 5 2" xfId="16638"/>
    <cellStyle name="SAPBEXexcCritical4 5 2 2" xfId="16639"/>
    <cellStyle name="SAPBEXexcCritical4 5 3" xfId="123"/>
    <cellStyle name="SAPBEXexcCritical4 5 3 2" xfId="11710"/>
    <cellStyle name="SAPBEXexcCritical4 5 4" xfId="2093"/>
    <cellStyle name="SAPBEXexcCritical4 5 4 2" xfId="266"/>
    <cellStyle name="SAPBEXexcCritical4 5 5" xfId="2408"/>
    <cellStyle name="SAPBEXexcCritical4 5 5 2" xfId="16641"/>
    <cellStyle name="SAPBEXexcCritical4 5 6" xfId="2299"/>
    <cellStyle name="SAPBEXexcCritical4 5 6 2" xfId="8405"/>
    <cellStyle name="SAPBEXexcCritical4 5 7" xfId="16643"/>
    <cellStyle name="SAPBEXexcCritical4 6" xfId="5347"/>
    <cellStyle name="SAPBEXexcCritical4 6 2" xfId="3724"/>
    <cellStyle name="SAPBEXexcCritical4 6 2 2" xfId="16645"/>
    <cellStyle name="SAPBEXexcCritical4 6 3" xfId="16649"/>
    <cellStyle name="SAPBEXexcCritical4 6 3 2" xfId="16653"/>
    <cellStyle name="SAPBEXexcCritical4 6 4" xfId="628"/>
    <cellStyle name="SAPBEXexcCritical4 6 4 2" xfId="16657"/>
    <cellStyle name="SAPBEXexcCritical4 6 5" xfId="4164"/>
    <cellStyle name="SAPBEXexcCritical4 6 5 2" xfId="13230"/>
    <cellStyle name="SAPBEXexcCritical4 6 6" xfId="16660"/>
    <cellStyle name="SAPBEXexcCritical4 6 6 2" xfId="708"/>
    <cellStyle name="SAPBEXexcCritical4 6 7" xfId="566"/>
    <cellStyle name="SAPBEXexcCritical4 7" xfId="833"/>
    <cellStyle name="SAPBEXexcCritical4 7 2" xfId="16662"/>
    <cellStyle name="SAPBEXexcCritical4 8" xfId="13757"/>
    <cellStyle name="SAPBEXexcCritical4 8 2" xfId="16664"/>
    <cellStyle name="SAPBEXexcCritical4 9" xfId="9558"/>
    <cellStyle name="SAPBEXexcCritical4 9 2" xfId="3126"/>
    <cellStyle name="SAPBEXexcCritical5" xfId="4497"/>
    <cellStyle name="SAPBEXexcCritical5 10" xfId="8128"/>
    <cellStyle name="SAPBEXexcCritical5 10 2" xfId="8133"/>
    <cellStyle name="SAPBEXexcCritical5 11" xfId="1588"/>
    <cellStyle name="SAPBEXexcCritical5 11 2" xfId="7927"/>
    <cellStyle name="SAPBEXexcCritical5 12" xfId="16665"/>
    <cellStyle name="SAPBEXexcCritical5 2" xfId="253"/>
    <cellStyle name="SAPBEXexcCritical5 2 2" xfId="360"/>
    <cellStyle name="SAPBEXexcCritical5 2 2 2" xfId="16669"/>
    <cellStyle name="SAPBEXexcCritical5 2 2 2 2" xfId="13216"/>
    <cellStyle name="SAPBEXexcCritical5 2 2 3" xfId="16670"/>
    <cellStyle name="SAPBEXexcCritical5 2 2 3 2" xfId="12302"/>
    <cellStyle name="SAPBEXexcCritical5 2 2 4" xfId="16672"/>
    <cellStyle name="SAPBEXexcCritical5 2 2 4 2" xfId="11641"/>
    <cellStyle name="SAPBEXexcCritical5 2 2 5" xfId="16674"/>
    <cellStyle name="SAPBEXexcCritical5 2 2 5 2" xfId="16676"/>
    <cellStyle name="SAPBEXexcCritical5 2 2 6" xfId="3644"/>
    <cellStyle name="SAPBEXexcCritical5 2 2 6 2" xfId="767"/>
    <cellStyle name="SAPBEXexcCritical5 2 2 7" xfId="16334"/>
    <cellStyle name="SAPBEXexcCritical5 2 3" xfId="16680"/>
    <cellStyle name="SAPBEXexcCritical5 2 3 2" xfId="16062"/>
    <cellStyle name="SAPBEXexcCritical5 2 3 2 2" xfId="16066"/>
    <cellStyle name="SAPBEXexcCritical5 2 3 3" xfId="16102"/>
    <cellStyle name="SAPBEXexcCritical5 2 3 3 2" xfId="9746"/>
    <cellStyle name="SAPBEXexcCritical5 2 3 4" xfId="16113"/>
    <cellStyle name="SAPBEXexcCritical5 2 3 4 2" xfId="1728"/>
    <cellStyle name="SAPBEXexcCritical5 2 3 5" xfId="16125"/>
    <cellStyle name="SAPBEXexcCritical5 2 3 5 2" xfId="3047"/>
    <cellStyle name="SAPBEXexcCritical5 2 3 6" xfId="16128"/>
    <cellStyle name="SAPBEXexcCritical5 2 3 6 2" xfId="16131"/>
    <cellStyle name="SAPBEXexcCritical5 2 3 7" xfId="16135"/>
    <cellStyle name="SAPBEXexcCritical5 2 4" xfId="13259"/>
    <cellStyle name="SAPBEXexcCritical5 2 4 2" xfId="16683"/>
    <cellStyle name="SAPBEXexcCritical5 2 5" xfId="16684"/>
    <cellStyle name="SAPBEXexcCritical5 2 5 2" xfId="16687"/>
    <cellStyle name="SAPBEXexcCritical5 2 6" xfId="8095"/>
    <cellStyle name="SAPBEXexcCritical5 2 6 2" xfId="16688"/>
    <cellStyle name="SAPBEXexcCritical5 2 7" xfId="13882"/>
    <cellStyle name="SAPBEXexcCritical5 2 7 2" xfId="16691"/>
    <cellStyle name="SAPBEXexcCritical5 2 8" xfId="2145"/>
    <cellStyle name="SAPBEXexcCritical5 2 8 2" xfId="16694"/>
    <cellStyle name="SAPBEXexcCritical5 2 9" xfId="8154"/>
    <cellStyle name="SAPBEXexcCritical5 3" xfId="84"/>
    <cellStyle name="SAPBEXexcCritical5 3 2" xfId="7428"/>
    <cellStyle name="SAPBEXexcCritical5 3 2 2" xfId="10830"/>
    <cellStyle name="SAPBEXexcCritical5 3 2 2 2" xfId="10833"/>
    <cellStyle name="SAPBEXexcCritical5 3 2 3" xfId="1899"/>
    <cellStyle name="SAPBEXexcCritical5 3 2 3 2" xfId="10835"/>
    <cellStyle name="SAPBEXexcCritical5 3 2 4" xfId="10837"/>
    <cellStyle name="SAPBEXexcCritical5 3 2 4 2" xfId="10841"/>
    <cellStyle name="SAPBEXexcCritical5 3 2 5" xfId="3347"/>
    <cellStyle name="SAPBEXexcCritical5 3 2 5 2" xfId="16697"/>
    <cellStyle name="SAPBEXexcCritical5 3 2 6" xfId="16699"/>
    <cellStyle name="SAPBEXexcCritical5 3 2 6 2" xfId="14474"/>
    <cellStyle name="SAPBEXexcCritical5 3 2 7" xfId="16403"/>
    <cellStyle name="SAPBEXexcCritical5 3 3" xfId="16700"/>
    <cellStyle name="SAPBEXexcCritical5 3 3 2" xfId="10861"/>
    <cellStyle name="SAPBEXexcCritical5 3 3 2 2" xfId="1425"/>
    <cellStyle name="SAPBEXexcCritical5 3 3 3" xfId="10863"/>
    <cellStyle name="SAPBEXexcCritical5 3 3 3 2" xfId="2397"/>
    <cellStyle name="SAPBEXexcCritical5 3 3 4" xfId="10871"/>
    <cellStyle name="SAPBEXexcCritical5 3 3 4 2" xfId="308"/>
    <cellStyle name="SAPBEXexcCritical5 3 3 5" xfId="782"/>
    <cellStyle name="SAPBEXexcCritical5 3 3 5 2" xfId="16704"/>
    <cellStyle name="SAPBEXexcCritical5 3 3 6" xfId="16706"/>
    <cellStyle name="SAPBEXexcCritical5 3 3 6 2" xfId="16709"/>
    <cellStyle name="SAPBEXexcCritical5 3 3 7" xfId="3708"/>
    <cellStyle name="SAPBEXexcCritical5 3 4" xfId="1252"/>
    <cellStyle name="SAPBEXexcCritical5 3 4 2" xfId="9806"/>
    <cellStyle name="SAPBEXexcCritical5 3 5" xfId="5964"/>
    <cellStyle name="SAPBEXexcCritical5 3 5 2" xfId="9814"/>
    <cellStyle name="SAPBEXexcCritical5 3 6" xfId="2605"/>
    <cellStyle name="SAPBEXexcCritical5 3 6 2" xfId="3923"/>
    <cellStyle name="SAPBEXexcCritical5 3 7" xfId="9826"/>
    <cellStyle name="SAPBEXexcCritical5 3 7 2" xfId="7129"/>
    <cellStyle name="SAPBEXexcCritical5 3 8" xfId="6082"/>
    <cellStyle name="SAPBEXexcCritical5 3 8 2" xfId="9829"/>
    <cellStyle name="SAPBEXexcCritical5 3 9" xfId="2937"/>
    <cellStyle name="SAPBEXexcCritical5 4" xfId="503"/>
    <cellStyle name="SAPBEXexcCritical5 4 2" xfId="5046"/>
    <cellStyle name="SAPBEXexcCritical5 4 2 2" xfId="16710"/>
    <cellStyle name="SAPBEXexcCritical5 4 3" xfId="16712"/>
    <cellStyle name="SAPBEXexcCritical5 4 3 2" xfId="16713"/>
    <cellStyle name="SAPBEXexcCritical5 4 4" xfId="9832"/>
    <cellStyle name="SAPBEXexcCritical5 4 4 2" xfId="4924"/>
    <cellStyle name="SAPBEXexcCritical5 4 5" xfId="2632"/>
    <cellStyle name="SAPBEXexcCritical5 4 5 2" xfId="9838"/>
    <cellStyle name="SAPBEXexcCritical5 4 6" xfId="9844"/>
    <cellStyle name="SAPBEXexcCritical5 4 6 2" xfId="4350"/>
    <cellStyle name="SAPBEXexcCritical5 4 7" xfId="9851"/>
    <cellStyle name="SAPBEXexcCritical5 5" xfId="524"/>
    <cellStyle name="SAPBEXexcCritical5 5 2" xfId="1223"/>
    <cellStyle name="SAPBEXexcCritical5 5 2 2" xfId="4275"/>
    <cellStyle name="SAPBEXexcCritical5 5 3" xfId="16716"/>
    <cellStyle name="SAPBEXexcCritical5 5 3 2" xfId="16718"/>
    <cellStyle name="SAPBEXexcCritical5 5 4" xfId="9867"/>
    <cellStyle name="SAPBEXexcCritical5 5 4 2" xfId="16721"/>
    <cellStyle name="SAPBEXexcCritical5 5 5" xfId="16724"/>
    <cellStyle name="SAPBEXexcCritical5 5 5 2" xfId="16726"/>
    <cellStyle name="SAPBEXexcCritical5 5 6" xfId="16727"/>
    <cellStyle name="SAPBEXexcCritical5 5 6 2" xfId="1592"/>
    <cellStyle name="SAPBEXexcCritical5 5 7" xfId="13887"/>
    <cellStyle name="SAPBEXexcCritical5 6" xfId="16728"/>
    <cellStyle name="SAPBEXexcCritical5 6 2" xfId="16730"/>
    <cellStyle name="SAPBEXexcCritical5 6 2 2" xfId="16733"/>
    <cellStyle name="SAPBEXexcCritical5 6 3" xfId="16735"/>
    <cellStyle name="SAPBEXexcCritical5 6 3 2" xfId="16739"/>
    <cellStyle name="SAPBEXexcCritical5 6 4" xfId="9883"/>
    <cellStyle name="SAPBEXexcCritical5 6 4 2" xfId="16743"/>
    <cellStyle name="SAPBEXexcCritical5 6 5" xfId="16747"/>
    <cellStyle name="SAPBEXexcCritical5 6 5 2" xfId="16748"/>
    <cellStyle name="SAPBEXexcCritical5 6 6" xfId="16749"/>
    <cellStyle name="SAPBEXexcCritical5 6 6 2" xfId="16750"/>
    <cellStyle name="SAPBEXexcCritical5 6 7" xfId="13889"/>
    <cellStyle name="SAPBEXexcCritical5 7" xfId="16751"/>
    <cellStyle name="SAPBEXexcCritical5 7 2" xfId="16754"/>
    <cellStyle name="SAPBEXexcCritical5 8" xfId="13765"/>
    <cellStyle name="SAPBEXexcCritical5 8 2" xfId="16755"/>
    <cellStyle name="SAPBEXexcCritical5 9" xfId="9588"/>
    <cellStyle name="SAPBEXexcCritical5 9 2" xfId="9591"/>
    <cellStyle name="SAPBEXexcCritical6" xfId="12103"/>
    <cellStyle name="SAPBEXexcCritical6 10" xfId="11044"/>
    <cellStyle name="SAPBEXexcCritical6 10 2" xfId="11050"/>
    <cellStyle name="SAPBEXexcCritical6 11" xfId="11054"/>
    <cellStyle name="SAPBEXexcCritical6 11 2" xfId="11057"/>
    <cellStyle name="SAPBEXexcCritical6 12" xfId="7432"/>
    <cellStyle name="SAPBEXexcCritical6 2" xfId="16757"/>
    <cellStyle name="SAPBEXexcCritical6 2 2" xfId="16760"/>
    <cellStyle name="SAPBEXexcCritical6 2 2 2" xfId="16762"/>
    <cellStyle name="SAPBEXexcCritical6 2 2 2 2" xfId="16764"/>
    <cellStyle name="SAPBEXexcCritical6 2 2 3" xfId="6382"/>
    <cellStyle name="SAPBEXexcCritical6 2 2 3 2" xfId="16766"/>
    <cellStyle name="SAPBEXexcCritical6 2 2 4" xfId="5693"/>
    <cellStyle name="SAPBEXexcCritical6 2 2 4 2" xfId="16768"/>
    <cellStyle name="SAPBEXexcCritical6 2 2 5" xfId="16771"/>
    <cellStyle name="SAPBEXexcCritical6 2 2 5 2" xfId="12132"/>
    <cellStyle name="SAPBEXexcCritical6 2 2 6" xfId="16774"/>
    <cellStyle name="SAPBEXexcCritical6 2 2 6 2" xfId="12149"/>
    <cellStyle name="SAPBEXexcCritical6 2 2 7" xfId="16492"/>
    <cellStyle name="SAPBEXexcCritical6 2 3" xfId="16778"/>
    <cellStyle name="SAPBEXexcCritical6 2 3 2" xfId="16780"/>
    <cellStyle name="SAPBEXexcCritical6 2 3 2 2" xfId="16784"/>
    <cellStyle name="SAPBEXexcCritical6 2 3 3" xfId="16790"/>
    <cellStyle name="SAPBEXexcCritical6 2 3 3 2" xfId="5363"/>
    <cellStyle name="SAPBEXexcCritical6 2 3 4" xfId="16792"/>
    <cellStyle name="SAPBEXexcCritical6 2 3 4 2" xfId="5853"/>
    <cellStyle name="SAPBEXexcCritical6 2 3 5" xfId="16795"/>
    <cellStyle name="SAPBEXexcCritical6 2 3 5 2" xfId="12195"/>
    <cellStyle name="SAPBEXexcCritical6 2 3 6" xfId="16799"/>
    <cellStyle name="SAPBEXexcCritical6 2 3 6 2" xfId="12219"/>
    <cellStyle name="SAPBEXexcCritical6 2 3 7" xfId="16803"/>
    <cellStyle name="SAPBEXexcCritical6 2 4" xfId="16805"/>
    <cellStyle name="SAPBEXexcCritical6 2 4 2" xfId="16807"/>
    <cellStyle name="SAPBEXexcCritical6 2 5" xfId="16810"/>
    <cellStyle name="SAPBEXexcCritical6 2 5 2" xfId="998"/>
    <cellStyle name="SAPBEXexcCritical6 2 6" xfId="15284"/>
    <cellStyle name="SAPBEXexcCritical6 2 6 2" xfId="16815"/>
    <cellStyle name="SAPBEXexcCritical6 2 7" xfId="2170"/>
    <cellStyle name="SAPBEXexcCritical6 2 7 2" xfId="3271"/>
    <cellStyle name="SAPBEXexcCritical6 2 8" xfId="16816"/>
    <cellStyle name="SAPBEXexcCritical6 2 8 2" xfId="16818"/>
    <cellStyle name="SAPBEXexcCritical6 2 9" xfId="10424"/>
    <cellStyle name="SAPBEXexcCritical6 3" xfId="16821"/>
    <cellStyle name="SAPBEXexcCritical6 3 2" xfId="16823"/>
    <cellStyle name="SAPBEXexcCritical6 3 2 2" xfId="16824"/>
    <cellStyle name="SAPBEXexcCritical6 3 2 2 2" xfId="1516"/>
    <cellStyle name="SAPBEXexcCritical6 3 2 3" xfId="16825"/>
    <cellStyle name="SAPBEXexcCritical6 3 2 3 2" xfId="16826"/>
    <cellStyle name="SAPBEXexcCritical6 3 2 4" xfId="8144"/>
    <cellStyle name="SAPBEXexcCritical6 3 2 4 2" xfId="16827"/>
    <cellStyle name="SAPBEXexcCritical6 3 2 5" xfId="3888"/>
    <cellStyle name="SAPBEXexcCritical6 3 2 5 2" xfId="1179"/>
    <cellStyle name="SAPBEXexcCritical6 3 2 6" xfId="16829"/>
    <cellStyle name="SAPBEXexcCritical6 3 2 6 2" xfId="16832"/>
    <cellStyle name="SAPBEXexcCritical6 3 2 7" xfId="16549"/>
    <cellStyle name="SAPBEXexcCritical6 3 3" xfId="16833"/>
    <cellStyle name="SAPBEXexcCritical6 3 3 2" xfId="16836"/>
    <cellStyle name="SAPBEXexcCritical6 3 3 2 2" xfId="16838"/>
    <cellStyle name="SAPBEXexcCritical6 3 3 3" xfId="16842"/>
    <cellStyle name="SAPBEXexcCritical6 3 3 3 2" xfId="16845"/>
    <cellStyle name="SAPBEXexcCritical6 3 3 4" xfId="9900"/>
    <cellStyle name="SAPBEXexcCritical6 3 3 4 2" xfId="16849"/>
    <cellStyle name="SAPBEXexcCritical6 3 3 5" xfId="16852"/>
    <cellStyle name="SAPBEXexcCritical6 3 3 5 2" xfId="6211"/>
    <cellStyle name="SAPBEXexcCritical6 3 3 6" xfId="16861"/>
    <cellStyle name="SAPBEXexcCritical6 3 3 6 2" xfId="16866"/>
    <cellStyle name="SAPBEXexcCritical6 3 3 7" xfId="16871"/>
    <cellStyle name="SAPBEXexcCritical6 3 4" xfId="9926"/>
    <cellStyle name="SAPBEXexcCritical6 3 4 2" xfId="16877"/>
    <cellStyle name="SAPBEXexcCritical6 3 5" xfId="16878"/>
    <cellStyle name="SAPBEXexcCritical6 3 5 2" xfId="16880"/>
    <cellStyle name="SAPBEXexcCritical6 3 6" xfId="15288"/>
    <cellStyle name="SAPBEXexcCritical6 3 6 2" xfId="14580"/>
    <cellStyle name="SAPBEXexcCritical6 3 7" xfId="16881"/>
    <cellStyle name="SAPBEXexcCritical6 3 7 2" xfId="14630"/>
    <cellStyle name="SAPBEXexcCritical6 3 8" xfId="16882"/>
    <cellStyle name="SAPBEXexcCritical6 3 8 2" xfId="3756"/>
    <cellStyle name="SAPBEXexcCritical6 3 9" xfId="3462"/>
    <cellStyle name="SAPBEXexcCritical6 4" xfId="16883"/>
    <cellStyle name="SAPBEXexcCritical6 4 2" xfId="6226"/>
    <cellStyle name="SAPBEXexcCritical6 4 2 2" xfId="8179"/>
    <cellStyle name="SAPBEXexcCritical6 4 3" xfId="9109"/>
    <cellStyle name="SAPBEXexcCritical6 4 3 2" xfId="9127"/>
    <cellStyle name="SAPBEXexcCritical6 4 4" xfId="1493"/>
    <cellStyle name="SAPBEXexcCritical6 4 4 2" xfId="14658"/>
    <cellStyle name="SAPBEXexcCritical6 4 5" xfId="14664"/>
    <cellStyle name="SAPBEXexcCritical6 4 5 2" xfId="16885"/>
    <cellStyle name="SAPBEXexcCritical6 4 6" xfId="15291"/>
    <cellStyle name="SAPBEXexcCritical6 4 6 2" xfId="14298"/>
    <cellStyle name="SAPBEXexcCritical6 4 7" xfId="379"/>
    <cellStyle name="SAPBEXexcCritical6 5" xfId="38"/>
    <cellStyle name="SAPBEXexcCritical6 5 2" xfId="16887"/>
    <cellStyle name="SAPBEXexcCritical6 5 2 2" xfId="16892"/>
    <cellStyle name="SAPBEXexcCritical6 5 3" xfId="16894"/>
    <cellStyle name="SAPBEXexcCritical6 5 3 2" xfId="15380"/>
    <cellStyle name="SAPBEXexcCritical6 5 4" xfId="9929"/>
    <cellStyle name="SAPBEXexcCritical6 5 4 2" xfId="9914"/>
    <cellStyle name="SAPBEXexcCritical6 5 5" xfId="16895"/>
    <cellStyle name="SAPBEXexcCritical6 5 5 2" xfId="16898"/>
    <cellStyle name="SAPBEXexcCritical6 5 6" xfId="15294"/>
    <cellStyle name="SAPBEXexcCritical6 5 6 2" xfId="14894"/>
    <cellStyle name="SAPBEXexcCritical6 5 7" xfId="6607"/>
    <cellStyle name="SAPBEXexcCritical6 6" xfId="16899"/>
    <cellStyle name="SAPBEXexcCritical6 6 2" xfId="4219"/>
    <cellStyle name="SAPBEXexcCritical6 6 2 2" xfId="16901"/>
    <cellStyle name="SAPBEXexcCritical6 6 3" xfId="1797"/>
    <cellStyle name="SAPBEXexcCritical6 6 3 2" xfId="15110"/>
    <cellStyle name="SAPBEXexcCritical6 6 4" xfId="1806"/>
    <cellStyle name="SAPBEXexcCritical6 6 4 2" xfId="15370"/>
    <cellStyle name="SAPBEXexcCritical6 6 5" xfId="7542"/>
    <cellStyle name="SAPBEXexcCritical6 6 5 2" xfId="4880"/>
    <cellStyle name="SAPBEXexcCritical6 6 6" xfId="15296"/>
    <cellStyle name="SAPBEXexcCritical6 6 6 2" xfId="16902"/>
    <cellStyle name="SAPBEXexcCritical6 6 7" xfId="11345"/>
    <cellStyle name="SAPBEXexcCritical6 7" xfId="5459"/>
    <cellStyle name="SAPBEXexcCritical6 7 2" xfId="16141"/>
    <cellStyle name="SAPBEXexcCritical6 8" xfId="13773"/>
    <cellStyle name="SAPBEXexcCritical6 8 2" xfId="4739"/>
    <cellStyle name="SAPBEXexcCritical6 9" xfId="5021"/>
    <cellStyle name="SAPBEXexcCritical6 9 2" xfId="4032"/>
    <cellStyle name="SAPBEXexcGood1" xfId="2953"/>
    <cellStyle name="SAPBEXexcGood1 10" xfId="5786"/>
    <cellStyle name="SAPBEXexcGood1 10 2" xfId="2199"/>
    <cellStyle name="SAPBEXexcGood1 11" xfId="16903"/>
    <cellStyle name="SAPBEXexcGood1 11 2" xfId="2819"/>
    <cellStyle name="SAPBEXexcGood1 12" xfId="5495"/>
    <cellStyle name="SAPBEXexcGood1 2" xfId="16904"/>
    <cellStyle name="SAPBEXexcGood1 2 2" xfId="5958"/>
    <cellStyle name="SAPBEXexcGood1 2 2 2" xfId="16907"/>
    <cellStyle name="SAPBEXexcGood1 2 2 2 2" xfId="16614"/>
    <cellStyle name="SAPBEXexcGood1 2 2 3" xfId="16909"/>
    <cellStyle name="SAPBEXexcGood1 2 2 3 2" xfId="85"/>
    <cellStyle name="SAPBEXexcGood1 2 2 4" xfId="16720"/>
    <cellStyle name="SAPBEXexcGood1 2 2 4 2" xfId="16822"/>
    <cellStyle name="SAPBEXexcGood1 2 2 5" xfId="16912"/>
    <cellStyle name="SAPBEXexcGood1 2 2 5 2" xfId="16915"/>
    <cellStyle name="SAPBEXexcGood1 2 2 6" xfId="1562"/>
    <cellStyle name="SAPBEXexcGood1 2 2 6 2" xfId="16917"/>
    <cellStyle name="SAPBEXexcGood1 2 2 7" xfId="16919"/>
    <cellStyle name="SAPBEXexcGood1 2 3" xfId="16920"/>
    <cellStyle name="SAPBEXexcGood1 2 3 2" xfId="16922"/>
    <cellStyle name="SAPBEXexcGood1 2 3 2 2" xfId="2372"/>
    <cellStyle name="SAPBEXexcGood1 2 3 3" xfId="16924"/>
    <cellStyle name="SAPBEXexcGood1 2 3 3 2" xfId="7449"/>
    <cellStyle name="SAPBEXexcGood1 2 3 4" xfId="16723"/>
    <cellStyle name="SAPBEXexcGood1 2 3 4 2" xfId="16926"/>
    <cellStyle name="SAPBEXexcGood1 2 3 5" xfId="16929"/>
    <cellStyle name="SAPBEXexcGood1 2 3 5 2" xfId="16931"/>
    <cellStyle name="SAPBEXexcGood1 2 3 6" xfId="16932"/>
    <cellStyle name="SAPBEXexcGood1 2 3 6 2" xfId="16275"/>
    <cellStyle name="SAPBEXexcGood1 2 3 7" xfId="16934"/>
    <cellStyle name="SAPBEXexcGood1 2 4" xfId="16935"/>
    <cellStyle name="SAPBEXexcGood1 2 4 2" xfId="16937"/>
    <cellStyle name="SAPBEXexcGood1 2 5" xfId="11910"/>
    <cellStyle name="SAPBEXexcGood1 2 5 2" xfId="16939"/>
    <cellStyle name="SAPBEXexcGood1 2 6" xfId="16940"/>
    <cellStyle name="SAPBEXexcGood1 2 6 2" xfId="16942"/>
    <cellStyle name="SAPBEXexcGood1 2 7" xfId="10153"/>
    <cellStyle name="SAPBEXexcGood1 2 7 2" xfId="16945"/>
    <cellStyle name="SAPBEXexcGood1 2 8" xfId="348"/>
    <cellStyle name="SAPBEXexcGood1 2 8 2" xfId="7502"/>
    <cellStyle name="SAPBEXexcGood1 2 9" xfId="16948"/>
    <cellStyle name="SAPBEXexcGood1 3" xfId="16949"/>
    <cellStyle name="SAPBEXexcGood1 3 2" xfId="16951"/>
    <cellStyle name="SAPBEXexcGood1 3 2 2" xfId="16953"/>
    <cellStyle name="SAPBEXexcGood1 3 2 2 2" xfId="15662"/>
    <cellStyle name="SAPBEXexcGood1 3 2 3" xfId="15086"/>
    <cellStyle name="SAPBEXexcGood1 3 2 3 2" xfId="16954"/>
    <cellStyle name="SAPBEXexcGood1 3 2 4" xfId="16741"/>
    <cellStyle name="SAPBEXexcGood1 3 2 4 2" xfId="5496"/>
    <cellStyle name="SAPBEXexcGood1 3 2 5" xfId="16955"/>
    <cellStyle name="SAPBEXexcGood1 3 2 5 2" xfId="16956"/>
    <cellStyle name="SAPBEXexcGood1 3 2 6" xfId="16958"/>
    <cellStyle name="SAPBEXexcGood1 3 2 6 2" xfId="6413"/>
    <cellStyle name="SAPBEXexcGood1 3 2 7" xfId="16959"/>
    <cellStyle name="SAPBEXexcGood1 3 3" xfId="16963"/>
    <cellStyle name="SAPBEXexcGood1 3 3 2" xfId="16965"/>
    <cellStyle name="SAPBEXexcGood1 3 3 2 2" xfId="16966"/>
    <cellStyle name="SAPBEXexcGood1 3 3 3" xfId="15090"/>
    <cellStyle name="SAPBEXexcGood1 3 3 3 2" xfId="16968"/>
    <cellStyle name="SAPBEXexcGood1 3 3 4" xfId="16745"/>
    <cellStyle name="SAPBEXexcGood1 3 3 4 2" xfId="2484"/>
    <cellStyle name="SAPBEXexcGood1 3 3 5" xfId="16970"/>
    <cellStyle name="SAPBEXexcGood1 3 3 5 2" xfId="16971"/>
    <cellStyle name="SAPBEXexcGood1 3 3 6" xfId="16973"/>
    <cellStyle name="SAPBEXexcGood1 3 3 6 2" xfId="8049"/>
    <cellStyle name="SAPBEXexcGood1 3 3 7" xfId="16974"/>
    <cellStyle name="SAPBEXexcGood1 3 4" xfId="16978"/>
    <cellStyle name="SAPBEXexcGood1 3 4 2" xfId="16979"/>
    <cellStyle name="SAPBEXexcGood1 3 5" xfId="11913"/>
    <cellStyle name="SAPBEXexcGood1 3 5 2" xfId="16980"/>
    <cellStyle name="SAPBEXexcGood1 3 6" xfId="9181"/>
    <cellStyle name="SAPBEXexcGood1 3 6 2" xfId="6898"/>
    <cellStyle name="SAPBEXexcGood1 3 7" xfId="1977"/>
    <cellStyle name="SAPBEXexcGood1 3 7 2" xfId="1756"/>
    <cellStyle name="SAPBEXexcGood1 3 8" xfId="8197"/>
    <cellStyle name="SAPBEXexcGood1 3 8 2" xfId="7797"/>
    <cellStyle name="SAPBEXexcGood1 3 9" xfId="11898"/>
    <cellStyle name="SAPBEXexcGood1 4" xfId="15665"/>
    <cellStyle name="SAPBEXexcGood1 4 2" xfId="16981"/>
    <cellStyle name="SAPBEXexcGood1 4 2 2" xfId="16982"/>
    <cellStyle name="SAPBEXexcGood1 4 3" xfId="16985"/>
    <cellStyle name="SAPBEXexcGood1 4 3 2" xfId="16987"/>
    <cellStyle name="SAPBEXexcGood1 4 4" xfId="16990"/>
    <cellStyle name="SAPBEXexcGood1 4 4 2" xfId="16992"/>
    <cellStyle name="SAPBEXexcGood1 4 5" xfId="11916"/>
    <cellStyle name="SAPBEXexcGood1 4 5 2" xfId="16996"/>
    <cellStyle name="SAPBEXexcGood1 4 6" xfId="9184"/>
    <cellStyle name="SAPBEXexcGood1 4 6 2" xfId="4472"/>
    <cellStyle name="SAPBEXexcGood1 4 7" xfId="4571"/>
    <cellStyle name="SAPBEXexcGood1 5" xfId="16999"/>
    <cellStyle name="SAPBEXexcGood1 5 2" xfId="17002"/>
    <cellStyle name="SAPBEXexcGood1 5 2 2" xfId="4536"/>
    <cellStyle name="SAPBEXexcGood1 5 3" xfId="17003"/>
    <cellStyle name="SAPBEXexcGood1 5 3 2" xfId="17007"/>
    <cellStyle name="SAPBEXexcGood1 5 4" xfId="17009"/>
    <cellStyle name="SAPBEXexcGood1 5 4 2" xfId="17011"/>
    <cellStyle name="SAPBEXexcGood1 5 5" xfId="11922"/>
    <cellStyle name="SAPBEXexcGood1 5 5 2" xfId="17012"/>
    <cellStyle name="SAPBEXexcGood1 5 6" xfId="6340"/>
    <cellStyle name="SAPBEXexcGood1 5 6 2" xfId="17014"/>
    <cellStyle name="SAPBEXexcGood1 5 7" xfId="10168"/>
    <cellStyle name="SAPBEXexcGood1 6" xfId="17016"/>
    <cellStyle name="SAPBEXexcGood1 6 2" xfId="14085"/>
    <cellStyle name="SAPBEXexcGood1 6 2 2" xfId="14087"/>
    <cellStyle name="SAPBEXexcGood1 6 3" xfId="13146"/>
    <cellStyle name="SAPBEXexcGood1 6 3 2" xfId="14089"/>
    <cellStyle name="SAPBEXexcGood1 6 4" xfId="14092"/>
    <cellStyle name="SAPBEXexcGood1 6 4 2" xfId="14094"/>
    <cellStyle name="SAPBEXexcGood1 6 5" xfId="2770"/>
    <cellStyle name="SAPBEXexcGood1 6 5 2" xfId="14097"/>
    <cellStyle name="SAPBEXexcGood1 6 6" xfId="9187"/>
    <cellStyle name="SAPBEXexcGood1 6 6 2" xfId="14100"/>
    <cellStyle name="SAPBEXexcGood1 6 7" xfId="4319"/>
    <cellStyle name="SAPBEXexcGood1 7" xfId="17017"/>
    <cellStyle name="SAPBEXexcGood1 7 2" xfId="17018"/>
    <cellStyle name="SAPBEXexcGood1 8" xfId="17019"/>
    <cellStyle name="SAPBEXexcGood1 8 2" xfId="1315"/>
    <cellStyle name="SAPBEXexcGood1 9" xfId="17020"/>
    <cellStyle name="SAPBEXexcGood1 9 2" xfId="17021"/>
    <cellStyle name="SAPBEXexcGood2" xfId="16208"/>
    <cellStyle name="SAPBEXexcGood2 10" xfId="17023"/>
    <cellStyle name="SAPBEXexcGood2 10 2" xfId="17025"/>
    <cellStyle name="SAPBEXexcGood2 11" xfId="17028"/>
    <cellStyle name="SAPBEXexcGood2 11 2" xfId="17030"/>
    <cellStyle name="SAPBEXexcGood2 12" xfId="17033"/>
    <cellStyle name="SAPBEXexcGood2 2" xfId="3009"/>
    <cellStyle name="SAPBEXexcGood2 2 2" xfId="17035"/>
    <cellStyle name="SAPBEXexcGood2 2 2 2" xfId="17037"/>
    <cellStyle name="SAPBEXexcGood2 2 2 2 2" xfId="4626"/>
    <cellStyle name="SAPBEXexcGood2 2 2 3" xfId="4123"/>
    <cellStyle name="SAPBEXexcGood2 2 2 3 2" xfId="4466"/>
    <cellStyle name="SAPBEXexcGood2 2 2 4" xfId="15379"/>
    <cellStyle name="SAPBEXexcGood2 2 2 4 2" xfId="3450"/>
    <cellStyle name="SAPBEXexcGood2 2 2 5" xfId="15390"/>
    <cellStyle name="SAPBEXexcGood2 2 2 5 2" xfId="2343"/>
    <cellStyle name="SAPBEXexcGood2 2 2 6" xfId="14997"/>
    <cellStyle name="SAPBEXexcGood2 2 2 6 2" xfId="4340"/>
    <cellStyle name="SAPBEXexcGood2 2 2 7" xfId="15394"/>
    <cellStyle name="SAPBEXexcGood2 2 3" xfId="6858"/>
    <cellStyle name="SAPBEXexcGood2 2 3 2" xfId="9729"/>
    <cellStyle name="SAPBEXexcGood2 2 3 2 2" xfId="329"/>
    <cellStyle name="SAPBEXexcGood2 2 3 3" xfId="4694"/>
    <cellStyle name="SAPBEXexcGood2 2 3 3 2" xfId="882"/>
    <cellStyle name="SAPBEXexcGood2 2 3 4" xfId="9913"/>
    <cellStyle name="SAPBEXexcGood2 2 3 4 2" xfId="9922"/>
    <cellStyle name="SAPBEXexcGood2 2 3 5" xfId="9938"/>
    <cellStyle name="SAPBEXexcGood2 2 3 5 2" xfId="1638"/>
    <cellStyle name="SAPBEXexcGood2 2 3 6" xfId="1504"/>
    <cellStyle name="SAPBEXexcGood2 2 3 6 2" xfId="7622"/>
    <cellStyle name="SAPBEXexcGood2 2 3 7" xfId="6409"/>
    <cellStyle name="SAPBEXexcGood2 2 4" xfId="17038"/>
    <cellStyle name="SAPBEXexcGood2 2 4 2" xfId="10415"/>
    <cellStyle name="SAPBEXexcGood2 2 5" xfId="11738"/>
    <cellStyle name="SAPBEXexcGood2 2 5 2" xfId="1973"/>
    <cellStyle name="SAPBEXexcGood2 2 6" xfId="6375"/>
    <cellStyle name="SAPBEXexcGood2 2 6 2" xfId="14924"/>
    <cellStyle name="SAPBEXexcGood2 2 7" xfId="5028"/>
    <cellStyle name="SAPBEXexcGood2 2 7 2" xfId="6247"/>
    <cellStyle name="SAPBEXexcGood2 2 8" xfId="15059"/>
    <cellStyle name="SAPBEXexcGood2 2 8 2" xfId="5271"/>
    <cellStyle name="SAPBEXexcGood2 2 9" xfId="15066"/>
    <cellStyle name="SAPBEXexcGood2 3" xfId="17039"/>
    <cellStyle name="SAPBEXexcGood2 3 2" xfId="17040"/>
    <cellStyle name="SAPBEXexcGood2 3 2 2" xfId="15094"/>
    <cellStyle name="SAPBEXexcGood2 3 2 2 2" xfId="15098"/>
    <cellStyle name="SAPBEXexcGood2 3 2 3" xfId="15101"/>
    <cellStyle name="SAPBEXexcGood2 3 2 3 2" xfId="15105"/>
    <cellStyle name="SAPBEXexcGood2 3 2 4" xfId="15108"/>
    <cellStyle name="SAPBEXexcGood2 3 2 4 2" xfId="15119"/>
    <cellStyle name="SAPBEXexcGood2 3 2 5" xfId="15124"/>
    <cellStyle name="SAPBEXexcGood2 3 2 5 2" xfId="17042"/>
    <cellStyle name="SAPBEXexcGood2 3 2 6" xfId="17044"/>
    <cellStyle name="SAPBEXexcGood2 3 2 6 2" xfId="1909"/>
    <cellStyle name="SAPBEXexcGood2 3 2 7" xfId="17045"/>
    <cellStyle name="SAPBEXexcGood2 3 3" xfId="6038"/>
    <cellStyle name="SAPBEXexcGood2 3 3 2" xfId="4481"/>
    <cellStyle name="SAPBEXexcGood2 3 3 2 2" xfId="17051"/>
    <cellStyle name="SAPBEXexcGood2 3 3 3" xfId="15301"/>
    <cellStyle name="SAPBEXexcGood2 3 3 3 2" xfId="5811"/>
    <cellStyle name="SAPBEXexcGood2 3 3 4" xfId="15368"/>
    <cellStyle name="SAPBEXexcGood2 3 3 4 2" xfId="7213"/>
    <cellStyle name="SAPBEXexcGood2 3 3 5" xfId="15429"/>
    <cellStyle name="SAPBEXexcGood2 3 3 5 2" xfId="15440"/>
    <cellStyle name="SAPBEXexcGood2 3 3 6" xfId="15471"/>
    <cellStyle name="SAPBEXexcGood2 3 3 6 2" xfId="14595"/>
    <cellStyle name="SAPBEXexcGood2 3 3 7" xfId="15481"/>
    <cellStyle name="SAPBEXexcGood2 3 4" xfId="17054"/>
    <cellStyle name="SAPBEXexcGood2 3 4 2" xfId="17057"/>
    <cellStyle name="SAPBEXexcGood2 3 5" xfId="11743"/>
    <cellStyle name="SAPBEXexcGood2 3 5 2" xfId="1319"/>
    <cellStyle name="SAPBEXexcGood2 3 6" xfId="15129"/>
    <cellStyle name="SAPBEXexcGood2 3 6 2" xfId="15133"/>
    <cellStyle name="SAPBEXexcGood2 3 7" xfId="10184"/>
    <cellStyle name="SAPBEXexcGood2 3 7 2" xfId="15137"/>
    <cellStyle name="SAPBEXexcGood2 3 8" xfId="6711"/>
    <cellStyle name="SAPBEXexcGood2 3 8 2" xfId="15143"/>
    <cellStyle name="SAPBEXexcGood2 3 9" xfId="70"/>
    <cellStyle name="SAPBEXexcGood2 4" xfId="15669"/>
    <cellStyle name="SAPBEXexcGood2 4 2" xfId="6813"/>
    <cellStyle name="SAPBEXexcGood2 4 2 2" xfId="15496"/>
    <cellStyle name="SAPBEXexcGood2 4 3" xfId="17058"/>
    <cellStyle name="SAPBEXexcGood2 4 3 2" xfId="15728"/>
    <cellStyle name="SAPBEXexcGood2 4 4" xfId="17061"/>
    <cellStyle name="SAPBEXexcGood2 4 4 2" xfId="17064"/>
    <cellStyle name="SAPBEXexcGood2 4 5" xfId="11751"/>
    <cellStyle name="SAPBEXexcGood2 4 5 2" xfId="15177"/>
    <cellStyle name="SAPBEXexcGood2 4 6" xfId="15181"/>
    <cellStyle name="SAPBEXexcGood2 4 6 2" xfId="11984"/>
    <cellStyle name="SAPBEXexcGood2 4 7" xfId="10194"/>
    <cellStyle name="SAPBEXexcGood2 5" xfId="9381"/>
    <cellStyle name="SAPBEXexcGood2 5 2" xfId="9385"/>
    <cellStyle name="SAPBEXexcGood2 5 2 2" xfId="17068"/>
    <cellStyle name="SAPBEXexcGood2 5 3" xfId="2396"/>
    <cellStyle name="SAPBEXexcGood2 5 3 2" xfId="8758"/>
    <cellStyle name="SAPBEXexcGood2 5 4" xfId="17069"/>
    <cellStyle name="SAPBEXexcGood2 5 4 2" xfId="17071"/>
    <cellStyle name="SAPBEXexcGood2 5 5" xfId="11756"/>
    <cellStyle name="SAPBEXexcGood2 5 5 2" xfId="15229"/>
    <cellStyle name="SAPBEXexcGood2 5 6" xfId="15233"/>
    <cellStyle name="SAPBEXexcGood2 5 6 2" xfId="15237"/>
    <cellStyle name="SAPBEXexcGood2 5 7" xfId="10201"/>
    <cellStyle name="SAPBEXexcGood2 6" xfId="5776"/>
    <cellStyle name="SAPBEXexcGood2 6 2" xfId="3966"/>
    <cellStyle name="SAPBEXexcGood2 6 2 2" xfId="17072"/>
    <cellStyle name="SAPBEXexcGood2 6 3" xfId="309"/>
    <cellStyle name="SAPBEXexcGood2 6 3 2" xfId="17073"/>
    <cellStyle name="SAPBEXexcGood2 6 4" xfId="17075"/>
    <cellStyle name="SAPBEXexcGood2 6 4 2" xfId="17078"/>
    <cellStyle name="SAPBEXexcGood2 6 5" xfId="4281"/>
    <cellStyle name="SAPBEXexcGood2 6 5 2" xfId="13268"/>
    <cellStyle name="SAPBEXexcGood2 6 6" xfId="16260"/>
    <cellStyle name="SAPBEXexcGood2 6 6 2" xfId="17079"/>
    <cellStyle name="SAPBEXexcGood2 6 7" xfId="10218"/>
    <cellStyle name="SAPBEXexcGood2 7" xfId="4268"/>
    <cellStyle name="SAPBEXexcGood2 7 2" xfId="12180"/>
    <cellStyle name="SAPBEXexcGood2 8" xfId="12185"/>
    <cellStyle name="SAPBEXexcGood2 8 2" xfId="6283"/>
    <cellStyle name="SAPBEXexcGood2 9" xfId="12187"/>
    <cellStyle name="SAPBEXexcGood2 9 2" xfId="8526"/>
    <cellStyle name="SAPBEXexcGood3" xfId="15911"/>
    <cellStyle name="SAPBEXexcGood3 10" xfId="1200"/>
    <cellStyle name="SAPBEXexcGood3 10 2" xfId="10239"/>
    <cellStyle name="SAPBEXexcGood3 11" xfId="24"/>
    <cellStyle name="SAPBEXexcGood3 11 2" xfId="11287"/>
    <cellStyle name="SAPBEXexcGood3 12" xfId="11292"/>
    <cellStyle name="SAPBEXexcGood3 2" xfId="15914"/>
    <cellStyle name="SAPBEXexcGood3 2 2" xfId="17080"/>
    <cellStyle name="SAPBEXexcGood3 2 2 2" xfId="1791"/>
    <cellStyle name="SAPBEXexcGood3 2 2 2 2" xfId="10033"/>
    <cellStyle name="SAPBEXexcGood3 2 2 3" xfId="17082"/>
    <cellStyle name="SAPBEXexcGood3 2 2 3 2" xfId="10132"/>
    <cellStyle name="SAPBEXexcGood3 2 2 4" xfId="17084"/>
    <cellStyle name="SAPBEXexcGood3 2 2 4 2" xfId="7377"/>
    <cellStyle name="SAPBEXexcGood3 2 2 5" xfId="15329"/>
    <cellStyle name="SAPBEXexcGood3 2 2 5 2" xfId="6509"/>
    <cellStyle name="SAPBEXexcGood3 2 2 6" xfId="15998"/>
    <cellStyle name="SAPBEXexcGood3 2 2 6 2" xfId="3832"/>
    <cellStyle name="SAPBEXexcGood3 2 2 7" xfId="16004"/>
    <cellStyle name="SAPBEXexcGood3 2 3" xfId="2206"/>
    <cellStyle name="SAPBEXexcGood3 2 3 2" xfId="10546"/>
    <cellStyle name="SAPBEXexcGood3 2 3 2 2" xfId="1208"/>
    <cellStyle name="SAPBEXexcGood3 2 3 3" xfId="4703"/>
    <cellStyle name="SAPBEXexcGood3 2 3 3 2" xfId="14547"/>
    <cellStyle name="SAPBEXexcGood3 2 3 4" xfId="17087"/>
    <cellStyle name="SAPBEXexcGood3 2 3 4 2" xfId="17091"/>
    <cellStyle name="SAPBEXexcGood3 2 3 5" xfId="16017"/>
    <cellStyle name="SAPBEXexcGood3 2 3 5 2" xfId="17096"/>
    <cellStyle name="SAPBEXexcGood3 2 3 6" xfId="16053"/>
    <cellStyle name="SAPBEXexcGood3 2 3 6 2" xfId="4299"/>
    <cellStyle name="SAPBEXexcGood3 2 3 7" xfId="17100"/>
    <cellStyle name="SAPBEXexcGood3 2 4" xfId="17101"/>
    <cellStyle name="SAPBEXexcGood3 2 4 2" xfId="10572"/>
    <cellStyle name="SAPBEXexcGood3 2 5" xfId="17104"/>
    <cellStyle name="SAPBEXexcGood3 2 5 2" xfId="17107"/>
    <cellStyle name="SAPBEXexcGood3 2 6" xfId="15592"/>
    <cellStyle name="SAPBEXexcGood3 2 6 2" xfId="6808"/>
    <cellStyle name="SAPBEXexcGood3 2 7" xfId="5877"/>
    <cellStyle name="SAPBEXexcGood3 2 7 2" xfId="16365"/>
    <cellStyle name="SAPBEXexcGood3 2 8" xfId="16386"/>
    <cellStyle name="SAPBEXexcGood3 2 8 2" xfId="5210"/>
    <cellStyle name="SAPBEXexcGood3 2 9" xfId="3542"/>
    <cellStyle name="SAPBEXexcGood3 3" xfId="4958"/>
    <cellStyle name="SAPBEXexcGood3 3 2" xfId="17109"/>
    <cellStyle name="SAPBEXexcGood3 3 2 2" xfId="17110"/>
    <cellStyle name="SAPBEXexcGood3 3 2 2 2" xfId="509"/>
    <cellStyle name="SAPBEXexcGood3 3 2 3" xfId="17112"/>
    <cellStyle name="SAPBEXexcGood3 3 2 3 2" xfId="7721"/>
    <cellStyle name="SAPBEXexcGood3 3 2 4" xfId="7470"/>
    <cellStyle name="SAPBEXexcGood3 3 2 4 2" xfId="5239"/>
    <cellStyle name="SAPBEXexcGood3 3 2 5" xfId="11304"/>
    <cellStyle name="SAPBEXexcGood3 3 2 5 2" xfId="4234"/>
    <cellStyle name="SAPBEXexcGood3 3 2 6" xfId="16099"/>
    <cellStyle name="SAPBEXexcGood3 3 2 6 2" xfId="9740"/>
    <cellStyle name="SAPBEXexcGood3 3 2 7" xfId="6942"/>
    <cellStyle name="SAPBEXexcGood3 3 3" xfId="17113"/>
    <cellStyle name="SAPBEXexcGood3 3 3 2" xfId="17114"/>
    <cellStyle name="SAPBEXexcGood3 3 3 2 2" xfId="17116"/>
    <cellStyle name="SAPBEXexcGood3 3 3 3" xfId="13850"/>
    <cellStyle name="SAPBEXexcGood3 3 3 3 2" xfId="13857"/>
    <cellStyle name="SAPBEXexcGood3 3 3 4" xfId="3063"/>
    <cellStyle name="SAPBEXexcGood3 3 3 4 2" xfId="13864"/>
    <cellStyle name="SAPBEXexcGood3 3 3 5" xfId="13870"/>
    <cellStyle name="SAPBEXexcGood3 3 3 5 2" xfId="13878"/>
    <cellStyle name="SAPBEXexcGood3 3 3 6" xfId="5109"/>
    <cellStyle name="SAPBEXexcGood3 3 3 6 2" xfId="9822"/>
    <cellStyle name="SAPBEXexcGood3 3 3 7" xfId="13884"/>
    <cellStyle name="SAPBEXexcGood3 3 4" xfId="17119"/>
    <cellStyle name="SAPBEXexcGood3 3 4 2" xfId="17120"/>
    <cellStyle name="SAPBEXexcGood3 3 5" xfId="17122"/>
    <cellStyle name="SAPBEXexcGood3 3 5 2" xfId="17124"/>
    <cellStyle name="SAPBEXexcGood3 3 6" xfId="2753"/>
    <cellStyle name="SAPBEXexcGood3 3 6 2" xfId="14568"/>
    <cellStyle name="SAPBEXexcGood3 3 7" xfId="10225"/>
    <cellStyle name="SAPBEXexcGood3 3 7 2" xfId="16412"/>
    <cellStyle name="SAPBEXexcGood3 3 8" xfId="16287"/>
    <cellStyle name="SAPBEXexcGood3 3 8 2" xfId="16416"/>
    <cellStyle name="SAPBEXexcGood3 3 9" xfId="16420"/>
    <cellStyle name="SAPBEXexcGood3 4" xfId="15672"/>
    <cellStyle name="SAPBEXexcGood3 4 2" xfId="17125"/>
    <cellStyle name="SAPBEXexcGood3 4 2 2" xfId="17126"/>
    <cellStyle name="SAPBEXexcGood3 4 3" xfId="17128"/>
    <cellStyle name="SAPBEXexcGood3 4 3 2" xfId="17129"/>
    <cellStyle name="SAPBEXexcGood3 4 4" xfId="7195"/>
    <cellStyle name="SAPBEXexcGood3 4 4 2" xfId="17131"/>
    <cellStyle name="SAPBEXexcGood3 4 5" xfId="12602"/>
    <cellStyle name="SAPBEXexcGood3 4 5 2" xfId="2041"/>
    <cellStyle name="SAPBEXexcGood3 4 6" xfId="12632"/>
    <cellStyle name="SAPBEXexcGood3 4 6 2" xfId="12637"/>
    <cellStyle name="SAPBEXexcGood3 4 7" xfId="12673"/>
    <cellStyle name="SAPBEXexcGood3 5" xfId="17132"/>
    <cellStyle name="SAPBEXexcGood3 5 2" xfId="17135"/>
    <cellStyle name="SAPBEXexcGood3 5 2 2" xfId="17139"/>
    <cellStyle name="SAPBEXexcGood3 5 3" xfId="2228"/>
    <cellStyle name="SAPBEXexcGood3 5 3 2" xfId="17143"/>
    <cellStyle name="SAPBEXexcGood3 5 4" xfId="17148"/>
    <cellStyle name="SAPBEXexcGood3 5 4 2" xfId="17151"/>
    <cellStyle name="SAPBEXexcGood3 5 5" xfId="12714"/>
    <cellStyle name="SAPBEXexcGood3 5 5 2" xfId="12718"/>
    <cellStyle name="SAPBEXexcGood3 5 6" xfId="12739"/>
    <cellStyle name="SAPBEXexcGood3 5 6 2" xfId="12743"/>
    <cellStyle name="SAPBEXexcGood3 5 7" xfId="8118"/>
    <cellStyle name="SAPBEXexcGood3 6" xfId="17153"/>
    <cellStyle name="SAPBEXexcGood3 6 2" xfId="17155"/>
    <cellStyle name="SAPBEXexcGood3 6 2 2" xfId="3288"/>
    <cellStyle name="SAPBEXexcGood3 6 3" xfId="17158"/>
    <cellStyle name="SAPBEXexcGood3 6 3 2" xfId="11822"/>
    <cellStyle name="SAPBEXexcGood3 6 4" xfId="17161"/>
    <cellStyle name="SAPBEXexcGood3 6 4 2" xfId="17163"/>
    <cellStyle name="SAPBEXexcGood3 6 5" xfId="12771"/>
    <cellStyle name="SAPBEXexcGood3 6 5 2" xfId="12775"/>
    <cellStyle name="SAPBEXexcGood3 6 6" xfId="12779"/>
    <cellStyle name="SAPBEXexcGood3 6 6 2" xfId="12784"/>
    <cellStyle name="SAPBEXexcGood3 6 7" xfId="10248"/>
    <cellStyle name="SAPBEXexcGood3 7" xfId="89"/>
    <cellStyle name="SAPBEXexcGood3 7 2" xfId="12201"/>
    <cellStyle name="SAPBEXexcGood3 8" xfId="12205"/>
    <cellStyle name="SAPBEXexcGood3 8 2" xfId="12209"/>
    <cellStyle name="SAPBEXexcGood3 9" xfId="12211"/>
    <cellStyle name="SAPBEXexcGood3 9 2" xfId="5616"/>
    <cellStyle name="SAPBEXfilterDrill" xfId="16788"/>
    <cellStyle name="SAPBEXfilterDrill 2" xfId="5365"/>
    <cellStyle name="SAPBEXfilterDrill 2 2" xfId="3666"/>
    <cellStyle name="SAPBEXfilterDrill 2 2 10" xfId="10817"/>
    <cellStyle name="SAPBEXfilterDrill 2 2 10 2" xfId="301"/>
    <cellStyle name="SAPBEXfilterDrill 2 2 11" xfId="795"/>
    <cellStyle name="SAPBEXfilterDrill 2 2 11 2" xfId="11995"/>
    <cellStyle name="SAPBEXfilterDrill 2 2 12" xfId="8702"/>
    <cellStyle name="SAPBEXfilterDrill 2 2 12 2" xfId="11998"/>
    <cellStyle name="SAPBEXfilterDrill 2 2 13" xfId="12001"/>
    <cellStyle name="SAPBEXfilterDrill 2 2 13 2" xfId="12005"/>
    <cellStyle name="SAPBEXfilterDrill 2 2 14" xfId="12010"/>
    <cellStyle name="SAPBEXfilterDrill 2 2 14 2" xfId="12016"/>
    <cellStyle name="SAPBEXfilterDrill 2 2 15" xfId="12021"/>
    <cellStyle name="SAPBEXfilterDrill 2 2 15 2" xfId="4748"/>
    <cellStyle name="SAPBEXfilterDrill 2 2 16" xfId="7665"/>
    <cellStyle name="SAPBEXfilterDrill 2 2 16 2" xfId="17165"/>
    <cellStyle name="SAPBEXfilterDrill 2 2 17" xfId="17168"/>
    <cellStyle name="SAPBEXfilterDrill 2 2 17 2" xfId="1334"/>
    <cellStyle name="SAPBEXfilterDrill 2 2 18" xfId="17169"/>
    <cellStyle name="SAPBEXfilterDrill 2 2 18 2" xfId="14204"/>
    <cellStyle name="SAPBEXfilterDrill 2 2 19" xfId="14724"/>
    <cellStyle name="SAPBEXfilterDrill 2 2 19 2" xfId="14214"/>
    <cellStyle name="SAPBEXfilterDrill 2 2 2" xfId="17170"/>
    <cellStyle name="SAPBEXfilterDrill 2 2 2 10" xfId="17173"/>
    <cellStyle name="SAPBEXfilterDrill 2 2 2 10 2" xfId="17176"/>
    <cellStyle name="SAPBEXfilterDrill 2 2 2 11" xfId="17178"/>
    <cellStyle name="SAPBEXfilterDrill 2 2 2 11 2" xfId="17179"/>
    <cellStyle name="SAPBEXfilterDrill 2 2 2 12" xfId="17184"/>
    <cellStyle name="SAPBEXfilterDrill 2 2 2 12 2" xfId="17186"/>
    <cellStyle name="SAPBEXfilterDrill 2 2 2 13" xfId="17189"/>
    <cellStyle name="SAPBEXfilterDrill 2 2 2 13 2" xfId="5472"/>
    <cellStyle name="SAPBEXfilterDrill 2 2 2 14" xfId="17191"/>
    <cellStyle name="SAPBEXfilterDrill 2 2 2 14 2" xfId="17194"/>
    <cellStyle name="SAPBEXfilterDrill 2 2 2 15" xfId="17196"/>
    <cellStyle name="SAPBEXfilterDrill 2 2 2 15 2" xfId="17198"/>
    <cellStyle name="SAPBEXfilterDrill 2 2 2 16" xfId="17200"/>
    <cellStyle name="SAPBEXfilterDrill 2 2 2 16 2" xfId="9456"/>
    <cellStyle name="SAPBEXfilterDrill 2 2 2 17" xfId="17204"/>
    <cellStyle name="SAPBEXfilterDrill 2 2 2 2" xfId="17205"/>
    <cellStyle name="SAPBEXfilterDrill 2 2 2 2 2" xfId="17207"/>
    <cellStyle name="SAPBEXfilterDrill 2 2 2 3" xfId="3187"/>
    <cellStyle name="SAPBEXfilterDrill 2 2 2 3 2" xfId="17209"/>
    <cellStyle name="SAPBEXfilterDrill 2 2 2 4" xfId="909"/>
    <cellStyle name="SAPBEXfilterDrill 2 2 2 4 2" xfId="17211"/>
    <cellStyle name="SAPBEXfilterDrill 2 2 2 5" xfId="17216"/>
    <cellStyle name="SAPBEXfilterDrill 2 2 2 5 2" xfId="4929"/>
    <cellStyle name="SAPBEXfilterDrill 2 2 2 6" xfId="17221"/>
    <cellStyle name="SAPBEXfilterDrill 2 2 2 6 2" xfId="6731"/>
    <cellStyle name="SAPBEXfilterDrill 2 2 2 7" xfId="17225"/>
    <cellStyle name="SAPBEXfilterDrill 2 2 2 7 2" xfId="17228"/>
    <cellStyle name="SAPBEXfilterDrill 2 2 2 8" xfId="2615"/>
    <cellStyle name="SAPBEXfilterDrill 2 2 2 8 2" xfId="17230"/>
    <cellStyle name="SAPBEXfilterDrill 2 2 2 9" xfId="17233"/>
    <cellStyle name="SAPBEXfilterDrill 2 2 2 9 2" xfId="17236"/>
    <cellStyle name="SAPBEXfilterDrill 2 2 20" xfId="12022"/>
    <cellStyle name="SAPBEXfilterDrill 2 2 3" xfId="17237"/>
    <cellStyle name="SAPBEXfilterDrill 2 2 3 10" xfId="17240"/>
    <cellStyle name="SAPBEXfilterDrill 2 2 3 10 2" xfId="17241"/>
    <cellStyle name="SAPBEXfilterDrill 2 2 3 11" xfId="17242"/>
    <cellStyle name="SAPBEXfilterDrill 2 2 3 11 2" xfId="17243"/>
    <cellStyle name="SAPBEXfilterDrill 2 2 3 12" xfId="17245"/>
    <cellStyle name="SAPBEXfilterDrill 2 2 3 12 2" xfId="17247"/>
    <cellStyle name="SAPBEXfilterDrill 2 2 3 13" xfId="17250"/>
    <cellStyle name="SAPBEXfilterDrill 2 2 3 13 2" xfId="17251"/>
    <cellStyle name="SAPBEXfilterDrill 2 2 3 14" xfId="17252"/>
    <cellStyle name="SAPBEXfilterDrill 2 2 3 14 2" xfId="17253"/>
    <cellStyle name="SAPBEXfilterDrill 2 2 3 15" xfId="9032"/>
    <cellStyle name="SAPBEXfilterDrill 2 2 3 15 2" xfId="17254"/>
    <cellStyle name="SAPBEXfilterDrill 2 2 3 16" xfId="17257"/>
    <cellStyle name="SAPBEXfilterDrill 2 2 3 16 2" xfId="17260"/>
    <cellStyle name="SAPBEXfilterDrill 2 2 3 17" xfId="17264"/>
    <cellStyle name="SAPBEXfilterDrill 2 2 3 2" xfId="17266"/>
    <cellStyle name="SAPBEXfilterDrill 2 2 3 2 2" xfId="17268"/>
    <cellStyle name="SAPBEXfilterDrill 2 2 3 3" xfId="17269"/>
    <cellStyle name="SAPBEXfilterDrill 2 2 3 3 2" xfId="17270"/>
    <cellStyle name="SAPBEXfilterDrill 2 2 3 4" xfId="17271"/>
    <cellStyle name="SAPBEXfilterDrill 2 2 3 4 2" xfId="17273"/>
    <cellStyle name="SAPBEXfilterDrill 2 2 3 5" xfId="17274"/>
    <cellStyle name="SAPBEXfilterDrill 2 2 3 5 2" xfId="187"/>
    <cellStyle name="SAPBEXfilterDrill 2 2 3 6" xfId="17275"/>
    <cellStyle name="SAPBEXfilterDrill 2 2 3 6 2" xfId="17279"/>
    <cellStyle name="SAPBEXfilterDrill 2 2 3 7" xfId="17280"/>
    <cellStyle name="SAPBEXfilterDrill 2 2 3 7 2" xfId="17283"/>
    <cellStyle name="SAPBEXfilterDrill 2 2 3 8" xfId="17284"/>
    <cellStyle name="SAPBEXfilterDrill 2 2 3 8 2" xfId="4512"/>
    <cellStyle name="SAPBEXfilterDrill 2 2 3 9" xfId="17286"/>
    <cellStyle name="SAPBEXfilterDrill 2 2 3 9 2" xfId="17287"/>
    <cellStyle name="SAPBEXfilterDrill 2 2 4" xfId="17288"/>
    <cellStyle name="SAPBEXfilterDrill 2 2 4 10" xfId="7897"/>
    <cellStyle name="SAPBEXfilterDrill 2 2 4 10 2" xfId="17290"/>
    <cellStyle name="SAPBEXfilterDrill 2 2 4 11" xfId="17291"/>
    <cellStyle name="SAPBEXfilterDrill 2 2 4 11 2" xfId="17293"/>
    <cellStyle name="SAPBEXfilterDrill 2 2 4 12" xfId="3214"/>
    <cellStyle name="SAPBEXfilterDrill 2 2 4 12 2" xfId="17295"/>
    <cellStyle name="SAPBEXfilterDrill 2 2 4 13" xfId="17300"/>
    <cellStyle name="SAPBEXfilterDrill 2 2 4 13 2" xfId="12854"/>
    <cellStyle name="SAPBEXfilterDrill 2 2 4 14" xfId="17302"/>
    <cellStyle name="SAPBEXfilterDrill 2 2 4 14 2" xfId="17305"/>
    <cellStyle name="SAPBEXfilterDrill 2 2 4 15" xfId="9052"/>
    <cellStyle name="SAPBEXfilterDrill 2 2 4 15 2" xfId="17308"/>
    <cellStyle name="SAPBEXfilterDrill 2 2 4 16" xfId="17311"/>
    <cellStyle name="SAPBEXfilterDrill 2 2 4 16 2" xfId="17314"/>
    <cellStyle name="SAPBEXfilterDrill 2 2 4 17" xfId="17315"/>
    <cellStyle name="SAPBEXfilterDrill 2 2 4 2" xfId="17317"/>
    <cellStyle name="SAPBEXfilterDrill 2 2 4 2 2" xfId="17320"/>
    <cellStyle name="SAPBEXfilterDrill 2 2 4 3" xfId="17322"/>
    <cellStyle name="SAPBEXfilterDrill 2 2 4 3 2" xfId="17324"/>
    <cellStyle name="SAPBEXfilterDrill 2 2 4 4" xfId="17325"/>
    <cellStyle name="SAPBEXfilterDrill 2 2 4 4 2" xfId="17328"/>
    <cellStyle name="SAPBEXfilterDrill 2 2 4 5" xfId="17329"/>
    <cellStyle name="SAPBEXfilterDrill 2 2 4 5 2" xfId="17331"/>
    <cellStyle name="SAPBEXfilterDrill 2 2 4 6" xfId="17333"/>
    <cellStyle name="SAPBEXfilterDrill 2 2 4 6 2" xfId="17335"/>
    <cellStyle name="SAPBEXfilterDrill 2 2 4 7" xfId="17336"/>
    <cellStyle name="SAPBEXfilterDrill 2 2 4 7 2" xfId="17339"/>
    <cellStyle name="SAPBEXfilterDrill 2 2 4 8" xfId="17340"/>
    <cellStyle name="SAPBEXfilterDrill 2 2 4 8 2" xfId="17341"/>
    <cellStyle name="SAPBEXfilterDrill 2 2 4 9" xfId="16732"/>
    <cellStyle name="SAPBEXfilterDrill 2 2 4 9 2" xfId="637"/>
    <cellStyle name="SAPBEXfilterDrill 2 2 5" xfId="17343"/>
    <cellStyle name="SAPBEXfilterDrill 2 2 5 2" xfId="17346"/>
    <cellStyle name="SAPBEXfilterDrill 2 2 6" xfId="611"/>
    <cellStyle name="SAPBEXfilterDrill 2 2 6 2" xfId="656"/>
    <cellStyle name="SAPBEXfilterDrill 2 2 7" xfId="17348"/>
    <cellStyle name="SAPBEXfilterDrill 2 2 7 2" xfId="13383"/>
    <cellStyle name="SAPBEXfilterDrill 2 2 8" xfId="17350"/>
    <cellStyle name="SAPBEXfilterDrill 2 2 8 2" xfId="17351"/>
    <cellStyle name="SAPBEXfilterDrill 2 2 9" xfId="3316"/>
    <cellStyle name="SAPBEXfilterDrill 2 2 9 2" xfId="17352"/>
    <cellStyle name="SAPBEXfilterDrill 2 3" xfId="12309"/>
    <cellStyle name="SAPBEXfilterDrill 2 3 10" xfId="4312"/>
    <cellStyle name="SAPBEXfilterDrill 2 3 10 2" xfId="17353"/>
    <cellStyle name="SAPBEXfilterDrill 2 3 11" xfId="17354"/>
    <cellStyle name="SAPBEXfilterDrill 2 3 11 2" xfId="17356"/>
    <cellStyle name="SAPBEXfilterDrill 2 3 12" xfId="17358"/>
    <cellStyle name="SAPBEXfilterDrill 2 3 12 2" xfId="17360"/>
    <cellStyle name="SAPBEXfilterDrill 2 3 13" xfId="17361"/>
    <cellStyle name="SAPBEXfilterDrill 2 3 13 2" xfId="17364"/>
    <cellStyle name="SAPBEXfilterDrill 2 3 14" xfId="17365"/>
    <cellStyle name="SAPBEXfilterDrill 2 3 14 2" xfId="17371"/>
    <cellStyle name="SAPBEXfilterDrill 2 3 15" xfId="17373"/>
    <cellStyle name="SAPBEXfilterDrill 2 3 15 2" xfId="17377"/>
    <cellStyle name="SAPBEXfilterDrill 2 3 16" xfId="17380"/>
    <cellStyle name="SAPBEXfilterDrill 2 3 16 2" xfId="17382"/>
    <cellStyle name="SAPBEXfilterDrill 2 3 17" xfId="17385"/>
    <cellStyle name="SAPBEXfilterDrill 2 3 17 2" xfId="4287"/>
    <cellStyle name="SAPBEXfilterDrill 2 3 18" xfId="5000"/>
    <cellStyle name="SAPBEXfilterDrill 2 3 18 2" xfId="10839"/>
    <cellStyle name="SAPBEXfilterDrill 2 3 19" xfId="17389"/>
    <cellStyle name="SAPBEXfilterDrill 2 3 19 2" xfId="10873"/>
    <cellStyle name="SAPBEXfilterDrill 2 3 2" xfId="17391"/>
    <cellStyle name="SAPBEXfilterDrill 2 3 2 10" xfId="17394"/>
    <cellStyle name="SAPBEXfilterDrill 2 3 2 10 2" xfId="17202"/>
    <cellStyle name="SAPBEXfilterDrill 2 3 2 11" xfId="17396"/>
    <cellStyle name="SAPBEXfilterDrill 2 3 2 11 2" xfId="17398"/>
    <cellStyle name="SAPBEXfilterDrill 2 3 2 12" xfId="17401"/>
    <cellStyle name="SAPBEXfilterDrill 2 3 2 12 2" xfId="17404"/>
    <cellStyle name="SAPBEXfilterDrill 2 3 2 13" xfId="17407"/>
    <cellStyle name="SAPBEXfilterDrill 2 3 2 13 2" xfId="17413"/>
    <cellStyle name="SAPBEXfilterDrill 2 3 2 14" xfId="17417"/>
    <cellStyle name="SAPBEXfilterDrill 2 3 2 14 2" xfId="17419"/>
    <cellStyle name="SAPBEXfilterDrill 2 3 2 15" xfId="17421"/>
    <cellStyle name="SAPBEXfilterDrill 2 3 2 15 2" xfId="17263"/>
    <cellStyle name="SAPBEXfilterDrill 2 3 2 16" xfId="16242"/>
    <cellStyle name="SAPBEXfilterDrill 2 3 2 16 2" xfId="17423"/>
    <cellStyle name="SAPBEXfilterDrill 2 3 2 17" xfId="15983"/>
    <cellStyle name="SAPBEXfilterDrill 2 3 2 2" xfId="17424"/>
    <cellStyle name="SAPBEXfilterDrill 2 3 2 2 2" xfId="17429"/>
    <cellStyle name="SAPBEXfilterDrill 2 3 2 3" xfId="17431"/>
    <cellStyle name="SAPBEXfilterDrill 2 3 2 3 2" xfId="17435"/>
    <cellStyle name="SAPBEXfilterDrill 2 3 2 4" xfId="17437"/>
    <cellStyle name="SAPBEXfilterDrill 2 3 2 4 2" xfId="17439"/>
    <cellStyle name="SAPBEXfilterDrill 2 3 2 5" xfId="5823"/>
    <cellStyle name="SAPBEXfilterDrill 2 3 2 5 2" xfId="4401"/>
    <cellStyle name="SAPBEXfilterDrill 2 3 2 6" xfId="17443"/>
    <cellStyle name="SAPBEXfilterDrill 2 3 2 6 2" xfId="17445"/>
    <cellStyle name="SAPBEXfilterDrill 2 3 2 7" xfId="17447"/>
    <cellStyle name="SAPBEXfilterDrill 2 3 2 7 2" xfId="7947"/>
    <cellStyle name="SAPBEXfilterDrill 2 3 2 8" xfId="17449"/>
    <cellStyle name="SAPBEXfilterDrill 2 3 2 8 2" xfId="17450"/>
    <cellStyle name="SAPBEXfilterDrill 2 3 2 9" xfId="17451"/>
    <cellStyle name="SAPBEXfilterDrill 2 3 2 9 2" xfId="11083"/>
    <cellStyle name="SAPBEXfilterDrill 2 3 20" xfId="17372"/>
    <cellStyle name="SAPBEXfilterDrill 2 3 3" xfId="17452"/>
    <cellStyle name="SAPBEXfilterDrill 2 3 3 10" xfId="5227"/>
    <cellStyle name="SAPBEXfilterDrill 2 3 3 10 2" xfId="15985"/>
    <cellStyle name="SAPBEXfilterDrill 2 3 3 11" xfId="10681"/>
    <cellStyle name="SAPBEXfilterDrill 2 3 3 11 2" xfId="1292"/>
    <cellStyle name="SAPBEXfilterDrill 2 3 3 12" xfId="15988"/>
    <cellStyle name="SAPBEXfilterDrill 2 3 3 12 2" xfId="15992"/>
    <cellStyle name="SAPBEXfilterDrill 2 3 3 13" xfId="15996"/>
    <cellStyle name="SAPBEXfilterDrill 2 3 3 13 2" xfId="17455"/>
    <cellStyle name="SAPBEXfilterDrill 2 3 3 14" xfId="17457"/>
    <cellStyle name="SAPBEXfilterDrill 2 3 3 14 2" xfId="17459"/>
    <cellStyle name="SAPBEXfilterDrill 2 3 3 15" xfId="17460"/>
    <cellStyle name="SAPBEXfilterDrill 2 3 3 15 2" xfId="17462"/>
    <cellStyle name="SAPBEXfilterDrill 2 3 3 16" xfId="17463"/>
    <cellStyle name="SAPBEXfilterDrill 2 3 3 16 2" xfId="17464"/>
    <cellStyle name="SAPBEXfilterDrill 2 3 3 17" xfId="17461"/>
    <cellStyle name="SAPBEXfilterDrill 2 3 3 2" xfId="17465"/>
    <cellStyle name="SAPBEXfilterDrill 2 3 3 2 2" xfId="17469"/>
    <cellStyle name="SAPBEXfilterDrill 2 3 3 3" xfId="17471"/>
    <cellStyle name="SAPBEXfilterDrill 2 3 3 3 2" xfId="7644"/>
    <cellStyle name="SAPBEXfilterDrill 2 3 3 4" xfId="6119"/>
    <cellStyle name="SAPBEXfilterDrill 2 3 3 4 2" xfId="17472"/>
    <cellStyle name="SAPBEXfilterDrill 2 3 3 5" xfId="17473"/>
    <cellStyle name="SAPBEXfilterDrill 2 3 3 5 2" xfId="3251"/>
    <cellStyle name="SAPBEXfilterDrill 2 3 3 6" xfId="17475"/>
    <cellStyle name="SAPBEXfilterDrill 2 3 3 6 2" xfId="17478"/>
    <cellStyle name="SAPBEXfilterDrill 2 3 3 7" xfId="17479"/>
    <cellStyle name="SAPBEXfilterDrill 2 3 3 7 2" xfId="17480"/>
    <cellStyle name="SAPBEXfilterDrill 2 3 3 8" xfId="17484"/>
    <cellStyle name="SAPBEXfilterDrill 2 3 3 8 2" xfId="17486"/>
    <cellStyle name="SAPBEXfilterDrill 2 3 3 9" xfId="17489"/>
    <cellStyle name="SAPBEXfilterDrill 2 3 3 9 2" xfId="17492"/>
    <cellStyle name="SAPBEXfilterDrill 2 3 4" xfId="17493"/>
    <cellStyle name="SAPBEXfilterDrill 2 3 4 10" xfId="17495"/>
    <cellStyle name="SAPBEXfilterDrill 2 3 4 10 2" xfId="5305"/>
    <cellStyle name="SAPBEXfilterDrill 2 3 4 11" xfId="11340"/>
    <cellStyle name="SAPBEXfilterDrill 2 3 4 11 2" xfId="17496"/>
    <cellStyle name="SAPBEXfilterDrill 2 3 4 12" xfId="17499"/>
    <cellStyle name="SAPBEXfilterDrill 2 3 4 12 2" xfId="17501"/>
    <cellStyle name="SAPBEXfilterDrill 2 3 4 13" xfId="17504"/>
    <cellStyle name="SAPBEXfilterDrill 2 3 4 13 2" xfId="17506"/>
    <cellStyle name="SAPBEXfilterDrill 2 3 4 14" xfId="17509"/>
    <cellStyle name="SAPBEXfilterDrill 2 3 4 14 2" xfId="4335"/>
    <cellStyle name="SAPBEXfilterDrill 2 3 4 15" xfId="412"/>
    <cellStyle name="SAPBEXfilterDrill 2 3 4 15 2" xfId="17514"/>
    <cellStyle name="SAPBEXfilterDrill 2 3 4 16" xfId="8180"/>
    <cellStyle name="SAPBEXfilterDrill 2 3 4 16 2" xfId="17519"/>
    <cellStyle name="SAPBEXfilterDrill 2 3 4 17" xfId="17524"/>
    <cellStyle name="SAPBEXfilterDrill 2 3 4 2" xfId="17525"/>
    <cellStyle name="SAPBEXfilterDrill 2 3 4 2 2" xfId="17527"/>
    <cellStyle name="SAPBEXfilterDrill 2 3 4 3" xfId="17528"/>
    <cellStyle name="SAPBEXfilterDrill 2 3 4 3 2" xfId="17530"/>
    <cellStyle name="SAPBEXfilterDrill 2 3 4 4" xfId="17532"/>
    <cellStyle name="SAPBEXfilterDrill 2 3 4 4 2" xfId="17534"/>
    <cellStyle name="SAPBEXfilterDrill 2 3 4 5" xfId="17536"/>
    <cellStyle name="SAPBEXfilterDrill 2 3 4 5 2" xfId="17539"/>
    <cellStyle name="SAPBEXfilterDrill 2 3 4 6" xfId="17541"/>
    <cellStyle name="SAPBEXfilterDrill 2 3 4 6 2" xfId="2162"/>
    <cellStyle name="SAPBEXfilterDrill 2 3 4 7" xfId="17544"/>
    <cellStyle name="SAPBEXfilterDrill 2 3 4 7 2" xfId="17546"/>
    <cellStyle name="SAPBEXfilterDrill 2 3 4 8" xfId="17551"/>
    <cellStyle name="SAPBEXfilterDrill 2 3 4 8 2" xfId="17554"/>
    <cellStyle name="SAPBEXfilterDrill 2 3 4 9" xfId="17558"/>
    <cellStyle name="SAPBEXfilterDrill 2 3 4 9 2" xfId="17562"/>
    <cellStyle name="SAPBEXfilterDrill 2 3 5" xfId="17564"/>
    <cellStyle name="SAPBEXfilterDrill 2 3 5 2" xfId="17566"/>
    <cellStyle name="SAPBEXfilterDrill 2 3 6" xfId="9630"/>
    <cellStyle name="SAPBEXfilterDrill 2 3 6 2" xfId="17568"/>
    <cellStyle name="SAPBEXfilterDrill 2 3 7" xfId="17571"/>
    <cellStyle name="SAPBEXfilterDrill 2 3 7 2" xfId="17574"/>
    <cellStyle name="SAPBEXfilterDrill 2 3 8" xfId="17577"/>
    <cellStyle name="SAPBEXfilterDrill 2 3 8 2" xfId="17579"/>
    <cellStyle name="SAPBEXfilterDrill 2 3 9" xfId="8724"/>
    <cellStyle name="SAPBEXfilterDrill 2 3 9 2" xfId="17581"/>
    <cellStyle name="SAPBEXfilterDrill 2 4" xfId="12314"/>
    <cellStyle name="SAPBEXfilterDrill 2 4 2" xfId="17582"/>
    <cellStyle name="SAPBEXfilterDrill 2 5" xfId="2733"/>
    <cellStyle name="SAPBEXfilterDrill 2 5 2" xfId="17584"/>
    <cellStyle name="SAPBEXfilterDrill 2 6" xfId="17587"/>
    <cellStyle name="SAPBEXfilterDrill 2 6 2" xfId="1075"/>
    <cellStyle name="SAPBEXfilterDrill 2 7" xfId="17590"/>
    <cellStyle name="SAPBEXfilterDrill 2 7 2" xfId="17593"/>
    <cellStyle name="SAPBEXfilterDrill 2 8" xfId="8036"/>
    <cellStyle name="SAPBEXfilterDrill 2 8 2" xfId="17596"/>
    <cellStyle name="SAPBEXfilterDrill 2 9" xfId="17598"/>
    <cellStyle name="SAPBEXfilterDrill 2 9 2" xfId="17601"/>
    <cellStyle name="SAPBEXfilterDrill 3" xfId="5371"/>
    <cellStyle name="SAPBEXfilterDrill 3 10" xfId="9245"/>
    <cellStyle name="SAPBEXfilterDrill 3 10 2" xfId="17602"/>
    <cellStyle name="SAPBEXfilterDrill 3 11" xfId="17604"/>
    <cellStyle name="SAPBEXfilterDrill 3 11 2" xfId="17605"/>
    <cellStyle name="SAPBEXfilterDrill 3 12" xfId="17607"/>
    <cellStyle name="SAPBEXfilterDrill 3 12 2" xfId="17608"/>
    <cellStyle name="SAPBEXfilterDrill 3 13" xfId="17610"/>
    <cellStyle name="SAPBEXfilterDrill 3 13 2" xfId="17611"/>
    <cellStyle name="SAPBEXfilterDrill 3 14" xfId="17613"/>
    <cellStyle name="SAPBEXfilterDrill 3 14 2" xfId="17614"/>
    <cellStyle name="SAPBEXfilterDrill 3 15" xfId="17616"/>
    <cellStyle name="SAPBEXfilterDrill 3 15 2" xfId="17618"/>
    <cellStyle name="SAPBEXfilterDrill 3 16" xfId="17620"/>
    <cellStyle name="SAPBEXfilterDrill 3 16 2" xfId="17621"/>
    <cellStyle name="SAPBEXfilterDrill 3 17" xfId="17622"/>
    <cellStyle name="SAPBEXfilterDrill 3 17 2" xfId="17623"/>
    <cellStyle name="SAPBEXfilterDrill 3 18" xfId="3871"/>
    <cellStyle name="SAPBEXfilterDrill 3 18 2" xfId="17624"/>
    <cellStyle name="SAPBEXfilterDrill 3 19" xfId="17625"/>
    <cellStyle name="SAPBEXfilterDrill 3 19 2" xfId="17626"/>
    <cellStyle name="SAPBEXfilterDrill 3 2" xfId="17627"/>
    <cellStyle name="SAPBEXfilterDrill 3 2 10" xfId="17628"/>
    <cellStyle name="SAPBEXfilterDrill 3 2 10 2" xfId="17632"/>
    <cellStyle name="SAPBEXfilterDrill 3 2 11" xfId="12642"/>
    <cellStyle name="SAPBEXfilterDrill 3 2 11 2" xfId="4677"/>
    <cellStyle name="SAPBEXfilterDrill 3 2 12" xfId="8767"/>
    <cellStyle name="SAPBEXfilterDrill 3 2 12 2" xfId="9164"/>
    <cellStyle name="SAPBEXfilterDrill 3 2 13" xfId="12645"/>
    <cellStyle name="SAPBEXfilterDrill 3 2 13 2" xfId="4064"/>
    <cellStyle name="SAPBEXfilterDrill 3 2 14" xfId="12649"/>
    <cellStyle name="SAPBEXfilterDrill 3 2 14 2" xfId="12658"/>
    <cellStyle name="SAPBEXfilterDrill 3 2 15" xfId="12662"/>
    <cellStyle name="SAPBEXfilterDrill 3 2 15 2" xfId="12668"/>
    <cellStyle name="SAPBEXfilterDrill 3 2 16" xfId="12671"/>
    <cellStyle name="SAPBEXfilterDrill 3 2 16 2" xfId="17634"/>
    <cellStyle name="SAPBEXfilterDrill 3 2 17" xfId="11398"/>
    <cellStyle name="SAPBEXfilterDrill 3 2 2" xfId="17635"/>
    <cellStyle name="SAPBEXfilterDrill 3 2 2 2" xfId="17636"/>
    <cellStyle name="SAPBEXfilterDrill 3 2 3" xfId="4980"/>
    <cellStyle name="SAPBEXfilterDrill 3 2 3 2" xfId="17637"/>
    <cellStyle name="SAPBEXfilterDrill 3 2 4" xfId="17638"/>
    <cellStyle name="SAPBEXfilterDrill 3 2 4 2" xfId="17639"/>
    <cellStyle name="SAPBEXfilterDrill 3 2 5" xfId="17641"/>
    <cellStyle name="SAPBEXfilterDrill 3 2 5 2" xfId="17643"/>
    <cellStyle name="SAPBEXfilterDrill 3 2 6" xfId="8237"/>
    <cellStyle name="SAPBEXfilterDrill 3 2 6 2" xfId="17644"/>
    <cellStyle name="SAPBEXfilterDrill 3 2 7" xfId="17645"/>
    <cellStyle name="SAPBEXfilterDrill 3 2 7 2" xfId="17649"/>
    <cellStyle name="SAPBEXfilterDrill 3 2 8" xfId="17650"/>
    <cellStyle name="SAPBEXfilterDrill 3 2 8 2" xfId="17651"/>
    <cellStyle name="SAPBEXfilterDrill 3 2 9" xfId="1371"/>
    <cellStyle name="SAPBEXfilterDrill 3 2 9 2" xfId="17652"/>
    <cellStyle name="SAPBEXfilterDrill 3 20" xfId="17615"/>
    <cellStyle name="SAPBEXfilterDrill 3 3" xfId="17653"/>
    <cellStyle name="SAPBEXfilterDrill 3 3 10" xfId="17657"/>
    <cellStyle name="SAPBEXfilterDrill 3 3 10 2" xfId="17661"/>
    <cellStyle name="SAPBEXfilterDrill 3 3 11" xfId="12704"/>
    <cellStyle name="SAPBEXfilterDrill 3 3 11 2" xfId="17665"/>
    <cellStyle name="SAPBEXfilterDrill 3 3 12" xfId="17669"/>
    <cellStyle name="SAPBEXfilterDrill 3 3 12 2" xfId="17673"/>
    <cellStyle name="SAPBEXfilterDrill 3 3 13" xfId="17678"/>
    <cellStyle name="SAPBEXfilterDrill 3 3 13 2" xfId="17682"/>
    <cellStyle name="SAPBEXfilterDrill 3 3 14" xfId="17686"/>
    <cellStyle name="SAPBEXfilterDrill 3 3 14 2" xfId="17690"/>
    <cellStyle name="SAPBEXfilterDrill 3 3 15" xfId="17693"/>
    <cellStyle name="SAPBEXfilterDrill 3 3 15 2" xfId="17696"/>
    <cellStyle name="SAPBEXfilterDrill 3 3 16" xfId="6914"/>
    <cellStyle name="SAPBEXfilterDrill 3 3 16 2" xfId="17699"/>
    <cellStyle name="SAPBEXfilterDrill 3 3 17" xfId="6158"/>
    <cellStyle name="SAPBEXfilterDrill 3 3 2" xfId="17702"/>
    <cellStyle name="SAPBEXfilterDrill 3 3 2 2" xfId="17704"/>
    <cellStyle name="SAPBEXfilterDrill 3 3 3" xfId="17706"/>
    <cellStyle name="SAPBEXfilterDrill 3 3 3 2" xfId="17707"/>
    <cellStyle name="SAPBEXfilterDrill 3 3 4" xfId="17708"/>
    <cellStyle name="SAPBEXfilterDrill 3 3 4 2" xfId="3446"/>
    <cellStyle name="SAPBEXfilterDrill 3 3 5" xfId="17709"/>
    <cellStyle name="SAPBEXfilterDrill 3 3 5 2" xfId="17711"/>
    <cellStyle name="SAPBEXfilterDrill 3 3 6" xfId="8252"/>
    <cellStyle name="SAPBEXfilterDrill 3 3 6 2" xfId="17712"/>
    <cellStyle name="SAPBEXfilterDrill 3 3 7" xfId="17713"/>
    <cellStyle name="SAPBEXfilterDrill 3 3 7 2" xfId="17715"/>
    <cellStyle name="SAPBEXfilterDrill 3 3 8" xfId="17716"/>
    <cellStyle name="SAPBEXfilterDrill 3 3 8 2" xfId="17717"/>
    <cellStyle name="SAPBEXfilterDrill 3 3 9" xfId="8802"/>
    <cellStyle name="SAPBEXfilterDrill 3 3 9 2" xfId="11950"/>
    <cellStyle name="SAPBEXfilterDrill 3 4" xfId="17718"/>
    <cellStyle name="SAPBEXfilterDrill 3 4 10" xfId="3940"/>
    <cellStyle name="SAPBEXfilterDrill 3 4 10 2" xfId="17719"/>
    <cellStyle name="SAPBEXfilterDrill 3 4 11" xfId="17720"/>
    <cellStyle name="SAPBEXfilterDrill 3 4 11 2" xfId="17721"/>
    <cellStyle name="SAPBEXfilterDrill 3 4 12" xfId="17722"/>
    <cellStyle name="SAPBEXfilterDrill 3 4 12 2" xfId="17725"/>
    <cellStyle name="SAPBEXfilterDrill 3 4 13" xfId="2278"/>
    <cellStyle name="SAPBEXfilterDrill 3 4 13 2" xfId="17727"/>
    <cellStyle name="SAPBEXfilterDrill 3 4 14" xfId="17728"/>
    <cellStyle name="SAPBEXfilterDrill 3 4 14 2" xfId="17732"/>
    <cellStyle name="SAPBEXfilterDrill 3 4 15" xfId="17734"/>
    <cellStyle name="SAPBEXfilterDrill 3 4 15 2" xfId="2857"/>
    <cellStyle name="SAPBEXfilterDrill 3 4 16" xfId="17736"/>
    <cellStyle name="SAPBEXfilterDrill 3 4 16 2" xfId="17738"/>
    <cellStyle name="SAPBEXfilterDrill 3 4 17" xfId="17741"/>
    <cellStyle name="SAPBEXfilterDrill 3 4 2" xfId="17744"/>
    <cellStyle name="SAPBEXfilterDrill 3 4 2 2" xfId="17745"/>
    <cellStyle name="SAPBEXfilterDrill 3 4 3" xfId="13212"/>
    <cellStyle name="SAPBEXfilterDrill 3 4 3 2" xfId="17746"/>
    <cellStyle name="SAPBEXfilterDrill 3 4 4" xfId="17749"/>
    <cellStyle name="SAPBEXfilterDrill 3 4 4 2" xfId="17751"/>
    <cellStyle name="SAPBEXfilterDrill 3 4 5" xfId="17754"/>
    <cellStyle name="SAPBEXfilterDrill 3 4 5 2" xfId="17755"/>
    <cellStyle name="SAPBEXfilterDrill 3 4 6" xfId="8268"/>
    <cellStyle name="SAPBEXfilterDrill 3 4 6 2" xfId="17758"/>
    <cellStyle name="SAPBEXfilterDrill 3 4 7" xfId="17761"/>
    <cellStyle name="SAPBEXfilterDrill 3 4 7 2" xfId="17762"/>
    <cellStyle name="SAPBEXfilterDrill 3 4 8" xfId="3321"/>
    <cellStyle name="SAPBEXfilterDrill 3 4 8 2" xfId="17764"/>
    <cellStyle name="SAPBEXfilterDrill 3 4 9" xfId="8815"/>
    <cellStyle name="SAPBEXfilterDrill 3 4 9 2" xfId="17765"/>
    <cellStyle name="SAPBEXfilterDrill 3 5" xfId="7856"/>
    <cellStyle name="SAPBEXfilterDrill 3 5 2" xfId="17766"/>
    <cellStyle name="SAPBEXfilterDrill 3 6" xfId="17768"/>
    <cellStyle name="SAPBEXfilterDrill 3 6 2" xfId="17769"/>
    <cellStyle name="SAPBEXfilterDrill 3 7" xfId="17770"/>
    <cellStyle name="SAPBEXfilterDrill 3 7 2" xfId="17771"/>
    <cellStyle name="SAPBEXfilterDrill 3 8" xfId="17772"/>
    <cellStyle name="SAPBEXfilterDrill 3 8 2" xfId="17773"/>
    <cellStyle name="SAPBEXfilterDrill 3 9" xfId="17775"/>
    <cellStyle name="SAPBEXfilterDrill 3 9 2" xfId="17776"/>
    <cellStyle name="SAPBEXfilterDrill 4" xfId="17777"/>
    <cellStyle name="SAPBEXfilterDrill 4 2" xfId="6998"/>
    <cellStyle name="SAPBEXfilterDrill 5" xfId="17778"/>
    <cellStyle name="SAPBEXfilterDrill 5 2" xfId="16228"/>
    <cellStyle name="SAPBEXfilterDrill 6" xfId="17780"/>
    <cellStyle name="SAPBEXfilterDrill 6 2" xfId="4589"/>
    <cellStyle name="SAPBEXfilterDrill 7" xfId="17784"/>
    <cellStyle name="SAPBEXfilterDrill 7 2" xfId="15718"/>
    <cellStyle name="SAPBEXfilterDrill 8" xfId="17785"/>
    <cellStyle name="SAPBEXfilterDrill 8 2" xfId="904"/>
    <cellStyle name="SAPBEXfilterItem" xfId="17788"/>
    <cellStyle name="SAPBEXfilterText" xfId="17791"/>
    <cellStyle name="SAPBEXformats" xfId="17793"/>
    <cellStyle name="SAPBEXformats 10" xfId="17794"/>
    <cellStyle name="SAPBEXformats 10 2" xfId="17795"/>
    <cellStyle name="SAPBEXformats 11" xfId="14625"/>
    <cellStyle name="SAPBEXformats 11 2" xfId="4774"/>
    <cellStyle name="SAPBEXformats 12" xfId="17798"/>
    <cellStyle name="SAPBEXformats 2" xfId="17799"/>
    <cellStyle name="SAPBEXformats 2 2" xfId="17800"/>
    <cellStyle name="SAPBEXformats 2 2 2" xfId="17802"/>
    <cellStyle name="SAPBEXformats 2 2 2 2" xfId="17804"/>
    <cellStyle name="SAPBEXformats 2 2 3" xfId="17807"/>
    <cellStyle name="SAPBEXformats 2 2 3 2" xfId="17810"/>
    <cellStyle name="SAPBEXformats 2 2 4" xfId="16943"/>
    <cellStyle name="SAPBEXformats 2 2 4 2" xfId="9562"/>
    <cellStyle name="SAPBEXformats 2 2 5" xfId="17812"/>
    <cellStyle name="SAPBEXformats 2 2 5 2" xfId="17814"/>
    <cellStyle name="SAPBEXformats 2 2 6" xfId="17817"/>
    <cellStyle name="SAPBEXformats 2 2 6 2" xfId="17818"/>
    <cellStyle name="SAPBEXformats 2 2 7" xfId="17820"/>
    <cellStyle name="SAPBEXformats 2 3" xfId="17822"/>
    <cellStyle name="SAPBEXformats 2 3 2" xfId="17823"/>
    <cellStyle name="SAPBEXformats 2 3 2 2" xfId="17825"/>
    <cellStyle name="SAPBEXformats 2 3 3" xfId="17826"/>
    <cellStyle name="SAPBEXformats 2 3 3 2" xfId="17828"/>
    <cellStyle name="SAPBEXformats 2 3 4" xfId="16944"/>
    <cellStyle name="SAPBEXformats 2 3 4 2" xfId="17829"/>
    <cellStyle name="SAPBEXformats 2 3 5" xfId="17830"/>
    <cellStyle name="SAPBEXformats 2 3 5 2" xfId="17831"/>
    <cellStyle name="SAPBEXformats 2 3 6" xfId="7915"/>
    <cellStyle name="SAPBEXformats 2 3 6 2" xfId="17832"/>
    <cellStyle name="SAPBEXformats 2 3 7" xfId="390"/>
    <cellStyle name="SAPBEXformats 2 4" xfId="10299"/>
    <cellStyle name="SAPBEXformats 2 4 2" xfId="15298"/>
    <cellStyle name="SAPBEXformats 2 5" xfId="1933"/>
    <cellStyle name="SAPBEXformats 2 5 2" xfId="17834"/>
    <cellStyle name="SAPBEXformats 2 6" xfId="17837"/>
    <cellStyle name="SAPBEXformats 2 6 2" xfId="17839"/>
    <cellStyle name="SAPBEXformats 2 7" xfId="3874"/>
    <cellStyle name="SAPBEXformats 2 7 2" xfId="17841"/>
    <cellStyle name="SAPBEXformats 2 8" xfId="17843"/>
    <cellStyle name="SAPBEXformats 2 8 2" xfId="17846"/>
    <cellStyle name="SAPBEXformats 2 9" xfId="17850"/>
    <cellStyle name="SAPBEXformats 3" xfId="17852"/>
    <cellStyle name="SAPBEXformats 3 2" xfId="17853"/>
    <cellStyle name="SAPBEXformats 3 2 2" xfId="17854"/>
    <cellStyle name="SAPBEXformats 3 2 2 2" xfId="17856"/>
    <cellStyle name="SAPBEXformats 3 2 3" xfId="17858"/>
    <cellStyle name="SAPBEXformats 3 2 3 2" xfId="7981"/>
    <cellStyle name="SAPBEXformats 3 2 4" xfId="6896"/>
    <cellStyle name="SAPBEXformats 3 2 4 2" xfId="6468"/>
    <cellStyle name="SAPBEXformats 3 2 5" xfId="15120"/>
    <cellStyle name="SAPBEXformats 3 2 5 2" xfId="17863"/>
    <cellStyle name="SAPBEXformats 3 2 6" xfId="17864"/>
    <cellStyle name="SAPBEXformats 3 2 6 2" xfId="17866"/>
    <cellStyle name="SAPBEXformats 3 2 7" xfId="17868"/>
    <cellStyle name="SAPBEXformats 3 3" xfId="17870"/>
    <cellStyle name="SAPBEXformats 3 3 2" xfId="17871"/>
    <cellStyle name="SAPBEXformats 3 3 2 2" xfId="17873"/>
    <cellStyle name="SAPBEXformats 3 3 3" xfId="17875"/>
    <cellStyle name="SAPBEXformats 3 3 3 2" xfId="17877"/>
    <cellStyle name="SAPBEXformats 3 3 4" xfId="1753"/>
    <cellStyle name="SAPBEXformats 3 3 4 2" xfId="17879"/>
    <cellStyle name="SAPBEXformats 3 3 5" xfId="17041"/>
    <cellStyle name="SAPBEXformats 3 3 5 2" xfId="17883"/>
    <cellStyle name="SAPBEXformats 3 3 6" xfId="17886"/>
    <cellStyle name="SAPBEXformats 3 3 6 2" xfId="17889"/>
    <cellStyle name="SAPBEXformats 3 3 7" xfId="17892"/>
    <cellStyle name="SAPBEXformats 3 4" xfId="10315"/>
    <cellStyle name="SAPBEXformats 3 4 2" xfId="6698"/>
    <cellStyle name="SAPBEXformats 3 5" xfId="17894"/>
    <cellStyle name="SAPBEXformats 3 5 2" xfId="13822"/>
    <cellStyle name="SAPBEXformats 3 6" xfId="17897"/>
    <cellStyle name="SAPBEXformats 3 6 2" xfId="17898"/>
    <cellStyle name="SAPBEXformats 3 7" xfId="17899"/>
    <cellStyle name="SAPBEXformats 3 7 2" xfId="17900"/>
    <cellStyle name="SAPBEXformats 3 8" xfId="17901"/>
    <cellStyle name="SAPBEXformats 3 8 2" xfId="17903"/>
    <cellStyle name="SAPBEXformats 3 9" xfId="17905"/>
    <cellStyle name="SAPBEXformats 4" xfId="17907"/>
    <cellStyle name="SAPBEXformats 4 2" xfId="17908"/>
    <cellStyle name="SAPBEXformats 4 2 2" xfId="17911"/>
    <cellStyle name="SAPBEXformats 4 3" xfId="17912"/>
    <cellStyle name="SAPBEXformats 4 3 2" xfId="17914"/>
    <cellStyle name="SAPBEXformats 4 4" xfId="17916"/>
    <cellStyle name="SAPBEXformats 4 4 2" xfId="17918"/>
    <cellStyle name="SAPBEXformats 4 5" xfId="17919"/>
    <cellStyle name="SAPBEXformats 4 5 2" xfId="17921"/>
    <cellStyle name="SAPBEXformats 4 6" xfId="17922"/>
    <cellStyle name="SAPBEXformats 4 6 2" xfId="6853"/>
    <cellStyle name="SAPBEXformats 4 7" xfId="2547"/>
    <cellStyle name="SAPBEXformats 5" xfId="17923"/>
    <cellStyle name="SAPBEXformats 5 2" xfId="512"/>
    <cellStyle name="SAPBEXformats 5 2 2" xfId="17925"/>
    <cellStyle name="SAPBEXformats 5 3" xfId="17926"/>
    <cellStyle name="SAPBEXformats 5 3 2" xfId="17927"/>
    <cellStyle name="SAPBEXformats 5 4" xfId="17929"/>
    <cellStyle name="SAPBEXformats 5 4 2" xfId="17930"/>
    <cellStyle name="SAPBEXformats 5 5" xfId="17932"/>
    <cellStyle name="SAPBEXformats 5 5 2" xfId="17934"/>
    <cellStyle name="SAPBEXformats 5 6" xfId="5930"/>
    <cellStyle name="SAPBEXformats 5 6 2" xfId="2208"/>
    <cellStyle name="SAPBEXformats 5 7" xfId="17935"/>
    <cellStyle name="SAPBEXformats 6" xfId="17936"/>
    <cellStyle name="SAPBEXformats 6 2" xfId="17937"/>
    <cellStyle name="SAPBEXformats 6 2 2" xfId="17940"/>
    <cellStyle name="SAPBEXformats 6 3" xfId="17942"/>
    <cellStyle name="SAPBEXformats 6 3 2" xfId="17945"/>
    <cellStyle name="SAPBEXformats 6 4" xfId="17948"/>
    <cellStyle name="SAPBEXformats 6 4 2" xfId="17949"/>
    <cellStyle name="SAPBEXformats 6 5" xfId="17950"/>
    <cellStyle name="SAPBEXformats 6 5 2" xfId="17952"/>
    <cellStyle name="SAPBEXformats 6 6" xfId="5327"/>
    <cellStyle name="SAPBEXformats 6 6 2" xfId="17953"/>
    <cellStyle name="SAPBEXformats 6 7" xfId="17954"/>
    <cellStyle name="SAPBEXformats 7" xfId="17957"/>
    <cellStyle name="SAPBEXformats 7 2" xfId="11164"/>
    <cellStyle name="SAPBEXformats 8" xfId="10446"/>
    <cellStyle name="SAPBEXformats 8 2" xfId="4707"/>
    <cellStyle name="SAPBEXformats 9" xfId="17959"/>
    <cellStyle name="SAPBEXformats 9 2" xfId="10148"/>
    <cellStyle name="SAPBEXheaderItem" xfId="4459"/>
    <cellStyle name="SAPBEXheaderText" xfId="17965"/>
    <cellStyle name="SAPBEXresData" xfId="17970"/>
    <cellStyle name="SAPBEXresData 10" xfId="1886"/>
    <cellStyle name="SAPBEXresData 10 2" xfId="4541"/>
    <cellStyle name="SAPBEXresData 11" xfId="11455"/>
    <cellStyle name="SAPBEXresData 11 2" xfId="16506"/>
    <cellStyle name="SAPBEXresData 12" xfId="7383"/>
    <cellStyle name="SAPBEXresData 2" xfId="16537"/>
    <cellStyle name="SAPBEXresData 2 2" xfId="16543"/>
    <cellStyle name="SAPBEXresData 2 2 2" xfId="17973"/>
    <cellStyle name="SAPBEXresData 2 2 2 2" xfId="17975"/>
    <cellStyle name="SAPBEXresData 2 2 3" xfId="1244"/>
    <cellStyle name="SAPBEXresData 2 2 3 2" xfId="17978"/>
    <cellStyle name="SAPBEXresData 2 2 4" xfId="17981"/>
    <cellStyle name="SAPBEXresData 2 2 4 2" xfId="17986"/>
    <cellStyle name="SAPBEXresData 2 2 5" xfId="17988"/>
    <cellStyle name="SAPBEXresData 2 2 5 2" xfId="17990"/>
    <cellStyle name="SAPBEXresData 2 2 6" xfId="17992"/>
    <cellStyle name="SAPBEXresData 2 2 6 2" xfId="17994"/>
    <cellStyle name="SAPBEXresData 2 2 7" xfId="17996"/>
    <cellStyle name="SAPBEXresData 2 3" xfId="17997"/>
    <cellStyle name="SAPBEXresData 2 3 2" xfId="17998"/>
    <cellStyle name="SAPBEXresData 2 3 2 2" xfId="17999"/>
    <cellStyle name="SAPBEXresData 2 3 3" xfId="18000"/>
    <cellStyle name="SAPBEXresData 2 3 3 2" xfId="18001"/>
    <cellStyle name="SAPBEXresData 2 3 4" xfId="18004"/>
    <cellStyle name="SAPBEXresData 2 3 4 2" xfId="6461"/>
    <cellStyle name="SAPBEXresData 2 3 5" xfId="18005"/>
    <cellStyle name="SAPBEXresData 2 3 5 2" xfId="18006"/>
    <cellStyle name="SAPBEXresData 2 3 6" xfId="7952"/>
    <cellStyle name="SAPBEXresData 2 3 6 2" xfId="18008"/>
    <cellStyle name="SAPBEXresData 2 3 7" xfId="18010"/>
    <cellStyle name="SAPBEXresData 2 4" xfId="18012"/>
    <cellStyle name="SAPBEXresData 2 4 2" xfId="18013"/>
    <cellStyle name="SAPBEXresData 2 5" xfId="18015"/>
    <cellStyle name="SAPBEXresData 2 5 2" xfId="15538"/>
    <cellStyle name="SAPBEXresData 2 6" xfId="10885"/>
    <cellStyle name="SAPBEXresData 2 6 2" xfId="15556"/>
    <cellStyle name="SAPBEXresData 2 7" xfId="10517"/>
    <cellStyle name="SAPBEXresData 2 7 2" xfId="77"/>
    <cellStyle name="SAPBEXresData 2 8" xfId="18016"/>
    <cellStyle name="SAPBEXresData 2 8 2" xfId="18018"/>
    <cellStyle name="SAPBEXresData 2 9" xfId="4758"/>
    <cellStyle name="SAPBEXresData 3" xfId="16546"/>
    <cellStyle name="SAPBEXresData 3 2" xfId="16553"/>
    <cellStyle name="SAPBEXresData 3 2 2" xfId="18020"/>
    <cellStyle name="SAPBEXresData 3 2 2 2" xfId="18024"/>
    <cellStyle name="SAPBEXresData 3 2 3" xfId="18027"/>
    <cellStyle name="SAPBEXresData 3 2 3 2" xfId="18030"/>
    <cellStyle name="SAPBEXresData 3 2 4" xfId="18035"/>
    <cellStyle name="SAPBEXresData 3 2 4 2" xfId="18039"/>
    <cellStyle name="SAPBEXresData 3 2 5" xfId="18043"/>
    <cellStyle name="SAPBEXresData 3 2 5 2" xfId="8754"/>
    <cellStyle name="SAPBEXresData 3 2 6" xfId="18046"/>
    <cellStyle name="SAPBEXresData 3 2 6 2" xfId="18049"/>
    <cellStyle name="SAPBEXresData 3 2 7" xfId="18051"/>
    <cellStyle name="SAPBEXresData 3 3" xfId="18054"/>
    <cellStyle name="SAPBEXresData 3 3 2" xfId="18057"/>
    <cellStyle name="SAPBEXresData 3 3 2 2" xfId="18060"/>
    <cellStyle name="SAPBEXresData 3 3 3" xfId="18063"/>
    <cellStyle name="SAPBEXresData 3 3 3 2" xfId="18065"/>
    <cellStyle name="SAPBEXresData 3 3 4" xfId="13390"/>
    <cellStyle name="SAPBEXresData 3 3 4 2" xfId="18068"/>
    <cellStyle name="SAPBEXresData 3 3 5" xfId="18073"/>
    <cellStyle name="SAPBEXresData 3 3 5 2" xfId="1086"/>
    <cellStyle name="SAPBEXresData 3 3 6" xfId="18075"/>
    <cellStyle name="SAPBEXresData 3 3 6 2" xfId="18077"/>
    <cellStyle name="SAPBEXresData 3 3 7" xfId="18080"/>
    <cellStyle name="SAPBEXresData 3 4" xfId="18084"/>
    <cellStyle name="SAPBEXresData 3 4 2" xfId="18086"/>
    <cellStyle name="SAPBEXresData 3 5" xfId="18088"/>
    <cellStyle name="SAPBEXresData 3 5 2" xfId="18089"/>
    <cellStyle name="SAPBEXresData 3 6" xfId="2215"/>
    <cellStyle name="SAPBEXresData 3 6 2" xfId="18091"/>
    <cellStyle name="SAPBEXresData 3 7" xfId="10520"/>
    <cellStyle name="SAPBEXresData 3 7 2" xfId="18094"/>
    <cellStyle name="SAPBEXresData 3 8" xfId="18098"/>
    <cellStyle name="SAPBEXresData 3 8 2" xfId="18102"/>
    <cellStyle name="SAPBEXresData 3 9" xfId="4900"/>
    <cellStyle name="SAPBEXresData 4" xfId="16557"/>
    <cellStyle name="SAPBEXresData 4 2" xfId="18104"/>
    <cellStyle name="SAPBEXresData 4 2 2" xfId="18107"/>
    <cellStyle name="SAPBEXresData 4 3" xfId="18110"/>
    <cellStyle name="SAPBEXresData 4 3 2" xfId="3946"/>
    <cellStyle name="SAPBEXresData 4 4" xfId="18113"/>
    <cellStyle name="SAPBEXresData 4 4 2" xfId="18115"/>
    <cellStyle name="SAPBEXresData 4 5" xfId="18117"/>
    <cellStyle name="SAPBEXresData 4 5 2" xfId="18120"/>
    <cellStyle name="SAPBEXresData 4 6" xfId="10892"/>
    <cellStyle name="SAPBEXresData 4 6 2" xfId="18123"/>
    <cellStyle name="SAPBEXresData 4 7" xfId="10475"/>
    <cellStyle name="SAPBEXresData 5" xfId="13276"/>
    <cellStyle name="SAPBEXresData 5 2" xfId="4363"/>
    <cellStyle name="SAPBEXresData 5 2 2" xfId="18126"/>
    <cellStyle name="SAPBEXresData 5 3" xfId="3196"/>
    <cellStyle name="SAPBEXresData 5 3 2" xfId="18129"/>
    <cellStyle name="SAPBEXresData 5 4" xfId="18130"/>
    <cellStyle name="SAPBEXresData 5 4 2" xfId="18131"/>
    <cellStyle name="SAPBEXresData 5 5" xfId="18132"/>
    <cellStyle name="SAPBEXresData 5 5 2" xfId="18133"/>
    <cellStyle name="SAPBEXresData 5 6" xfId="10896"/>
    <cellStyle name="SAPBEXresData 5 6 2" xfId="18134"/>
    <cellStyle name="SAPBEXresData 5 7" xfId="7191"/>
    <cellStyle name="SAPBEXresData 6" xfId="18136"/>
    <cellStyle name="SAPBEXresData 6 2" xfId="18137"/>
    <cellStyle name="SAPBEXresData 6 2 2" xfId="18140"/>
    <cellStyle name="SAPBEXresData 6 3" xfId="18143"/>
    <cellStyle name="SAPBEXresData 6 3 2" xfId="18148"/>
    <cellStyle name="SAPBEXresData 6 4" xfId="5462"/>
    <cellStyle name="SAPBEXresData 6 4 2" xfId="18152"/>
    <cellStyle name="SAPBEXresData 6 5" xfId="2112"/>
    <cellStyle name="SAPBEXresData 6 5 2" xfId="18159"/>
    <cellStyle name="SAPBEXresData 6 6" xfId="18162"/>
    <cellStyle name="SAPBEXresData 6 6 2" xfId="18168"/>
    <cellStyle name="SAPBEXresData 6 7" xfId="18170"/>
    <cellStyle name="SAPBEXresData 7" xfId="18172"/>
    <cellStyle name="SAPBEXresData 7 2" xfId="18173"/>
    <cellStyle name="SAPBEXresData 8" xfId="18177"/>
    <cellStyle name="SAPBEXresData 8 2" xfId="18178"/>
    <cellStyle name="SAPBEXresData 9" xfId="14402"/>
    <cellStyle name="SAPBEXresData 9 2" xfId="18179"/>
    <cellStyle name="SAPBEXresDataEmph" xfId="9039"/>
    <cellStyle name="SAPBEXresDataEmph 10" xfId="18180"/>
    <cellStyle name="SAPBEXresDataEmph 10 2" xfId="18181"/>
    <cellStyle name="SAPBEXresDataEmph 11" xfId="18182"/>
    <cellStyle name="SAPBEXresDataEmph 11 2" xfId="18184"/>
    <cellStyle name="SAPBEXresDataEmph 12" xfId="5620"/>
    <cellStyle name="SAPBEXresDataEmph 2" xfId="9044"/>
    <cellStyle name="SAPBEXresDataEmph 2 2" xfId="15800"/>
    <cellStyle name="SAPBEXresDataEmph 2 2 2" xfId="15804"/>
    <cellStyle name="SAPBEXresDataEmph 2 2 2 2" xfId="18185"/>
    <cellStyle name="SAPBEXresDataEmph 2 2 3" xfId="1087"/>
    <cellStyle name="SAPBEXresDataEmph 2 2 3 2" xfId="18189"/>
    <cellStyle name="SAPBEXresDataEmph 2 2 4" xfId="18193"/>
    <cellStyle name="SAPBEXresDataEmph 2 2 4 2" xfId="18195"/>
    <cellStyle name="SAPBEXresDataEmph 2 2 5" xfId="4640"/>
    <cellStyle name="SAPBEXresDataEmph 2 2 5 2" xfId="12888"/>
    <cellStyle name="SAPBEXresDataEmph 2 2 6" xfId="6400"/>
    <cellStyle name="SAPBEXresDataEmph 2 2 6 2" xfId="12939"/>
    <cellStyle name="SAPBEXresDataEmph 2 2 7" xfId="9106"/>
    <cellStyle name="SAPBEXresDataEmph 2 3" xfId="15806"/>
    <cellStyle name="SAPBEXresDataEmph 2 3 2" xfId="15808"/>
    <cellStyle name="SAPBEXresDataEmph 2 3 2 2" xfId="18198"/>
    <cellStyle name="SAPBEXresDataEmph 2 3 3" xfId="18078"/>
    <cellStyle name="SAPBEXresDataEmph 2 3 3 2" xfId="18202"/>
    <cellStyle name="SAPBEXresDataEmph 2 3 4" xfId="18206"/>
    <cellStyle name="SAPBEXresDataEmph 2 3 4 2" xfId="18207"/>
    <cellStyle name="SAPBEXresDataEmph 2 3 5" xfId="18210"/>
    <cellStyle name="SAPBEXresDataEmph 2 3 5 2" xfId="13032"/>
    <cellStyle name="SAPBEXresDataEmph 2 3 6" xfId="18212"/>
    <cellStyle name="SAPBEXresDataEmph 2 3 6 2" xfId="13063"/>
    <cellStyle name="SAPBEXresDataEmph 2 3 7" xfId="5591"/>
    <cellStyle name="SAPBEXresDataEmph 2 4" xfId="13224"/>
    <cellStyle name="SAPBEXresDataEmph 2 4 2" xfId="1268"/>
    <cellStyle name="SAPBEXresDataEmph 2 5" xfId="15811"/>
    <cellStyle name="SAPBEXresDataEmph 2 5 2" xfId="178"/>
    <cellStyle name="SAPBEXresDataEmph 2 6" xfId="15814"/>
    <cellStyle name="SAPBEXresDataEmph 2 6 2" xfId="15817"/>
    <cellStyle name="SAPBEXresDataEmph 2 7" xfId="8029"/>
    <cellStyle name="SAPBEXresDataEmph 2 7 2" xfId="15820"/>
    <cellStyle name="SAPBEXresDataEmph 2 8" xfId="13662"/>
    <cellStyle name="SAPBEXresDataEmph 2 8 2" xfId="15823"/>
    <cellStyle name="SAPBEXresDataEmph 2 9" xfId="10805"/>
    <cellStyle name="SAPBEXresDataEmph 3" xfId="18213"/>
    <cellStyle name="SAPBEXresDataEmph 3 2" xfId="18216"/>
    <cellStyle name="SAPBEXresDataEmph 3 2 2" xfId="14437"/>
    <cellStyle name="SAPBEXresDataEmph 3 2 2 2" xfId="14442"/>
    <cellStyle name="SAPBEXresDataEmph 3 2 3" xfId="14445"/>
    <cellStyle name="SAPBEXresDataEmph 3 2 3 2" xfId="18217"/>
    <cellStyle name="SAPBEXresDataEmph 3 2 4" xfId="14450"/>
    <cellStyle name="SAPBEXresDataEmph 3 2 4 2" xfId="14455"/>
    <cellStyle name="SAPBEXresDataEmph 3 2 5" xfId="3489"/>
    <cellStyle name="SAPBEXresDataEmph 3 2 5 2" xfId="14458"/>
    <cellStyle name="SAPBEXresDataEmph 3 2 6" xfId="18218"/>
    <cellStyle name="SAPBEXresDataEmph 3 2 6 2" xfId="18221"/>
    <cellStyle name="SAPBEXresDataEmph 3 2 7" xfId="7968"/>
    <cellStyle name="SAPBEXresDataEmph 3 3" xfId="18222"/>
    <cellStyle name="SAPBEXresDataEmph 3 3 2" xfId="18223"/>
    <cellStyle name="SAPBEXresDataEmph 3 3 2 2" xfId="10001"/>
    <cellStyle name="SAPBEXresDataEmph 3 3 3" xfId="18224"/>
    <cellStyle name="SAPBEXresDataEmph 3 3 3 2" xfId="10085"/>
    <cellStyle name="SAPBEXresDataEmph 3 3 4" xfId="18228"/>
    <cellStyle name="SAPBEXresDataEmph 3 3 4 2" xfId="10161"/>
    <cellStyle name="SAPBEXresDataEmph 3 3 5" xfId="18232"/>
    <cellStyle name="SAPBEXresDataEmph 3 3 5 2" xfId="10179"/>
    <cellStyle name="SAPBEXresDataEmph 3 3 6" xfId="18234"/>
    <cellStyle name="SAPBEXresDataEmph 3 3 6 2" xfId="10220"/>
    <cellStyle name="SAPBEXresDataEmph 3 3 7" xfId="9703"/>
    <cellStyle name="SAPBEXresDataEmph 3 4" xfId="8227"/>
    <cellStyle name="SAPBEXresDataEmph 3 4 2" xfId="1238"/>
    <cellStyle name="SAPBEXresDataEmph 3 5" xfId="8313"/>
    <cellStyle name="SAPBEXresDataEmph 3 5 2" xfId="8357"/>
    <cellStyle name="SAPBEXresDataEmph 3 6" xfId="3162"/>
    <cellStyle name="SAPBEXresDataEmph 3 6 2" xfId="719"/>
    <cellStyle name="SAPBEXresDataEmph 3 7" xfId="8483"/>
    <cellStyle name="SAPBEXresDataEmph 3 7 2" xfId="8489"/>
    <cellStyle name="SAPBEXresDataEmph 3 8" xfId="8496"/>
    <cellStyle name="SAPBEXresDataEmph 3 8 2" xfId="8502"/>
    <cellStyle name="SAPBEXresDataEmph 3 9" xfId="8507"/>
    <cellStyle name="SAPBEXresDataEmph 4" xfId="18236"/>
    <cellStyle name="SAPBEXresDataEmph 4 2" xfId="11271"/>
    <cellStyle name="SAPBEXresDataEmph 4 2 2" xfId="10211"/>
    <cellStyle name="SAPBEXresDataEmph 4 3" xfId="1197"/>
    <cellStyle name="SAPBEXresDataEmph 4 3 2" xfId="10245"/>
    <cellStyle name="SAPBEXresDataEmph 4 4" xfId="21"/>
    <cellStyle name="SAPBEXresDataEmph 4 4 2" xfId="11290"/>
    <cellStyle name="SAPBEXresDataEmph 4 5" xfId="11295"/>
    <cellStyle name="SAPBEXresDataEmph 4 5 2" xfId="11298"/>
    <cellStyle name="SAPBEXresDataEmph 4 6" xfId="18237"/>
    <cellStyle name="SAPBEXresDataEmph 4 6 2" xfId="18239"/>
    <cellStyle name="SAPBEXresDataEmph 4 7" xfId="18241"/>
    <cellStyle name="SAPBEXresDataEmph 5" xfId="18244"/>
    <cellStyle name="SAPBEXresDataEmph 5 2" xfId="18246"/>
    <cellStyle name="SAPBEXresDataEmph 5 2 2" xfId="18247"/>
    <cellStyle name="SAPBEXresDataEmph 5 3" xfId="18248"/>
    <cellStyle name="SAPBEXresDataEmph 5 3 2" xfId="18251"/>
    <cellStyle name="SAPBEXresDataEmph 5 4" xfId="3518"/>
    <cellStyle name="SAPBEXresDataEmph 5 4 2" xfId="18252"/>
    <cellStyle name="SAPBEXresDataEmph 5 5" xfId="18253"/>
    <cellStyle name="SAPBEXresDataEmph 5 5 2" xfId="18254"/>
    <cellStyle name="SAPBEXresDataEmph 5 6" xfId="18255"/>
    <cellStyle name="SAPBEXresDataEmph 5 6 2" xfId="18256"/>
    <cellStyle name="SAPBEXresDataEmph 5 7" xfId="18257"/>
    <cellStyle name="SAPBEXresDataEmph 6" xfId="18258"/>
    <cellStyle name="SAPBEXresDataEmph 6 2" xfId="4615"/>
    <cellStyle name="SAPBEXresDataEmph 6 2 2" xfId="18259"/>
    <cellStyle name="SAPBEXresDataEmph 6 3" xfId="18261"/>
    <cellStyle name="SAPBEXresDataEmph 6 3 2" xfId="18263"/>
    <cellStyle name="SAPBEXresDataEmph 6 4" xfId="2846"/>
    <cellStyle name="SAPBEXresDataEmph 6 4 2" xfId="10374"/>
    <cellStyle name="SAPBEXresDataEmph 6 5" xfId="18264"/>
    <cellStyle name="SAPBEXresDataEmph 6 5 2" xfId="5659"/>
    <cellStyle name="SAPBEXresDataEmph 6 6" xfId="18265"/>
    <cellStyle name="SAPBEXresDataEmph 6 6 2" xfId="5717"/>
    <cellStyle name="SAPBEXresDataEmph 6 7" xfId="18267"/>
    <cellStyle name="SAPBEXresDataEmph 7" xfId="18268"/>
    <cellStyle name="SAPBEXresDataEmph 7 2" xfId="18271"/>
    <cellStyle name="SAPBEXresDataEmph 8" xfId="18272"/>
    <cellStyle name="SAPBEXresDataEmph 8 2" xfId="18274"/>
    <cellStyle name="SAPBEXresDataEmph 9" xfId="3521"/>
    <cellStyle name="SAPBEXresDataEmph 9 2" xfId="18275"/>
    <cellStyle name="SAPBEXresItem" xfId="18279"/>
    <cellStyle name="SAPBEXresItem 10" xfId="1433"/>
    <cellStyle name="SAPBEXresItem 10 2" xfId="18281"/>
    <cellStyle name="SAPBEXresItem 11" xfId="7879"/>
    <cellStyle name="SAPBEXresItem 11 2" xfId="4177"/>
    <cellStyle name="SAPBEXresItem 12" xfId="7887"/>
    <cellStyle name="SAPBEXresItem 2" xfId="18284"/>
    <cellStyle name="SAPBEXresItem 2 2" xfId="18286"/>
    <cellStyle name="SAPBEXresItem 2 2 2" xfId="18288"/>
    <cellStyle name="SAPBEXresItem 2 2 2 2" xfId="18289"/>
    <cellStyle name="SAPBEXresItem 2 2 3" xfId="18290"/>
    <cellStyle name="SAPBEXresItem 2 2 3 2" xfId="15550"/>
    <cellStyle name="SAPBEXresItem 2 2 4" xfId="578"/>
    <cellStyle name="SAPBEXresItem 2 2 4 2" xfId="15565"/>
    <cellStyle name="SAPBEXresItem 2 2 5" xfId="18291"/>
    <cellStyle name="SAPBEXresItem 2 2 5 2" xfId="8222"/>
    <cellStyle name="SAPBEXresItem 2 2 6" xfId="18292"/>
    <cellStyle name="SAPBEXresItem 2 2 6 2" xfId="18293"/>
    <cellStyle name="SAPBEXresItem 2 2 7" xfId="18296"/>
    <cellStyle name="SAPBEXresItem 2 3" xfId="18299"/>
    <cellStyle name="SAPBEXresItem 2 3 2" xfId="18300"/>
    <cellStyle name="SAPBEXresItem 2 3 2 2" xfId="18303"/>
    <cellStyle name="SAPBEXresItem 2 3 3" xfId="18305"/>
    <cellStyle name="SAPBEXresItem 2 3 3 2" xfId="18306"/>
    <cellStyle name="SAPBEXresItem 2 3 4" xfId="2293"/>
    <cellStyle name="SAPBEXresItem 2 3 4 2" xfId="18308"/>
    <cellStyle name="SAPBEXresItem 2 3 5" xfId="18312"/>
    <cellStyle name="SAPBEXresItem 2 3 5 2" xfId="18315"/>
    <cellStyle name="SAPBEXresItem 2 3 6" xfId="18318"/>
    <cellStyle name="SAPBEXresItem 2 3 6 2" xfId="18320"/>
    <cellStyle name="SAPBEXresItem 2 3 7" xfId="18324"/>
    <cellStyle name="SAPBEXresItem 2 4" xfId="9891"/>
    <cellStyle name="SAPBEXresItem 2 4 2" xfId="18325"/>
    <cellStyle name="SAPBEXresItem 2 5" xfId="18329"/>
    <cellStyle name="SAPBEXresItem 2 5 2" xfId="18332"/>
    <cellStyle name="SAPBEXresItem 2 6" xfId="18334"/>
    <cellStyle name="SAPBEXresItem 2 6 2" xfId="6328"/>
    <cellStyle name="SAPBEXresItem 2 7" xfId="18335"/>
    <cellStyle name="SAPBEXresItem 2 7 2" xfId="54"/>
    <cellStyle name="SAPBEXresItem 2 8" xfId="16604"/>
    <cellStyle name="SAPBEXresItem 2 8 2" xfId="15449"/>
    <cellStyle name="SAPBEXresItem 2 9" xfId="1680"/>
    <cellStyle name="SAPBEXresItem 3" xfId="13771"/>
    <cellStyle name="SAPBEXresItem 3 2" xfId="18336"/>
    <cellStyle name="SAPBEXresItem 3 2 2" xfId="18337"/>
    <cellStyle name="SAPBEXresItem 3 2 2 2" xfId="18339"/>
    <cellStyle name="SAPBEXresItem 3 2 3" xfId="18342"/>
    <cellStyle name="SAPBEXresItem 3 2 3 2" xfId="18343"/>
    <cellStyle name="SAPBEXresItem 3 2 4" xfId="18345"/>
    <cellStyle name="SAPBEXresItem 3 2 4 2" xfId="18346"/>
    <cellStyle name="SAPBEXresItem 3 2 5" xfId="2037"/>
    <cellStyle name="SAPBEXresItem 3 2 5 2" xfId="18347"/>
    <cellStyle name="SAPBEXresItem 3 2 6" xfId="2047"/>
    <cellStyle name="SAPBEXresItem 3 2 6 2" xfId="18349"/>
    <cellStyle name="SAPBEXresItem 3 2 7" xfId="18352"/>
    <cellStyle name="SAPBEXresItem 3 3" xfId="18353"/>
    <cellStyle name="SAPBEXresItem 3 3 2" xfId="18354"/>
    <cellStyle name="SAPBEXresItem 3 3 2 2" xfId="18356"/>
    <cellStyle name="SAPBEXresItem 3 3 3" xfId="17972"/>
    <cellStyle name="SAPBEXresItem 3 3 3 2" xfId="17974"/>
    <cellStyle name="SAPBEXresItem 3 3 4" xfId="1242"/>
    <cellStyle name="SAPBEXresItem 3 3 4 2" xfId="17976"/>
    <cellStyle name="SAPBEXresItem 3 3 5" xfId="17982"/>
    <cellStyle name="SAPBEXresItem 3 3 5 2" xfId="17984"/>
    <cellStyle name="SAPBEXresItem 3 3 6" xfId="17987"/>
    <cellStyle name="SAPBEXresItem 3 3 6 2" xfId="17989"/>
    <cellStyle name="SAPBEXresItem 3 3 7" xfId="17993"/>
    <cellStyle name="SAPBEXresItem 3 4" xfId="9898"/>
    <cellStyle name="SAPBEXresItem 3 4 2" xfId="18357"/>
    <cellStyle name="SAPBEXresItem 3 5" xfId="18358"/>
    <cellStyle name="SAPBEXresItem 3 5 2" xfId="18360"/>
    <cellStyle name="SAPBEXresItem 3 6" xfId="18361"/>
    <cellStyle name="SAPBEXresItem 3 6 2" xfId="15534"/>
    <cellStyle name="SAPBEXresItem 3 7" xfId="18362"/>
    <cellStyle name="SAPBEXresItem 3 7 2" xfId="15554"/>
    <cellStyle name="SAPBEXresItem 3 8" xfId="16606"/>
    <cellStyle name="SAPBEXresItem 3 8 2" xfId="8194"/>
    <cellStyle name="SAPBEXresItem 3 9" xfId="18363"/>
    <cellStyle name="SAPBEXresItem 4" xfId="18364"/>
    <cellStyle name="SAPBEXresItem 4 2" xfId="18365"/>
    <cellStyle name="SAPBEXresItem 4 2 2" xfId="18366"/>
    <cellStyle name="SAPBEXresItem 4 3" xfId="18368"/>
    <cellStyle name="SAPBEXresItem 4 3 2" xfId="18369"/>
    <cellStyle name="SAPBEXresItem 4 4" xfId="9909"/>
    <cellStyle name="SAPBEXresItem 4 4 2" xfId="18371"/>
    <cellStyle name="SAPBEXresItem 4 5" xfId="18372"/>
    <cellStyle name="SAPBEXresItem 4 5 2" xfId="18374"/>
    <cellStyle name="SAPBEXresItem 4 6" xfId="18375"/>
    <cellStyle name="SAPBEXresItem 4 6 2" xfId="18377"/>
    <cellStyle name="SAPBEXresItem 4 7" xfId="18378"/>
    <cellStyle name="SAPBEXresItem 5" xfId="18380"/>
    <cellStyle name="SAPBEXresItem 5 2" xfId="18382"/>
    <cellStyle name="SAPBEXresItem 5 2 2" xfId="18383"/>
    <cellStyle name="SAPBEXresItem 5 3" xfId="6789"/>
    <cellStyle name="SAPBEXresItem 5 3 2" xfId="18386"/>
    <cellStyle name="SAPBEXresItem 5 4" xfId="18387"/>
    <cellStyle name="SAPBEXresItem 5 4 2" xfId="18391"/>
    <cellStyle name="SAPBEXresItem 5 5" xfId="18392"/>
    <cellStyle name="SAPBEXresItem 5 5 2" xfId="18394"/>
    <cellStyle name="SAPBEXresItem 5 6" xfId="18395"/>
    <cellStyle name="SAPBEXresItem 5 6 2" xfId="18399"/>
    <cellStyle name="SAPBEXresItem 5 7" xfId="18401"/>
    <cellStyle name="SAPBEXresItem 6" xfId="18402"/>
    <cellStyle name="SAPBEXresItem 6 2" xfId="18403"/>
    <cellStyle name="SAPBEXresItem 6 2 2" xfId="18405"/>
    <cellStyle name="SAPBEXresItem 6 3" xfId="18407"/>
    <cellStyle name="SAPBEXresItem 6 3 2" xfId="18409"/>
    <cellStyle name="SAPBEXresItem 6 4" xfId="18410"/>
    <cellStyle name="SAPBEXresItem 6 4 2" xfId="18414"/>
    <cellStyle name="SAPBEXresItem 6 5" xfId="18415"/>
    <cellStyle name="SAPBEXresItem 6 5 2" xfId="18417"/>
    <cellStyle name="SAPBEXresItem 6 6" xfId="18418"/>
    <cellStyle name="SAPBEXresItem 6 6 2" xfId="3677"/>
    <cellStyle name="SAPBEXresItem 6 7" xfId="18420"/>
    <cellStyle name="SAPBEXresItem 7" xfId="9598"/>
    <cellStyle name="SAPBEXresItem 7 2" xfId="18421"/>
    <cellStyle name="SAPBEXresItem 8" xfId="18422"/>
    <cellStyle name="SAPBEXresItem 8 2" xfId="18423"/>
    <cellStyle name="SAPBEXresItem 9" xfId="1716"/>
    <cellStyle name="SAPBEXresItem 9 2" xfId="18425"/>
    <cellStyle name="SAPBEXstdData" xfId="4367"/>
    <cellStyle name="SAPBEXstdData 10" xfId="18426"/>
    <cellStyle name="SAPBEXstdData 10 2" xfId="4351"/>
    <cellStyle name="SAPBEXstdData 11" xfId="18428"/>
    <cellStyle name="SAPBEXstdData 11 2" xfId="18429"/>
    <cellStyle name="SAPBEXstdData 12" xfId="18430"/>
    <cellStyle name="SAPBEXstdData 2" xfId="18431"/>
    <cellStyle name="SAPBEXstdData 2 2" xfId="18433"/>
    <cellStyle name="SAPBEXstdData 2 2 2" xfId="18436"/>
    <cellStyle name="SAPBEXstdData 2 2 2 2" xfId="18438"/>
    <cellStyle name="SAPBEXstdData 2 2 3" xfId="18443"/>
    <cellStyle name="SAPBEXstdData 2 2 3 2" xfId="18445"/>
    <cellStyle name="SAPBEXstdData 2 2 4" xfId="18451"/>
    <cellStyle name="SAPBEXstdData 2 2 4 2" xfId="18456"/>
    <cellStyle name="SAPBEXstdData 2 2 5" xfId="8541"/>
    <cellStyle name="SAPBEXstdData 2 2 5 2" xfId="18462"/>
    <cellStyle name="SAPBEXstdData 2 2 6" xfId="18465"/>
    <cellStyle name="SAPBEXstdData 2 2 6 2" xfId="18467"/>
    <cellStyle name="SAPBEXstdData 2 2 7" xfId="18468"/>
    <cellStyle name="SAPBEXstdData 2 3" xfId="10945"/>
    <cellStyle name="SAPBEXstdData 2 3 2" xfId="18469"/>
    <cellStyle name="SAPBEXstdData 2 3 2 2" xfId="12178"/>
    <cellStyle name="SAPBEXstdData 2 3 3" xfId="18472"/>
    <cellStyle name="SAPBEXstdData 2 3 3 2" xfId="18473"/>
    <cellStyle name="SAPBEXstdData 2 3 4" xfId="18476"/>
    <cellStyle name="SAPBEXstdData 2 3 4 2" xfId="18477"/>
    <cellStyle name="SAPBEXstdData 2 3 5" xfId="3540"/>
    <cellStyle name="SAPBEXstdData 2 3 5 2" xfId="3731"/>
    <cellStyle name="SAPBEXstdData 2 3 6" xfId="2853"/>
    <cellStyle name="SAPBEXstdData 2 3 6 2" xfId="18478"/>
    <cellStyle name="SAPBEXstdData 2 3 7" xfId="12777"/>
    <cellStyle name="SAPBEXstdData 2 4" xfId="18479"/>
    <cellStyle name="SAPBEXstdData 2 4 2" xfId="18481"/>
    <cellStyle name="SAPBEXstdData 2 5" xfId="2123"/>
    <cellStyle name="SAPBEXstdData 2 5 2" xfId="18483"/>
    <cellStyle name="SAPBEXstdData 2 6" xfId="7221"/>
    <cellStyle name="SAPBEXstdData 2 6 2" xfId="4914"/>
    <cellStyle name="SAPBEXstdData 2 7" xfId="6196"/>
    <cellStyle name="SAPBEXstdData 2 7 2" xfId="18484"/>
    <cellStyle name="SAPBEXstdData 2 8" xfId="1168"/>
    <cellStyle name="SAPBEXstdData 2 8 2" xfId="18486"/>
    <cellStyle name="SAPBEXstdData 2 9" xfId="18490"/>
    <cellStyle name="SAPBEXstdData 3" xfId="18492"/>
    <cellStyle name="SAPBEXstdData 3 2" xfId="18497"/>
    <cellStyle name="SAPBEXstdData 3 2 2" xfId="18501"/>
    <cellStyle name="SAPBEXstdData 3 2 2 2" xfId="18502"/>
    <cellStyle name="SAPBEXstdData 3 2 3" xfId="18504"/>
    <cellStyle name="SAPBEXstdData 3 2 3 2" xfId="18505"/>
    <cellStyle name="SAPBEXstdData 3 2 4" xfId="18507"/>
    <cellStyle name="SAPBEXstdData 3 2 4 2" xfId="18509"/>
    <cellStyle name="SAPBEXstdData 3 2 5" xfId="10975"/>
    <cellStyle name="SAPBEXstdData 3 2 5 2" xfId="18510"/>
    <cellStyle name="SAPBEXstdData 3 2 6" xfId="6056"/>
    <cellStyle name="SAPBEXstdData 3 2 6 2" xfId="2988"/>
    <cellStyle name="SAPBEXstdData 3 2 7" xfId="4090"/>
    <cellStyle name="SAPBEXstdData 3 3" xfId="18513"/>
    <cellStyle name="SAPBEXstdData 3 3 2" xfId="424"/>
    <cellStyle name="SAPBEXstdData 3 3 2 2" xfId="7324"/>
    <cellStyle name="SAPBEXstdData 3 3 3" xfId="18516"/>
    <cellStyle name="SAPBEXstdData 3 3 3 2" xfId="18517"/>
    <cellStyle name="SAPBEXstdData 3 3 4" xfId="18519"/>
    <cellStyle name="SAPBEXstdData 3 3 4 2" xfId="18521"/>
    <cellStyle name="SAPBEXstdData 3 3 5" xfId="415"/>
    <cellStyle name="SAPBEXstdData 3 3 5 2" xfId="7335"/>
    <cellStyle name="SAPBEXstdData 3 3 6" xfId="435"/>
    <cellStyle name="SAPBEXstdData 3 3 6 2" xfId="7340"/>
    <cellStyle name="SAPBEXstdData 3 3 7" xfId="8621"/>
    <cellStyle name="SAPBEXstdData 3 4" xfId="1311"/>
    <cellStyle name="SAPBEXstdData 3 4 2" xfId="18522"/>
    <cellStyle name="SAPBEXstdData 3 5" xfId="7831"/>
    <cellStyle name="SAPBEXstdData 3 5 2" xfId="18523"/>
    <cellStyle name="SAPBEXstdData 3 6" xfId="947"/>
    <cellStyle name="SAPBEXstdData 3 6 2" xfId="18524"/>
    <cellStyle name="SAPBEXstdData 3 7" xfId="18525"/>
    <cellStyle name="SAPBEXstdData 3 7 2" xfId="3527"/>
    <cellStyle name="SAPBEXstdData 3 8" xfId="18527"/>
    <cellStyle name="SAPBEXstdData 3 8 2" xfId="3350"/>
    <cellStyle name="SAPBEXstdData 3 9" xfId="18532"/>
    <cellStyle name="SAPBEXstdData 4" xfId="18533"/>
    <cellStyle name="SAPBEXstdData 4 2" xfId="18537"/>
    <cellStyle name="SAPBEXstdData 4 2 2" xfId="18542"/>
    <cellStyle name="SAPBEXstdData 4 3" xfId="18546"/>
    <cellStyle name="SAPBEXstdData 4 3 2" xfId="18550"/>
    <cellStyle name="SAPBEXstdData 4 4" xfId="18555"/>
    <cellStyle name="SAPBEXstdData 4 4 2" xfId="18556"/>
    <cellStyle name="SAPBEXstdData 4 5" xfId="2352"/>
    <cellStyle name="SAPBEXstdData 4 5 2" xfId="18557"/>
    <cellStyle name="SAPBEXstdData 4 6" xfId="18558"/>
    <cellStyle name="SAPBEXstdData 4 6 2" xfId="18560"/>
    <cellStyle name="SAPBEXstdData 4 7" xfId="6662"/>
    <cellStyle name="SAPBEXstdData 5" xfId="18561"/>
    <cellStyle name="SAPBEXstdData 5 2" xfId="18563"/>
    <cellStyle name="SAPBEXstdData 5 2 2" xfId="2723"/>
    <cellStyle name="SAPBEXstdData 5 3" xfId="1823"/>
    <cellStyle name="SAPBEXstdData 5 3 2" xfId="18564"/>
    <cellStyle name="SAPBEXstdData 5 4" xfId="18566"/>
    <cellStyle name="SAPBEXstdData 5 4 2" xfId="2796"/>
    <cellStyle name="SAPBEXstdData 5 5" xfId="7816"/>
    <cellStyle name="SAPBEXstdData 5 5 2" xfId="18568"/>
    <cellStyle name="SAPBEXstdData 5 6" xfId="6981"/>
    <cellStyle name="SAPBEXstdData 5 6 2" xfId="18570"/>
    <cellStyle name="SAPBEXstdData 5 7" xfId="18573"/>
    <cellStyle name="SAPBEXstdData 6" xfId="15659"/>
    <cellStyle name="SAPBEXstdData 6 2" xfId="18575"/>
    <cellStyle name="SAPBEXstdData 6 2 2" xfId="18576"/>
    <cellStyle name="SAPBEXstdData 6 3" xfId="18577"/>
    <cellStyle name="SAPBEXstdData 6 3 2" xfId="18580"/>
    <cellStyle name="SAPBEXstdData 6 4" xfId="18582"/>
    <cellStyle name="SAPBEXstdData 6 4 2" xfId="6602"/>
    <cellStyle name="SAPBEXstdData 6 5" xfId="18584"/>
    <cellStyle name="SAPBEXstdData 6 5 2" xfId="1798"/>
    <cellStyle name="SAPBEXstdData 6 6" xfId="18586"/>
    <cellStyle name="SAPBEXstdData 6 6 2" xfId="18589"/>
    <cellStyle name="SAPBEXstdData 6 7" xfId="18591"/>
    <cellStyle name="SAPBEXstdData 7" xfId="18594"/>
    <cellStyle name="SAPBEXstdData 7 2" xfId="18595"/>
    <cellStyle name="SAPBEXstdData 8" xfId="18600"/>
    <cellStyle name="SAPBEXstdData 8 2" xfId="18601"/>
    <cellStyle name="SAPBEXstdData 9" xfId="18603"/>
    <cellStyle name="SAPBEXstdData 9 2" xfId="18605"/>
    <cellStyle name="SAPBEXstdDataEmph" xfId="18608"/>
    <cellStyle name="SAPBEXstdDataEmph 10" xfId="18612"/>
    <cellStyle name="SAPBEXstdDataEmph 10 2" xfId="12790"/>
    <cellStyle name="SAPBEXstdDataEmph 11" xfId="4667"/>
    <cellStyle name="SAPBEXstdDataEmph 11 2" xfId="12815"/>
    <cellStyle name="SAPBEXstdDataEmph 12" xfId="18614"/>
    <cellStyle name="SAPBEXstdDataEmph 2" xfId="18616"/>
    <cellStyle name="SAPBEXstdDataEmph 2 2" xfId="5444"/>
    <cellStyle name="SAPBEXstdDataEmph 2 2 2" xfId="18619"/>
    <cellStyle name="SAPBEXstdDataEmph 2 2 2 2" xfId="93"/>
    <cellStyle name="SAPBEXstdDataEmph 2 2 3" xfId="18624"/>
    <cellStyle name="SAPBEXstdDataEmph 2 2 3 2" xfId="18628"/>
    <cellStyle name="SAPBEXstdDataEmph 2 2 4" xfId="18632"/>
    <cellStyle name="SAPBEXstdDataEmph 2 2 4 2" xfId="9675"/>
    <cellStyle name="SAPBEXstdDataEmph 2 2 5" xfId="18635"/>
    <cellStyle name="SAPBEXstdDataEmph 2 2 5 2" xfId="9687"/>
    <cellStyle name="SAPBEXstdDataEmph 2 2 6" xfId="18639"/>
    <cellStyle name="SAPBEXstdDataEmph 2 2 6 2" xfId="18643"/>
    <cellStyle name="SAPBEXstdDataEmph 2 2 7" xfId="18645"/>
    <cellStyle name="SAPBEXstdDataEmph 2 3" xfId="18648"/>
    <cellStyle name="SAPBEXstdDataEmph 2 3 2" xfId="7976"/>
    <cellStyle name="SAPBEXstdDataEmph 2 3 2 2" xfId="17411"/>
    <cellStyle name="SAPBEXstdDataEmph 2 3 3" xfId="18654"/>
    <cellStyle name="SAPBEXstdDataEmph 2 3 3 2" xfId="18657"/>
    <cellStyle name="SAPBEXstdDataEmph 2 3 4" xfId="18660"/>
    <cellStyle name="SAPBEXstdDataEmph 2 3 4 2" xfId="15902"/>
    <cellStyle name="SAPBEXstdDataEmph 2 3 5" xfId="18663"/>
    <cellStyle name="SAPBEXstdDataEmph 2 3 5 2" xfId="10630"/>
    <cellStyle name="SAPBEXstdDataEmph 2 3 6" xfId="18667"/>
    <cellStyle name="SAPBEXstdDataEmph 2 3 6 2" xfId="10666"/>
    <cellStyle name="SAPBEXstdDataEmph 2 3 7" xfId="18669"/>
    <cellStyle name="SAPBEXstdDataEmph 2 4" xfId="18672"/>
    <cellStyle name="SAPBEXstdDataEmph 2 4 2" xfId="18679"/>
    <cellStyle name="SAPBEXstdDataEmph 2 5" xfId="18683"/>
    <cellStyle name="SAPBEXstdDataEmph 2 5 2" xfId="18688"/>
    <cellStyle name="SAPBEXstdDataEmph 2 6" xfId="18692"/>
    <cellStyle name="SAPBEXstdDataEmph 2 6 2" xfId="18698"/>
    <cellStyle name="SAPBEXstdDataEmph 2 7" xfId="18701"/>
    <cellStyle name="SAPBEXstdDataEmph 2 7 2" xfId="18704"/>
    <cellStyle name="SAPBEXstdDataEmph 2 8" xfId="17368"/>
    <cellStyle name="SAPBEXstdDataEmph 2 8 2" xfId="18705"/>
    <cellStyle name="SAPBEXstdDataEmph 2 9" xfId="18706"/>
    <cellStyle name="SAPBEXstdDataEmph 3" xfId="4430"/>
    <cellStyle name="SAPBEXstdDataEmph 3 2" xfId="7287"/>
    <cellStyle name="SAPBEXstdDataEmph 3 2 2" xfId="18710"/>
    <cellStyle name="SAPBEXstdDataEmph 3 2 2 2" xfId="18716"/>
    <cellStyle name="SAPBEXstdDataEmph 3 2 3" xfId="18721"/>
    <cellStyle name="SAPBEXstdDataEmph 3 2 3 2" xfId="18726"/>
    <cellStyle name="SAPBEXstdDataEmph 3 2 4" xfId="2126"/>
    <cellStyle name="SAPBEXstdDataEmph 3 2 4 2" xfId="18733"/>
    <cellStyle name="SAPBEXstdDataEmph 3 2 5" xfId="18738"/>
    <cellStyle name="SAPBEXstdDataEmph 3 2 5 2" xfId="18743"/>
    <cellStyle name="SAPBEXstdDataEmph 3 2 6" xfId="18748"/>
    <cellStyle name="SAPBEXstdDataEmph 3 2 6 2" xfId="403"/>
    <cellStyle name="SAPBEXstdDataEmph 3 2 7" xfId="18751"/>
    <cellStyle name="SAPBEXstdDataEmph 3 3" xfId="18754"/>
    <cellStyle name="SAPBEXstdDataEmph 3 3 2" xfId="2174"/>
    <cellStyle name="SAPBEXstdDataEmph 3 3 2 2" xfId="16145"/>
    <cellStyle name="SAPBEXstdDataEmph 3 3 3" xfId="16151"/>
    <cellStyle name="SAPBEXstdDataEmph 3 3 3 2" xfId="6980"/>
    <cellStyle name="SAPBEXstdDataEmph 3 3 4" xfId="16157"/>
    <cellStyle name="SAPBEXstdDataEmph 3 3 4 2" xfId="18762"/>
    <cellStyle name="SAPBEXstdDataEmph 3 3 5" xfId="18766"/>
    <cellStyle name="SAPBEXstdDataEmph 3 3 5 2" xfId="18772"/>
    <cellStyle name="SAPBEXstdDataEmph 3 3 6" xfId="18776"/>
    <cellStyle name="SAPBEXstdDataEmph 3 3 6 2" xfId="13618"/>
    <cellStyle name="SAPBEXstdDataEmph 3 3 7" xfId="18778"/>
    <cellStyle name="SAPBEXstdDataEmph 3 4" xfId="3790"/>
    <cellStyle name="SAPBEXstdDataEmph 3 4 2" xfId="18783"/>
    <cellStyle name="SAPBEXstdDataEmph 3 5" xfId="18786"/>
    <cellStyle name="SAPBEXstdDataEmph 3 5 2" xfId="18792"/>
    <cellStyle name="SAPBEXstdDataEmph 3 6" xfId="18795"/>
    <cellStyle name="SAPBEXstdDataEmph 3 6 2" xfId="18802"/>
    <cellStyle name="SAPBEXstdDataEmph 3 7" xfId="18804"/>
    <cellStyle name="SAPBEXstdDataEmph 3 7 2" xfId="18806"/>
    <cellStyle name="SAPBEXstdDataEmph 3 8" xfId="17376"/>
    <cellStyle name="SAPBEXstdDataEmph 3 8 2" xfId="18807"/>
    <cellStyle name="SAPBEXstdDataEmph 3 9" xfId="18808"/>
    <cellStyle name="SAPBEXstdDataEmph 4" xfId="4444"/>
    <cellStyle name="SAPBEXstdDataEmph 4 2" xfId="18809"/>
    <cellStyle name="SAPBEXstdDataEmph 4 2 2" xfId="18266"/>
    <cellStyle name="SAPBEXstdDataEmph 4 3" xfId="18812"/>
    <cellStyle name="SAPBEXstdDataEmph 4 3 2" xfId="18813"/>
    <cellStyle name="SAPBEXstdDataEmph 4 4" xfId="18814"/>
    <cellStyle name="SAPBEXstdDataEmph 4 4 2" xfId="18815"/>
    <cellStyle name="SAPBEXstdDataEmph 4 5" xfId="18816"/>
    <cellStyle name="SAPBEXstdDataEmph 4 5 2" xfId="18817"/>
    <cellStyle name="SAPBEXstdDataEmph 4 6" xfId="18819"/>
    <cellStyle name="SAPBEXstdDataEmph 4 6 2" xfId="18822"/>
    <cellStyle name="SAPBEXstdDataEmph 4 7" xfId="18824"/>
    <cellStyle name="SAPBEXstdDataEmph 5" xfId="5952"/>
    <cellStyle name="SAPBEXstdDataEmph 5 2" xfId="14747"/>
    <cellStyle name="SAPBEXstdDataEmph 5 2 2" xfId="14750"/>
    <cellStyle name="SAPBEXstdDataEmph 5 3" xfId="1929"/>
    <cellStyle name="SAPBEXstdDataEmph 5 3 2" xfId="8080"/>
    <cellStyle name="SAPBEXstdDataEmph 5 4" xfId="3394"/>
    <cellStyle name="SAPBEXstdDataEmph 5 4 2" xfId="6310"/>
    <cellStyle name="SAPBEXstdDataEmph 5 5" xfId="3869"/>
    <cellStyle name="SAPBEXstdDataEmph 5 5 2" xfId="7932"/>
    <cellStyle name="SAPBEXstdDataEmph 5 6" xfId="1763"/>
    <cellStyle name="SAPBEXstdDataEmph 5 6 2" xfId="18825"/>
    <cellStyle name="SAPBEXstdDataEmph 5 7" xfId="18827"/>
    <cellStyle name="SAPBEXstdDataEmph 6" xfId="10305"/>
    <cellStyle name="SAPBEXstdDataEmph 6 2" xfId="10313"/>
    <cellStyle name="SAPBEXstdDataEmph 6 2 2" xfId="6694"/>
    <cellStyle name="SAPBEXstdDataEmph 6 3" xfId="10800"/>
    <cellStyle name="SAPBEXstdDataEmph 6 3 2" xfId="5712"/>
    <cellStyle name="SAPBEXstdDataEmph 6 4" xfId="6702"/>
    <cellStyle name="SAPBEXstdDataEmph 6 4 2" xfId="10821"/>
    <cellStyle name="SAPBEXstdDataEmph 6 5" xfId="10825"/>
    <cellStyle name="SAPBEXstdDataEmph 6 5 2" xfId="10828"/>
    <cellStyle name="SAPBEXstdDataEmph 6 6" xfId="10831"/>
    <cellStyle name="SAPBEXstdDataEmph 6 6 2" xfId="10834"/>
    <cellStyle name="SAPBEXstdDataEmph 6 7" xfId="1898"/>
    <cellStyle name="SAPBEXstdDataEmph 7" xfId="10321"/>
    <cellStyle name="SAPBEXstdDataEmph 7 2" xfId="10846"/>
    <cellStyle name="SAPBEXstdDataEmph 8" xfId="10878"/>
    <cellStyle name="SAPBEXstdDataEmph 8 2" xfId="2386"/>
    <cellStyle name="SAPBEXstdDataEmph 9" xfId="10908"/>
    <cellStyle name="SAPBEXstdDataEmph 9 2" xfId="10911"/>
    <cellStyle name="SAPBEXstdItem" xfId="15625"/>
    <cellStyle name="SAPBEXstdItem 10" xfId="18831"/>
    <cellStyle name="SAPBEXstdItem 10 2" xfId="15277"/>
    <cellStyle name="SAPBEXstdItem 11" xfId="18835"/>
    <cellStyle name="SAPBEXstdItem 11 2" xfId="18840"/>
    <cellStyle name="SAPBEXstdItem 12" xfId="3454"/>
    <cellStyle name="SAPBEXstdItem 2" xfId="14497"/>
    <cellStyle name="SAPBEXstdItem 2 2" xfId="14500"/>
    <cellStyle name="SAPBEXstdItem 2 2 2" xfId="18843"/>
    <cellStyle name="SAPBEXstdItem 2 2 2 2" xfId="2957"/>
    <cellStyle name="SAPBEXstdItem 2 2 3" xfId="18844"/>
    <cellStyle name="SAPBEXstdItem 2 2 3 2" xfId="18845"/>
    <cellStyle name="SAPBEXstdItem 2 2 4" xfId="3133"/>
    <cellStyle name="SAPBEXstdItem 2 2 4 2" xfId="18846"/>
    <cellStyle name="SAPBEXstdItem 2 2 5" xfId="18847"/>
    <cellStyle name="SAPBEXstdItem 2 2 5 2" xfId="18849"/>
    <cellStyle name="SAPBEXstdItem 2 2 6" xfId="18853"/>
    <cellStyle name="SAPBEXstdItem 2 2 6 2" xfId="18856"/>
    <cellStyle name="SAPBEXstdItem 2 2 7" xfId="18859"/>
    <cellStyle name="SAPBEXstdItem 2 3" xfId="536"/>
    <cellStyle name="SAPBEXstdItem 2 3 2" xfId="17586"/>
    <cellStyle name="SAPBEXstdItem 2 3 2 2" xfId="1073"/>
    <cellStyle name="SAPBEXstdItem 2 3 3" xfId="17589"/>
    <cellStyle name="SAPBEXstdItem 2 3 3 2" xfId="17592"/>
    <cellStyle name="SAPBEXstdItem 2 3 4" xfId="8034"/>
    <cellStyle name="SAPBEXstdItem 2 3 4 2" xfId="17595"/>
    <cellStyle name="SAPBEXstdItem 2 3 5" xfId="17599"/>
    <cellStyle name="SAPBEXstdItem 2 3 5 2" xfId="17600"/>
    <cellStyle name="SAPBEXstdItem 2 3 6" xfId="18861"/>
    <cellStyle name="SAPBEXstdItem 2 3 6 2" xfId="18863"/>
    <cellStyle name="SAPBEXstdItem 2 3 7" xfId="18864"/>
    <cellStyle name="SAPBEXstdItem 2 4" xfId="18865"/>
    <cellStyle name="SAPBEXstdItem 2 4 2" xfId="17767"/>
    <cellStyle name="SAPBEXstdItem 2 5" xfId="12681"/>
    <cellStyle name="SAPBEXstdItem 2 5 2" xfId="18867"/>
    <cellStyle name="SAPBEXstdItem 2 6" xfId="18868"/>
    <cellStyle name="SAPBEXstdItem 2 6 2" xfId="7883"/>
    <cellStyle name="SAPBEXstdItem 2 7" xfId="18869"/>
    <cellStyle name="SAPBEXstdItem 2 7 2" xfId="2926"/>
    <cellStyle name="SAPBEXstdItem 2 8" xfId="18870"/>
    <cellStyle name="SAPBEXstdItem 2 8 2" xfId="18872"/>
    <cellStyle name="SAPBEXstdItem 2 9" xfId="2190"/>
    <cellStyle name="SAPBEXstdItem 3" xfId="14505"/>
    <cellStyle name="SAPBEXstdItem 3 2" xfId="14508"/>
    <cellStyle name="SAPBEXstdItem 3 2 2" xfId="18873"/>
    <cellStyle name="SAPBEXstdItem 3 2 2 2" xfId="6645"/>
    <cellStyle name="SAPBEXstdItem 3 2 3" xfId="1010"/>
    <cellStyle name="SAPBEXstdItem 3 2 3 2" xfId="852"/>
    <cellStyle name="SAPBEXstdItem 3 2 4" xfId="3694"/>
    <cellStyle name="SAPBEXstdItem 3 2 4 2" xfId="11810"/>
    <cellStyle name="SAPBEXstdItem 3 2 5" xfId="11812"/>
    <cellStyle name="SAPBEXstdItem 3 2 5 2" xfId="11815"/>
    <cellStyle name="SAPBEXstdItem 3 2 6" xfId="1193"/>
    <cellStyle name="SAPBEXstdItem 3 2 6 2" xfId="11817"/>
    <cellStyle name="SAPBEXstdItem 3 2 7" xfId="41"/>
    <cellStyle name="SAPBEXstdItem 3 3" xfId="2800"/>
    <cellStyle name="SAPBEXstdItem 3 3 2" xfId="18875"/>
    <cellStyle name="SAPBEXstdItem 3 3 2 2" xfId="18876"/>
    <cellStyle name="SAPBEXstdItem 3 3 3" xfId="18435"/>
    <cellStyle name="SAPBEXstdItem 3 3 3 2" xfId="18437"/>
    <cellStyle name="SAPBEXstdItem 3 3 4" xfId="18441"/>
    <cellStyle name="SAPBEXstdItem 3 3 4 2" xfId="18444"/>
    <cellStyle name="SAPBEXstdItem 3 3 5" xfId="18453"/>
    <cellStyle name="SAPBEXstdItem 3 3 5 2" xfId="18455"/>
    <cellStyle name="SAPBEXstdItem 3 3 6" xfId="8544"/>
    <cellStyle name="SAPBEXstdItem 3 3 6 2" xfId="18461"/>
    <cellStyle name="SAPBEXstdItem 3 3 7" xfId="18464"/>
    <cellStyle name="SAPBEXstdItem 3 4" xfId="18877"/>
    <cellStyle name="SAPBEXstdItem 3 4 2" xfId="18878"/>
    <cellStyle name="SAPBEXstdItem 3 5" xfId="12690"/>
    <cellStyle name="SAPBEXstdItem 3 5 2" xfId="18879"/>
    <cellStyle name="SAPBEXstdItem 3 6" xfId="18880"/>
    <cellStyle name="SAPBEXstdItem 3 6 2" xfId="18882"/>
    <cellStyle name="SAPBEXstdItem 3 7" xfId="18884"/>
    <cellStyle name="SAPBEXstdItem 3 7 2" xfId="18886"/>
    <cellStyle name="SAPBEXstdItem 3 8" xfId="18889"/>
    <cellStyle name="SAPBEXstdItem 3 8 2" xfId="18892"/>
    <cellStyle name="SAPBEXstdItem 3 9" xfId="18895"/>
    <cellStyle name="SAPBEXstdItem 4" xfId="14511"/>
    <cellStyle name="SAPBEXstdItem 4 2" xfId="4255"/>
    <cellStyle name="SAPBEXstdItem 4 2 2" xfId="18897"/>
    <cellStyle name="SAPBEXstdItem 4 3" xfId="18900"/>
    <cellStyle name="SAPBEXstdItem 4 3 2" xfId="18903"/>
    <cellStyle name="SAPBEXstdItem 4 4" xfId="18905"/>
    <cellStyle name="SAPBEXstdItem 4 4 2" xfId="271"/>
    <cellStyle name="SAPBEXstdItem 4 5" xfId="12694"/>
    <cellStyle name="SAPBEXstdItem 4 5 2" xfId="18908"/>
    <cellStyle name="SAPBEXstdItem 4 6" xfId="18909"/>
    <cellStyle name="SAPBEXstdItem 4 6 2" xfId="18911"/>
    <cellStyle name="SAPBEXstdItem 4 7" xfId="18912"/>
    <cellStyle name="SAPBEXstdItem 5" xfId="18914"/>
    <cellStyle name="SAPBEXstdItem 5 2" xfId="18917"/>
    <cellStyle name="SAPBEXstdItem 5 2 2" xfId="5746"/>
    <cellStyle name="SAPBEXstdItem 5 3" xfId="18922"/>
    <cellStyle name="SAPBEXstdItem 5 3 2" xfId="1875"/>
    <cellStyle name="SAPBEXstdItem 5 4" xfId="18925"/>
    <cellStyle name="SAPBEXstdItem 5 4 2" xfId="9618"/>
    <cellStyle name="SAPBEXstdItem 5 5" xfId="6020"/>
    <cellStyle name="SAPBEXstdItem 5 5 2" xfId="9660"/>
    <cellStyle name="SAPBEXstdItem 5 6" xfId="18929"/>
    <cellStyle name="SAPBEXstdItem 5 6 2" xfId="18932"/>
    <cellStyle name="SAPBEXstdItem 5 7" xfId="18935"/>
    <cellStyle name="SAPBEXstdItem 6" xfId="4498"/>
    <cellStyle name="SAPBEXstdItem 6 2" xfId="18938"/>
    <cellStyle name="SAPBEXstdItem 6 2 2" xfId="18941"/>
    <cellStyle name="SAPBEXstdItem 6 3" xfId="18945"/>
    <cellStyle name="SAPBEXstdItem 6 3 2" xfId="18948"/>
    <cellStyle name="SAPBEXstdItem 6 4" xfId="17654"/>
    <cellStyle name="SAPBEXstdItem 6 4 2" xfId="17659"/>
    <cellStyle name="SAPBEXstdItem 6 5" xfId="12705"/>
    <cellStyle name="SAPBEXstdItem 6 5 2" xfId="17663"/>
    <cellStyle name="SAPBEXstdItem 6 6" xfId="17667"/>
    <cellStyle name="SAPBEXstdItem 6 6 2" xfId="17671"/>
    <cellStyle name="SAPBEXstdItem 6 7" xfId="17676"/>
    <cellStyle name="SAPBEXstdItem 7" xfId="18951"/>
    <cellStyle name="SAPBEXstdItem 7 2" xfId="18953"/>
    <cellStyle name="SAPBEXstdItem 8" xfId="18957"/>
    <cellStyle name="SAPBEXstdItem 8 2" xfId="18960"/>
    <cellStyle name="SAPBEXstdItem 9" xfId="15413"/>
    <cellStyle name="SAPBEXstdItem 9 2" xfId="18964"/>
    <cellStyle name="SAPBEXtitle" xfId="1715"/>
    <cellStyle name="SAPBEXtitle 10" xfId="4304"/>
    <cellStyle name="SAPBEXtitle 10 2" xfId="3861"/>
    <cellStyle name="SAPBEXtitle 11" xfId="11525"/>
    <cellStyle name="SAPBEXtitle 11 2" xfId="11555"/>
    <cellStyle name="SAPBEXtitle 12" xfId="11569"/>
    <cellStyle name="SAPBEXtitle 2" xfId="18424"/>
    <cellStyle name="SAPBEXtitle 2 2" xfId="18967"/>
    <cellStyle name="SAPBEXtitle 2 2 2" xfId="18969"/>
    <cellStyle name="SAPBEXtitle 2 2 2 2" xfId="18971"/>
    <cellStyle name="SAPBEXtitle 2 2 3" xfId="8349"/>
    <cellStyle name="SAPBEXtitle 2 2 3 2" xfId="18972"/>
    <cellStyle name="SAPBEXtitle 2 2 4" xfId="18973"/>
    <cellStyle name="SAPBEXtitle 2 2 4 2" xfId="18974"/>
    <cellStyle name="SAPBEXtitle 2 2 5" xfId="18978"/>
    <cellStyle name="SAPBEXtitle 2 2 5 2" xfId="18981"/>
    <cellStyle name="SAPBEXtitle 2 2 6" xfId="1786"/>
    <cellStyle name="SAPBEXtitle 2 2 6 2" xfId="1627"/>
    <cellStyle name="SAPBEXtitle 2 2 7" xfId="9013"/>
    <cellStyle name="SAPBEXtitle 2 3" xfId="18982"/>
    <cellStyle name="SAPBEXtitle 2 3 2" xfId="18984"/>
    <cellStyle name="SAPBEXtitle 2 3 2 2" xfId="6612"/>
    <cellStyle name="SAPBEXtitle 2 3 3" xfId="11010"/>
    <cellStyle name="SAPBEXtitle 2 3 3 2" xfId="154"/>
    <cellStyle name="SAPBEXtitle 2 3 4" xfId="18986"/>
    <cellStyle name="SAPBEXtitle 2 3 4 2" xfId="18987"/>
    <cellStyle name="SAPBEXtitle 2 3 5" xfId="18990"/>
    <cellStyle name="SAPBEXtitle 2 3 5 2" xfId="18996"/>
    <cellStyle name="SAPBEXtitle 2 3 6" xfId="9056"/>
    <cellStyle name="SAPBEXtitle 2 3 6 2" xfId="9060"/>
    <cellStyle name="SAPBEXtitle 2 3 7" xfId="9064"/>
    <cellStyle name="SAPBEXtitle 2 4" xfId="18999"/>
    <cellStyle name="SAPBEXtitle 2 4 2" xfId="19002"/>
    <cellStyle name="SAPBEXtitle 2 5" xfId="19005"/>
    <cellStyle name="SAPBEXtitle 2 5 2" xfId="19007"/>
    <cellStyle name="SAPBEXtitle 2 6" xfId="19009"/>
    <cellStyle name="SAPBEXtitle 2 6 2" xfId="19012"/>
    <cellStyle name="SAPBEXtitle 2 7" xfId="19013"/>
    <cellStyle name="SAPBEXtitle 2 7 2" xfId="19016"/>
    <cellStyle name="SAPBEXtitle 2 8" xfId="19018"/>
    <cellStyle name="SAPBEXtitle 2 8 2" xfId="19021"/>
    <cellStyle name="SAPBEXtitle 2 9" xfId="19024"/>
    <cellStyle name="SAPBEXtitle 3" xfId="19026"/>
    <cellStyle name="SAPBEXtitle 3 2" xfId="19027"/>
    <cellStyle name="SAPBEXtitle 3 2 2" xfId="19029"/>
    <cellStyle name="SAPBEXtitle 3 2 2 2" xfId="19031"/>
    <cellStyle name="SAPBEXtitle 3 2 3" xfId="4926"/>
    <cellStyle name="SAPBEXtitle 3 2 3 2" xfId="19032"/>
    <cellStyle name="SAPBEXtitle 3 2 4" xfId="19033"/>
    <cellStyle name="SAPBEXtitle 3 2 4 2" xfId="19034"/>
    <cellStyle name="SAPBEXtitle 3 2 5" xfId="16474"/>
    <cellStyle name="SAPBEXtitle 3 2 5 2" xfId="19037"/>
    <cellStyle name="SAPBEXtitle 3 2 6" xfId="19039"/>
    <cellStyle name="SAPBEXtitle 3 2 6 2" xfId="114"/>
    <cellStyle name="SAPBEXtitle 3 2 7" xfId="12059"/>
    <cellStyle name="SAPBEXtitle 3 3" xfId="19040"/>
    <cellStyle name="SAPBEXtitle 3 3 2" xfId="19042"/>
    <cellStyle name="SAPBEXtitle 3 3 2 2" xfId="19044"/>
    <cellStyle name="SAPBEXtitle 3 3 3" xfId="6721"/>
    <cellStyle name="SAPBEXtitle 3 3 3 2" xfId="1444"/>
    <cellStyle name="SAPBEXtitle 3 3 4" xfId="19045"/>
    <cellStyle name="SAPBEXtitle 3 3 4 2" xfId="19047"/>
    <cellStyle name="SAPBEXtitle 3 3 5" xfId="2591"/>
    <cellStyle name="SAPBEXtitle 3 3 5 2" xfId="19053"/>
    <cellStyle name="SAPBEXtitle 3 3 6" xfId="19055"/>
    <cellStyle name="SAPBEXtitle 3 3 6 2" xfId="19058"/>
    <cellStyle name="SAPBEXtitle 3 3 7" xfId="12063"/>
    <cellStyle name="SAPBEXtitle 3 4" xfId="19059"/>
    <cellStyle name="SAPBEXtitle 3 4 2" xfId="19062"/>
    <cellStyle name="SAPBEXtitle 3 5" xfId="19065"/>
    <cellStyle name="SAPBEXtitle 3 5 2" xfId="19068"/>
    <cellStyle name="SAPBEXtitle 3 6" xfId="19070"/>
    <cellStyle name="SAPBEXtitle 3 6 2" xfId="5689"/>
    <cellStyle name="SAPBEXtitle 3 7" xfId="19073"/>
    <cellStyle name="SAPBEXtitle 3 7 2" xfId="19076"/>
    <cellStyle name="SAPBEXtitle 3 8" xfId="19078"/>
    <cellStyle name="SAPBEXtitle 3 8 2" xfId="5864"/>
    <cellStyle name="SAPBEXtitle 3 9" xfId="19080"/>
    <cellStyle name="SAPBEXtitle 4" xfId="19081"/>
    <cellStyle name="SAPBEXtitle 4 2" xfId="11474"/>
    <cellStyle name="SAPBEXtitle 4 2 2" xfId="4883"/>
    <cellStyle name="SAPBEXtitle 4 3" xfId="11476"/>
    <cellStyle name="SAPBEXtitle 4 3 2" xfId="8123"/>
    <cellStyle name="SAPBEXtitle 4 4" xfId="1601"/>
    <cellStyle name="SAPBEXtitle 4 4 2" xfId="11457"/>
    <cellStyle name="SAPBEXtitle 4 5" xfId="1855"/>
    <cellStyle name="SAPBEXtitle 4 5 2" xfId="11477"/>
    <cellStyle name="SAPBEXtitle 4 6" xfId="3627"/>
    <cellStyle name="SAPBEXtitle 4 6 2" xfId="8141"/>
    <cellStyle name="SAPBEXtitle 4 7" xfId="11483"/>
    <cellStyle name="SAPBEXtitle 5" xfId="19082"/>
    <cellStyle name="SAPBEXtitle 5 2" xfId="19083"/>
    <cellStyle name="SAPBEXtitle 5 2 2" xfId="19084"/>
    <cellStyle name="SAPBEXtitle 5 3" xfId="19085"/>
    <cellStyle name="SAPBEXtitle 5 3 2" xfId="19086"/>
    <cellStyle name="SAPBEXtitle 5 4" xfId="7357"/>
    <cellStyle name="SAPBEXtitle 5 4 2" xfId="19087"/>
    <cellStyle name="SAPBEXtitle 5 5" xfId="13570"/>
    <cellStyle name="SAPBEXtitle 5 5 2" xfId="19088"/>
    <cellStyle name="SAPBEXtitle 5 6" xfId="19089"/>
    <cellStyle name="SAPBEXtitle 5 6 2" xfId="8861"/>
    <cellStyle name="SAPBEXtitle 5 7" xfId="19090"/>
    <cellStyle name="SAPBEXtitle 6" xfId="19091"/>
    <cellStyle name="SAPBEXtitle 6 2" xfId="19093"/>
    <cellStyle name="SAPBEXtitle 6 2 2" xfId="14982"/>
    <cellStyle name="SAPBEXtitle 6 3" xfId="19095"/>
    <cellStyle name="SAPBEXtitle 6 3 2" xfId="19098"/>
    <cellStyle name="SAPBEXtitle 6 4" xfId="19101"/>
    <cellStyle name="SAPBEXtitle 6 4 2" xfId="19103"/>
    <cellStyle name="SAPBEXtitle 6 5" xfId="13578"/>
    <cellStyle name="SAPBEXtitle 6 5 2" xfId="19106"/>
    <cellStyle name="SAPBEXtitle 6 6" xfId="1990"/>
    <cellStyle name="SAPBEXtitle 6 6 2" xfId="19109"/>
    <cellStyle name="SAPBEXtitle 6 7" xfId="19112"/>
    <cellStyle name="SAPBEXtitle 7" xfId="19113"/>
    <cellStyle name="SAPBEXtitle 7 2" xfId="4659"/>
    <cellStyle name="SAPBEXtitle 8" xfId="16090"/>
    <cellStyle name="SAPBEXtitle 8 2" xfId="19114"/>
    <cellStyle name="SAPBEXtitle 9" xfId="19117"/>
    <cellStyle name="SAPBEXtitle 9 2" xfId="429"/>
    <cellStyle name="SAPBEXundefined" xfId="688"/>
    <cellStyle name="SAPBEXundefined 10" xfId="19118"/>
    <cellStyle name="SAPBEXundefined 10 2" xfId="3988"/>
    <cellStyle name="SAPBEXundefined 11" xfId="19119"/>
    <cellStyle name="SAPBEXundefined 11 2" xfId="3685"/>
    <cellStyle name="SAPBEXundefined 12" xfId="19120"/>
    <cellStyle name="SAPBEXundefined 2" xfId="17388"/>
    <cellStyle name="SAPBEXundefined 2 2" xfId="10874"/>
    <cellStyle name="SAPBEXundefined 2 2 2" xfId="306"/>
    <cellStyle name="SAPBEXundefined 2 2 2 2" xfId="7079"/>
    <cellStyle name="SAPBEXundefined 2 2 3" xfId="19121"/>
    <cellStyle name="SAPBEXundefined 2 2 3 2" xfId="12359"/>
    <cellStyle name="SAPBEXundefined 2 2 4" xfId="11837"/>
    <cellStyle name="SAPBEXundefined 2 2 4 2" xfId="2085"/>
    <cellStyle name="SAPBEXundefined 2 2 5" xfId="19122"/>
    <cellStyle name="SAPBEXundefined 2 2 5 2" xfId="19123"/>
    <cellStyle name="SAPBEXundefined 2 2 6" xfId="10216"/>
    <cellStyle name="SAPBEXundefined 2 2 6 2" xfId="19124"/>
    <cellStyle name="SAPBEXundefined 2 2 7" xfId="19130"/>
    <cellStyle name="SAPBEXundefined 2 3" xfId="781"/>
    <cellStyle name="SAPBEXundefined 2 3 2" xfId="16702"/>
    <cellStyle name="SAPBEXundefined 2 3 2 2" xfId="19136"/>
    <cellStyle name="SAPBEXundefined 2 3 3" xfId="19139"/>
    <cellStyle name="SAPBEXundefined 2 3 3 2" xfId="19144"/>
    <cellStyle name="SAPBEXundefined 2 3 4" xfId="11841"/>
    <cellStyle name="SAPBEXundefined 2 3 4 2" xfId="19146"/>
    <cellStyle name="SAPBEXundefined 2 3 5" xfId="19148"/>
    <cellStyle name="SAPBEXundefined 2 3 5 2" xfId="19150"/>
    <cellStyle name="SAPBEXundefined 2 3 6" xfId="8068"/>
    <cellStyle name="SAPBEXundefined 2 3 6 2" xfId="19151"/>
    <cellStyle name="SAPBEXundefined 2 3 7" xfId="19156"/>
    <cellStyle name="SAPBEXundefined 2 4" xfId="16705"/>
    <cellStyle name="SAPBEXundefined 2 4 2" xfId="16707"/>
    <cellStyle name="SAPBEXundefined 2 5" xfId="3709"/>
    <cellStyle name="SAPBEXundefined 2 5 2" xfId="19157"/>
    <cellStyle name="SAPBEXundefined 2 6" xfId="6769"/>
    <cellStyle name="SAPBEXundefined 2 6 2" xfId="19158"/>
    <cellStyle name="SAPBEXundefined 2 7" xfId="15227"/>
    <cellStyle name="SAPBEXundefined 2 7 2" xfId="19160"/>
    <cellStyle name="SAPBEXundefined 2 8" xfId="13866"/>
    <cellStyle name="SAPBEXundefined 2 8 2" xfId="19162"/>
    <cellStyle name="SAPBEXundefined 2 9" xfId="19163"/>
    <cellStyle name="SAPBEXundefined 3" xfId="19164"/>
    <cellStyle name="SAPBEXundefined 3 2" xfId="19167"/>
    <cellStyle name="SAPBEXundefined 3 2 2" xfId="19170"/>
    <cellStyle name="SAPBEXundefined 3 2 2 2" xfId="19172"/>
    <cellStyle name="SAPBEXundefined 3 2 3" xfId="19173"/>
    <cellStyle name="SAPBEXundefined 3 2 3 2" xfId="8559"/>
    <cellStyle name="SAPBEXundefined 3 2 4" xfId="19174"/>
    <cellStyle name="SAPBEXundefined 3 2 4 2" xfId="19178"/>
    <cellStyle name="SAPBEXundefined 3 2 5" xfId="19179"/>
    <cellStyle name="SAPBEXundefined 3 2 5 2" xfId="19180"/>
    <cellStyle name="SAPBEXundefined 3 2 6" xfId="19181"/>
    <cellStyle name="SAPBEXundefined 3 2 6 2" xfId="19183"/>
    <cellStyle name="SAPBEXundefined 3 2 7" xfId="16324"/>
    <cellStyle name="SAPBEXundefined 3 3" xfId="356"/>
    <cellStyle name="SAPBEXundefined 3 3 2" xfId="19185"/>
    <cellStyle name="SAPBEXundefined 3 3 2 2" xfId="19188"/>
    <cellStyle name="SAPBEXundefined 3 3 3" xfId="19190"/>
    <cellStyle name="SAPBEXundefined 3 3 3 2" xfId="19194"/>
    <cellStyle name="SAPBEXundefined 3 3 4" xfId="19196"/>
    <cellStyle name="SAPBEXundefined 3 3 4 2" xfId="11644"/>
    <cellStyle name="SAPBEXundefined 3 3 5" xfId="19198"/>
    <cellStyle name="SAPBEXundefined 3 3 5 2" xfId="19200"/>
    <cellStyle name="SAPBEXundefined 3 3 6" xfId="19201"/>
    <cellStyle name="SAPBEXundefined 3 3 6 2" xfId="19203"/>
    <cellStyle name="SAPBEXundefined 3 3 7" xfId="16343"/>
    <cellStyle name="SAPBEXundefined 3 4" xfId="19206"/>
    <cellStyle name="SAPBEXundefined 3 4 2" xfId="19208"/>
    <cellStyle name="SAPBEXundefined 3 5" xfId="19211"/>
    <cellStyle name="SAPBEXundefined 3 5 2" xfId="19212"/>
    <cellStyle name="SAPBEXundefined 3 6" xfId="19213"/>
    <cellStyle name="SAPBEXundefined 3 6 2" xfId="19214"/>
    <cellStyle name="SAPBEXundefined 3 7" xfId="8089"/>
    <cellStyle name="SAPBEXundefined 3 7 2" xfId="19215"/>
    <cellStyle name="SAPBEXundefined 3 8" xfId="13880"/>
    <cellStyle name="SAPBEXundefined 3 8 2" xfId="19216"/>
    <cellStyle name="SAPBEXundefined 3 9" xfId="19217"/>
    <cellStyle name="SAPBEXundefined 4" xfId="19218"/>
    <cellStyle name="SAPBEXundefined 4 2" xfId="19222"/>
    <cellStyle name="SAPBEXundefined 4 2 2" xfId="1761"/>
    <cellStyle name="SAPBEXundefined 4 3" xfId="7426"/>
    <cellStyle name="SAPBEXundefined 4 3 2" xfId="19226"/>
    <cellStyle name="SAPBEXundefined 4 4" xfId="19232"/>
    <cellStyle name="SAPBEXundefined 4 4 2" xfId="19235"/>
    <cellStyle name="SAPBEXundefined 4 5" xfId="1249"/>
    <cellStyle name="SAPBEXundefined 4 5 2" xfId="9809"/>
    <cellStyle name="SAPBEXundefined 4 6" xfId="5963"/>
    <cellStyle name="SAPBEXundefined 4 6 2" xfId="9817"/>
    <cellStyle name="SAPBEXundefined 4 7" xfId="2608"/>
    <cellStyle name="SAPBEXundefined 5" xfId="19237"/>
    <cellStyle name="SAPBEXundefined 5 2" xfId="19240"/>
    <cellStyle name="SAPBEXundefined 5 2 2" xfId="19245"/>
    <cellStyle name="SAPBEXundefined 5 3" xfId="5044"/>
    <cellStyle name="SAPBEXundefined 5 3 2" xfId="19250"/>
    <cellStyle name="SAPBEXundefined 5 4" xfId="19254"/>
    <cellStyle name="SAPBEXundefined 5 4 2" xfId="19256"/>
    <cellStyle name="SAPBEXundefined 5 5" xfId="9837"/>
    <cellStyle name="SAPBEXundefined 5 5 2" xfId="4918"/>
    <cellStyle name="SAPBEXundefined 5 6" xfId="2637"/>
    <cellStyle name="SAPBEXundefined 5 6 2" xfId="9842"/>
    <cellStyle name="SAPBEXundefined 5 7" xfId="9850"/>
    <cellStyle name="SAPBEXundefined 6" xfId="19258"/>
    <cellStyle name="SAPBEXundefined 6 2" xfId="19261"/>
    <cellStyle name="SAPBEXundefined 6 2 2" xfId="19264"/>
    <cellStyle name="SAPBEXundefined 6 3" xfId="1220"/>
    <cellStyle name="SAPBEXundefined 6 3 2" xfId="4269"/>
    <cellStyle name="SAPBEXundefined 6 4" xfId="19271"/>
    <cellStyle name="SAPBEXundefined 6 4 2" xfId="19274"/>
    <cellStyle name="SAPBEXundefined 6 5" xfId="9873"/>
    <cellStyle name="SAPBEXundefined 6 5 2" xfId="19278"/>
    <cellStyle name="SAPBEXundefined 6 6" xfId="19282"/>
    <cellStyle name="SAPBEXundefined 6 6 2" xfId="19285"/>
    <cellStyle name="SAPBEXundefined 6 7" xfId="19288"/>
    <cellStyle name="SAPBEXundefined 7" xfId="19291"/>
    <cellStyle name="SAPBEXundefined 7 2" xfId="19297"/>
    <cellStyle name="SAPBEXundefined 8" xfId="7365"/>
    <cellStyle name="SAPBEXundefined 8 2" xfId="18489"/>
    <cellStyle name="SAPBEXundefined 9" xfId="182"/>
    <cellStyle name="SAPBEXundefined 9 2" xfId="18531"/>
    <cellStyle name="SHADEDSTORES" xfId="13918"/>
    <cellStyle name="SHADEDSTORES 10" xfId="19299"/>
    <cellStyle name="SHADEDSTORES 10 2" xfId="7451"/>
    <cellStyle name="SHADEDSTORES 11" xfId="19302"/>
    <cellStyle name="SHADEDSTORES 2" xfId="19303"/>
    <cellStyle name="SHADEDSTORES 2 2" xfId="19304"/>
    <cellStyle name="SHADEDSTORES 2 2 2" xfId="19305"/>
    <cellStyle name="SHADEDSTORES 2 2 2 2" xfId="6344"/>
    <cellStyle name="SHADEDSTORES 2 2 3" xfId="19306"/>
    <cellStyle name="SHADEDSTORES 2 2 3 2" xfId="2510"/>
    <cellStyle name="SHADEDSTORES 2 2 4" xfId="19309"/>
    <cellStyle name="SHADEDSTORES 2 2 4 2" xfId="10035"/>
    <cellStyle name="SHADEDSTORES 2 2 5" xfId="19312"/>
    <cellStyle name="SHADEDSTORES 2 2 5 2" xfId="10135"/>
    <cellStyle name="SHADEDSTORES 2 2 6" xfId="19314"/>
    <cellStyle name="SHADEDSTORES 2 2 6 2" xfId="7372"/>
    <cellStyle name="SHADEDSTORES 2 2 7" xfId="15337"/>
    <cellStyle name="SHADEDSTORES 2 3" xfId="19315"/>
    <cellStyle name="SHADEDSTORES 2 3 2" xfId="10538"/>
    <cellStyle name="SHADEDSTORES 2 3 2 2" xfId="10541"/>
    <cellStyle name="SHADEDSTORES 2 3 3" xfId="3389"/>
    <cellStyle name="SHADEDSTORES 2 3 3 2" xfId="10545"/>
    <cellStyle name="SHADEDSTORES 2 3 4" xfId="10552"/>
    <cellStyle name="SHADEDSTORES 2 3 4 2" xfId="1203"/>
    <cellStyle name="SHADEDSTORES 2 3 5" xfId="4697"/>
    <cellStyle name="SHADEDSTORES 2 3 5 2" xfId="14551"/>
    <cellStyle name="SHADEDSTORES 2 3 6" xfId="19317"/>
    <cellStyle name="SHADEDSTORES 2 3 6 2" xfId="19319"/>
    <cellStyle name="SHADEDSTORES 2 3 7" xfId="19322"/>
    <cellStyle name="SHADEDSTORES 2 4" xfId="19325"/>
    <cellStyle name="SHADEDSTORES 2 4 2" xfId="10563"/>
    <cellStyle name="SHADEDSTORES 2 5" xfId="19326"/>
    <cellStyle name="SHADEDSTORES 2 5 2" xfId="19327"/>
    <cellStyle name="SHADEDSTORES 2 6" xfId="19328"/>
    <cellStyle name="SHADEDSTORES 2 6 2" xfId="19329"/>
    <cellStyle name="SHADEDSTORES 2 7" xfId="13023"/>
    <cellStyle name="SHADEDSTORES 2 7 2" xfId="19331"/>
    <cellStyle name="SHADEDSTORES 2 8" xfId="19333"/>
    <cellStyle name="SHADEDSTORES 2 8 2" xfId="9715"/>
    <cellStyle name="SHADEDSTORES 2 9" xfId="19334"/>
    <cellStyle name="SHADEDSTORES 3" xfId="19335"/>
    <cellStyle name="SHADEDSTORES 3 2" xfId="19336"/>
    <cellStyle name="SHADEDSTORES 3 2 2" xfId="19337"/>
    <cellStyle name="SHADEDSTORES 3 2 2 2" xfId="19341"/>
    <cellStyle name="SHADEDSTORES 3 2 3" xfId="19343"/>
    <cellStyle name="SHADEDSTORES 3 2 3 2" xfId="5118"/>
    <cellStyle name="SHADEDSTORES 3 2 4" xfId="19345"/>
    <cellStyle name="SHADEDSTORES 3 2 4 2" xfId="19347"/>
    <cellStyle name="SHADEDSTORES 3 2 5" xfId="19348"/>
    <cellStyle name="SHADEDSTORES 3 2 5 2" xfId="19349"/>
    <cellStyle name="SHADEDSTORES 3 2 6" xfId="7467"/>
    <cellStyle name="SHADEDSTORES 3 2 6 2" xfId="19350"/>
    <cellStyle name="SHADEDSTORES 3 2 7" xfId="19351"/>
    <cellStyle name="SHADEDSTORES 3 3" xfId="19353"/>
    <cellStyle name="SHADEDSTORES 3 3 2" xfId="19354"/>
    <cellStyle name="SHADEDSTORES 3 3 2 2" xfId="19355"/>
    <cellStyle name="SHADEDSTORES 3 3 3" xfId="19358"/>
    <cellStyle name="SHADEDSTORES 3 3 3 2" xfId="19362"/>
    <cellStyle name="SHADEDSTORES 3 3 4" xfId="19365"/>
    <cellStyle name="SHADEDSTORES 3 3 4 2" xfId="19367"/>
    <cellStyle name="SHADEDSTORES 3 3 5" xfId="13854"/>
    <cellStyle name="SHADEDSTORES 3 3 5 2" xfId="13862"/>
    <cellStyle name="SHADEDSTORES 3 3 6" xfId="3068"/>
    <cellStyle name="SHADEDSTORES 3 3 6 2" xfId="13869"/>
    <cellStyle name="SHADEDSTORES 3 3 7" xfId="13873"/>
    <cellStyle name="SHADEDSTORES 3 4" xfId="19370"/>
    <cellStyle name="SHADEDSTORES 3 4 2" xfId="19371"/>
    <cellStyle name="SHADEDSTORES 3 5" xfId="19372"/>
    <cellStyle name="SHADEDSTORES 3 5 2" xfId="19373"/>
    <cellStyle name="SHADEDSTORES 3 6" xfId="19374"/>
    <cellStyle name="SHADEDSTORES 3 6 2" xfId="19375"/>
    <cellStyle name="SHADEDSTORES 3 7" xfId="13034"/>
    <cellStyle name="SHADEDSTORES 3 7 2" xfId="19376"/>
    <cellStyle name="SHADEDSTORES 3 8" xfId="9232"/>
    <cellStyle name="SHADEDSTORES 3 8 2" xfId="19377"/>
    <cellStyle name="SHADEDSTORES 3 9" xfId="19378"/>
    <cellStyle name="SHADEDSTORES 4" xfId="19379"/>
    <cellStyle name="SHADEDSTORES 4 2" xfId="19380"/>
    <cellStyle name="SHADEDSTORES 4 2 2" xfId="19381"/>
    <cellStyle name="SHADEDSTORES 4 3" xfId="19382"/>
    <cellStyle name="SHADEDSTORES 4 3 2" xfId="19383"/>
    <cellStyle name="SHADEDSTORES 4 4" xfId="19384"/>
    <cellStyle name="SHADEDSTORES 4 4 2" xfId="19385"/>
    <cellStyle name="SHADEDSTORES 4 5" xfId="3734"/>
    <cellStyle name="SHADEDSTORES 4 5 2" xfId="19386"/>
    <cellStyle name="SHADEDSTORES 4 6" xfId="3802"/>
    <cellStyle name="SHADEDSTORES 4 6 2" xfId="19387"/>
    <cellStyle name="SHADEDSTORES 4 7" xfId="1830"/>
    <cellStyle name="SHADEDSTORES 5" xfId="2183"/>
    <cellStyle name="SHADEDSTORES 5 2" xfId="19390"/>
    <cellStyle name="SHADEDSTORES 5 2 2" xfId="19392"/>
    <cellStyle name="SHADEDSTORES 5 3" xfId="19393"/>
    <cellStyle name="SHADEDSTORES 5 3 2" xfId="18850"/>
    <cellStyle name="SHADEDSTORES 5 4" xfId="19394"/>
    <cellStyle name="SHADEDSTORES 5 4 2" xfId="18860"/>
    <cellStyle name="SHADEDSTORES 5 5" xfId="19395"/>
    <cellStyle name="SHADEDSTORES 5 5 2" xfId="19396"/>
    <cellStyle name="SHADEDSTORES 5 6" xfId="19397"/>
    <cellStyle name="SHADEDSTORES 5 6 2" xfId="19398"/>
    <cellStyle name="SHADEDSTORES 5 7" xfId="6833"/>
    <cellStyle name="SHADEDSTORES 6" xfId="5014"/>
    <cellStyle name="SHADEDSTORES 6 2" xfId="10954"/>
    <cellStyle name="SHADEDSTORES 7" xfId="4586"/>
    <cellStyle name="SHADEDSTORES 7 2" xfId="10973"/>
    <cellStyle name="SHADEDSTORES 8" xfId="9266"/>
    <cellStyle name="SHADEDSTORES 8 2" xfId="9270"/>
    <cellStyle name="SHADEDSTORES 9" xfId="6235"/>
    <cellStyle name="SHADEDSTORES 9 2" xfId="9277"/>
    <cellStyle name="Sheet Title" xfId="19400"/>
    <cellStyle name="songuyen" xfId="19402"/>
    <cellStyle name="specstores" xfId="18307"/>
    <cellStyle name="Standard_KALK-054" xfId="19405"/>
    <cellStyle name="Style 1" xfId="8041"/>
    <cellStyle name="Style 10" xfId="19406"/>
    <cellStyle name="Style 100" xfId="4479"/>
    <cellStyle name="Style 101" xfId="15303"/>
    <cellStyle name="Style 102" xfId="15371"/>
    <cellStyle name="Style 103" xfId="15430"/>
    <cellStyle name="Style 104" xfId="15472"/>
    <cellStyle name="Style 105" xfId="15478"/>
    <cellStyle name="Style 106" xfId="15486"/>
    <cellStyle name="Style 107" xfId="9206"/>
    <cellStyle name="Style 108" xfId="15489"/>
    <cellStyle name="Style 109" xfId="16257"/>
    <cellStyle name="Style 11" xfId="19407"/>
    <cellStyle name="Style 110" xfId="15479"/>
    <cellStyle name="Style 111" xfId="15487"/>
    <cellStyle name="Style 112" xfId="9207"/>
    <cellStyle name="Style 113" xfId="15490"/>
    <cellStyle name="Style 114" xfId="16258"/>
    <cellStyle name="Style 115" xfId="12652"/>
    <cellStyle name="Style 116" xfId="16264"/>
    <cellStyle name="Style 117" xfId="16269"/>
    <cellStyle name="Style 118" xfId="19409"/>
    <cellStyle name="Style 119" xfId="19414"/>
    <cellStyle name="Style 12" xfId="19418"/>
    <cellStyle name="Style 120" xfId="12653"/>
    <cellStyle name="Style 121" xfId="16265"/>
    <cellStyle name="Style 122" xfId="16270"/>
    <cellStyle name="Style 123" xfId="19408"/>
    <cellStyle name="Style 124" xfId="19413"/>
    <cellStyle name="Style 125" xfId="19421"/>
    <cellStyle name="Style 126" xfId="19424"/>
    <cellStyle name="Style 127" xfId="19426"/>
    <cellStyle name="Style 128" xfId="19429"/>
    <cellStyle name="Style 129" xfId="19431"/>
    <cellStyle name="Style 13" xfId="19436"/>
    <cellStyle name="Style 130" xfId="19420"/>
    <cellStyle name="Style 131" xfId="19423"/>
    <cellStyle name="Style 132" xfId="19425"/>
    <cellStyle name="Style 133" xfId="19428"/>
    <cellStyle name="Style 134" xfId="19430"/>
    <cellStyle name="Style 135" xfId="17648"/>
    <cellStyle name="Style 136" xfId="6043"/>
    <cellStyle name="Style 137" xfId="19438"/>
    <cellStyle name="Style 138" xfId="19442"/>
    <cellStyle name="Style 139" xfId="14772"/>
    <cellStyle name="Style 14" xfId="9764"/>
    <cellStyle name="Style 140" xfId="17647"/>
    <cellStyle name="Style 141" xfId="6042"/>
    <cellStyle name="Style 142" xfId="19437"/>
    <cellStyle name="Style 143" xfId="19441"/>
    <cellStyle name="Style 144" xfId="14773"/>
    <cellStyle name="Style 145" xfId="17056"/>
    <cellStyle name="Style 146" xfId="19445"/>
    <cellStyle name="Style 147" xfId="4879"/>
    <cellStyle name="Style 148" xfId="19447"/>
    <cellStyle name="Style 149" xfId="19449"/>
    <cellStyle name="Style 15" xfId="7754"/>
    <cellStyle name="Style 150" xfId="17055"/>
    <cellStyle name="Style 151" xfId="19444"/>
    <cellStyle name="Style 152" xfId="4878"/>
    <cellStyle name="Style 153" xfId="19446"/>
    <cellStyle name="Style 16" xfId="7487"/>
    <cellStyle name="Style 17" xfId="2870"/>
    <cellStyle name="Style 18" xfId="1720"/>
    <cellStyle name="Style 19" xfId="4557"/>
    <cellStyle name="Style 2" xfId="11396"/>
    <cellStyle name="Style 20" xfId="7753"/>
    <cellStyle name="Style 21" xfId="7486"/>
    <cellStyle name="Style 22" xfId="2871"/>
    <cellStyle name="Style 23" xfId="1719"/>
    <cellStyle name="Style 24" xfId="4556"/>
    <cellStyle name="Style 25" xfId="19451"/>
    <cellStyle name="Style 26" xfId="19454"/>
    <cellStyle name="Style 27" xfId="19458"/>
    <cellStyle name="Style 28" xfId="6740"/>
    <cellStyle name="Style 29" xfId="19460"/>
    <cellStyle name="Style 3" xfId="8901"/>
    <cellStyle name="Style 30" xfId="19450"/>
    <cellStyle name="Style 31" xfId="19453"/>
    <cellStyle name="Style 32" xfId="19457"/>
    <cellStyle name="Style 33" xfId="6739"/>
    <cellStyle name="Style 34" xfId="19459"/>
    <cellStyle name="Style 35" xfId="19462"/>
    <cellStyle name="Style 36" xfId="19465"/>
    <cellStyle name="Style 37" xfId="5723"/>
    <cellStyle name="Style 38" xfId="8245"/>
    <cellStyle name="Style 39" xfId="1343"/>
    <cellStyle name="Style 4" xfId="9168"/>
    <cellStyle name="Style 40" xfId="19461"/>
    <cellStyle name="Style 41" xfId="19464"/>
    <cellStyle name="Style 42" xfId="5722"/>
    <cellStyle name="Style 43" xfId="8246"/>
    <cellStyle name="Style 44" xfId="1342"/>
    <cellStyle name="Style 45" xfId="19468"/>
    <cellStyle name="Style 46" xfId="19471"/>
    <cellStyle name="Style 47" xfId="19475"/>
    <cellStyle name="Style 48" xfId="19477"/>
    <cellStyle name="Style 49" xfId="16690"/>
    <cellStyle name="Style 5" xfId="6684"/>
    <cellStyle name="Style 50" xfId="19467"/>
    <cellStyle name="Style 51" xfId="19470"/>
    <cellStyle name="Style 52" xfId="19474"/>
    <cellStyle name="Style 53" xfId="19476"/>
    <cellStyle name="Style 54" xfId="16689"/>
    <cellStyle name="Style 55" xfId="19479"/>
    <cellStyle name="Style 56" xfId="19481"/>
    <cellStyle name="Style 57" xfId="19483"/>
    <cellStyle name="Style 58" xfId="19487"/>
    <cellStyle name="Style 59" xfId="2097"/>
    <cellStyle name="Style 6" xfId="19488"/>
    <cellStyle name="Style 60" xfId="19478"/>
    <cellStyle name="Style 61" xfId="19480"/>
    <cellStyle name="Style 62" xfId="19482"/>
    <cellStyle name="Style 63" xfId="19486"/>
    <cellStyle name="Style 64" xfId="2098"/>
    <cellStyle name="Style 65" xfId="2412"/>
    <cellStyle name="Style 66" xfId="2304"/>
    <cellStyle name="Style 67" xfId="19490"/>
    <cellStyle name="Style 68" xfId="3051"/>
    <cellStyle name="Style 69" xfId="19492"/>
    <cellStyle name="Style 7" xfId="19494"/>
    <cellStyle name="Style 70" xfId="2413"/>
    <cellStyle name="Style 71" xfId="2305"/>
    <cellStyle name="Style 72" xfId="19489"/>
    <cellStyle name="Style 73" xfId="3052"/>
    <cellStyle name="Style 74" xfId="19491"/>
    <cellStyle name="Style 75" xfId="19496"/>
    <cellStyle name="Style 76" xfId="19499"/>
    <cellStyle name="Style 77" xfId="19503"/>
    <cellStyle name="Style 78" xfId="14697"/>
    <cellStyle name="Style 79" xfId="19506"/>
    <cellStyle name="Style 8" xfId="1511"/>
    <cellStyle name="Style 80" xfId="19495"/>
    <cellStyle name="Style 81" xfId="19498"/>
    <cellStyle name="Style 82" xfId="19502"/>
    <cellStyle name="Style 83" xfId="14698"/>
    <cellStyle name="Style 84" xfId="19505"/>
    <cellStyle name="Style 85" xfId="19508"/>
    <cellStyle name="Style 86" xfId="19511"/>
    <cellStyle name="Style 87" xfId="19513"/>
    <cellStyle name="Style 88" xfId="8260"/>
    <cellStyle name="Style 89" xfId="19515"/>
    <cellStyle name="Style 9" xfId="19517"/>
    <cellStyle name="Style 90" xfId="19507"/>
    <cellStyle name="Style 91" xfId="19510"/>
    <cellStyle name="Style 92" xfId="19512"/>
    <cellStyle name="Style 93" xfId="8261"/>
    <cellStyle name="Style 94" xfId="19514"/>
    <cellStyle name="Style 95" xfId="19518"/>
    <cellStyle name="Style 96" xfId="19519"/>
    <cellStyle name="Style 97" xfId="19520"/>
    <cellStyle name="Style 98" xfId="19521"/>
    <cellStyle name="Style 99" xfId="16693"/>
    <cellStyle name="Style Date" xfId="19522"/>
    <cellStyle name="style_1" xfId="19524"/>
    <cellStyle name="subhead" xfId="10458"/>
    <cellStyle name="SubTitle" xfId="19526"/>
    <cellStyle name="SubTitle 10" xfId="19528"/>
    <cellStyle name="SubTitle 10 2" xfId="1296"/>
    <cellStyle name="SubTitle 11" xfId="1082"/>
    <cellStyle name="SubTitle 2" xfId="11877"/>
    <cellStyle name="SubTitle 2 2" xfId="11883"/>
    <cellStyle name="SubTitle 2 2 2" xfId="19532"/>
    <cellStyle name="SubTitle 2 2 2 2" xfId="19535"/>
    <cellStyle name="SubTitle 2 2 3" xfId="19536"/>
    <cellStyle name="SubTitle 2 2 3 2" xfId="19539"/>
    <cellStyle name="SubTitle 2 2 4" xfId="19540"/>
    <cellStyle name="SubTitle 2 2 4 2" xfId="19542"/>
    <cellStyle name="SubTitle 2 2 5" xfId="19545"/>
    <cellStyle name="SubTitle 2 2 5 2" xfId="19548"/>
    <cellStyle name="SubTitle 2 2 6" xfId="19553"/>
    <cellStyle name="SubTitle 2 2 6 2" xfId="19556"/>
    <cellStyle name="SubTitle 2 2 7" xfId="16781"/>
    <cellStyle name="SubTitle 2 3" xfId="19557"/>
    <cellStyle name="SubTitle 2 3 2" xfId="19558"/>
    <cellStyle name="SubTitle 2 3 2 2" xfId="19560"/>
    <cellStyle name="SubTitle 2 3 3" xfId="19561"/>
    <cellStyle name="SubTitle 2 3 3 2" xfId="19563"/>
    <cellStyle name="SubTitle 2 3 4" xfId="19564"/>
    <cellStyle name="SubTitle 2 3 4 2" xfId="19566"/>
    <cellStyle name="SubTitle 2 3 5" xfId="19568"/>
    <cellStyle name="SubTitle 2 3 5 2" xfId="19570"/>
    <cellStyle name="SubTitle 2 3 6" xfId="19573"/>
    <cellStyle name="SubTitle 2 3 6 2" xfId="19575"/>
    <cellStyle name="SubTitle 2 3 7" xfId="16808"/>
    <cellStyle name="SubTitle 2 4" xfId="19576"/>
    <cellStyle name="SubTitle 2 4 2" xfId="19004"/>
    <cellStyle name="SubTitle 2 5" xfId="19577"/>
    <cellStyle name="SubTitle 2 5 2" xfId="19064"/>
    <cellStyle name="SubTitle 2 6" xfId="13567"/>
    <cellStyle name="SubTitle 2 6 2" xfId="1854"/>
    <cellStyle name="SubTitle 2 7" xfId="6884"/>
    <cellStyle name="SubTitle 2 7 2" xfId="13571"/>
    <cellStyle name="SubTitle 2 8" xfId="13574"/>
    <cellStyle name="SubTitle 2 8 2" xfId="13579"/>
    <cellStyle name="SubTitle 2 9" xfId="13582"/>
    <cellStyle name="SubTitle 3" xfId="11891"/>
    <cellStyle name="SubTitle 3 2" xfId="11897"/>
    <cellStyle name="SubTitle 3 2 2" xfId="19578"/>
    <cellStyle name="SubTitle 3 2 2 2" xfId="19579"/>
    <cellStyle name="SubTitle 3 2 3" xfId="19580"/>
    <cellStyle name="SubTitle 3 2 3 2" xfId="1253"/>
    <cellStyle name="SubTitle 3 2 4" xfId="19582"/>
    <cellStyle name="SubTitle 3 2 4 2" xfId="19584"/>
    <cellStyle name="SubTitle 3 2 5" xfId="19585"/>
    <cellStyle name="SubTitle 3 2 5 2" xfId="19586"/>
    <cellStyle name="SubTitle 3 2 6" xfId="19587"/>
    <cellStyle name="SubTitle 3 2 6 2" xfId="19588"/>
    <cellStyle name="SubTitle 3 2 7" xfId="16834"/>
    <cellStyle name="SubTitle 3 3" xfId="19589"/>
    <cellStyle name="SubTitle 3 3 2" xfId="19593"/>
    <cellStyle name="SubTitle 3 3 2 2" xfId="19596"/>
    <cellStyle name="SubTitle 3 3 3" xfId="19598"/>
    <cellStyle name="SubTitle 3 3 3 2" xfId="19600"/>
    <cellStyle name="SubTitle 3 3 4" xfId="19601"/>
    <cellStyle name="SubTitle 3 3 4 2" xfId="19603"/>
    <cellStyle name="SubTitle 3 3 5" xfId="5114"/>
    <cellStyle name="SubTitle 3 3 5 2" xfId="19604"/>
    <cellStyle name="SubTitle 3 3 6" xfId="19605"/>
    <cellStyle name="SubTitle 3 3 6 2" xfId="19606"/>
    <cellStyle name="SubTitle 3 3 7" xfId="16874"/>
    <cellStyle name="SubTitle 3 4" xfId="3105"/>
    <cellStyle name="SubTitle 3 4 2" xfId="19610"/>
    <cellStyle name="SubTitle 3 5" xfId="19612"/>
    <cellStyle name="SubTitle 3 5 2" xfId="1471"/>
    <cellStyle name="SubTitle 3 6" xfId="19613"/>
    <cellStyle name="SubTitle 3 6 2" xfId="7086"/>
    <cellStyle name="SubTitle 3 7" xfId="19614"/>
    <cellStyle name="SubTitle 3 7 2" xfId="1141"/>
    <cellStyle name="SubTitle 3 8" xfId="19615"/>
    <cellStyle name="SubTitle 3 8 2" xfId="7746"/>
    <cellStyle name="SubTitle 3 9" xfId="19616"/>
    <cellStyle name="SubTitle 4" xfId="7675"/>
    <cellStyle name="SubTitle 4 2" xfId="8870"/>
    <cellStyle name="SubTitle 4 2 2" xfId="6147"/>
    <cellStyle name="SubTitle 4 3" xfId="9157"/>
    <cellStyle name="SubTitle 4 3 2" xfId="4425"/>
    <cellStyle name="SubTitle 4 4" xfId="3368"/>
    <cellStyle name="SubTitle 4 4 2" xfId="10336"/>
    <cellStyle name="SubTitle 4 5" xfId="8169"/>
    <cellStyle name="SubTitle 4 5 2" xfId="9196"/>
    <cellStyle name="SubTitle 4 6" xfId="11343"/>
    <cellStyle name="SubTitle 4 6 2" xfId="19617"/>
    <cellStyle name="SubTitle 4 7" xfId="2090"/>
    <cellStyle name="SubTitle 5" xfId="2154"/>
    <cellStyle name="SubTitle 5 2" xfId="8881"/>
    <cellStyle name="SubTitle 5 2 2" xfId="11376"/>
    <cellStyle name="SubTitle 5 3" xfId="5601"/>
    <cellStyle name="SubTitle 5 3 2" xfId="2537"/>
    <cellStyle name="SubTitle 5 4" xfId="10124"/>
    <cellStyle name="SubTitle 5 4 2" xfId="6619"/>
    <cellStyle name="SubTitle 5 5" xfId="11384"/>
    <cellStyle name="SubTitle 5 5 2" xfId="7998"/>
    <cellStyle name="SubTitle 5 6" xfId="11386"/>
    <cellStyle name="SubTitle 5 6 2" xfId="19618"/>
    <cellStyle name="SubTitle 5 7" xfId="634"/>
    <cellStyle name="SubTitle 6" xfId="4054"/>
    <cellStyle name="SubTitle 6 2" xfId="8903"/>
    <cellStyle name="SubTitle 7" xfId="8411"/>
    <cellStyle name="SubTitle 7 2" xfId="8418"/>
    <cellStyle name="SubTitle 8" xfId="8432"/>
    <cellStyle name="SubTitle 8 2" xfId="8441"/>
    <cellStyle name="SubTitle 9" xfId="1363"/>
    <cellStyle name="SubTitle 9 2" xfId="2731"/>
    <cellStyle name="Subtotal" xfId="19620"/>
    <cellStyle name="sum" xfId="13596"/>
    <cellStyle name="symbol" xfId="19621"/>
    <cellStyle name="T" xfId="17724"/>
    <cellStyle name="T 10" xfId="19623"/>
    <cellStyle name="T 10 2" xfId="19627"/>
    <cellStyle name="T 11" xfId="19631"/>
    <cellStyle name="T 11 2" xfId="19634"/>
    <cellStyle name="T 2" xfId="19637"/>
    <cellStyle name="T 2 2" xfId="19640"/>
    <cellStyle name="T 2 2 2" xfId="19643"/>
    <cellStyle name="T 2 2 2 2" xfId="19644"/>
    <cellStyle name="T 2 2 3" xfId="12497"/>
    <cellStyle name="T 2 2 3 2" xfId="2455"/>
    <cellStyle name="T 2 2 4" xfId="8910"/>
    <cellStyle name="T 2 2 4 2" xfId="19645"/>
    <cellStyle name="T 2 2 5" xfId="5396"/>
    <cellStyle name="T 2 2 5 2" xfId="19647"/>
    <cellStyle name="T 2 2 6" xfId="12502"/>
    <cellStyle name="T 2 2 6 2" xfId="19649"/>
    <cellStyle name="T 2 2 7" xfId="5381"/>
    <cellStyle name="T 2 3" xfId="15578"/>
    <cellStyle name="T 2 3 2" xfId="19650"/>
    <cellStyle name="T 2 3 2 2" xfId="14"/>
    <cellStyle name="T 2 3 3" xfId="1170"/>
    <cellStyle name="T 2 3 3 2" xfId="19652"/>
    <cellStyle name="T 2 3 4" xfId="19654"/>
    <cellStyle name="T 2 3 4 2" xfId="19655"/>
    <cellStyle name="T 2 3 5" xfId="19657"/>
    <cellStyle name="T 2 3 5 2" xfId="19658"/>
    <cellStyle name="T 2 3 6" xfId="19659"/>
    <cellStyle name="T 2 3 6 2" xfId="19660"/>
    <cellStyle name="T 2 3 7" xfId="13541"/>
    <cellStyle name="T 2 4" xfId="19662"/>
    <cellStyle name="T 2 4 2" xfId="19663"/>
    <cellStyle name="T 2 5" xfId="18017"/>
    <cellStyle name="T 2 5 2" xfId="19664"/>
    <cellStyle name="T 2 6" xfId="19665"/>
    <cellStyle name="T 2 6 2" xfId="19666"/>
    <cellStyle name="T 2 7" xfId="30"/>
    <cellStyle name="T 2 7 2" xfId="19667"/>
    <cellStyle name="T 2 8" xfId="14154"/>
    <cellStyle name="T 2 8 2" xfId="19668"/>
    <cellStyle name="T 3" xfId="19670"/>
    <cellStyle name="T 3 2" xfId="19672"/>
    <cellStyle name="T 3 2 2" xfId="19675"/>
    <cellStyle name="T 3 2 2 2" xfId="6706"/>
    <cellStyle name="T 3 2 3" xfId="19677"/>
    <cellStyle name="T 3 2 3 2" xfId="6232"/>
    <cellStyle name="T 3 2 4" xfId="17726"/>
    <cellStyle name="T 3 2 4 2" xfId="15242"/>
    <cellStyle name="T 3 2 5" xfId="19679"/>
    <cellStyle name="T 3 2 5 2" xfId="19680"/>
    <cellStyle name="T 3 2 6" xfId="19681"/>
    <cellStyle name="T 3 2 6 2" xfId="19682"/>
    <cellStyle name="T 3 2 7" xfId="19683"/>
    <cellStyle name="T 3 3" xfId="15586"/>
    <cellStyle name="T 3 3 2" xfId="19686"/>
    <cellStyle name="T 3 3 2 2" xfId="16294"/>
    <cellStyle name="T 3 3 3" xfId="19688"/>
    <cellStyle name="T 3 3 3 2" xfId="12685"/>
    <cellStyle name="T 3 3 4" xfId="17731"/>
    <cellStyle name="T 3 3 4 2" xfId="12758"/>
    <cellStyle name="T 3 3 5" xfId="18611"/>
    <cellStyle name="T 3 3 5 2" xfId="12794"/>
    <cellStyle name="T 3 3 6" xfId="4664"/>
    <cellStyle name="T 3 3 6 2" xfId="12819"/>
    <cellStyle name="T 3 3 7" xfId="18613"/>
    <cellStyle name="T 3 4" xfId="19689"/>
    <cellStyle name="T 3 4 2" xfId="19692"/>
    <cellStyle name="T 3 5" xfId="19693"/>
    <cellStyle name="T 3 5 2" xfId="19694"/>
    <cellStyle name="T 3 6" xfId="5198"/>
    <cellStyle name="T 3 6 2" xfId="746"/>
    <cellStyle name="T 3 7" xfId="19695"/>
    <cellStyle name="T 3 7 2" xfId="3776"/>
    <cellStyle name="T 3 8" xfId="14160"/>
    <cellStyle name="T 3 8 2" xfId="19696"/>
    <cellStyle name="T 4" xfId="19697"/>
    <cellStyle name="T 4 2" xfId="17102"/>
    <cellStyle name="T 4 2 2" xfId="17105"/>
    <cellStyle name="T 4 3" xfId="15594"/>
    <cellStyle name="T 4 3 2" xfId="6807"/>
    <cellStyle name="T 4 4" xfId="5875"/>
    <cellStyle name="T 4 4 2" xfId="16364"/>
    <cellStyle name="T 4 5" xfId="16382"/>
    <cellStyle name="T 4 5 2" xfId="5209"/>
    <cellStyle name="T 4 6" xfId="3543"/>
    <cellStyle name="T 4 6 2" xfId="19700"/>
    <cellStyle name="T 4 7" xfId="19703"/>
    <cellStyle name="T 5" xfId="8083"/>
    <cellStyle name="T 5 2" xfId="17121"/>
    <cellStyle name="T 5 2 2" xfId="17123"/>
    <cellStyle name="T 5 3" xfId="2756"/>
    <cellStyle name="T 5 3 2" xfId="14570"/>
    <cellStyle name="T 5 4" xfId="10226"/>
    <cellStyle name="T 5 4 2" xfId="16411"/>
    <cellStyle name="T 5 5" xfId="16291"/>
    <cellStyle name="T 5 5 2" xfId="16415"/>
    <cellStyle name="T 5 6" xfId="16419"/>
    <cellStyle name="T 5 6 2" xfId="19704"/>
    <cellStyle name="T 5 7" xfId="2665"/>
    <cellStyle name="T 6" xfId="19708"/>
    <cellStyle name="T 6 2" xfId="12603"/>
    <cellStyle name="T 6 2 2" xfId="2043"/>
    <cellStyle name="T 6 3" xfId="12634"/>
    <cellStyle name="T 6 3 2" xfId="12638"/>
    <cellStyle name="T 6 4" xfId="12674"/>
    <cellStyle name="T 6 4 2" xfId="19709"/>
    <cellStyle name="T 6 5" xfId="12689"/>
    <cellStyle name="T 6 5 2" xfId="19712"/>
    <cellStyle name="T 6 6" xfId="3938"/>
    <cellStyle name="T 6 6 2" xfId="19422"/>
    <cellStyle name="T 6 7" xfId="19715"/>
    <cellStyle name="T 7" xfId="19716"/>
    <cellStyle name="T 7 2" xfId="12715"/>
    <cellStyle name="T 8" xfId="19718"/>
    <cellStyle name="T 8 2" xfId="12772"/>
    <cellStyle name="T 9" xfId="2826"/>
    <cellStyle name="T 9 2" xfId="19720"/>
    <cellStyle name="T_09_BangTongHopKinhPhiNhaso9" xfId="19721"/>
    <cellStyle name="T_09_BangTongHopKinhPhiNhaso9 10" xfId="7239"/>
    <cellStyle name="T_09_BangTongHopKinhPhiNhaso9 10 2" xfId="19725"/>
    <cellStyle name="T_09_BangTongHopKinhPhiNhaso9 11" xfId="13304"/>
    <cellStyle name="T_09_BangTongHopKinhPhiNhaso9 11 2" xfId="19731"/>
    <cellStyle name="T_09_BangTongHopKinhPhiNhaso9 2" xfId="16383"/>
    <cellStyle name="T_09_BangTongHopKinhPhiNhaso9 2 2" xfId="5207"/>
    <cellStyle name="T_09_BangTongHopKinhPhiNhaso9 2 2 2" xfId="19733"/>
    <cellStyle name="T_09_BangTongHopKinhPhiNhaso9 2 2 2 2" xfId="9576"/>
    <cellStyle name="T_09_BangTongHopKinhPhiNhaso9 2 2 3" xfId="19734"/>
    <cellStyle name="T_09_BangTongHopKinhPhiNhaso9 2 2 3 2" xfId="19735"/>
    <cellStyle name="T_09_BangTongHopKinhPhiNhaso9 2 2 4" xfId="19737"/>
    <cellStyle name="T_09_BangTongHopKinhPhiNhaso9 2 2 4 2" xfId="15735"/>
    <cellStyle name="T_09_BangTongHopKinhPhiNhaso9 2 2 5" xfId="19739"/>
    <cellStyle name="T_09_BangTongHopKinhPhiNhaso9 2 2 5 2" xfId="19740"/>
    <cellStyle name="T_09_BangTongHopKinhPhiNhaso9 2 2 6" xfId="17938"/>
    <cellStyle name="T_09_BangTongHopKinhPhiNhaso9 2 2 6 2" xfId="17022"/>
    <cellStyle name="T_09_BangTongHopKinhPhiNhaso9 2 2 7" xfId="19743"/>
    <cellStyle name="T_09_BangTongHopKinhPhiNhaso9 2 3" xfId="19744"/>
    <cellStyle name="T_09_BangTongHopKinhPhiNhaso9 2 3 2" xfId="19745"/>
    <cellStyle name="T_09_BangTongHopKinhPhiNhaso9 2 3 2 2" xfId="19746"/>
    <cellStyle name="T_09_BangTongHopKinhPhiNhaso9 2 3 3" xfId="19747"/>
    <cellStyle name="T_09_BangTongHopKinhPhiNhaso9 2 3 3 2" xfId="19748"/>
    <cellStyle name="T_09_BangTongHopKinhPhiNhaso9 2 3 4" xfId="19749"/>
    <cellStyle name="T_09_BangTongHopKinhPhiNhaso9 2 3 4 2" xfId="19750"/>
    <cellStyle name="T_09_BangTongHopKinhPhiNhaso9 2 3 5" xfId="19752"/>
    <cellStyle name="T_09_BangTongHopKinhPhiNhaso9 2 3 5 2" xfId="19324"/>
    <cellStyle name="T_09_BangTongHopKinhPhiNhaso9 2 3 6" xfId="17943"/>
    <cellStyle name="T_09_BangTongHopKinhPhiNhaso9 2 3 6 2" xfId="19369"/>
    <cellStyle name="T_09_BangTongHopKinhPhiNhaso9 2 3 7" xfId="19755"/>
    <cellStyle name="T_09_BangTongHopKinhPhiNhaso9 2 4" xfId="15205"/>
    <cellStyle name="T_09_BangTongHopKinhPhiNhaso9 2 4 2" xfId="19756"/>
    <cellStyle name="T_09_BangTongHopKinhPhiNhaso9 2 5" xfId="6932"/>
    <cellStyle name="T_09_BangTongHopKinhPhiNhaso9 2 5 2" xfId="19757"/>
    <cellStyle name="T_09_BangTongHopKinhPhiNhaso9 2 6" xfId="19758"/>
    <cellStyle name="T_09_BangTongHopKinhPhiNhaso9 2 6 2" xfId="19759"/>
    <cellStyle name="T_09_BangTongHopKinhPhiNhaso9 2 7" xfId="19760"/>
    <cellStyle name="T_09_BangTongHopKinhPhiNhaso9 2 7 2" xfId="5438"/>
    <cellStyle name="T_09_BangTongHopKinhPhiNhaso9 2 8" xfId="4423"/>
    <cellStyle name="T_09_BangTongHopKinhPhiNhaso9 2 8 2" xfId="19761"/>
    <cellStyle name="T_09_BangTongHopKinhPhiNhaso9 3" xfId="3544"/>
    <cellStyle name="T_09_BangTongHopKinhPhiNhaso9 3 2" xfId="19699"/>
    <cellStyle name="T_09_BangTongHopKinhPhiNhaso9 3 2 2" xfId="19762"/>
    <cellStyle name="T_09_BangTongHopKinhPhiNhaso9 3 2 2 2" xfId="6442"/>
    <cellStyle name="T_09_BangTongHopKinhPhiNhaso9 3 2 3" xfId="2655"/>
    <cellStyle name="T_09_BangTongHopKinhPhiNhaso9 3 2 3 2" xfId="19764"/>
    <cellStyle name="T_09_BangTongHopKinhPhiNhaso9 3 2 4" xfId="19766"/>
    <cellStyle name="T_09_BangTongHopKinhPhiNhaso9 3 2 4 2" xfId="19767"/>
    <cellStyle name="T_09_BangTongHopKinhPhiNhaso9 3 2 5" xfId="19769"/>
    <cellStyle name="T_09_BangTongHopKinhPhiNhaso9 3 2 5 2" xfId="19773"/>
    <cellStyle name="T_09_BangTongHopKinhPhiNhaso9 3 2 6" xfId="4095"/>
    <cellStyle name="T_09_BangTongHopKinhPhiNhaso9 3 2 6 2" xfId="16485"/>
    <cellStyle name="T_09_BangTongHopKinhPhiNhaso9 3 2 7" xfId="17969"/>
    <cellStyle name="T_09_BangTongHopKinhPhiNhaso9 3 3" xfId="19775"/>
    <cellStyle name="T_09_BangTongHopKinhPhiNhaso9 3 3 2" xfId="19777"/>
    <cellStyle name="T_09_BangTongHopKinhPhiNhaso9 3 3 2 2" xfId="19779"/>
    <cellStyle name="T_09_BangTongHopKinhPhiNhaso9 3 3 3" xfId="19780"/>
    <cellStyle name="T_09_BangTongHopKinhPhiNhaso9 3 3 3 2" xfId="19781"/>
    <cellStyle name="T_09_BangTongHopKinhPhiNhaso9 3 3 4" xfId="19782"/>
    <cellStyle name="T_09_BangTongHopKinhPhiNhaso9 3 3 4 2" xfId="15635"/>
    <cellStyle name="T_09_BangTongHopKinhPhiNhaso9 3 3 5" xfId="19783"/>
    <cellStyle name="T_09_BangTongHopKinhPhiNhaso9 3 3 5 2" xfId="19784"/>
    <cellStyle name="T_09_BangTongHopKinhPhiNhaso9 3 3 6" xfId="1606"/>
    <cellStyle name="T_09_BangTongHopKinhPhiNhaso9 3 3 6 2" xfId="19786"/>
    <cellStyle name="T_09_BangTongHopKinhPhiNhaso9 3 3 7" xfId="19789"/>
    <cellStyle name="T_09_BangTongHopKinhPhiNhaso9 3 4" xfId="15209"/>
    <cellStyle name="T_09_BangTongHopKinhPhiNhaso9 3 4 2" xfId="15668"/>
    <cellStyle name="T_09_BangTongHopKinhPhiNhaso9 3 5" xfId="19791"/>
    <cellStyle name="T_09_BangTongHopKinhPhiNhaso9 3 5 2" xfId="19793"/>
    <cellStyle name="T_09_BangTongHopKinhPhiNhaso9 3 6" xfId="19794"/>
    <cellStyle name="T_09_BangTongHopKinhPhiNhaso9 3 6 2" xfId="19795"/>
    <cellStyle name="T_09_BangTongHopKinhPhiNhaso9 3 7" xfId="19796"/>
    <cellStyle name="T_09_BangTongHopKinhPhiNhaso9 3 7 2" xfId="19797"/>
    <cellStyle name="T_09_BangTongHopKinhPhiNhaso9 3 8" xfId="10339"/>
    <cellStyle name="T_09_BangTongHopKinhPhiNhaso9 3 8 2" xfId="19799"/>
    <cellStyle name="T_09_BangTongHopKinhPhiNhaso9 4" xfId="19702"/>
    <cellStyle name="T_09_BangTongHopKinhPhiNhaso9 4 2" xfId="19800"/>
    <cellStyle name="T_09_BangTongHopKinhPhiNhaso9 4 2 2" xfId="19802"/>
    <cellStyle name="T_09_BangTongHopKinhPhiNhaso9 4 3" xfId="19804"/>
    <cellStyle name="T_09_BangTongHopKinhPhiNhaso9 4 3 2" xfId="6814"/>
    <cellStyle name="T_09_BangTongHopKinhPhiNhaso9 4 4" xfId="5058"/>
    <cellStyle name="T_09_BangTongHopKinhPhiNhaso9 4 4 2" xfId="19807"/>
    <cellStyle name="T_09_BangTongHopKinhPhiNhaso9 4 5" xfId="19808"/>
    <cellStyle name="T_09_BangTongHopKinhPhiNhaso9 4 5 2" xfId="19809"/>
    <cellStyle name="T_09_BangTongHopKinhPhiNhaso9 4 6" xfId="5829"/>
    <cellStyle name="T_09_BangTongHopKinhPhiNhaso9 4 6 2" xfId="19810"/>
    <cellStyle name="T_09_BangTongHopKinhPhiNhaso9 4 7" xfId="19811"/>
    <cellStyle name="T_09_BangTongHopKinhPhiNhaso9 5" xfId="14168"/>
    <cellStyle name="T_09_BangTongHopKinhPhiNhaso9 5 2" xfId="19813"/>
    <cellStyle name="T_09_BangTongHopKinhPhiNhaso9 5 2 2" xfId="6300"/>
    <cellStyle name="T_09_BangTongHopKinhPhiNhaso9 5 3" xfId="19815"/>
    <cellStyle name="T_09_BangTongHopKinhPhiNhaso9 5 3 2" xfId="7821"/>
    <cellStyle name="T_09_BangTongHopKinhPhiNhaso9 5 4" xfId="15212"/>
    <cellStyle name="T_09_BangTongHopKinhPhiNhaso9 5 4 2" xfId="7103"/>
    <cellStyle name="T_09_BangTongHopKinhPhiNhaso9 5 5" xfId="17118"/>
    <cellStyle name="T_09_BangTongHopKinhPhiNhaso9 5 5 2" xfId="5138"/>
    <cellStyle name="T_09_BangTongHopKinhPhiNhaso9 5 6" xfId="19817"/>
    <cellStyle name="T_09_BangTongHopKinhPhiNhaso9 5 6 2" xfId="6388"/>
    <cellStyle name="T_09_BangTongHopKinhPhiNhaso9 5 7" xfId="19819"/>
    <cellStyle name="T_09_BangTongHopKinhPhiNhaso9 6" xfId="18183"/>
    <cellStyle name="T_09_BangTongHopKinhPhiNhaso9 6 2" xfId="16405"/>
    <cellStyle name="T_09_BangTongHopKinhPhiNhaso9 6 2 2" xfId="2355"/>
    <cellStyle name="T_09_BangTongHopKinhPhiNhaso9 6 3" xfId="19822"/>
    <cellStyle name="T_09_BangTongHopKinhPhiNhaso9 6 3 2" xfId="19826"/>
    <cellStyle name="T_09_BangTongHopKinhPhiNhaso9 6 4" xfId="15220"/>
    <cellStyle name="T_09_BangTongHopKinhPhiNhaso9 6 4 2" xfId="19831"/>
    <cellStyle name="T_09_BangTongHopKinhPhiNhaso9 6 5" xfId="13855"/>
    <cellStyle name="T_09_BangTongHopKinhPhiNhaso9 6 5 2" xfId="19832"/>
    <cellStyle name="T_09_BangTongHopKinhPhiNhaso9 6 6" xfId="19833"/>
    <cellStyle name="T_09_BangTongHopKinhPhiNhaso9 6 6 2" xfId="19834"/>
    <cellStyle name="T_09_BangTongHopKinhPhiNhaso9 6 7" xfId="19835"/>
    <cellStyle name="T_09_BangTongHopKinhPhiNhaso9 7" xfId="6162"/>
    <cellStyle name="T_09_BangTongHopKinhPhiNhaso9 7 2" xfId="3710"/>
    <cellStyle name="T_09_BangTongHopKinhPhiNhaso9 8" xfId="19836"/>
    <cellStyle name="T_09_BangTongHopKinhPhiNhaso9 8 2" xfId="19210"/>
    <cellStyle name="T_09_BangTongHopKinhPhiNhaso9 9" xfId="887"/>
    <cellStyle name="T_09_BangTongHopKinhPhiNhaso9 9 2" xfId="1248"/>
    <cellStyle name="T_09a_PhanMongNhaSo9" xfId="19837"/>
    <cellStyle name="T_09a_PhanMongNhaSo9 10" xfId="11240"/>
    <cellStyle name="T_09a_PhanMongNhaSo9 10 2" xfId="19838"/>
    <cellStyle name="T_09a_PhanMongNhaSo9 11" xfId="19839"/>
    <cellStyle name="T_09a_PhanMongNhaSo9 11 2" xfId="3124"/>
    <cellStyle name="T_09a_PhanMongNhaSo9 2" xfId="17570"/>
    <cellStyle name="T_09a_PhanMongNhaSo9 2 2" xfId="17573"/>
    <cellStyle name="T_09a_PhanMongNhaSo9 2 2 2" xfId="19840"/>
    <cellStyle name="T_09a_PhanMongNhaSo9 2 2 2 2" xfId="603"/>
    <cellStyle name="T_09a_PhanMongNhaSo9 2 2 3" xfId="19404"/>
    <cellStyle name="T_09a_PhanMongNhaSo9 2 2 3 2" xfId="19841"/>
    <cellStyle name="T_09a_PhanMongNhaSo9 2 2 4" xfId="1656"/>
    <cellStyle name="T_09a_PhanMongNhaSo9 2 2 4 2" xfId="19842"/>
    <cellStyle name="T_09a_PhanMongNhaSo9 2 2 5" xfId="19844"/>
    <cellStyle name="T_09a_PhanMongNhaSo9 2 2 5 2" xfId="8354"/>
    <cellStyle name="T_09a_PhanMongNhaSo9 2 2 6" xfId="19533"/>
    <cellStyle name="T_09a_PhanMongNhaSo9 2 2 6 2" xfId="19848"/>
    <cellStyle name="T_09a_PhanMongNhaSo9 2 2 7" xfId="19853"/>
    <cellStyle name="T_09a_PhanMongNhaSo9 2 3" xfId="19854"/>
    <cellStyle name="T_09a_PhanMongNhaSo9 2 3 2" xfId="19857"/>
    <cellStyle name="T_09a_PhanMongNhaSo9 2 3 2 2" xfId="19860"/>
    <cellStyle name="T_09a_PhanMongNhaSo9 2 3 3" xfId="19861"/>
    <cellStyle name="T_09a_PhanMongNhaSo9 2 3 3 2" xfId="19863"/>
    <cellStyle name="T_09a_PhanMongNhaSo9 2 3 4" xfId="1023"/>
    <cellStyle name="T_09a_PhanMongNhaSo9 2 3 4 2" xfId="19867"/>
    <cellStyle name="T_09a_PhanMongNhaSo9 2 3 5" xfId="19869"/>
    <cellStyle name="T_09a_PhanMongNhaSo9 2 3 5 2" xfId="19874"/>
    <cellStyle name="T_09a_PhanMongNhaSo9 2 3 6" xfId="19537"/>
    <cellStyle name="T_09a_PhanMongNhaSo9 2 3 6 2" xfId="13592"/>
    <cellStyle name="T_09a_PhanMongNhaSo9 2 3 7" xfId="19877"/>
    <cellStyle name="T_09a_PhanMongNhaSo9 2 4" xfId="19878"/>
    <cellStyle name="T_09a_PhanMongNhaSo9 2 4 2" xfId="14294"/>
    <cellStyle name="T_09a_PhanMongNhaSo9 2 5" xfId="19881"/>
    <cellStyle name="T_09a_PhanMongNhaSo9 2 5 2" xfId="19884"/>
    <cellStyle name="T_09a_PhanMongNhaSo9 2 6" xfId="19887"/>
    <cellStyle name="T_09a_PhanMongNhaSo9 2 6 2" xfId="18597"/>
    <cellStyle name="T_09a_PhanMongNhaSo9 2 7" xfId="16991"/>
    <cellStyle name="T_09a_PhanMongNhaSo9 2 7 2" xfId="19890"/>
    <cellStyle name="T_09a_PhanMongNhaSo9 2 8" xfId="17050"/>
    <cellStyle name="T_09a_PhanMongNhaSo9 2 8 2" xfId="19895"/>
    <cellStyle name="T_09a_PhanMongNhaSo9 3" xfId="17576"/>
    <cellStyle name="T_09a_PhanMongNhaSo9 3 2" xfId="17578"/>
    <cellStyle name="T_09a_PhanMongNhaSo9 3 2 2" xfId="7116"/>
    <cellStyle name="T_09a_PhanMongNhaSo9 3 2 2 2" xfId="19896"/>
    <cellStyle name="T_09a_PhanMongNhaSo9 3 2 3" xfId="7121"/>
    <cellStyle name="T_09a_PhanMongNhaSo9 3 2 3 2" xfId="19897"/>
    <cellStyle name="T_09a_PhanMongNhaSo9 3 2 4" xfId="19898"/>
    <cellStyle name="T_09a_PhanMongNhaSo9 3 2 4 2" xfId="836"/>
    <cellStyle name="T_09a_PhanMongNhaSo9 3 2 5" xfId="18276"/>
    <cellStyle name="T_09a_PhanMongNhaSo9 3 2 5 2" xfId="18283"/>
    <cellStyle name="T_09a_PhanMongNhaSo9 3 2 6" xfId="19559"/>
    <cellStyle name="T_09a_PhanMongNhaSo9 3 2 6 2" xfId="19899"/>
    <cellStyle name="T_09a_PhanMongNhaSo9 3 2 7" xfId="9284"/>
    <cellStyle name="T_09a_PhanMongNhaSo9 3 3" xfId="8317"/>
    <cellStyle name="T_09a_PhanMongNhaSo9 3 3 2" xfId="19900"/>
    <cellStyle name="T_09a_PhanMongNhaSo9 3 3 2 2" xfId="9005"/>
    <cellStyle name="T_09a_PhanMongNhaSo9 3 3 3" xfId="19903"/>
    <cellStyle name="T_09a_PhanMongNhaSo9 3 3 3 2" xfId="19904"/>
    <cellStyle name="T_09a_PhanMongNhaSo9 3 3 4" xfId="19906"/>
    <cellStyle name="T_09a_PhanMongNhaSo9 3 3 4 2" xfId="19907"/>
    <cellStyle name="T_09a_PhanMongNhaSo9 3 3 5" xfId="19908"/>
    <cellStyle name="T_09a_PhanMongNhaSo9 3 3 5 2" xfId="19912"/>
    <cellStyle name="T_09a_PhanMongNhaSo9 3 3 6" xfId="19562"/>
    <cellStyle name="T_09a_PhanMongNhaSo9 3 3 6 2" xfId="19913"/>
    <cellStyle name="T_09a_PhanMongNhaSo9 3 3 7" xfId="9289"/>
    <cellStyle name="T_09a_PhanMongNhaSo9 3 4" xfId="19914"/>
    <cellStyle name="T_09a_PhanMongNhaSo9 3 4 2" xfId="19918"/>
    <cellStyle name="T_09a_PhanMongNhaSo9 3 5" xfId="19921"/>
    <cellStyle name="T_09a_PhanMongNhaSo9 3 5 2" xfId="6168"/>
    <cellStyle name="T_09a_PhanMongNhaSo9 3 6" xfId="19924"/>
    <cellStyle name="T_09a_PhanMongNhaSo9 3 6 2" xfId="19927"/>
    <cellStyle name="T_09a_PhanMongNhaSo9 3 7" xfId="16995"/>
    <cellStyle name="T_09a_PhanMongNhaSo9 3 7 2" xfId="19930"/>
    <cellStyle name="T_09a_PhanMongNhaSo9 3 8" xfId="5810"/>
    <cellStyle name="T_09a_PhanMongNhaSo9 3 8 2" xfId="3282"/>
    <cellStyle name="T_09a_PhanMongNhaSo9 4" xfId="8725"/>
    <cellStyle name="T_09a_PhanMongNhaSo9 4 2" xfId="17580"/>
    <cellStyle name="T_09a_PhanMongNhaSo9 4 2 2" xfId="19933"/>
    <cellStyle name="T_09a_PhanMongNhaSo9 4 3" xfId="8325"/>
    <cellStyle name="T_09a_PhanMongNhaSo9 4 3 2" xfId="19934"/>
    <cellStyle name="T_09a_PhanMongNhaSo9 4 4" xfId="19936"/>
    <cellStyle name="T_09a_PhanMongNhaSo9 4 4 2" xfId="19938"/>
    <cellStyle name="T_09a_PhanMongNhaSo9 4 5" xfId="17909"/>
    <cellStyle name="T_09a_PhanMongNhaSo9 4 5 2" xfId="19941"/>
    <cellStyle name="T_09a_PhanMongNhaSo9 4 6" xfId="8101"/>
    <cellStyle name="T_09a_PhanMongNhaSo9 4 6 2" xfId="19944"/>
    <cellStyle name="T_09a_PhanMongNhaSo9 4 7" xfId="4470"/>
    <cellStyle name="T_09a_PhanMongNhaSo9 5" xfId="17860"/>
    <cellStyle name="T_09a_PhanMongNhaSo9 5 2" xfId="19947"/>
    <cellStyle name="T_09a_PhanMongNhaSo9 5 2 2" xfId="19948"/>
    <cellStyle name="T_09a_PhanMongNhaSo9 5 3" xfId="7899"/>
    <cellStyle name="T_09a_PhanMongNhaSo9 5 3 2" xfId="19949"/>
    <cellStyle name="T_09a_PhanMongNhaSo9 5 4" xfId="19951"/>
    <cellStyle name="T_09a_PhanMongNhaSo9 5 4 2" xfId="19952"/>
    <cellStyle name="T_09a_PhanMongNhaSo9 5 5" xfId="17913"/>
    <cellStyle name="T_09a_PhanMongNhaSo9 5 5 2" xfId="5766"/>
    <cellStyle name="T_09a_PhanMongNhaSo9 5 6" xfId="19954"/>
    <cellStyle name="T_09a_PhanMongNhaSo9 5 6 2" xfId="19955"/>
    <cellStyle name="T_09a_PhanMongNhaSo9 5 7" xfId="19956"/>
    <cellStyle name="T_09a_PhanMongNhaSo9 6" xfId="1128"/>
    <cellStyle name="T_09a_PhanMongNhaSo9 6 2" xfId="19957"/>
    <cellStyle name="T_09a_PhanMongNhaSo9 6 2 2" xfId="19958"/>
    <cellStyle name="T_09a_PhanMongNhaSo9 6 3" xfId="8336"/>
    <cellStyle name="T_09a_PhanMongNhaSo9 6 3 2" xfId="19959"/>
    <cellStyle name="T_09a_PhanMongNhaSo9 6 4" xfId="19960"/>
    <cellStyle name="T_09a_PhanMongNhaSo9 6 4 2" xfId="19963"/>
    <cellStyle name="T_09a_PhanMongNhaSo9 6 5" xfId="17917"/>
    <cellStyle name="T_09a_PhanMongNhaSo9 6 5 2" xfId="19965"/>
    <cellStyle name="T_09a_PhanMongNhaSo9 6 6" xfId="19966"/>
    <cellStyle name="T_09a_PhanMongNhaSo9 6 6 2" xfId="563"/>
    <cellStyle name="T_09a_PhanMongNhaSo9 6 7" xfId="11722"/>
    <cellStyle name="T_09a_PhanMongNhaSo9 7" xfId="19161"/>
    <cellStyle name="T_09a_PhanMongNhaSo9 7 2" xfId="6259"/>
    <cellStyle name="T_09a_PhanMongNhaSo9 8" xfId="19967"/>
    <cellStyle name="T_09a_PhanMongNhaSo9 8 2" xfId="19968"/>
    <cellStyle name="T_09a_PhanMongNhaSo9 9" xfId="11862"/>
    <cellStyle name="T_09a_PhanMongNhaSo9 9 2" xfId="19969"/>
    <cellStyle name="T_09b_PhanThannhaso9" xfId="11510"/>
    <cellStyle name="T_09b_PhanThannhaso9 10" xfId="12856"/>
    <cellStyle name="T_09b_PhanThannhaso9 10 2" xfId="12860"/>
    <cellStyle name="T_09b_PhanThannhaso9 11" xfId="4870"/>
    <cellStyle name="T_09b_PhanThannhaso9 11 2" xfId="12864"/>
    <cellStyle name="T_09b_PhanThannhaso9 2" xfId="12871"/>
    <cellStyle name="T_09b_PhanThannhaso9 2 2" xfId="4846"/>
    <cellStyle name="T_09b_PhanThannhaso9 2 2 2" xfId="12876"/>
    <cellStyle name="T_09b_PhanThannhaso9 2 2 2 2" xfId="12883"/>
    <cellStyle name="T_09b_PhanThannhaso9 2 2 3" xfId="12889"/>
    <cellStyle name="T_09b_PhanThannhaso9 2 2 3 2" xfId="12894"/>
    <cellStyle name="T_09b_PhanThannhaso9 2 2 4" xfId="12900"/>
    <cellStyle name="T_09b_PhanThannhaso9 2 2 4 2" xfId="12903"/>
    <cellStyle name="T_09b_PhanThannhaso9 2 2 5" xfId="5257"/>
    <cellStyle name="T_09b_PhanThannhaso9 2 2 5 2" xfId="12908"/>
    <cellStyle name="T_09b_PhanThannhaso9 2 2 6" xfId="12912"/>
    <cellStyle name="T_09b_PhanThannhaso9 2 2 6 2" xfId="12014"/>
    <cellStyle name="T_09b_PhanThannhaso9 2 2 7" xfId="12917"/>
    <cellStyle name="T_09b_PhanThannhaso9 2 3" xfId="12923"/>
    <cellStyle name="T_09b_PhanThannhaso9 2 3 2" xfId="12929"/>
    <cellStyle name="T_09b_PhanThannhaso9 2 3 2 2" xfId="12935"/>
    <cellStyle name="T_09b_PhanThannhaso9 2 3 3" xfId="12940"/>
    <cellStyle name="T_09b_PhanThannhaso9 2 3 3 2" xfId="12384"/>
    <cellStyle name="T_09b_PhanThannhaso9 2 3 4" xfId="2117"/>
    <cellStyle name="T_09b_PhanThannhaso9 2 3 4 2" xfId="12451"/>
    <cellStyle name="T_09b_PhanThannhaso9 2 3 5" xfId="12943"/>
    <cellStyle name="T_09b_PhanThannhaso9 2 3 5 2" xfId="5400"/>
    <cellStyle name="T_09b_PhanThannhaso9 2 3 6" xfId="12946"/>
    <cellStyle name="T_09b_PhanThannhaso9 2 3 6 2" xfId="12951"/>
    <cellStyle name="T_09b_PhanThannhaso9 2 3 7" xfId="12956"/>
    <cellStyle name="T_09b_PhanThannhaso9 2 4" xfId="12962"/>
    <cellStyle name="T_09b_PhanThannhaso9 2 4 2" xfId="10276"/>
    <cellStyle name="T_09b_PhanThannhaso9 2 5" xfId="12964"/>
    <cellStyle name="T_09b_PhanThannhaso9 2 5 2" xfId="12972"/>
    <cellStyle name="T_09b_PhanThannhaso9 2 6" xfId="12983"/>
    <cellStyle name="T_09b_PhanThannhaso9 2 6 2" xfId="5220"/>
    <cellStyle name="T_09b_PhanThannhaso9 2 7" xfId="12988"/>
    <cellStyle name="T_09b_PhanThannhaso9 2 7 2" xfId="12996"/>
    <cellStyle name="T_09b_PhanThannhaso9 2 8" xfId="752"/>
    <cellStyle name="T_09b_PhanThannhaso9 2 8 2" xfId="7351"/>
    <cellStyle name="T_09b_PhanThannhaso9 3" xfId="13009"/>
    <cellStyle name="T_09b_PhanThannhaso9 3 2" xfId="13012"/>
    <cellStyle name="T_09b_PhanThannhaso9 3 2 2" xfId="13018"/>
    <cellStyle name="T_09b_PhanThannhaso9 3 2 2 2" xfId="13025"/>
    <cellStyle name="T_09b_PhanThannhaso9 3 2 3" xfId="13030"/>
    <cellStyle name="T_09b_PhanThannhaso9 3 2 3 2" xfId="13036"/>
    <cellStyle name="T_09b_PhanThannhaso9 3 2 4" xfId="13040"/>
    <cellStyle name="T_09b_PhanThannhaso9 3 2 4 2" xfId="1826"/>
    <cellStyle name="T_09b_PhanThannhaso9 3 2 5" xfId="3720"/>
    <cellStyle name="T_09b_PhanThannhaso9 3 2 5 2" xfId="6830"/>
    <cellStyle name="T_09b_PhanThannhaso9 3 2 6" xfId="7964"/>
    <cellStyle name="T_09b_PhanThannhaso9 3 2 6 2" xfId="10966"/>
    <cellStyle name="T_09b_PhanThannhaso9 3 2 7" xfId="13046"/>
    <cellStyle name="T_09b_PhanThannhaso9 3 3" xfId="13050"/>
    <cellStyle name="T_09b_PhanThannhaso9 3 3 2" xfId="13057"/>
    <cellStyle name="T_09b_PhanThannhaso9 3 3 2 2" xfId="11041"/>
    <cellStyle name="T_09b_PhanThannhaso9 3 3 3" xfId="13062"/>
    <cellStyle name="T_09b_PhanThannhaso9 3 3 3 2" xfId="11073"/>
    <cellStyle name="T_09b_PhanThannhaso9 3 3 4" xfId="13066"/>
    <cellStyle name="T_09b_PhanThannhaso9 3 3 4 2" xfId="7010"/>
    <cellStyle name="T_09b_PhanThannhaso9 3 3 5" xfId="13071"/>
    <cellStyle name="T_09b_PhanThannhaso9 3 3 5 2" xfId="5571"/>
    <cellStyle name="T_09b_PhanThannhaso9 3 3 6" xfId="10041"/>
    <cellStyle name="T_09b_PhanThannhaso9 3 3 6 2" xfId="10991"/>
    <cellStyle name="T_09b_PhanThannhaso9 3 3 7" xfId="2012"/>
    <cellStyle name="T_09b_PhanThannhaso9 3 4" xfId="13075"/>
    <cellStyle name="T_09b_PhanThannhaso9 3 4 2" xfId="13081"/>
    <cellStyle name="T_09b_PhanThannhaso9 3 5" xfId="13084"/>
    <cellStyle name="T_09b_PhanThannhaso9 3 5 2" xfId="13096"/>
    <cellStyle name="T_09b_PhanThannhaso9 3 6" xfId="13099"/>
    <cellStyle name="T_09b_PhanThannhaso9 3 6 2" xfId="6817"/>
    <cellStyle name="T_09b_PhanThannhaso9 3 7" xfId="13102"/>
    <cellStyle name="T_09b_PhanThannhaso9 3 7 2" xfId="13105"/>
    <cellStyle name="T_09b_PhanThannhaso9 3 8" xfId="13108"/>
    <cellStyle name="T_09b_PhanThannhaso9 3 8 2" xfId="3042"/>
    <cellStyle name="T_09b_PhanThannhaso9 4" xfId="10071"/>
    <cellStyle name="T_09b_PhanThannhaso9 4 2" xfId="13113"/>
    <cellStyle name="T_09b_PhanThannhaso9 4 2 2" xfId="12164"/>
    <cellStyle name="T_09b_PhanThannhaso9 4 3" xfId="13118"/>
    <cellStyle name="T_09b_PhanThannhaso9 4 3 2" xfId="12232"/>
    <cellStyle name="T_09b_PhanThannhaso9 4 4" xfId="13122"/>
    <cellStyle name="T_09b_PhanThannhaso9 4 4 2" xfId="12278"/>
    <cellStyle name="T_09b_PhanThannhaso9 4 5" xfId="13129"/>
    <cellStyle name="T_09b_PhanThannhaso9 4 5 2" xfId="6295"/>
    <cellStyle name="T_09b_PhanThannhaso9 4 6" xfId="13133"/>
    <cellStyle name="T_09b_PhanThannhaso9 4 6 2" xfId="12311"/>
    <cellStyle name="T_09b_PhanThannhaso9 4 7" xfId="13135"/>
    <cellStyle name="T_09b_PhanThannhaso9 5" xfId="13138"/>
    <cellStyle name="T_09b_PhanThannhaso9 5 2" xfId="13141"/>
    <cellStyle name="T_09b_PhanThannhaso9 5 2 2" xfId="13144"/>
    <cellStyle name="T_09b_PhanThannhaso9 5 3" xfId="13151"/>
    <cellStyle name="T_09b_PhanThannhaso9 5 3 2" xfId="13154"/>
    <cellStyle name="T_09b_PhanThannhaso9 5 4" xfId="13158"/>
    <cellStyle name="T_09b_PhanThannhaso9 5 4 2" xfId="13161"/>
    <cellStyle name="T_09b_PhanThannhaso9 5 5" xfId="6128"/>
    <cellStyle name="T_09b_PhanThannhaso9 5 5 2" xfId="2361"/>
    <cellStyle name="T_09b_PhanThannhaso9 5 6" xfId="6135"/>
    <cellStyle name="T_09b_PhanThannhaso9 5 6 2" xfId="13164"/>
    <cellStyle name="T_09b_PhanThannhaso9 5 7" xfId="13166"/>
    <cellStyle name="T_09b_PhanThannhaso9 6" xfId="13168"/>
    <cellStyle name="T_09b_PhanThannhaso9 6 2" xfId="13171"/>
    <cellStyle name="T_09b_PhanThannhaso9 6 2 2" xfId="310"/>
    <cellStyle name="T_09b_PhanThannhaso9 6 3" xfId="13175"/>
    <cellStyle name="T_09b_PhanThannhaso9 6 3 2" xfId="13178"/>
    <cellStyle name="T_09b_PhanThannhaso9 6 4" xfId="13183"/>
    <cellStyle name="T_09b_PhanThannhaso9 6 4 2" xfId="13186"/>
    <cellStyle name="T_09b_PhanThannhaso9 6 5" xfId="13189"/>
    <cellStyle name="T_09b_PhanThannhaso9 6 5 2" xfId="6026"/>
    <cellStyle name="T_09b_PhanThannhaso9 6 6" xfId="13192"/>
    <cellStyle name="T_09b_PhanThannhaso9 6 6 2" xfId="8855"/>
    <cellStyle name="T_09b_PhanThannhaso9 6 7" xfId="13195"/>
    <cellStyle name="T_09b_PhanThannhaso9 7" xfId="1568"/>
    <cellStyle name="T_09b_PhanThannhaso9 7 2" xfId="13197"/>
    <cellStyle name="T_09b_PhanThannhaso9 8" xfId="10781"/>
    <cellStyle name="T_09b_PhanThannhaso9 8 2" xfId="13200"/>
    <cellStyle name="T_09b_PhanThannhaso9 9" xfId="13203"/>
    <cellStyle name="T_09b_PhanThannhaso9 9 2" xfId="4567"/>
    <cellStyle name="T_09c_PhandienNhaso9" xfId="1017"/>
    <cellStyle name="T_09c_PhandienNhaso9 10" xfId="2326"/>
    <cellStyle name="T_09c_PhandienNhaso9 10 2" xfId="137"/>
    <cellStyle name="T_09c_PhandienNhaso9 11" xfId="19970"/>
    <cellStyle name="T_09c_PhandienNhaso9 11 2" xfId="19973"/>
    <cellStyle name="T_09c_PhandienNhaso9 2" xfId="1497"/>
    <cellStyle name="T_09c_PhandienNhaso9 2 2" xfId="7618"/>
    <cellStyle name="T_09c_PhandienNhaso9 2 2 2" xfId="7628"/>
    <cellStyle name="T_09c_PhandienNhaso9 2 2 2 2" xfId="11063"/>
    <cellStyle name="T_09c_PhandienNhaso9 2 2 3" xfId="11085"/>
    <cellStyle name="T_09c_PhandienNhaso9 2 2 3 2" xfId="11088"/>
    <cellStyle name="T_09c_PhandienNhaso9 2 2 4" xfId="541"/>
    <cellStyle name="T_09c_PhandienNhaso9 2 2 4 2" xfId="3312"/>
    <cellStyle name="T_09c_PhandienNhaso9 2 2 5" xfId="11091"/>
    <cellStyle name="T_09c_PhandienNhaso9 2 2 5 2" xfId="10985"/>
    <cellStyle name="T_09c_PhandienNhaso9 2 2 6" xfId="19974"/>
    <cellStyle name="T_09c_PhandienNhaso9 2 2 6 2" xfId="8945"/>
    <cellStyle name="T_09c_PhandienNhaso9 2 2 7" xfId="19976"/>
    <cellStyle name="T_09c_PhandienNhaso9 2 3" xfId="7228"/>
    <cellStyle name="T_09c_PhandienNhaso9 2 3 2" xfId="9950"/>
    <cellStyle name="T_09c_PhandienNhaso9 2 3 2 2" xfId="19978"/>
    <cellStyle name="T_09c_PhandienNhaso9 2 3 3" xfId="11446"/>
    <cellStyle name="T_09c_PhandienNhaso9 2 3 3 2" xfId="12032"/>
    <cellStyle name="T_09c_PhandienNhaso9 2 3 4" xfId="12038"/>
    <cellStyle name="T_09c_PhandienNhaso9 2 3 4 2" xfId="12041"/>
    <cellStyle name="T_09c_PhandienNhaso9 2 3 5" xfId="12045"/>
    <cellStyle name="T_09c_PhandienNhaso9 2 3 5 2" xfId="12048"/>
    <cellStyle name="T_09c_PhandienNhaso9 2 3 6" xfId="12051"/>
    <cellStyle name="T_09c_PhandienNhaso9 2 3 6 2" xfId="12055"/>
    <cellStyle name="T_09c_PhandienNhaso9 2 3 7" xfId="12057"/>
    <cellStyle name="T_09c_PhandienNhaso9 2 4" xfId="5982"/>
    <cellStyle name="T_09c_PhandienNhaso9 2 4 2" xfId="19982"/>
    <cellStyle name="T_09c_PhandienNhaso9 2 5" xfId="5334"/>
    <cellStyle name="T_09c_PhandienNhaso9 2 5 2" xfId="9953"/>
    <cellStyle name="T_09c_PhandienNhaso9 2 6" xfId="9956"/>
    <cellStyle name="T_09c_PhandienNhaso9 2 6 2" xfId="7833"/>
    <cellStyle name="T_09c_PhandienNhaso9 2 7" xfId="19985"/>
    <cellStyle name="T_09c_PhandienNhaso9 2 7 2" xfId="19989"/>
    <cellStyle name="T_09c_PhandienNhaso9 2 8" xfId="19992"/>
    <cellStyle name="T_09c_PhandienNhaso9 2 8 2" xfId="19994"/>
    <cellStyle name="T_09c_PhandienNhaso9 3" xfId="6405"/>
    <cellStyle name="T_09c_PhandienNhaso9 3 2" xfId="7699"/>
    <cellStyle name="T_09c_PhandienNhaso9 3 2 2" xfId="19997"/>
    <cellStyle name="T_09c_PhandienNhaso9 3 2 2 2" xfId="3087"/>
    <cellStyle name="T_09c_PhandienNhaso9 3 2 3" xfId="17491"/>
    <cellStyle name="T_09c_PhandienNhaso9 3 2 3 2" xfId="19999"/>
    <cellStyle name="T_09c_PhandienNhaso9 3 2 4" xfId="20001"/>
    <cellStyle name="T_09c_PhandienNhaso9 3 2 4 2" xfId="20003"/>
    <cellStyle name="T_09c_PhandienNhaso9 3 2 5" xfId="20004"/>
    <cellStyle name="T_09c_PhandienNhaso9 3 2 5 2" xfId="20009"/>
    <cellStyle name="T_09c_PhandienNhaso9 3 2 6" xfId="20011"/>
    <cellStyle name="T_09c_PhandienNhaso9 3 2 6 2" xfId="1652"/>
    <cellStyle name="T_09c_PhandienNhaso9 3 2 7" xfId="20013"/>
    <cellStyle name="T_09c_PhandienNhaso9 3 3" xfId="20015"/>
    <cellStyle name="T_09c_PhandienNhaso9 3 3 2" xfId="20016"/>
    <cellStyle name="T_09c_PhandienNhaso9 3 3 2 2" xfId="20019"/>
    <cellStyle name="T_09c_PhandienNhaso9 3 3 3" xfId="20022"/>
    <cellStyle name="T_09c_PhandienNhaso9 3 3 3 2" xfId="20024"/>
    <cellStyle name="T_09c_PhandienNhaso9 3 3 4" xfId="20026"/>
    <cellStyle name="T_09c_PhandienNhaso9 3 3 4 2" xfId="3078"/>
    <cellStyle name="T_09c_PhandienNhaso9 3 3 5" xfId="20028"/>
    <cellStyle name="T_09c_PhandienNhaso9 3 3 5 2" xfId="6544"/>
    <cellStyle name="T_09c_PhandienNhaso9 3 3 6" xfId="20031"/>
    <cellStyle name="T_09c_PhandienNhaso9 3 3 6 2" xfId="5678"/>
    <cellStyle name="T_09c_PhandienNhaso9 3 3 7" xfId="1449"/>
    <cellStyle name="T_09c_PhandienNhaso9 3 4" xfId="7304"/>
    <cellStyle name="T_09c_PhandienNhaso9 3 4 2" xfId="20032"/>
    <cellStyle name="T_09c_PhandienNhaso9 3 5" xfId="20035"/>
    <cellStyle name="T_09c_PhandienNhaso9 3 5 2" xfId="20036"/>
    <cellStyle name="T_09c_PhandienNhaso9 3 6" xfId="20037"/>
    <cellStyle name="T_09c_PhandienNhaso9 3 6 2" xfId="7503"/>
    <cellStyle name="T_09c_PhandienNhaso9 3 7" xfId="20039"/>
    <cellStyle name="T_09c_PhandienNhaso9 3 7 2" xfId="234"/>
    <cellStyle name="T_09c_PhandienNhaso9 3 8" xfId="20043"/>
    <cellStyle name="T_09c_PhandienNhaso9 3 8 2" xfId="7029"/>
    <cellStyle name="T_09c_PhandienNhaso9 4" xfId="3333"/>
    <cellStyle name="T_09c_PhandienNhaso9 4 2" xfId="7111"/>
    <cellStyle name="T_09c_PhandienNhaso9 4 2 2" xfId="20045"/>
    <cellStyle name="T_09c_PhandienNhaso9 4 3" xfId="20046"/>
    <cellStyle name="T_09c_PhandienNhaso9 4 3 2" xfId="20047"/>
    <cellStyle name="T_09c_PhandienNhaso9 4 4" xfId="2678"/>
    <cellStyle name="T_09c_PhandienNhaso9 4 4 2" xfId="20048"/>
    <cellStyle name="T_09c_PhandienNhaso9 4 5" xfId="7912"/>
    <cellStyle name="T_09c_PhandienNhaso9 4 5 2" xfId="20049"/>
    <cellStyle name="T_09c_PhandienNhaso9 4 6" xfId="20050"/>
    <cellStyle name="T_09c_PhandienNhaso9 4 6 2" xfId="20055"/>
    <cellStyle name="T_09c_PhandienNhaso9 4 7" xfId="20057"/>
    <cellStyle name="T_09c_PhandienNhaso9 5" xfId="9960"/>
    <cellStyle name="T_09c_PhandienNhaso9 5 2" xfId="5166"/>
    <cellStyle name="T_09c_PhandienNhaso9 5 2 2" xfId="20059"/>
    <cellStyle name="T_09c_PhandienNhaso9 5 3" xfId="20062"/>
    <cellStyle name="T_09c_PhandienNhaso9 5 3 2" xfId="14818"/>
    <cellStyle name="T_09c_PhandienNhaso9 5 4" xfId="20063"/>
    <cellStyle name="T_09c_PhandienNhaso9 5 4 2" xfId="20065"/>
    <cellStyle name="T_09c_PhandienNhaso9 5 5" xfId="20068"/>
    <cellStyle name="T_09c_PhandienNhaso9 5 5 2" xfId="20069"/>
    <cellStyle name="T_09c_PhandienNhaso9 5 6" xfId="20071"/>
    <cellStyle name="T_09c_PhandienNhaso9 5 6 2" xfId="20073"/>
    <cellStyle name="T_09c_PhandienNhaso9 5 7" xfId="20076"/>
    <cellStyle name="T_09c_PhandienNhaso9 6" xfId="20080"/>
    <cellStyle name="T_09c_PhandienNhaso9 6 2" xfId="20085"/>
    <cellStyle name="T_09c_PhandienNhaso9 6 2 2" xfId="20086"/>
    <cellStyle name="T_09c_PhandienNhaso9 6 3" xfId="20088"/>
    <cellStyle name="T_09c_PhandienNhaso9 6 3 2" xfId="20090"/>
    <cellStyle name="T_09c_PhandienNhaso9 6 4" xfId="20091"/>
    <cellStyle name="T_09c_PhandienNhaso9 6 4 2" xfId="20093"/>
    <cellStyle name="T_09c_PhandienNhaso9 6 5" xfId="20095"/>
    <cellStyle name="T_09c_PhandienNhaso9 6 5 2" xfId="15638"/>
    <cellStyle name="T_09c_PhandienNhaso9 6 6" xfId="20096"/>
    <cellStyle name="T_09c_PhandienNhaso9 6 6 2" xfId="20097"/>
    <cellStyle name="T_09c_PhandienNhaso9 6 7" xfId="20099"/>
    <cellStyle name="T_09c_PhandienNhaso9 7" xfId="20103"/>
    <cellStyle name="T_09c_PhandienNhaso9 7 2" xfId="20107"/>
    <cellStyle name="T_09c_PhandienNhaso9 8" xfId="12615"/>
    <cellStyle name="T_09c_PhandienNhaso9 8 2" xfId="20112"/>
    <cellStyle name="T_09c_PhandienNhaso9 9" xfId="20118"/>
    <cellStyle name="T_09c_PhandienNhaso9 9 2" xfId="20123"/>
    <cellStyle name="T_09d_Phannuocnhaso9" xfId="6839"/>
    <cellStyle name="T_09d_Phannuocnhaso9 10" xfId="2617"/>
    <cellStyle name="T_09d_Phannuocnhaso9 10 2" xfId="17229"/>
    <cellStyle name="T_09d_Phannuocnhaso9 11" xfId="17231"/>
    <cellStyle name="T_09d_Phannuocnhaso9 11 2" xfId="17235"/>
    <cellStyle name="T_09d_Phannuocnhaso9 2" xfId="20124"/>
    <cellStyle name="T_09d_Phannuocnhaso9 2 2" xfId="20125"/>
    <cellStyle name="T_09d_Phannuocnhaso9 2 2 2" xfId="10410"/>
    <cellStyle name="T_09d_Phannuocnhaso9 2 2 2 2" xfId="8613"/>
    <cellStyle name="T_09d_Phannuocnhaso9 2 2 3" xfId="11322"/>
    <cellStyle name="T_09d_Phannuocnhaso9 2 2 3 2" xfId="134"/>
    <cellStyle name="T_09d_Phannuocnhaso9 2 2 4" xfId="11327"/>
    <cellStyle name="T_09d_Phannuocnhaso9 2 2 4 2" xfId="11330"/>
    <cellStyle name="T_09d_Phannuocnhaso9 2 2 5" xfId="3744"/>
    <cellStyle name="T_09d_Phannuocnhaso9 2 2 5 2" xfId="3554"/>
    <cellStyle name="T_09d_Phannuocnhaso9 2 2 6" xfId="11337"/>
    <cellStyle name="T_09d_Phannuocnhaso9 2 2 6 2" xfId="20127"/>
    <cellStyle name="T_09d_Phannuocnhaso9 2 2 7" xfId="11467"/>
    <cellStyle name="T_09d_Phannuocnhaso9 2 3" xfId="20129"/>
    <cellStyle name="T_09d_Phannuocnhaso9 2 3 2" xfId="17497"/>
    <cellStyle name="T_09d_Phannuocnhaso9 2 3 2 2" xfId="17500"/>
    <cellStyle name="T_09d_Phannuocnhaso9 2 3 3" xfId="17503"/>
    <cellStyle name="T_09d_Phannuocnhaso9 2 3 3 2" xfId="17505"/>
    <cellStyle name="T_09d_Phannuocnhaso9 2 3 4" xfId="17508"/>
    <cellStyle name="T_09d_Phannuocnhaso9 2 3 4 2" xfId="4333"/>
    <cellStyle name="T_09d_Phannuocnhaso9 2 3 5" xfId="410"/>
    <cellStyle name="T_09d_Phannuocnhaso9 2 3 5 2" xfId="17512"/>
    <cellStyle name="T_09d_Phannuocnhaso9 2 3 6" xfId="8183"/>
    <cellStyle name="T_09d_Phannuocnhaso9 2 3 6 2" xfId="17517"/>
    <cellStyle name="T_09d_Phannuocnhaso9 2 3 7" xfId="17521"/>
    <cellStyle name="T_09d_Phannuocnhaso9 2 4" xfId="20131"/>
    <cellStyle name="T_09d_Phannuocnhaso9 2 4 2" xfId="20133"/>
    <cellStyle name="T_09d_Phannuocnhaso9 2 5" xfId="20135"/>
    <cellStyle name="T_09d_Phannuocnhaso9 2 5 2" xfId="20137"/>
    <cellStyle name="T_09d_Phannuocnhaso9 2 6" xfId="20141"/>
    <cellStyle name="T_09d_Phannuocnhaso9 2 6 2" xfId="20145"/>
    <cellStyle name="T_09d_Phannuocnhaso9 2 7" xfId="20147"/>
    <cellStyle name="T_09d_Phannuocnhaso9 2 7 2" xfId="20150"/>
    <cellStyle name="T_09d_Phannuocnhaso9 2 8" xfId="20153"/>
    <cellStyle name="T_09d_Phannuocnhaso9 2 8 2" xfId="20155"/>
    <cellStyle name="T_09d_Phannuocnhaso9 3" xfId="17393"/>
    <cellStyle name="T_09d_Phannuocnhaso9 3 2" xfId="17201"/>
    <cellStyle name="T_09d_Phannuocnhaso9 3 2 2" xfId="9464"/>
    <cellStyle name="T_09d_Phannuocnhaso9 3 2 2 2" xfId="11363"/>
    <cellStyle name="T_09d_Phannuocnhaso9 3 2 3" xfId="11368"/>
    <cellStyle name="T_09d_Phannuocnhaso9 3 2 3 2" xfId="5525"/>
    <cellStyle name="T_09d_Phannuocnhaso9 3 2 4" xfId="11370"/>
    <cellStyle name="T_09d_Phannuocnhaso9 3 2 4 2" xfId="8984"/>
    <cellStyle name="T_09d_Phannuocnhaso9 3 2 5" xfId="1402"/>
    <cellStyle name="T_09d_Phannuocnhaso9 3 2 5 2" xfId="7052"/>
    <cellStyle name="T_09d_Phannuocnhaso9 3 2 6" xfId="11373"/>
    <cellStyle name="T_09d_Phannuocnhaso9 3 2 6 2" xfId="20156"/>
    <cellStyle name="T_09d_Phannuocnhaso9 3 2 7" xfId="20157"/>
    <cellStyle name="T_09d_Phannuocnhaso9 3 3" xfId="20158"/>
    <cellStyle name="T_09d_Phannuocnhaso9 3 3 2" xfId="20159"/>
    <cellStyle name="T_09d_Phannuocnhaso9 3 3 2 2" xfId="20161"/>
    <cellStyle name="T_09d_Phannuocnhaso9 3 3 3" xfId="20163"/>
    <cellStyle name="T_09d_Phannuocnhaso9 3 3 3 2" xfId="3986"/>
    <cellStyle name="T_09d_Phannuocnhaso9 3 3 4" xfId="2686"/>
    <cellStyle name="T_09d_Phannuocnhaso9 3 3 4 2" xfId="20165"/>
    <cellStyle name="T_09d_Phannuocnhaso9 3 3 5" xfId="20167"/>
    <cellStyle name="T_09d_Phannuocnhaso9 3 3 5 2" xfId="4051"/>
    <cellStyle name="T_09d_Phannuocnhaso9 3 3 6" xfId="16889"/>
    <cellStyle name="T_09d_Phannuocnhaso9 3 3 6 2" xfId="20168"/>
    <cellStyle name="T_09d_Phannuocnhaso9 3 3 7" xfId="20169"/>
    <cellStyle name="T_09d_Phannuocnhaso9 3 4" xfId="20171"/>
    <cellStyle name="T_09d_Phannuocnhaso9 3 4 2" xfId="20173"/>
    <cellStyle name="T_09d_Phannuocnhaso9 3 5" xfId="20176"/>
    <cellStyle name="T_09d_Phannuocnhaso9 3 5 2" xfId="20178"/>
    <cellStyle name="T_09d_Phannuocnhaso9 3 6" xfId="20184"/>
    <cellStyle name="T_09d_Phannuocnhaso9 3 6 2" xfId="1455"/>
    <cellStyle name="T_09d_Phannuocnhaso9 3 7" xfId="20188"/>
    <cellStyle name="T_09d_Phannuocnhaso9 3 7 2" xfId="20190"/>
    <cellStyle name="T_09d_Phannuocnhaso9 3 8" xfId="20193"/>
    <cellStyle name="T_09d_Phannuocnhaso9 3 8 2" xfId="20195"/>
    <cellStyle name="T_09d_Phannuocnhaso9 4" xfId="17395"/>
    <cellStyle name="T_09d_Phannuocnhaso9 4 2" xfId="17397"/>
    <cellStyle name="T_09d_Phannuocnhaso9 4 2 2" xfId="20196"/>
    <cellStyle name="T_09d_Phannuocnhaso9 4 3" xfId="20198"/>
    <cellStyle name="T_09d_Phannuocnhaso9 4 3 2" xfId="20199"/>
    <cellStyle name="T_09d_Phannuocnhaso9 4 4" xfId="20201"/>
    <cellStyle name="T_09d_Phannuocnhaso9 4 4 2" xfId="20202"/>
    <cellStyle name="T_09d_Phannuocnhaso9 4 5" xfId="20204"/>
    <cellStyle name="T_09d_Phannuocnhaso9 4 5 2" xfId="20206"/>
    <cellStyle name="T_09d_Phannuocnhaso9 4 6" xfId="20210"/>
    <cellStyle name="T_09d_Phannuocnhaso9 4 6 2" xfId="19439"/>
    <cellStyle name="T_09d_Phannuocnhaso9 4 7" xfId="20212"/>
    <cellStyle name="T_09d_Phannuocnhaso9 5" xfId="17400"/>
    <cellStyle name="T_09d_Phannuocnhaso9 5 2" xfId="17403"/>
    <cellStyle name="T_09d_Phannuocnhaso9 5 2 2" xfId="20213"/>
    <cellStyle name="T_09d_Phannuocnhaso9 5 3" xfId="20216"/>
    <cellStyle name="T_09d_Phannuocnhaso9 5 3 2" xfId="20221"/>
    <cellStyle name="T_09d_Phannuocnhaso9 5 4" xfId="20223"/>
    <cellStyle name="T_09d_Phannuocnhaso9 5 4 2" xfId="20225"/>
    <cellStyle name="T_09d_Phannuocnhaso9 5 5" xfId="20228"/>
    <cellStyle name="T_09d_Phannuocnhaso9 5 5 2" xfId="20230"/>
    <cellStyle name="T_09d_Phannuocnhaso9 5 6" xfId="20236"/>
    <cellStyle name="T_09d_Phannuocnhaso9 5 6 2" xfId="20238"/>
    <cellStyle name="T_09d_Phannuocnhaso9 5 7" xfId="20239"/>
    <cellStyle name="T_09d_Phannuocnhaso9 6" xfId="17408"/>
    <cellStyle name="T_09d_Phannuocnhaso9 6 2" xfId="17412"/>
    <cellStyle name="T_09d_Phannuocnhaso9 6 2 2" xfId="20240"/>
    <cellStyle name="T_09d_Phannuocnhaso9 6 3" xfId="20242"/>
    <cellStyle name="T_09d_Phannuocnhaso9 6 3 2" xfId="20244"/>
    <cellStyle name="T_09d_Phannuocnhaso9 6 4" xfId="20246"/>
    <cellStyle name="T_09d_Phannuocnhaso9 6 4 2" xfId="20248"/>
    <cellStyle name="T_09d_Phannuocnhaso9 6 5" xfId="5702"/>
    <cellStyle name="T_09d_Phannuocnhaso9 6 5 2" xfId="20251"/>
    <cellStyle name="T_09d_Phannuocnhaso9 6 6" xfId="6064"/>
    <cellStyle name="T_09d_Phannuocnhaso9 6 6 2" xfId="20254"/>
    <cellStyle name="T_09d_Phannuocnhaso9 6 7" xfId="20256"/>
    <cellStyle name="T_09d_Phannuocnhaso9 7" xfId="17416"/>
    <cellStyle name="T_09d_Phannuocnhaso9 7 2" xfId="17418"/>
    <cellStyle name="T_09d_Phannuocnhaso9 8" xfId="17420"/>
    <cellStyle name="T_09d_Phannuocnhaso9 8 2" xfId="17262"/>
    <cellStyle name="T_09d_Phannuocnhaso9 9" xfId="16243"/>
    <cellStyle name="T_09d_Phannuocnhaso9 9 2" xfId="17422"/>
    <cellStyle name="T_09f_TienluongThannhaso9" xfId="20257"/>
    <cellStyle name="T_09f_TienluongThannhaso9 10" xfId="19238"/>
    <cellStyle name="T_09f_TienluongThannhaso9 10 2" xfId="19241"/>
    <cellStyle name="T_09f_TienluongThannhaso9 11" xfId="5042"/>
    <cellStyle name="T_09f_TienluongThannhaso9 11 2" xfId="19247"/>
    <cellStyle name="T_09f_TienluongThannhaso9 2" xfId="20258"/>
    <cellStyle name="T_09f_TienluongThannhaso9 2 2" xfId="20259"/>
    <cellStyle name="T_09f_TienluongThannhaso9 2 2 2" xfId="20260"/>
    <cellStyle name="T_09f_TienluongThannhaso9 2 2 2 2" xfId="20262"/>
    <cellStyle name="T_09f_TienluongThannhaso9 2 2 3" xfId="20264"/>
    <cellStyle name="T_09f_TienluongThannhaso9 2 2 3 2" xfId="20267"/>
    <cellStyle name="T_09f_TienluongThannhaso9 2 2 4" xfId="858"/>
    <cellStyle name="T_09f_TienluongThannhaso9 2 2 4 2" xfId="20270"/>
    <cellStyle name="T_09f_TienluongThannhaso9 2 2 5" xfId="20277"/>
    <cellStyle name="T_09f_TienluongThannhaso9 2 2 5 2" xfId="20282"/>
    <cellStyle name="T_09f_TienluongThannhaso9 2 2 6" xfId="20287"/>
    <cellStyle name="T_09f_TienluongThannhaso9 2 2 6 2" xfId="20295"/>
    <cellStyle name="T_09f_TienluongThannhaso9 2 2 7" xfId="20301"/>
    <cellStyle name="T_09f_TienluongThannhaso9 2 3" xfId="20304"/>
    <cellStyle name="T_09f_TienluongThannhaso9 2 3 2" xfId="14462"/>
    <cellStyle name="T_09f_TienluongThannhaso9 2 3 2 2" xfId="14465"/>
    <cellStyle name="T_09f_TienluongThannhaso9 2 3 3" xfId="14471"/>
    <cellStyle name="T_09f_TienluongThannhaso9 2 3 3 2" xfId="2424"/>
    <cellStyle name="T_09f_TienluongThannhaso9 2 3 4" xfId="11807"/>
    <cellStyle name="T_09f_TienluongThannhaso9 2 3 4 2" xfId="13478"/>
    <cellStyle name="T_09f_TienluongThannhaso9 2 3 5" xfId="20310"/>
    <cellStyle name="T_09f_TienluongThannhaso9 2 3 5 2" xfId="20317"/>
    <cellStyle name="T_09f_TienluongThannhaso9 2 3 6" xfId="20323"/>
    <cellStyle name="T_09f_TienluongThannhaso9 2 3 6 2" xfId="20332"/>
    <cellStyle name="T_09f_TienluongThannhaso9 2 3 7" xfId="20338"/>
    <cellStyle name="T_09f_TienluongThannhaso9 2 4" xfId="20340"/>
    <cellStyle name="T_09f_TienluongThannhaso9 2 4 2" xfId="20342"/>
    <cellStyle name="T_09f_TienluongThannhaso9 2 5" xfId="20343"/>
    <cellStyle name="T_09f_TienluongThannhaso9 2 5 2" xfId="20345"/>
    <cellStyle name="T_09f_TienluongThannhaso9 2 6" xfId="20347"/>
    <cellStyle name="T_09f_TienluongThannhaso9 2 6 2" xfId="20349"/>
    <cellStyle name="T_09f_TienluongThannhaso9 2 7" xfId="20350"/>
    <cellStyle name="T_09f_TienluongThannhaso9 2 7 2" xfId="20352"/>
    <cellStyle name="T_09f_TienluongThannhaso9 2 8" xfId="20353"/>
    <cellStyle name="T_09f_TienluongThannhaso9 2 8 2" xfId="20355"/>
    <cellStyle name="T_09f_TienluongThannhaso9 3" xfId="7949"/>
    <cellStyle name="T_09f_TienluongThannhaso9 3 2" xfId="20357"/>
    <cellStyle name="T_09f_TienluongThannhaso9 3 2 2" xfId="20359"/>
    <cellStyle name="T_09f_TienluongThannhaso9 3 2 2 2" xfId="18450"/>
    <cellStyle name="T_09f_TienluongThannhaso9 3 2 3" xfId="20361"/>
    <cellStyle name="T_09f_TienluongThannhaso9 3 2 3 2" xfId="18475"/>
    <cellStyle name="T_09f_TienluongThannhaso9 3 2 4" xfId="8539"/>
    <cellStyle name="T_09f_TienluongThannhaso9 3 2 4 2" xfId="7761"/>
    <cellStyle name="T_09f_TienluongThannhaso9 3 2 5" xfId="8548"/>
    <cellStyle name="T_09f_TienluongThannhaso9 3 2 5 2" xfId="8552"/>
    <cellStyle name="T_09f_TienluongThannhaso9 3 2 6" xfId="8557"/>
    <cellStyle name="T_09f_TienluongThannhaso9 3 2 6 2" xfId="3786"/>
    <cellStyle name="T_09f_TienluongThannhaso9 3 2 7" xfId="8563"/>
    <cellStyle name="T_09f_TienluongThannhaso9 3 3" xfId="18708"/>
    <cellStyle name="T_09f_TienluongThannhaso9 3 3 2" xfId="18714"/>
    <cellStyle name="T_09f_TienluongThannhaso9 3 3 2 2" xfId="18506"/>
    <cellStyle name="T_09f_TienluongThannhaso9 3 3 3" xfId="20362"/>
    <cellStyle name="T_09f_TienluongThannhaso9 3 3 3 2" xfId="18518"/>
    <cellStyle name="T_09f_TienluongThannhaso9 3 3 4" xfId="20364"/>
    <cellStyle name="T_09f_TienluongThannhaso9 3 3 4 2" xfId="20365"/>
    <cellStyle name="T_09f_TienluongThannhaso9 3 3 5" xfId="20366"/>
    <cellStyle name="T_09f_TienluongThannhaso9 3 3 5 2" xfId="20368"/>
    <cellStyle name="T_09f_TienluongThannhaso9 3 3 6" xfId="20369"/>
    <cellStyle name="T_09f_TienluongThannhaso9 3 3 6 2" xfId="20372"/>
    <cellStyle name="T_09f_TienluongThannhaso9 3 3 7" xfId="19176"/>
    <cellStyle name="T_09f_TienluongThannhaso9 3 4" xfId="18719"/>
    <cellStyle name="T_09f_TienluongThannhaso9 3 4 2" xfId="18724"/>
    <cellStyle name="T_09f_TienluongThannhaso9 3 5" xfId="2128"/>
    <cellStyle name="T_09f_TienluongThannhaso9 3 5 2" xfId="18729"/>
    <cellStyle name="T_09f_TienluongThannhaso9 3 6" xfId="18736"/>
    <cellStyle name="T_09f_TienluongThannhaso9 3 6 2" xfId="18741"/>
    <cellStyle name="T_09f_TienluongThannhaso9 3 7" xfId="18746"/>
    <cellStyle name="T_09f_TienluongThannhaso9 3 7 2" xfId="399"/>
    <cellStyle name="T_09f_TienluongThannhaso9 3 8" xfId="18749"/>
    <cellStyle name="T_09f_TienluongThannhaso9 3 8 2" xfId="5488"/>
    <cellStyle name="T_09f_TienluongThannhaso9 4" xfId="20373"/>
    <cellStyle name="T_09f_TienluongThannhaso9 4 2" xfId="20375"/>
    <cellStyle name="T_09f_TienluongThannhaso9 4 2 2" xfId="6205"/>
    <cellStyle name="T_09f_TienluongThannhaso9 4 3" xfId="2179"/>
    <cellStyle name="T_09f_TienluongThannhaso9 4 3 2" xfId="16150"/>
    <cellStyle name="T_09f_TienluongThannhaso9 4 4" xfId="16155"/>
    <cellStyle name="T_09f_TienluongThannhaso9 4 4 2" xfId="6974"/>
    <cellStyle name="T_09f_TienluongThannhaso9 4 5" xfId="16161"/>
    <cellStyle name="T_09f_TienluongThannhaso9 4 5 2" xfId="18757"/>
    <cellStyle name="T_09f_TienluongThannhaso9 4 6" xfId="18764"/>
    <cellStyle name="T_09f_TienluongThannhaso9 4 6 2" xfId="18768"/>
    <cellStyle name="T_09f_TienluongThannhaso9 4 7" xfId="18774"/>
    <cellStyle name="T_09f_TienluongThannhaso9 5" xfId="20377"/>
    <cellStyle name="T_09f_TienluongThannhaso9 5 2" xfId="20379"/>
    <cellStyle name="T_09f_TienluongThannhaso9 5 2 2" xfId="20382"/>
    <cellStyle name="T_09f_TienluongThannhaso9 5 3" xfId="18780"/>
    <cellStyle name="T_09f_TienluongThannhaso9 5 3 2" xfId="19435"/>
    <cellStyle name="T_09f_TienluongThannhaso9 5 4" xfId="20384"/>
    <cellStyle name="T_09f_TienluongThannhaso9 5 4 2" xfId="19485"/>
    <cellStyle name="T_09f_TienluongThannhaso9 5 5" xfId="20387"/>
    <cellStyle name="T_09f_TienluongThannhaso9 5 5 2" xfId="20389"/>
    <cellStyle name="T_09f_TienluongThannhaso9 5 6" xfId="20391"/>
    <cellStyle name="T_09f_TienluongThannhaso9 5 6 2" xfId="2492"/>
    <cellStyle name="T_09f_TienluongThannhaso9 5 7" xfId="6665"/>
    <cellStyle name="T_09f_TienluongThannhaso9 6" xfId="20392"/>
    <cellStyle name="T_09f_TienluongThannhaso9 6 2" xfId="20394"/>
    <cellStyle name="T_09f_TienluongThannhaso9 6 2 2" xfId="19230"/>
    <cellStyle name="T_09f_TienluongThannhaso9 6 3" xfId="18789"/>
    <cellStyle name="T_09f_TienluongThannhaso9 6 3 2" xfId="19253"/>
    <cellStyle name="T_09f_TienluongThannhaso9 6 4" xfId="10290"/>
    <cellStyle name="T_09f_TienluongThannhaso9 6 4 2" xfId="19267"/>
    <cellStyle name="T_09f_TienluongThannhaso9 6 5" xfId="20395"/>
    <cellStyle name="T_09f_TienluongThannhaso9 6 5 2" xfId="20399"/>
    <cellStyle name="T_09f_TienluongThannhaso9 6 6" xfId="20403"/>
    <cellStyle name="T_09f_TienluongThannhaso9 6 6 2" xfId="18298"/>
    <cellStyle name="T_09f_TienluongThannhaso9 6 7" xfId="20404"/>
    <cellStyle name="T_09f_TienluongThannhaso9 7" xfId="20406"/>
    <cellStyle name="T_09f_TienluongThannhaso9 7 2" xfId="20408"/>
    <cellStyle name="T_09f_TienluongThannhaso9 8" xfId="9758"/>
    <cellStyle name="T_09f_TienluongThannhaso9 8 2" xfId="20411"/>
    <cellStyle name="T_09f_TienluongThannhaso9 9" xfId="2587"/>
    <cellStyle name="T_09f_TienluongThannhaso9 9 2" xfId="20413"/>
    <cellStyle name="T_10b_PhanThanNhaSo10" xfId="13690"/>
    <cellStyle name="T_10b_PhanThanNhaSo10 10" xfId="20415"/>
    <cellStyle name="T_10b_PhanThanNhaSo10 10 2" xfId="20416"/>
    <cellStyle name="T_10b_PhanThanNhaSo10 11" xfId="20418"/>
    <cellStyle name="T_10b_PhanThanNhaSo10 11 2" xfId="20420"/>
    <cellStyle name="T_10b_PhanThanNhaSo10 2" xfId="20424"/>
    <cellStyle name="T_10b_PhanThanNhaSo10 2 2" xfId="20427"/>
    <cellStyle name="T_10b_PhanThanNhaSo10 2 2 2" xfId="5037"/>
    <cellStyle name="T_10b_PhanThanNhaSo10 2 2 2 2" xfId="20430"/>
    <cellStyle name="T_10b_PhanThanNhaSo10 2 2 3" xfId="20432"/>
    <cellStyle name="T_10b_PhanThanNhaSo10 2 2 3 2" xfId="20434"/>
    <cellStyle name="T_10b_PhanThanNhaSo10 2 2 4" xfId="18992"/>
    <cellStyle name="T_10b_PhanThanNhaSo10 2 2 4 2" xfId="20436"/>
    <cellStyle name="T_10b_PhanThanNhaSo10 2 2 5" xfId="17134"/>
    <cellStyle name="T_10b_PhanThanNhaSo10 2 2 5 2" xfId="17137"/>
    <cellStyle name="T_10b_PhanThanNhaSo10 2 2 6" xfId="2229"/>
    <cellStyle name="T_10b_PhanThanNhaSo10 2 2 6 2" xfId="17142"/>
    <cellStyle name="T_10b_PhanThanNhaSo10 2 2 7" xfId="17147"/>
    <cellStyle name="T_10b_PhanThanNhaSo10 2 3" xfId="20437"/>
    <cellStyle name="T_10b_PhanThanNhaSo10 2 3 2" xfId="20443"/>
    <cellStyle name="T_10b_PhanThanNhaSo10 2 3 2 2" xfId="19706"/>
    <cellStyle name="T_10b_PhanThanNhaSo10 2 3 3" xfId="20444"/>
    <cellStyle name="T_10b_PhanThanNhaSo10 2 3 3 2" xfId="20445"/>
    <cellStyle name="T_10b_PhanThanNhaSo10 2 3 4" xfId="9063"/>
    <cellStyle name="T_10b_PhanThanNhaSo10 2 3 4 2" xfId="20446"/>
    <cellStyle name="T_10b_PhanThanNhaSo10 2 3 5" xfId="17154"/>
    <cellStyle name="T_10b_PhanThanNhaSo10 2 3 5 2" xfId="3289"/>
    <cellStyle name="T_10b_PhanThanNhaSo10 2 3 6" xfId="17157"/>
    <cellStyle name="T_10b_PhanThanNhaSo10 2 3 6 2" xfId="11823"/>
    <cellStyle name="T_10b_PhanThanNhaSo10 2 3 7" xfId="17160"/>
    <cellStyle name="T_10b_PhanThanNhaSo10 2 4" xfId="20447"/>
    <cellStyle name="T_10b_PhanThanNhaSo10 2 4 2" xfId="20448"/>
    <cellStyle name="T_10b_PhanThanNhaSo10 2 5" xfId="20449"/>
    <cellStyle name="T_10b_PhanThanNhaSo10 2 5 2" xfId="20450"/>
    <cellStyle name="T_10b_PhanThanNhaSo10 2 6" xfId="9132"/>
    <cellStyle name="T_10b_PhanThanNhaSo10 2 6 2" xfId="9147"/>
    <cellStyle name="T_10b_PhanThanNhaSo10 2 7" xfId="9379"/>
    <cellStyle name="T_10b_PhanThanNhaSo10 2 7 2" xfId="2782"/>
    <cellStyle name="T_10b_PhanThanNhaSo10 2 8" xfId="9550"/>
    <cellStyle name="T_10b_PhanThanNhaSo10 2 8 2" xfId="9553"/>
    <cellStyle name="T_10b_PhanThanNhaSo10 3" xfId="5936"/>
    <cellStyle name="T_10b_PhanThanNhaSo10 3 2" xfId="4438"/>
    <cellStyle name="T_10b_PhanThanNhaSo10 3 2 2" xfId="10297"/>
    <cellStyle name="T_10b_PhanThanNhaSo10 3 2 2 2" xfId="20451"/>
    <cellStyle name="T_10b_PhanThanNhaSo10 3 2 3" xfId="20453"/>
    <cellStyle name="T_10b_PhanThanNhaSo10 3 2 3 2" xfId="20454"/>
    <cellStyle name="T_10b_PhanThanNhaSo10 3 2 4" xfId="20455"/>
    <cellStyle name="T_10b_PhanThanNhaSo10 3 2 4 2" xfId="20457"/>
    <cellStyle name="T_10b_PhanThanNhaSo10 3 2 5" xfId="20458"/>
    <cellStyle name="T_10b_PhanThanNhaSo10 3 2 5 2" xfId="20459"/>
    <cellStyle name="T_10b_PhanThanNhaSo10 3 2 6" xfId="20460"/>
    <cellStyle name="T_10b_PhanThanNhaSo10 3 2 6 2" xfId="20461"/>
    <cellStyle name="T_10b_PhanThanNhaSo10 3 2 7" xfId="20462"/>
    <cellStyle name="T_10b_PhanThanNhaSo10 3 3" xfId="5948"/>
    <cellStyle name="T_10b_PhanThanNhaSo10 3 3 2" xfId="10300"/>
    <cellStyle name="T_10b_PhanThanNhaSo10 3 3 2 2" xfId="15300"/>
    <cellStyle name="T_10b_PhanThanNhaSo10 3 3 3" xfId="1932"/>
    <cellStyle name="T_10b_PhanThanNhaSo10 3 3 3 2" xfId="17833"/>
    <cellStyle name="T_10b_PhanThanNhaSo10 3 3 4" xfId="17835"/>
    <cellStyle name="T_10b_PhanThanNhaSo10 3 3 4 2" xfId="17838"/>
    <cellStyle name="T_10b_PhanThanNhaSo10 3 3 5" xfId="3875"/>
    <cellStyle name="T_10b_PhanThanNhaSo10 3 3 5 2" xfId="17840"/>
    <cellStyle name="T_10b_PhanThanNhaSo10 3 3 6" xfId="17842"/>
    <cellStyle name="T_10b_PhanThanNhaSo10 3 3 6 2" xfId="17845"/>
    <cellStyle name="T_10b_PhanThanNhaSo10 3 3 7" xfId="17848"/>
    <cellStyle name="T_10b_PhanThanNhaSo10 3 4" xfId="10308"/>
    <cellStyle name="T_10b_PhanThanNhaSo10 3 4 2" xfId="10316"/>
    <cellStyle name="T_10b_PhanThanNhaSo10 3 5" xfId="10323"/>
    <cellStyle name="T_10b_PhanThanNhaSo10 3 5 2" xfId="17915"/>
    <cellStyle name="T_10b_PhanThanNhaSo10 3 6" xfId="14660"/>
    <cellStyle name="T_10b_PhanThanNhaSo10 3 6 2" xfId="17928"/>
    <cellStyle name="T_10b_PhanThanNhaSo10 3 7" xfId="20464"/>
    <cellStyle name="T_10b_PhanThanNhaSo10 3 7 2" xfId="17946"/>
    <cellStyle name="T_10b_PhanThanNhaSo10 3 8" xfId="20465"/>
    <cellStyle name="T_10b_PhanThanNhaSo10 3 8 2" xfId="10928"/>
    <cellStyle name="T_10b_PhanThanNhaSo10 4" xfId="15736"/>
    <cellStyle name="T_10b_PhanThanNhaSo10 4 2" xfId="10345"/>
    <cellStyle name="T_10b_PhanThanNhaSo10 4 2 2" xfId="2142"/>
    <cellStyle name="T_10b_PhanThanNhaSo10 4 3" xfId="4732"/>
    <cellStyle name="T_10b_PhanThanNhaSo10 4 3 2" xfId="10350"/>
    <cellStyle name="T_10b_PhanThanNhaSo10 4 4" xfId="10358"/>
    <cellStyle name="T_10b_PhanThanNhaSo10 4 4 2" xfId="10362"/>
    <cellStyle name="T_10b_PhanThanNhaSo10 4 5" xfId="4007"/>
    <cellStyle name="T_10b_PhanThanNhaSo10 4 5 2" xfId="20466"/>
    <cellStyle name="T_10b_PhanThanNhaSo10 4 6" xfId="20470"/>
    <cellStyle name="T_10b_PhanThanNhaSo10 4 6 2" xfId="20473"/>
    <cellStyle name="T_10b_PhanThanNhaSo10 4 7" xfId="20475"/>
    <cellStyle name="T_10b_PhanThanNhaSo10 5" xfId="15741"/>
    <cellStyle name="T_10b_PhanThanNhaSo10 5 2" xfId="15746"/>
    <cellStyle name="T_10b_PhanThanNhaSo10 5 2 2" xfId="20479"/>
    <cellStyle name="T_10b_PhanThanNhaSo10 5 3" xfId="2517"/>
    <cellStyle name="T_10b_PhanThanNhaSo10 5 3 2" xfId="20481"/>
    <cellStyle name="T_10b_PhanThanNhaSo10 5 4" xfId="20482"/>
    <cellStyle name="T_10b_PhanThanNhaSo10 5 4 2" xfId="9235"/>
    <cellStyle name="T_10b_PhanThanNhaSo10 5 5" xfId="20484"/>
    <cellStyle name="T_10b_PhanThanNhaSo10 5 5 2" xfId="20486"/>
    <cellStyle name="T_10b_PhanThanNhaSo10 5 6" xfId="14302"/>
    <cellStyle name="T_10b_PhanThanNhaSo10 5 6 2" xfId="14308"/>
    <cellStyle name="T_10b_PhanThanNhaSo10 5 7" xfId="20488"/>
    <cellStyle name="T_10b_PhanThanNhaSo10 6" xfId="15750"/>
    <cellStyle name="T_10b_PhanThanNhaSo10 6 2" xfId="15754"/>
    <cellStyle name="T_10b_PhanThanNhaSo10 6 2 2" xfId="20489"/>
    <cellStyle name="T_10b_PhanThanNhaSo10 6 3" xfId="20491"/>
    <cellStyle name="T_10b_PhanThanNhaSo10 6 3 2" xfId="20493"/>
    <cellStyle name="T_10b_PhanThanNhaSo10 6 4" xfId="14777"/>
    <cellStyle name="T_10b_PhanThanNhaSo10 6 4 2" xfId="9321"/>
    <cellStyle name="T_10b_PhanThanNhaSo10 6 5" xfId="14781"/>
    <cellStyle name="T_10b_PhanThanNhaSo10 6 5 2" xfId="14784"/>
    <cellStyle name="T_10b_PhanThanNhaSo10 6 6" xfId="14788"/>
    <cellStyle name="T_10b_PhanThanNhaSo10 6 6 2" xfId="14792"/>
    <cellStyle name="T_10b_PhanThanNhaSo10 6 7" xfId="14795"/>
    <cellStyle name="T_10b_PhanThanNhaSo10 7" xfId="15760"/>
    <cellStyle name="T_10b_PhanThanNhaSo10 7 2" xfId="15763"/>
    <cellStyle name="T_10b_PhanThanNhaSo10 8" xfId="2139"/>
    <cellStyle name="T_10b_PhanThanNhaSo10 8 2" xfId="15765"/>
    <cellStyle name="T_10b_PhanThanNhaSo10 9" xfId="13626"/>
    <cellStyle name="T_10b_PhanThanNhaSo10 9 2" xfId="15768"/>
    <cellStyle name="T_11.TBVS" xfId="20494"/>
    <cellStyle name="T_11.TBVS 10" xfId="20495"/>
    <cellStyle name="T_11.TBVS 10 2" xfId="20497"/>
    <cellStyle name="T_11.TBVS 11" xfId="20499"/>
    <cellStyle name="T_11.TBVS 11 2" xfId="20500"/>
    <cellStyle name="T_11.TBVS 2" xfId="3878"/>
    <cellStyle name="T_11.TBVS 2 2" xfId="14185"/>
    <cellStyle name="T_11.TBVS 2 2 2" xfId="20504"/>
    <cellStyle name="T_11.TBVS 2 2 2 2" xfId="20507"/>
    <cellStyle name="T_11.TBVS 2 2 3" xfId="20510"/>
    <cellStyle name="T_11.TBVS 2 2 3 2" xfId="20514"/>
    <cellStyle name="T_11.TBVS 2 2 4" xfId="15353"/>
    <cellStyle name="T_11.TBVS 2 2 4 2" xfId="20518"/>
    <cellStyle name="T_11.TBVS 2 2 5" xfId="12268"/>
    <cellStyle name="T_11.TBVS 2 2 5 2" xfId="20523"/>
    <cellStyle name="T_11.TBVS 2 2 6" xfId="20529"/>
    <cellStyle name="T_11.TBVS 2 2 6 2" xfId="20533"/>
    <cellStyle name="T_11.TBVS 2 2 7" xfId="20534"/>
    <cellStyle name="T_11.TBVS 2 3" xfId="20535"/>
    <cellStyle name="T_11.TBVS 2 3 2" xfId="20539"/>
    <cellStyle name="T_11.TBVS 2 3 2 2" xfId="20541"/>
    <cellStyle name="T_11.TBVS 2 3 3" xfId="20543"/>
    <cellStyle name="T_11.TBVS 2 3 3 2" xfId="20545"/>
    <cellStyle name="T_11.TBVS 2 3 4" xfId="14371"/>
    <cellStyle name="T_11.TBVS 2 3 4 2" xfId="20547"/>
    <cellStyle name="T_11.TBVS 2 3 5" xfId="12275"/>
    <cellStyle name="T_11.TBVS 2 3 5 2" xfId="9789"/>
    <cellStyle name="T_11.TBVS 2 3 6" xfId="20549"/>
    <cellStyle name="T_11.TBVS 2 3 6 2" xfId="9880"/>
    <cellStyle name="T_11.TBVS 2 3 7" xfId="20550"/>
    <cellStyle name="T_11.TBVS 2 4" xfId="20551"/>
    <cellStyle name="T_11.TBVS 2 4 2" xfId="20555"/>
    <cellStyle name="T_11.TBVS 2 5" xfId="20557"/>
    <cellStyle name="T_11.TBVS 2 5 2" xfId="19399"/>
    <cellStyle name="T_11.TBVS 2 6" xfId="20559"/>
    <cellStyle name="T_11.TBVS 2 6 2" xfId="20561"/>
    <cellStyle name="T_11.TBVS 2 7" xfId="1871"/>
    <cellStyle name="T_11.TBVS 2 7 2" xfId="10787"/>
    <cellStyle name="T_11.TBVS 2 8" xfId="4795"/>
    <cellStyle name="T_11.TBVS 2 8 2" xfId="7587"/>
    <cellStyle name="T_11.TBVS 3" xfId="1772"/>
    <cellStyle name="T_11.TBVS 3 2" xfId="14190"/>
    <cellStyle name="T_11.TBVS 3 2 2" xfId="20562"/>
    <cellStyle name="T_11.TBVS 3 2 2 2" xfId="5420"/>
    <cellStyle name="T_11.TBVS 3 2 3" xfId="20564"/>
    <cellStyle name="T_11.TBVS 3 2 3 2" xfId="20565"/>
    <cellStyle name="T_11.TBVS 3 2 4" xfId="15421"/>
    <cellStyle name="T_11.TBVS 3 2 4 2" xfId="20566"/>
    <cellStyle name="T_11.TBVS 3 2 5" xfId="12296"/>
    <cellStyle name="T_11.TBVS 3 2 5 2" xfId="20567"/>
    <cellStyle name="T_11.TBVS 3 2 6" xfId="14032"/>
    <cellStyle name="T_11.TBVS 3 2 6 2" xfId="2164"/>
    <cellStyle name="T_11.TBVS 3 2 7" xfId="20568"/>
    <cellStyle name="T_11.TBVS 3 3" xfId="20569"/>
    <cellStyle name="T_11.TBVS 3 3 2" xfId="677"/>
    <cellStyle name="T_11.TBVS 3 3 2 2" xfId="579"/>
    <cellStyle name="T_11.TBVS 3 3 3" xfId="315"/>
    <cellStyle name="T_11.TBVS 3 3 3 2" xfId="2294"/>
    <cellStyle name="T_11.TBVS 3 3 4" xfId="8572"/>
    <cellStyle name="T_11.TBVS 3 3 4 2" xfId="8577"/>
    <cellStyle name="T_11.TBVS 3 3 5" xfId="8583"/>
    <cellStyle name="T_11.TBVS 3 3 5 2" xfId="2105"/>
    <cellStyle name="T_11.TBVS 3 3 6" xfId="14042"/>
    <cellStyle name="T_11.TBVS 3 3 6 2" xfId="622"/>
    <cellStyle name="T_11.TBVS 3 3 7" xfId="20570"/>
    <cellStyle name="T_11.TBVS 3 4" xfId="20571"/>
    <cellStyle name="T_11.TBVS 3 4 2" xfId="20573"/>
    <cellStyle name="T_11.TBVS 3 5" xfId="20574"/>
    <cellStyle name="T_11.TBVS 3 5 2" xfId="20575"/>
    <cellStyle name="T_11.TBVS 3 6" xfId="20577"/>
    <cellStyle name="T_11.TBVS 3 6 2" xfId="20579"/>
    <cellStyle name="T_11.TBVS 3 7" xfId="14106"/>
    <cellStyle name="T_11.TBVS 3 7 2" xfId="14109"/>
    <cellStyle name="T_11.TBVS 3 8" xfId="14112"/>
    <cellStyle name="T_11.TBVS 3 8 2" xfId="6938"/>
    <cellStyle name="T_11.TBVS 4" xfId="14195"/>
    <cellStyle name="T_11.TBVS 4 2" xfId="20580"/>
    <cellStyle name="T_11.TBVS 4 2 2" xfId="7133"/>
    <cellStyle name="T_11.TBVS 4 3" xfId="20583"/>
    <cellStyle name="T_11.TBVS 4 3 2" xfId="20584"/>
    <cellStyle name="T_11.TBVS 4 4" xfId="20586"/>
    <cellStyle name="T_11.TBVS 4 4 2" xfId="11658"/>
    <cellStyle name="T_11.TBVS 4 5" xfId="20588"/>
    <cellStyle name="T_11.TBVS 4 5 2" xfId="20589"/>
    <cellStyle name="T_11.TBVS 4 6" xfId="20592"/>
    <cellStyle name="T_11.TBVS 4 6 2" xfId="20593"/>
    <cellStyle name="T_11.TBVS 4 7" xfId="20597"/>
    <cellStyle name="T_11.TBVS 5" xfId="13612"/>
    <cellStyle name="T_11.TBVS 5 2" xfId="13614"/>
    <cellStyle name="T_11.TBVS 5 2 2" xfId="20598"/>
    <cellStyle name="T_11.TBVS 5 3" xfId="20600"/>
    <cellStyle name="T_11.TBVS 5 3 2" xfId="20601"/>
    <cellStyle name="T_11.TBVS 5 4" xfId="20602"/>
    <cellStyle name="T_11.TBVS 5 4 2" xfId="19452"/>
    <cellStyle name="T_11.TBVS 5 5" xfId="20603"/>
    <cellStyle name="T_11.TBVS 5 5 2" xfId="19497"/>
    <cellStyle name="T_11.TBVS 5 6" xfId="20605"/>
    <cellStyle name="T_11.TBVS 5 6 2" xfId="20608"/>
    <cellStyle name="T_11.TBVS 5 7" xfId="6334"/>
    <cellStyle name="T_11.TBVS 6" xfId="13620"/>
    <cellStyle name="T_11.TBVS 6 2" xfId="13628"/>
    <cellStyle name="T_11.TBVS 6 2 2" xfId="20610"/>
    <cellStyle name="T_11.TBVS 6 3" xfId="20612"/>
    <cellStyle name="T_11.TBVS 6 3 2" xfId="20615"/>
    <cellStyle name="T_11.TBVS 6 4" xfId="20617"/>
    <cellStyle name="T_11.TBVS 6 4 2" xfId="20620"/>
    <cellStyle name="T_11.TBVS 6 5" xfId="20625"/>
    <cellStyle name="T_11.TBVS 6 5 2" xfId="10054"/>
    <cellStyle name="T_11.TBVS 6 6" xfId="20628"/>
    <cellStyle name="T_11.TBVS 6 6 2" xfId="1575"/>
    <cellStyle name="T_11.TBVS 6 7" xfId="20632"/>
    <cellStyle name="T_11.TBVS 7" xfId="13634"/>
    <cellStyle name="T_11.TBVS 7 2" xfId="13638"/>
    <cellStyle name="T_11.TBVS 8" xfId="13643"/>
    <cellStyle name="T_11.TBVS 8 2" xfId="13648"/>
    <cellStyle name="T_11.TBVS 9" xfId="13654"/>
    <cellStyle name="T_11.TBVS 9 2" xfId="4787"/>
    <cellStyle name="T_11.TBVS_pre Cao Oc Lan Phuong 20100510 (mau 10) - Tinh" xfId="20636"/>
    <cellStyle name="T_11.TBVS_pre Cao Oc Lan Phuong 20100510 (mau 10) - Tinh 10" xfId="20638"/>
    <cellStyle name="T_11.TBVS_pre Cao Oc Lan Phuong 20100510 (mau 10) - Tinh 10 2" xfId="20640"/>
    <cellStyle name="T_11.TBVS_pre Cao Oc Lan Phuong 20100510 (mau 10) - Tinh 11" xfId="20643"/>
    <cellStyle name="T_11.TBVS_pre Cao Oc Lan Phuong 20100510 (mau 10) - Tinh 11 2" xfId="20645"/>
    <cellStyle name="T_11.TBVS_pre Cao Oc Lan Phuong 20100510 (mau 10) - Tinh 2" xfId="15327"/>
    <cellStyle name="T_11.TBVS_pre Cao Oc Lan Phuong 20100510 (mau 10) - Tinh 2 2" xfId="5730"/>
    <cellStyle name="T_11.TBVS_pre Cao Oc Lan Phuong 20100510 (mau 10) - Tinh 2 2 2" xfId="15970"/>
    <cellStyle name="T_11.TBVS_pre Cao Oc Lan Phuong 20100510 (mau 10) - Tinh 2 2 2 2" xfId="20653"/>
    <cellStyle name="T_11.TBVS_pre Cao Oc Lan Phuong 20100510 (mau 10) - Tinh 2 2 3" xfId="19135"/>
    <cellStyle name="T_11.TBVS_pre Cao Oc Lan Phuong 20100510 (mau 10) - Tinh 2 2 3 2" xfId="20656"/>
    <cellStyle name="T_11.TBVS_pre Cao Oc Lan Phuong 20100510 (mau 10) - Tinh 2 2 4" xfId="3502"/>
    <cellStyle name="T_11.TBVS_pre Cao Oc Lan Phuong 20100510 (mau 10) - Tinh 2 2 4 2" xfId="20658"/>
    <cellStyle name="T_11.TBVS_pre Cao Oc Lan Phuong 20100510 (mau 10) - Tinh 2 2 5" xfId="20661"/>
    <cellStyle name="T_11.TBVS_pre Cao Oc Lan Phuong 20100510 (mau 10) - Tinh 2 2 5 2" xfId="20663"/>
    <cellStyle name="T_11.TBVS_pre Cao Oc Lan Phuong 20100510 (mau 10) - Tinh 2 2 6" xfId="20665"/>
    <cellStyle name="T_11.TBVS_pre Cao Oc Lan Phuong 20100510 (mau 10) - Tinh 2 2 6 2" xfId="20666"/>
    <cellStyle name="T_11.TBVS_pre Cao Oc Lan Phuong 20100510 (mau 10) - Tinh 2 2 7" xfId="20667"/>
    <cellStyle name="T_11.TBVS_pre Cao Oc Lan Phuong 20100510 (mau 10) - Tinh 2 3" xfId="4398"/>
    <cellStyle name="T_11.TBVS_pre Cao Oc Lan Phuong 20100510 (mau 10) - Tinh 2 3 2" xfId="15978"/>
    <cellStyle name="T_11.TBVS_pre Cao Oc Lan Phuong 20100510 (mau 10) - Tinh 2 3 2 2" xfId="20672"/>
    <cellStyle name="T_11.TBVS_pre Cao Oc Lan Phuong 20100510 (mau 10) - Tinh 2 3 3" xfId="19143"/>
    <cellStyle name="T_11.TBVS_pre Cao Oc Lan Phuong 20100510 (mau 10) - Tinh 2 3 3 2" xfId="20673"/>
    <cellStyle name="T_11.TBVS_pre Cao Oc Lan Phuong 20100510 (mau 10) - Tinh 2 3 4" xfId="2629"/>
    <cellStyle name="T_11.TBVS_pre Cao Oc Lan Phuong 20100510 (mau 10) - Tinh 2 3 4 2" xfId="20675"/>
    <cellStyle name="T_11.TBVS_pre Cao Oc Lan Phuong 20100510 (mau 10) - Tinh 2 3 5" xfId="20677"/>
    <cellStyle name="T_11.TBVS_pre Cao Oc Lan Phuong 20100510 (mau 10) - Tinh 2 3 5 2" xfId="20680"/>
    <cellStyle name="T_11.TBVS_pre Cao Oc Lan Phuong 20100510 (mau 10) - Tinh 2 3 6" xfId="20682"/>
    <cellStyle name="T_11.TBVS_pre Cao Oc Lan Phuong 20100510 (mau 10) - Tinh 2 3 6 2" xfId="20684"/>
    <cellStyle name="T_11.TBVS_pre Cao Oc Lan Phuong 20100510 (mau 10) - Tinh 2 3 7" xfId="20686"/>
    <cellStyle name="T_11.TBVS_pre Cao Oc Lan Phuong 20100510 (mau 10) - Tinh 2 4" xfId="5226"/>
    <cellStyle name="T_11.TBVS_pre Cao Oc Lan Phuong 20100510 (mau 10) - Tinh 2 4 2" xfId="15986"/>
    <cellStyle name="T_11.TBVS_pre Cao Oc Lan Phuong 20100510 (mau 10) - Tinh 2 5" xfId="10682"/>
    <cellStyle name="T_11.TBVS_pre Cao Oc Lan Phuong 20100510 (mau 10) - Tinh 2 5 2" xfId="1291"/>
    <cellStyle name="T_11.TBVS_pre Cao Oc Lan Phuong 20100510 (mau 10) - Tinh 2 6" xfId="15989"/>
    <cellStyle name="T_11.TBVS_pre Cao Oc Lan Phuong 20100510 (mau 10) - Tinh 2 6 2" xfId="15993"/>
    <cellStyle name="T_11.TBVS_pre Cao Oc Lan Phuong 20100510 (mau 10) - Tinh 2 7" xfId="15997"/>
    <cellStyle name="T_11.TBVS_pre Cao Oc Lan Phuong 20100510 (mau 10) - Tinh 2 7 2" xfId="17454"/>
    <cellStyle name="T_11.TBVS_pre Cao Oc Lan Phuong 20100510 (mau 10) - Tinh 2 8" xfId="17456"/>
    <cellStyle name="T_11.TBVS_pre Cao Oc Lan Phuong 20100510 (mau 10) - Tinh 2 8 2" xfId="17458"/>
    <cellStyle name="T_11.TBVS_pre Cao Oc Lan Phuong 20100510 (mau 10) - Tinh 3" xfId="12982"/>
    <cellStyle name="T_11.TBVS_pre Cao Oc Lan Phuong 20100510 (mau 10) - Tinh 3 2" xfId="15333"/>
    <cellStyle name="T_11.TBVS_pre Cao Oc Lan Phuong 20100510 (mau 10) - Tinh 3 2 2" xfId="6503"/>
    <cellStyle name="T_11.TBVS_pre Cao Oc Lan Phuong 20100510 (mau 10) - Tinh 3 2 2 2" xfId="20689"/>
    <cellStyle name="T_11.TBVS_pre Cao Oc Lan Phuong 20100510 (mau 10) - Tinh 3 2 3" xfId="20691"/>
    <cellStyle name="T_11.TBVS_pre Cao Oc Lan Phuong 20100510 (mau 10) - Tinh 3 2 3 2" xfId="2710"/>
    <cellStyle name="T_11.TBVS_pre Cao Oc Lan Phuong 20100510 (mau 10) - Tinh 3 2 4" xfId="20694"/>
    <cellStyle name="T_11.TBVS_pre Cao Oc Lan Phuong 20100510 (mau 10) - Tinh 3 2 4 2" xfId="20696"/>
    <cellStyle name="T_11.TBVS_pre Cao Oc Lan Phuong 20100510 (mau 10) - Tinh 3 2 5" xfId="18494"/>
    <cellStyle name="T_11.TBVS_pre Cao Oc Lan Phuong 20100510 (mau 10) - Tinh 3 2 5 2" xfId="18499"/>
    <cellStyle name="T_11.TBVS_pre Cao Oc Lan Phuong 20100510 (mau 10) - Tinh 3 2 6" xfId="18511"/>
    <cellStyle name="T_11.TBVS_pre Cao Oc Lan Phuong 20100510 (mau 10) - Tinh 3 2 6 2" xfId="427"/>
    <cellStyle name="T_11.TBVS_pre Cao Oc Lan Phuong 20100510 (mau 10) - Tinh 3 2 7" xfId="1306"/>
    <cellStyle name="T_11.TBVS_pre Cao Oc Lan Phuong 20100510 (mau 10) - Tinh 3 3" xfId="16003"/>
    <cellStyle name="T_11.TBVS_pre Cao Oc Lan Phuong 20100510 (mau 10) - Tinh 3 3 2" xfId="3837"/>
    <cellStyle name="T_11.TBVS_pre Cao Oc Lan Phuong 20100510 (mau 10) - Tinh 3 3 2 2" xfId="20699"/>
    <cellStyle name="T_11.TBVS_pre Cao Oc Lan Phuong 20100510 (mau 10) - Tinh 3 3 3" xfId="20700"/>
    <cellStyle name="T_11.TBVS_pre Cao Oc Lan Phuong 20100510 (mau 10) - Tinh 3 3 3 2" xfId="20702"/>
    <cellStyle name="T_11.TBVS_pre Cao Oc Lan Phuong 20100510 (mau 10) - Tinh 3 3 4" xfId="20703"/>
    <cellStyle name="T_11.TBVS_pre Cao Oc Lan Phuong 20100510 (mau 10) - Tinh 3 3 4 2" xfId="20704"/>
    <cellStyle name="T_11.TBVS_pre Cao Oc Lan Phuong 20100510 (mau 10) - Tinh 3 3 5" xfId="18535"/>
    <cellStyle name="T_11.TBVS_pre Cao Oc Lan Phuong 20100510 (mau 10) - Tinh 3 3 5 2" xfId="18539"/>
    <cellStyle name="T_11.TBVS_pre Cao Oc Lan Phuong 20100510 (mau 10) - Tinh 3 3 6" xfId="18543"/>
    <cellStyle name="T_11.TBVS_pre Cao Oc Lan Phuong 20100510 (mau 10) - Tinh 3 3 6 2" xfId="18548"/>
    <cellStyle name="T_11.TBVS_pre Cao Oc Lan Phuong 20100510 (mau 10) - Tinh 3 3 7" xfId="18551"/>
    <cellStyle name="T_11.TBVS_pre Cao Oc Lan Phuong 20100510 (mau 10) - Tinh 3 4" xfId="16009"/>
    <cellStyle name="T_11.TBVS_pre Cao Oc Lan Phuong 20100510 (mau 10) - Tinh 3 4 2" xfId="1520"/>
    <cellStyle name="T_11.TBVS_pre Cao Oc Lan Phuong 20100510 (mau 10) - Tinh 3 5" xfId="3639"/>
    <cellStyle name="T_11.TBVS_pre Cao Oc Lan Phuong 20100510 (mau 10) - Tinh 3 5 2" xfId="16011"/>
    <cellStyle name="T_11.TBVS_pre Cao Oc Lan Phuong 20100510 (mau 10) - Tinh 3 6" xfId="6556"/>
    <cellStyle name="T_11.TBVS_pre Cao Oc Lan Phuong 20100510 (mau 10) - Tinh 3 6 2" xfId="16013"/>
    <cellStyle name="T_11.TBVS_pre Cao Oc Lan Phuong 20100510 (mau 10) - Tinh 3 7" xfId="16016"/>
    <cellStyle name="T_11.TBVS_pre Cao Oc Lan Phuong 20100510 (mau 10) - Tinh 3 7 2" xfId="19300"/>
    <cellStyle name="T_11.TBVS_pre Cao Oc Lan Phuong 20100510 (mau 10) - Tinh 3 8" xfId="20706"/>
    <cellStyle name="T_11.TBVS_pre Cao Oc Lan Phuong 20100510 (mau 10) - Tinh 3 8 2" xfId="20707"/>
    <cellStyle name="T_11.TBVS_pre Cao Oc Lan Phuong 20100510 (mau 10) - Tinh 4" xfId="15340"/>
    <cellStyle name="T_11.TBVS_pre Cao Oc Lan Phuong 20100510 (mau 10) - Tinh 4 2" xfId="16021"/>
    <cellStyle name="T_11.TBVS_pre Cao Oc Lan Phuong 20100510 (mau 10) - Tinh 4 2 2" xfId="17092"/>
    <cellStyle name="T_11.TBVS_pre Cao Oc Lan Phuong 20100510 (mau 10) - Tinh 4 3" xfId="16057"/>
    <cellStyle name="T_11.TBVS_pre Cao Oc Lan Phuong 20100510 (mau 10) - Tinh 4 3 2" xfId="4296"/>
    <cellStyle name="T_11.TBVS_pre Cao Oc Lan Phuong 20100510 (mau 10) - Tinh 4 4" xfId="17097"/>
    <cellStyle name="T_11.TBVS_pre Cao Oc Lan Phuong 20100510 (mau 10) - Tinh 4 4 2" xfId="20708"/>
    <cellStyle name="T_11.TBVS_pre Cao Oc Lan Phuong 20100510 (mau 10) - Tinh 4 5" xfId="20709"/>
    <cellStyle name="T_11.TBVS_pre Cao Oc Lan Phuong 20100510 (mau 10) - Tinh 4 5 2" xfId="618"/>
    <cellStyle name="T_11.TBVS_pre Cao Oc Lan Phuong 20100510 (mau 10) - Tinh 4 6" xfId="20712"/>
    <cellStyle name="T_11.TBVS_pre Cao Oc Lan Phuong 20100510 (mau 10) - Tinh 4 6 2" xfId="4818"/>
    <cellStyle name="T_11.TBVS_pre Cao Oc Lan Phuong 20100510 (mau 10) - Tinh 4 7" xfId="20713"/>
    <cellStyle name="T_11.TBVS_pre Cao Oc Lan Phuong 20100510 (mau 10) - Tinh 5" xfId="16023"/>
    <cellStyle name="T_11.TBVS_pre Cao Oc Lan Phuong 20100510 (mau 10) - Tinh 5 2" xfId="16025"/>
    <cellStyle name="T_11.TBVS_pre Cao Oc Lan Phuong 20100510 (mau 10) - Tinh 5 2 2" xfId="20714"/>
    <cellStyle name="T_11.TBVS_pre Cao Oc Lan Phuong 20100510 (mau 10) - Tinh 5 3" xfId="16061"/>
    <cellStyle name="T_11.TBVS_pre Cao Oc Lan Phuong 20100510 (mau 10) - Tinh 5 3 2" xfId="20715"/>
    <cellStyle name="T_11.TBVS_pre Cao Oc Lan Phuong 20100510 (mau 10) - Tinh 5 4" xfId="20716"/>
    <cellStyle name="T_11.TBVS_pre Cao Oc Lan Phuong 20100510 (mau 10) - Tinh 5 4 2" xfId="20717"/>
    <cellStyle name="T_11.TBVS_pre Cao Oc Lan Phuong 20100510 (mau 10) - Tinh 5 5" xfId="2003"/>
    <cellStyle name="T_11.TBVS_pre Cao Oc Lan Phuong 20100510 (mau 10) - Tinh 5 5 2" xfId="10590"/>
    <cellStyle name="T_11.TBVS_pre Cao Oc Lan Phuong 20100510 (mau 10) - Tinh 5 6" xfId="1095"/>
    <cellStyle name="T_11.TBVS_pre Cao Oc Lan Phuong 20100510 (mau 10) - Tinh 5 6 2" xfId="10678"/>
    <cellStyle name="T_11.TBVS_pre Cao Oc Lan Phuong 20100510 (mau 10) - Tinh 5 7" xfId="1027"/>
    <cellStyle name="T_11.TBVS_pre Cao Oc Lan Phuong 20100510 (mau 10) - Tinh 6" xfId="2251"/>
    <cellStyle name="T_11.TBVS_pre Cao Oc Lan Phuong 20100510 (mau 10) - Tinh 6 2" xfId="16029"/>
    <cellStyle name="T_11.TBVS_pre Cao Oc Lan Phuong 20100510 (mau 10) - Tinh 6 2 2" xfId="2317"/>
    <cellStyle name="T_11.TBVS_pre Cao Oc Lan Phuong 20100510 (mau 10) - Tinh 6 3" xfId="20718"/>
    <cellStyle name="T_11.TBVS_pre Cao Oc Lan Phuong 20100510 (mau 10) - Tinh 6 3 2" xfId="20719"/>
    <cellStyle name="T_11.TBVS_pre Cao Oc Lan Phuong 20100510 (mau 10) - Tinh 6 4" xfId="20720"/>
    <cellStyle name="T_11.TBVS_pre Cao Oc Lan Phuong 20100510 (mau 10) - Tinh 6 4 2" xfId="20721"/>
    <cellStyle name="T_11.TBVS_pre Cao Oc Lan Phuong 20100510 (mau 10) - Tinh 6 5" xfId="10704"/>
    <cellStyle name="T_11.TBVS_pre Cao Oc Lan Phuong 20100510 (mau 10) - Tinh 6 5 2" xfId="5540"/>
    <cellStyle name="T_11.TBVS_pre Cao Oc Lan Phuong 20100510 (mau 10) - Tinh 6 6" xfId="10413"/>
    <cellStyle name="T_11.TBVS_pre Cao Oc Lan Phuong 20100510 (mau 10) - Tinh 6 6 2" xfId="8616"/>
    <cellStyle name="T_11.TBVS_pre Cao Oc Lan Phuong 20100510 (mau 10) - Tinh 6 7" xfId="11325"/>
    <cellStyle name="T_11.TBVS_pre Cao Oc Lan Phuong 20100510 (mau 10) - Tinh 7" xfId="4100"/>
    <cellStyle name="T_11.TBVS_pre Cao Oc Lan Phuong 20100510 (mau 10) - Tinh 7 2" xfId="20722"/>
    <cellStyle name="T_11.TBVS_pre Cao Oc Lan Phuong 20100510 (mau 10) - Tinh 8" xfId="4104"/>
    <cellStyle name="T_11.TBVS_pre Cao Oc Lan Phuong 20100510 (mau 10) - Tinh 8 2" xfId="5533"/>
    <cellStyle name="T_11.TBVS_pre Cao Oc Lan Phuong 20100510 (mau 10) - Tinh 9" xfId="20723"/>
    <cellStyle name="T_11.TBVS_pre Cao Oc Lan Phuong 20100510 (mau 10) - Tinh 9 2" xfId="6933"/>
    <cellStyle name="T_2.CHONG SET" xfId="132"/>
    <cellStyle name="T_2.CHONG SET 10" xfId="1555"/>
    <cellStyle name="T_2.CHONG SET 10 2" xfId="13947"/>
    <cellStyle name="T_2.CHONG SET 11" xfId="13937"/>
    <cellStyle name="T_2.CHONG SET 11 2" xfId="13955"/>
    <cellStyle name="T_2.CHONG SET 2" xfId="20724"/>
    <cellStyle name="T_2.CHONG SET 2 2" xfId="9420"/>
    <cellStyle name="T_2.CHONG SET 2 2 2" xfId="6092"/>
    <cellStyle name="T_2.CHONG SET 2 2 2 2" xfId="5173"/>
    <cellStyle name="T_2.CHONG SET 2 2 3" xfId="16139"/>
    <cellStyle name="T_2.CHONG SET 2 2 3 2" xfId="20725"/>
    <cellStyle name="T_2.CHONG SET 2 2 4" xfId="20727"/>
    <cellStyle name="T_2.CHONG SET 2 2 4 2" xfId="20730"/>
    <cellStyle name="T_2.CHONG SET 2 2 5" xfId="11590"/>
    <cellStyle name="T_2.CHONG SET 2 2 5 2" xfId="20732"/>
    <cellStyle name="T_2.CHONG SET 2 2 6" xfId="20735"/>
    <cellStyle name="T_2.CHONG SET 2 2 6 2" xfId="20737"/>
    <cellStyle name="T_2.CHONG SET 2 2 7" xfId="14460"/>
    <cellStyle name="T_2.CHONG SET 2 3" xfId="9423"/>
    <cellStyle name="T_2.CHONG SET 2 3 2" xfId="5319"/>
    <cellStyle name="T_2.CHONG SET 2 3 2 2" xfId="20740"/>
    <cellStyle name="T_2.CHONG SET 2 3 3" xfId="3809"/>
    <cellStyle name="T_2.CHONG SET 2 3 3 2" xfId="20743"/>
    <cellStyle name="T_2.CHONG SET 2 3 4" xfId="20745"/>
    <cellStyle name="T_2.CHONG SET 2 3 4 2" xfId="2523"/>
    <cellStyle name="T_2.CHONG SET 2 3 5" xfId="11593"/>
    <cellStyle name="T_2.CHONG SET 2 3 5 2" xfId="9303"/>
    <cellStyle name="T_2.CHONG SET 2 3 6" xfId="20748"/>
    <cellStyle name="T_2.CHONG SET 2 3 6 2" xfId="9344"/>
    <cellStyle name="T_2.CHONG SET 2 3 7" xfId="18220"/>
    <cellStyle name="T_2.CHONG SET 2 4" xfId="9427"/>
    <cellStyle name="T_2.CHONG SET 2 4 2" xfId="9432"/>
    <cellStyle name="T_2.CHONG SET 2 5" xfId="9436"/>
    <cellStyle name="T_2.CHONG SET 2 5 2" xfId="9440"/>
    <cellStyle name="T_2.CHONG SET 2 6" xfId="9447"/>
    <cellStyle name="T_2.CHONG SET 2 6 2" xfId="15310"/>
    <cellStyle name="T_2.CHONG SET 2 7" xfId="14983"/>
    <cellStyle name="T_2.CHONG SET 2 7 2" xfId="15315"/>
    <cellStyle name="T_2.CHONG SET 2 8" xfId="15320"/>
    <cellStyle name="T_2.CHONG SET 2 8 2" xfId="15325"/>
    <cellStyle name="T_2.CHONG SET 3" xfId="20750"/>
    <cellStyle name="T_2.CHONG SET 3 2" xfId="13893"/>
    <cellStyle name="T_2.CHONG SET 3 2 2" xfId="13896"/>
    <cellStyle name="T_2.CHONG SET 3 2 2 2" xfId="20752"/>
    <cellStyle name="T_2.CHONG SET 3 2 3" xfId="20753"/>
    <cellStyle name="T_2.CHONG SET 3 2 3 2" xfId="20755"/>
    <cellStyle name="T_2.CHONG SET 3 2 4" xfId="20757"/>
    <cellStyle name="T_2.CHONG SET 3 2 4 2" xfId="20759"/>
    <cellStyle name="T_2.CHONG SET 3 2 5" xfId="1639"/>
    <cellStyle name="T_2.CHONG SET 3 2 5 2" xfId="14808"/>
    <cellStyle name="T_2.CHONG SET 3 2 6" xfId="10178"/>
    <cellStyle name="T_2.CHONG SET 3 2 6 2" xfId="5023"/>
    <cellStyle name="T_2.CHONG SET 3 2 7" xfId="10182"/>
    <cellStyle name="T_2.CHONG SET 3 3" xfId="4153"/>
    <cellStyle name="T_2.CHONG SET 3 3 2" xfId="20761"/>
    <cellStyle name="T_2.CHONG SET 3 3 2 2" xfId="20764"/>
    <cellStyle name="T_2.CHONG SET 3 3 3" xfId="20765"/>
    <cellStyle name="T_2.CHONG SET 3 3 3 2" xfId="20767"/>
    <cellStyle name="T_2.CHONG SET 3 3 4" xfId="20769"/>
    <cellStyle name="T_2.CHONG SET 3 3 4 2" xfId="20771"/>
    <cellStyle name="T_2.CHONG SET 3 3 5" xfId="20773"/>
    <cellStyle name="T_2.CHONG SET 3 3 5 2" xfId="16302"/>
    <cellStyle name="T_2.CHONG SET 3 3 6" xfId="2892"/>
    <cellStyle name="T_2.CHONG SET 3 3 6 2" xfId="5871"/>
    <cellStyle name="T_2.CHONG SET 3 3 7" xfId="10223"/>
    <cellStyle name="T_2.CHONG SET 3 4" xfId="12751"/>
    <cellStyle name="T_2.CHONG SET 3 4 2" xfId="20775"/>
    <cellStyle name="T_2.CHONG SET 3 5" xfId="20777"/>
    <cellStyle name="T_2.CHONG SET 3 5 2" xfId="20779"/>
    <cellStyle name="T_2.CHONG SET 3 6" xfId="20781"/>
    <cellStyle name="T_2.CHONG SET 3 6 2" xfId="20784"/>
    <cellStyle name="T_2.CHONG SET 3 7" xfId="19097"/>
    <cellStyle name="T_2.CHONG SET 3 7 2" xfId="20785"/>
    <cellStyle name="T_2.CHONG SET 3 8" xfId="20786"/>
    <cellStyle name="T_2.CHONG SET 3 8 2" xfId="20787"/>
    <cellStyle name="T_2.CHONG SET 4" xfId="20788"/>
    <cellStyle name="T_2.CHONG SET 4 2" xfId="20789"/>
    <cellStyle name="T_2.CHONG SET 4 2 2" xfId="20791"/>
    <cellStyle name="T_2.CHONG SET 4 3" xfId="20793"/>
    <cellStyle name="T_2.CHONG SET 4 3 2" xfId="20795"/>
    <cellStyle name="T_2.CHONG SET 4 4" xfId="11349"/>
    <cellStyle name="T_2.CHONG SET 4 4 2" xfId="20798"/>
    <cellStyle name="T_2.CHONG SET 4 5" xfId="20801"/>
    <cellStyle name="T_2.CHONG SET 4 5 2" xfId="20805"/>
    <cellStyle name="T_2.CHONG SET 4 6" xfId="20808"/>
    <cellStyle name="T_2.CHONG SET 4 6 2" xfId="20405"/>
    <cellStyle name="T_2.CHONG SET 4 7" xfId="19102"/>
    <cellStyle name="T_2.CHONG SET 5" xfId="20811"/>
    <cellStyle name="T_2.CHONG SET 5 2" xfId="20813"/>
    <cellStyle name="T_2.CHONG SET 5 2 2" xfId="5529"/>
    <cellStyle name="T_2.CHONG SET 5 3" xfId="20816"/>
    <cellStyle name="T_2.CHONG SET 5 3 2" xfId="20818"/>
    <cellStyle name="T_2.CHONG SET 5 4" xfId="20821"/>
    <cellStyle name="T_2.CHONG SET 5 4 2" xfId="20825"/>
    <cellStyle name="T_2.CHONG SET 5 5" xfId="20829"/>
    <cellStyle name="T_2.CHONG SET 5 5 2" xfId="1959"/>
    <cellStyle name="T_2.CHONG SET 5 6" xfId="20833"/>
    <cellStyle name="T_2.CHONG SET 5 6 2" xfId="20835"/>
    <cellStyle name="T_2.CHONG SET 5 7" xfId="19105"/>
    <cellStyle name="T_2.CHONG SET 6" xfId="20838"/>
    <cellStyle name="T_2.CHONG SET 6 2" xfId="20840"/>
    <cellStyle name="T_2.CHONG SET 6 2 2" xfId="3982"/>
    <cellStyle name="T_2.CHONG SET 6 3" xfId="20842"/>
    <cellStyle name="T_2.CHONG SET 6 3 2" xfId="20845"/>
    <cellStyle name="T_2.CHONG SET 6 4" xfId="20846"/>
    <cellStyle name="T_2.CHONG SET 6 4 2" xfId="4045"/>
    <cellStyle name="T_2.CHONG SET 6 5" xfId="20853"/>
    <cellStyle name="T_2.CHONG SET 6 5 2" xfId="11930"/>
    <cellStyle name="T_2.CHONG SET 6 6" xfId="20855"/>
    <cellStyle name="T_2.CHONG SET 6 6 2" xfId="2198"/>
    <cellStyle name="T_2.CHONG SET 6 7" xfId="19108"/>
    <cellStyle name="T_2.CHONG SET 7" xfId="20857"/>
    <cellStyle name="T_2.CHONG SET 7 2" xfId="20861"/>
    <cellStyle name="T_2.CHONG SET 8" xfId="12141"/>
    <cellStyle name="T_2.CHONG SET 8 2" xfId="10396"/>
    <cellStyle name="T_2.CHONG SET 9" xfId="20864"/>
    <cellStyle name="T_2.CHONG SET 9 2" xfId="4376"/>
    <cellStyle name="T_2.CHONG SET_pre Cao Oc Lan Phuong 20100510 (mau 10) - Tinh" xfId="20869"/>
    <cellStyle name="T_2.CHONG SET_pre Cao Oc Lan Phuong 20100510 (mau 10) - Tinh 10" xfId="20872"/>
    <cellStyle name="T_2.CHONG SET_pre Cao Oc Lan Phuong 20100510 (mau 10) - Tinh 10 2" xfId="20874"/>
    <cellStyle name="T_2.CHONG SET_pre Cao Oc Lan Phuong 20100510 (mau 10) - Tinh 11" xfId="20877"/>
    <cellStyle name="T_2.CHONG SET_pre Cao Oc Lan Phuong 20100510 (mau 10) - Tinh 11 2" xfId="20878"/>
    <cellStyle name="T_2.CHONG SET_pre Cao Oc Lan Phuong 20100510 (mau 10) - Tinh 2" xfId="20309"/>
    <cellStyle name="T_2.CHONG SET_pre Cao Oc Lan Phuong 20100510 (mau 10) - Tinh 2 2" xfId="20316"/>
    <cellStyle name="T_2.CHONG SET_pre Cao Oc Lan Phuong 20100510 (mau 10) - Tinh 2 2 2" xfId="20883"/>
    <cellStyle name="T_2.CHONG SET_pre Cao Oc Lan Phuong 20100510 (mau 10) - Tinh 2 2 2 2" xfId="4835"/>
    <cellStyle name="T_2.CHONG SET_pre Cao Oc Lan Phuong 20100510 (mau 10) - Tinh 2 2 3" xfId="5585"/>
    <cellStyle name="T_2.CHONG SET_pre Cao Oc Lan Phuong 20100510 (mau 10) - Tinh 2 2 3 2" xfId="20888"/>
    <cellStyle name="T_2.CHONG SET_pre Cao Oc Lan Phuong 20100510 (mau 10) - Tinh 2 2 4" xfId="2467"/>
    <cellStyle name="T_2.CHONG SET_pre Cao Oc Lan Phuong 20100510 (mau 10) - Tinh 2 2 4 2" xfId="20893"/>
    <cellStyle name="T_2.CHONG SET_pre Cao Oc Lan Phuong 20100510 (mau 10) - Tinh 2 2 5" xfId="20900"/>
    <cellStyle name="T_2.CHONG SET_pre Cao Oc Lan Phuong 20100510 (mau 10) - Tinh 2 2 5 2" xfId="6750"/>
    <cellStyle name="T_2.CHONG SET_pre Cao Oc Lan Phuong 20100510 (mau 10) - Tinh 2 2 6" xfId="6113"/>
    <cellStyle name="T_2.CHONG SET_pre Cao Oc Lan Phuong 20100510 (mau 10) - Tinh 2 2 6 2" xfId="10998"/>
    <cellStyle name="T_2.CHONG SET_pre Cao Oc Lan Phuong 20100510 (mau 10) - Tinh 2 2 7" xfId="20906"/>
    <cellStyle name="T_2.CHONG SET_pre Cao Oc Lan Phuong 20100510 (mau 10) - Tinh 2 3" xfId="720"/>
    <cellStyle name="T_2.CHONG SET_pre Cao Oc Lan Phuong 20100510 (mau 10) - Tinh 2 3 2" xfId="4000"/>
    <cellStyle name="T_2.CHONG SET_pre Cao Oc Lan Phuong 20100510 (mau 10) - Tinh 2 3 2 2" xfId="20909"/>
    <cellStyle name="T_2.CHONG SET_pre Cao Oc Lan Phuong 20100510 (mau 10) - Tinh 2 3 3" xfId="20910"/>
    <cellStyle name="T_2.CHONG SET_pre Cao Oc Lan Phuong 20100510 (mau 10) - Tinh 2 3 3 2" xfId="20913"/>
    <cellStyle name="T_2.CHONG SET_pre Cao Oc Lan Phuong 20100510 (mau 10) - Tinh 2 3 4" xfId="15722"/>
    <cellStyle name="T_2.CHONG SET_pre Cao Oc Lan Phuong 20100510 (mau 10) - Tinh 2 3 4 2" xfId="3590"/>
    <cellStyle name="T_2.CHONG SET_pre Cao Oc Lan Phuong 20100510 (mau 10) - Tinh 2 3 5" xfId="20915"/>
    <cellStyle name="T_2.CHONG SET_pre Cao Oc Lan Phuong 20100510 (mau 10) - Tinh 2 3 5 2" xfId="13686"/>
    <cellStyle name="T_2.CHONG SET_pre Cao Oc Lan Phuong 20100510 (mau 10) - Tinh 2 3 6" xfId="20918"/>
    <cellStyle name="T_2.CHONG SET_pre Cao Oc Lan Phuong 20100510 (mau 10) - Tinh 2 3 6 2" xfId="20921"/>
    <cellStyle name="T_2.CHONG SET_pre Cao Oc Lan Phuong 20100510 (mau 10) - Tinh 2 3 7" xfId="20924"/>
    <cellStyle name="T_2.CHONG SET_pre Cao Oc Lan Phuong 20100510 (mau 10) - Tinh 2 4" xfId="8469"/>
    <cellStyle name="T_2.CHONG SET_pre Cao Oc Lan Phuong 20100510 (mau 10) - Tinh 2 4 2" xfId="6525"/>
    <cellStyle name="T_2.CHONG SET_pre Cao Oc Lan Phuong 20100510 (mau 10) - Tinh 2 5" xfId="8098"/>
    <cellStyle name="T_2.CHONG SET_pre Cao Oc Lan Phuong 20100510 (mau 10) - Tinh 2 5 2" xfId="1508"/>
    <cellStyle name="T_2.CHONG SET_pre Cao Oc Lan Phuong 20100510 (mau 10) - Tinh 2 6" xfId="2811"/>
    <cellStyle name="T_2.CHONG SET_pre Cao Oc Lan Phuong 20100510 (mau 10) - Tinh 2 6 2" xfId="1276"/>
    <cellStyle name="T_2.CHONG SET_pre Cao Oc Lan Phuong 20100510 (mau 10) - Tinh 2 7" xfId="7478"/>
    <cellStyle name="T_2.CHONG SET_pre Cao Oc Lan Phuong 20100510 (mau 10) - Tinh 2 7 2" xfId="8472"/>
    <cellStyle name="T_2.CHONG SET_pre Cao Oc Lan Phuong 20100510 (mau 10) - Tinh 2 8" xfId="846"/>
    <cellStyle name="T_2.CHONG SET_pre Cao Oc Lan Phuong 20100510 (mau 10) - Tinh 2 8 2" xfId="8446"/>
    <cellStyle name="T_2.CHONG SET_pre Cao Oc Lan Phuong 20100510 (mau 10) - Tinh 3" xfId="20322"/>
    <cellStyle name="T_2.CHONG SET_pre Cao Oc Lan Phuong 20100510 (mau 10) - Tinh 3 2" xfId="20331"/>
    <cellStyle name="T_2.CHONG SET_pre Cao Oc Lan Phuong 20100510 (mau 10) - Tinh 3 2 2" xfId="20926"/>
    <cellStyle name="T_2.CHONG SET_pre Cao Oc Lan Phuong 20100510 (mau 10) - Tinh 3 2 2 2" xfId="20928"/>
    <cellStyle name="T_2.CHONG SET_pre Cao Oc Lan Phuong 20100510 (mau 10) - Tinh 3 2 3" xfId="15259"/>
    <cellStyle name="T_2.CHONG SET_pre Cao Oc Lan Phuong 20100510 (mau 10) - Tinh 3 2 3 2" xfId="13321"/>
    <cellStyle name="T_2.CHONG SET_pre Cao Oc Lan Phuong 20100510 (mau 10) - Tinh 3 2 4" xfId="15795"/>
    <cellStyle name="T_2.CHONG SET_pre Cao Oc Lan Phuong 20100510 (mau 10) - Tinh 3 2 4 2" xfId="20931"/>
    <cellStyle name="T_2.CHONG SET_pre Cao Oc Lan Phuong 20100510 (mau 10) - Tinh 3 2 5" xfId="20934"/>
    <cellStyle name="T_2.CHONG SET_pre Cao Oc Lan Phuong 20100510 (mau 10) - Tinh 3 2 5 2" xfId="20936"/>
    <cellStyle name="T_2.CHONG SET_pre Cao Oc Lan Phuong 20100510 (mau 10) - Tinh 3 2 6" xfId="20937"/>
    <cellStyle name="T_2.CHONG SET_pre Cao Oc Lan Phuong 20100510 (mau 10) - Tinh 3 2 6 2" xfId="20938"/>
    <cellStyle name="T_2.CHONG SET_pre Cao Oc Lan Phuong 20100510 (mau 10) - Tinh 3 2 7" xfId="20940"/>
    <cellStyle name="T_2.CHONG SET_pre Cao Oc Lan Phuong 20100510 (mau 10) - Tinh 3 3" xfId="8490"/>
    <cellStyle name="T_2.CHONG SET_pre Cao Oc Lan Phuong 20100510 (mau 10) - Tinh 3 3 2" xfId="20942"/>
    <cellStyle name="T_2.CHONG SET_pre Cao Oc Lan Phuong 20100510 (mau 10) - Tinh 3 3 2 2" xfId="20943"/>
    <cellStyle name="T_2.CHONG SET_pre Cao Oc Lan Phuong 20100510 (mau 10) - Tinh 3 3 3" xfId="20944"/>
    <cellStyle name="T_2.CHONG SET_pre Cao Oc Lan Phuong 20100510 (mau 10) - Tinh 3 3 3 2" xfId="20947"/>
    <cellStyle name="T_2.CHONG SET_pre Cao Oc Lan Phuong 20100510 (mau 10) - Tinh 3 3 4" xfId="4933"/>
    <cellStyle name="T_2.CHONG SET_pre Cao Oc Lan Phuong 20100510 (mau 10) - Tinh 3 3 4 2" xfId="8321"/>
    <cellStyle name="T_2.CHONG SET_pre Cao Oc Lan Phuong 20100510 (mau 10) - Tinh 3 3 5" xfId="4530"/>
    <cellStyle name="T_2.CHONG SET_pre Cao Oc Lan Phuong 20100510 (mau 10) - Tinh 3 3 5 2" xfId="20949"/>
    <cellStyle name="T_2.CHONG SET_pre Cao Oc Lan Phuong 20100510 (mau 10) - Tinh 3 3 6" xfId="16348"/>
    <cellStyle name="T_2.CHONG SET_pre Cao Oc Lan Phuong 20100510 (mau 10) - Tinh 3 3 6 2" xfId="20951"/>
    <cellStyle name="T_2.CHONG SET_pre Cao Oc Lan Phuong 20100510 (mau 10) - Tinh 3 3 7" xfId="20952"/>
    <cellStyle name="T_2.CHONG SET_pre Cao Oc Lan Phuong 20100510 (mau 10) - Tinh 3 4" xfId="6390"/>
    <cellStyle name="T_2.CHONG SET_pre Cao Oc Lan Phuong 20100510 (mau 10) - Tinh 3 4 2" xfId="5433"/>
    <cellStyle name="T_2.CHONG SET_pre Cao Oc Lan Phuong 20100510 (mau 10) - Tinh 3 5" xfId="20954"/>
    <cellStyle name="T_2.CHONG SET_pre Cao Oc Lan Phuong 20100510 (mau 10) - Tinh 3 5 2" xfId="20955"/>
    <cellStyle name="T_2.CHONG SET_pre Cao Oc Lan Phuong 20100510 (mau 10) - Tinh 3 6" xfId="20956"/>
    <cellStyle name="T_2.CHONG SET_pre Cao Oc Lan Phuong 20100510 (mau 10) - Tinh 3 6 2" xfId="20960"/>
    <cellStyle name="T_2.CHONG SET_pre Cao Oc Lan Phuong 20100510 (mau 10) - Tinh 3 7" xfId="20961"/>
    <cellStyle name="T_2.CHONG SET_pre Cao Oc Lan Phuong 20100510 (mau 10) - Tinh 3 7 2" xfId="20964"/>
    <cellStyle name="T_2.CHONG SET_pre Cao Oc Lan Phuong 20100510 (mau 10) - Tinh 3 8" xfId="20965"/>
    <cellStyle name="T_2.CHONG SET_pre Cao Oc Lan Phuong 20100510 (mau 10) - Tinh 3 8 2" xfId="20966"/>
    <cellStyle name="T_2.CHONG SET_pre Cao Oc Lan Phuong 20100510 (mau 10) - Tinh 4" xfId="20337"/>
    <cellStyle name="T_2.CHONG SET_pre Cao Oc Lan Phuong 20100510 (mau 10) - Tinh 4 2" xfId="988"/>
    <cellStyle name="T_2.CHONG SET_pre Cao Oc Lan Phuong 20100510 (mau 10) - Tinh 4 2 2" xfId="20968"/>
    <cellStyle name="T_2.CHONG SET_pre Cao Oc Lan Phuong 20100510 (mau 10) - Tinh 4 3" xfId="8503"/>
    <cellStyle name="T_2.CHONG SET_pre Cao Oc Lan Phuong 20100510 (mau 10) - Tinh 4 3 2" xfId="20970"/>
    <cellStyle name="T_2.CHONG SET_pre Cao Oc Lan Phuong 20100510 (mau 10) - Tinh 4 4" xfId="20972"/>
    <cellStyle name="T_2.CHONG SET_pre Cao Oc Lan Phuong 20100510 (mau 10) - Tinh 4 4 2" xfId="20974"/>
    <cellStyle name="T_2.CHONG SET_pre Cao Oc Lan Phuong 20100510 (mau 10) - Tinh 4 5" xfId="20976"/>
    <cellStyle name="T_2.CHONG SET_pre Cao Oc Lan Phuong 20100510 (mau 10) - Tinh 4 5 2" xfId="20978"/>
    <cellStyle name="T_2.CHONG SET_pre Cao Oc Lan Phuong 20100510 (mau 10) - Tinh 4 6" xfId="20981"/>
    <cellStyle name="T_2.CHONG SET_pre Cao Oc Lan Phuong 20100510 (mau 10) - Tinh 4 6 2" xfId="20984"/>
    <cellStyle name="T_2.CHONG SET_pre Cao Oc Lan Phuong 20100510 (mau 10) - Tinh 4 7" xfId="20986"/>
    <cellStyle name="T_2.CHONG SET_pre Cao Oc Lan Phuong 20100510 (mau 10) - Tinh 5" xfId="15943"/>
    <cellStyle name="T_2.CHONG SET_pre Cao Oc Lan Phuong 20100510 (mau 10) - Tinh 5 2" xfId="20989"/>
    <cellStyle name="T_2.CHONG SET_pre Cao Oc Lan Phuong 20100510 (mau 10) - Tinh 5 2 2" xfId="20992"/>
    <cellStyle name="T_2.CHONG SET_pre Cao Oc Lan Phuong 20100510 (mau 10) - Tinh 5 3" xfId="8511"/>
    <cellStyle name="T_2.CHONG SET_pre Cao Oc Lan Phuong 20100510 (mau 10) - Tinh 5 3 2" xfId="13500"/>
    <cellStyle name="T_2.CHONG SET_pre Cao Oc Lan Phuong 20100510 (mau 10) - Tinh 5 4" xfId="20991"/>
    <cellStyle name="T_2.CHONG SET_pre Cao Oc Lan Phuong 20100510 (mau 10) - Tinh 5 4 2" xfId="7166"/>
    <cellStyle name="T_2.CHONG SET_pre Cao Oc Lan Phuong 20100510 (mau 10) - Tinh 5 5" xfId="20993"/>
    <cellStyle name="T_2.CHONG SET_pre Cao Oc Lan Phuong 20100510 (mau 10) - Tinh 5 5 2" xfId="20994"/>
    <cellStyle name="T_2.CHONG SET_pre Cao Oc Lan Phuong 20100510 (mau 10) - Tinh 5 6" xfId="20995"/>
    <cellStyle name="T_2.CHONG SET_pre Cao Oc Lan Phuong 20100510 (mau 10) - Tinh 5 6 2" xfId="20997"/>
    <cellStyle name="T_2.CHONG SET_pre Cao Oc Lan Phuong 20100510 (mau 10) - Tinh 5 7" xfId="4769"/>
    <cellStyle name="T_2.CHONG SET_pre Cao Oc Lan Phuong 20100510 (mau 10) - Tinh 6" xfId="20998"/>
    <cellStyle name="T_2.CHONG SET_pre Cao Oc Lan Phuong 20100510 (mau 10) - Tinh 6 2" xfId="13497"/>
    <cellStyle name="T_2.CHONG SET_pre Cao Oc Lan Phuong 20100510 (mau 10) - Tinh 6 2 2" xfId="6637"/>
    <cellStyle name="T_2.CHONG SET_pre Cao Oc Lan Phuong 20100510 (mau 10) - Tinh 6 3" xfId="4165"/>
    <cellStyle name="T_2.CHONG SET_pre Cao Oc Lan Phuong 20100510 (mau 10) - Tinh 6 3 2" xfId="13499"/>
    <cellStyle name="T_2.CHONG SET_pre Cao Oc Lan Phuong 20100510 (mau 10) - Tinh 6 4" xfId="13502"/>
    <cellStyle name="T_2.CHONG SET_pre Cao Oc Lan Phuong 20100510 (mau 10) - Tinh 6 4 2" xfId="967"/>
    <cellStyle name="T_2.CHONG SET_pre Cao Oc Lan Phuong 20100510 (mau 10) - Tinh 6 5" xfId="13504"/>
    <cellStyle name="T_2.CHONG SET_pre Cao Oc Lan Phuong 20100510 (mau 10) - Tinh 6 5 2" xfId="13509"/>
    <cellStyle name="T_2.CHONG SET_pre Cao Oc Lan Phuong 20100510 (mau 10) - Tinh 6 6" xfId="13511"/>
    <cellStyle name="T_2.CHONG SET_pre Cao Oc Lan Phuong 20100510 (mau 10) - Tinh 6 6 2" xfId="13513"/>
    <cellStyle name="T_2.CHONG SET_pre Cao Oc Lan Phuong 20100510 (mau 10) - Tinh 6 7" xfId="13517"/>
    <cellStyle name="T_2.CHONG SET_pre Cao Oc Lan Phuong 20100510 (mau 10) - Tinh 7" xfId="20553"/>
    <cellStyle name="T_2.CHONG SET_pre Cao Oc Lan Phuong 20100510 (mau 10) - Tinh 7 2" xfId="21000"/>
    <cellStyle name="T_2.CHONG SET_pre Cao Oc Lan Phuong 20100510 (mau 10) - Tinh 8" xfId="21001"/>
    <cellStyle name="T_2.CHONG SET_pre Cao Oc Lan Phuong 20100510 (mau 10) - Tinh 8 2" xfId="21002"/>
    <cellStyle name="T_2.CHONG SET_pre Cao Oc Lan Phuong 20100510 (mau 10) - Tinh 9" xfId="14392"/>
    <cellStyle name="T_2.CHONG SET_pre Cao Oc Lan Phuong 20100510 (mau 10) - Tinh 9 2" xfId="21003"/>
    <cellStyle name="T_2---DATA_SAIN GOBAIN (THEP)_Option 1-British Standard" xfId="21004"/>
    <cellStyle name="T_2---DATA_SAIN GOBAIN (THEP)_Option 1-British Standard 10" xfId="21006"/>
    <cellStyle name="T_2---DATA_SAIN GOBAIN (THEP)_Option 1-British Standard 10 2" xfId="1600"/>
    <cellStyle name="T_2---DATA_SAIN GOBAIN (THEP)_Option 1-British Standard 11" xfId="21010"/>
    <cellStyle name="T_2---DATA_SAIN GOBAIN (THEP)_Option 1-British Standard 11 2" xfId="7356"/>
    <cellStyle name="T_2---DATA_SAIN GOBAIN (THEP)_Option 1-British Standard 12" xfId="16212"/>
    <cellStyle name="T_2---DATA_SAIN GOBAIN (THEP)_Option 1-British Standard 2" xfId="21012"/>
    <cellStyle name="T_2---DATA_SAIN GOBAIN (THEP)_Option 1-British Standard 2 2" xfId="898"/>
    <cellStyle name="T_2---DATA_SAIN GOBAIN (THEP)_Option 1-British Standard 2 2 2" xfId="13521"/>
    <cellStyle name="T_2---DATA_SAIN GOBAIN (THEP)_Option 1-British Standard 2 2 2 2" xfId="21016"/>
    <cellStyle name="T_2---DATA_SAIN GOBAIN (THEP)_Option 1-British Standard 2 2 3" xfId="21018"/>
    <cellStyle name="T_2---DATA_SAIN GOBAIN (THEP)_Option 1-British Standard 2 2 3 2" xfId="7624"/>
    <cellStyle name="T_2---DATA_SAIN GOBAIN (THEP)_Option 1-British Standard 2 2 4" xfId="6411"/>
    <cellStyle name="T_2---DATA_SAIN GOBAIN (THEP)_Option 1-British Standard 2 2 4 2" xfId="7703"/>
    <cellStyle name="T_2---DATA_SAIN GOBAIN (THEP)_Option 1-British Standard 2 2 5" xfId="3330"/>
    <cellStyle name="T_2---DATA_SAIN GOBAIN (THEP)_Option 1-British Standard 2 2 5 2" xfId="7113"/>
    <cellStyle name="T_2---DATA_SAIN GOBAIN (THEP)_Option 1-British Standard 2 2 6" xfId="9958"/>
    <cellStyle name="T_2---DATA_SAIN GOBAIN (THEP)_Option 1-British Standard 2 2 6 2" xfId="5168"/>
    <cellStyle name="T_2---DATA_SAIN GOBAIN (THEP)_Option 1-British Standard 2 2 7" xfId="13616"/>
    <cellStyle name="T_2---DATA_SAIN GOBAIN (THEP)_Option 1-British Standard 2 3" xfId="13526"/>
    <cellStyle name="T_2---DATA_SAIN GOBAIN (THEP)_Option 1-British Standard 2 3 2" xfId="20140"/>
    <cellStyle name="T_2---DATA_SAIN GOBAIN (THEP)_Option 1-British Standard 2 3 2 2" xfId="20144"/>
    <cellStyle name="T_2---DATA_SAIN GOBAIN (THEP)_Option 1-British Standard 2 3 3" xfId="20146"/>
    <cellStyle name="T_2---DATA_SAIN GOBAIN (THEP)_Option 1-British Standard 2 3 3 2" xfId="20149"/>
    <cellStyle name="T_2---DATA_SAIN GOBAIN (THEP)_Option 1-British Standard 2 3 4" xfId="20152"/>
    <cellStyle name="T_2---DATA_SAIN GOBAIN (THEP)_Option 1-British Standard 2 3 4 2" xfId="20154"/>
    <cellStyle name="T_2---DATA_SAIN GOBAIN (THEP)_Option 1-British Standard 2 3 5" xfId="21020"/>
    <cellStyle name="T_2---DATA_SAIN GOBAIN (THEP)_Option 1-British Standard 2 3 5 2" xfId="21022"/>
    <cellStyle name="T_2---DATA_SAIN GOBAIN (THEP)_Option 1-British Standard 2 3 6" xfId="2144"/>
    <cellStyle name="T_2---DATA_SAIN GOBAIN (THEP)_Option 1-British Standard 2 3 6 2" xfId="21023"/>
    <cellStyle name="T_2---DATA_SAIN GOBAIN (THEP)_Option 1-British Standard 2 3 7" xfId="13630"/>
    <cellStyle name="T_2---DATA_SAIN GOBAIN (THEP)_Option 1-British Standard 2 4" xfId="21026"/>
    <cellStyle name="T_2---DATA_SAIN GOBAIN (THEP)_Option 1-British Standard 2 4 2" xfId="20183"/>
    <cellStyle name="T_2---DATA_SAIN GOBAIN (THEP)_Option 1-British Standard 2 5" xfId="21029"/>
    <cellStyle name="T_2---DATA_SAIN GOBAIN (THEP)_Option 1-British Standard 2 5 2" xfId="20209"/>
    <cellStyle name="T_2---DATA_SAIN GOBAIN (THEP)_Option 1-British Standard 2 6" xfId="21032"/>
    <cellStyle name="T_2---DATA_SAIN GOBAIN (THEP)_Option 1-British Standard 2 6 2" xfId="20235"/>
    <cellStyle name="T_2---DATA_SAIN GOBAIN (THEP)_Option 1-British Standard 2 7" xfId="14103"/>
    <cellStyle name="T_2---DATA_SAIN GOBAIN (THEP)_Option 1-British Standard 2 7 2" xfId="6063"/>
    <cellStyle name="T_2---DATA_SAIN GOBAIN (THEP)_Option 1-British Standard 2 8" xfId="21034"/>
    <cellStyle name="T_2---DATA_SAIN GOBAIN (THEP)_Option 1-British Standard 2 8 2" xfId="21035"/>
    <cellStyle name="T_2---DATA_SAIN GOBAIN (THEP)_Option 1-British Standard 2 9" xfId="21037"/>
    <cellStyle name="T_2---DATA_SAIN GOBAIN (THEP)_Option 1-British Standard 3" xfId="21040"/>
    <cellStyle name="T_2---DATA_SAIN GOBAIN (THEP)_Option 1-British Standard 3 2" xfId="21044"/>
    <cellStyle name="T_2---DATA_SAIN GOBAIN (THEP)_Option 1-British Standard 3 2 2" xfId="205"/>
    <cellStyle name="T_2---DATA_SAIN GOBAIN (THEP)_Option 1-British Standard 3 2 2 2" xfId="21047"/>
    <cellStyle name="T_2---DATA_SAIN GOBAIN (THEP)_Option 1-British Standard 3 2 3" xfId="21049"/>
    <cellStyle name="T_2---DATA_SAIN GOBAIN (THEP)_Option 1-British Standard 3 2 3 2" xfId="5657"/>
    <cellStyle name="T_2---DATA_SAIN GOBAIN (THEP)_Option 1-British Standard 3 2 4" xfId="21051"/>
    <cellStyle name="T_2---DATA_SAIN GOBAIN (THEP)_Option 1-British Standard 3 2 4 2" xfId="6487"/>
    <cellStyle name="T_2---DATA_SAIN GOBAIN (THEP)_Option 1-British Standard 3 2 5" xfId="21053"/>
    <cellStyle name="T_2---DATA_SAIN GOBAIN (THEP)_Option 1-British Standard 3 2 5 2" xfId="21054"/>
    <cellStyle name="T_2---DATA_SAIN GOBAIN (THEP)_Option 1-British Standard 3 2 6" xfId="21055"/>
    <cellStyle name="T_2---DATA_SAIN GOBAIN (THEP)_Option 1-British Standard 3 2 6 2" xfId="21056"/>
    <cellStyle name="T_2---DATA_SAIN GOBAIN (THEP)_Option 1-British Standard 3 2 7" xfId="12512"/>
    <cellStyle name="T_2---DATA_SAIN GOBAIN (THEP)_Option 1-British Standard 3 3" xfId="21058"/>
    <cellStyle name="T_2---DATA_SAIN GOBAIN (THEP)_Option 1-British Standard 3 3 2" xfId="21061"/>
    <cellStyle name="T_2---DATA_SAIN GOBAIN (THEP)_Option 1-British Standard 3 3 2 2" xfId="21064"/>
    <cellStyle name="T_2---DATA_SAIN GOBAIN (THEP)_Option 1-British Standard 3 3 3" xfId="3824"/>
    <cellStyle name="T_2---DATA_SAIN GOBAIN (THEP)_Option 1-British Standard 3 3 3 2" xfId="21068"/>
    <cellStyle name="T_2---DATA_SAIN GOBAIN (THEP)_Option 1-British Standard 3 3 4" xfId="21072"/>
    <cellStyle name="T_2---DATA_SAIN GOBAIN (THEP)_Option 1-British Standard 3 3 4 2" xfId="21076"/>
    <cellStyle name="T_2---DATA_SAIN GOBAIN (THEP)_Option 1-British Standard 3 3 5" xfId="21077"/>
    <cellStyle name="T_2---DATA_SAIN GOBAIN (THEP)_Option 1-British Standard 3 3 5 2" xfId="4895"/>
    <cellStyle name="T_2---DATA_SAIN GOBAIN (THEP)_Option 1-British Standard 3 3 6" xfId="20477"/>
    <cellStyle name="T_2---DATA_SAIN GOBAIN (THEP)_Option 1-British Standard 3 3 6 2" xfId="21078"/>
    <cellStyle name="T_2---DATA_SAIN GOBAIN (THEP)_Option 1-British Standard 3 3 7" xfId="12515"/>
    <cellStyle name="T_2---DATA_SAIN GOBAIN (THEP)_Option 1-British Standard 3 4" xfId="21080"/>
    <cellStyle name="T_2---DATA_SAIN GOBAIN (THEP)_Option 1-British Standard 3 4 2" xfId="21083"/>
    <cellStyle name="T_2---DATA_SAIN GOBAIN (THEP)_Option 1-British Standard 3 5" xfId="21085"/>
    <cellStyle name="T_2---DATA_SAIN GOBAIN (THEP)_Option 1-British Standard 3 5 2" xfId="4744"/>
    <cellStyle name="T_2---DATA_SAIN GOBAIN (THEP)_Option 1-British Standard 3 6" xfId="21087"/>
    <cellStyle name="T_2---DATA_SAIN GOBAIN (THEP)_Option 1-British Standard 3 6 2" xfId="4510"/>
    <cellStyle name="T_2---DATA_SAIN GOBAIN (THEP)_Option 1-British Standard 3 7" xfId="21089"/>
    <cellStyle name="T_2---DATA_SAIN GOBAIN (THEP)_Option 1-British Standard 3 7 2" xfId="21091"/>
    <cellStyle name="T_2---DATA_SAIN GOBAIN (THEP)_Option 1-British Standard 3 8" xfId="21092"/>
    <cellStyle name="T_2---DATA_SAIN GOBAIN (THEP)_Option 1-British Standard 3 8 2" xfId="21093"/>
    <cellStyle name="T_2---DATA_SAIN GOBAIN (THEP)_Option 1-British Standard 3 9" xfId="21095"/>
    <cellStyle name="T_2---DATA_SAIN GOBAIN (THEP)_Option 1-British Standard 4" xfId="21098"/>
    <cellStyle name="T_2---DATA_SAIN GOBAIN (THEP)_Option 1-British Standard 4 2" xfId="21102"/>
    <cellStyle name="T_2---DATA_SAIN GOBAIN (THEP)_Option 1-British Standard 4 2 2" xfId="15878"/>
    <cellStyle name="T_2---DATA_SAIN GOBAIN (THEP)_Option 1-British Standard 4 3" xfId="21105"/>
    <cellStyle name="T_2---DATA_SAIN GOBAIN (THEP)_Option 1-British Standard 4 3 2" xfId="15888"/>
    <cellStyle name="T_2---DATA_SAIN GOBAIN (THEP)_Option 1-British Standard 4 4" xfId="21108"/>
    <cellStyle name="T_2---DATA_SAIN GOBAIN (THEP)_Option 1-British Standard 4 4 2" xfId="21111"/>
    <cellStyle name="T_2---DATA_SAIN GOBAIN (THEP)_Option 1-British Standard 4 5" xfId="2434"/>
    <cellStyle name="T_2---DATA_SAIN GOBAIN (THEP)_Option 1-British Standard 4 5 2" xfId="21113"/>
    <cellStyle name="T_2---DATA_SAIN GOBAIN (THEP)_Option 1-British Standard 4 6" xfId="21115"/>
    <cellStyle name="T_2---DATA_SAIN GOBAIN (THEP)_Option 1-British Standard 4 6 2" xfId="21117"/>
    <cellStyle name="T_2---DATA_SAIN GOBAIN (THEP)_Option 1-British Standard 4 7" xfId="21119"/>
    <cellStyle name="T_2---DATA_SAIN GOBAIN (THEP)_Option 1-British Standard 5" xfId="21122"/>
    <cellStyle name="T_2---DATA_SAIN GOBAIN (THEP)_Option 1-British Standard 5 2" xfId="21125"/>
    <cellStyle name="T_2---DATA_SAIN GOBAIN (THEP)_Option 1-British Standard 5 2 2" xfId="15926"/>
    <cellStyle name="T_2---DATA_SAIN GOBAIN (THEP)_Option 1-British Standard 5 3" xfId="1475"/>
    <cellStyle name="T_2---DATA_SAIN GOBAIN (THEP)_Option 1-British Standard 5 3 2" xfId="15956"/>
    <cellStyle name="T_2---DATA_SAIN GOBAIN (THEP)_Option 1-British Standard 5 4" xfId="21127"/>
    <cellStyle name="T_2---DATA_SAIN GOBAIN (THEP)_Option 1-British Standard 5 4 2" xfId="21130"/>
    <cellStyle name="T_2---DATA_SAIN GOBAIN (THEP)_Option 1-British Standard 5 5" xfId="21132"/>
    <cellStyle name="T_2---DATA_SAIN GOBAIN (THEP)_Option 1-British Standard 5 5 2" xfId="21134"/>
    <cellStyle name="T_2---DATA_SAIN GOBAIN (THEP)_Option 1-British Standard 5 6" xfId="21136"/>
    <cellStyle name="T_2---DATA_SAIN GOBAIN (THEP)_Option 1-British Standard 5 6 2" xfId="4866"/>
    <cellStyle name="T_2---DATA_SAIN GOBAIN (THEP)_Option 1-British Standard 5 7" xfId="21138"/>
    <cellStyle name="T_2---DATA_SAIN GOBAIN (THEP)_Option 1-British Standard 6" xfId="21141"/>
    <cellStyle name="T_2---DATA_SAIN GOBAIN (THEP)_Option 1-British Standard 6 2" xfId="21145"/>
    <cellStyle name="T_2---DATA_SAIN GOBAIN (THEP)_Option 1-British Standard 6 2 2" xfId="14148"/>
    <cellStyle name="T_2---DATA_SAIN GOBAIN (THEP)_Option 1-British Standard 6 3" xfId="21148"/>
    <cellStyle name="T_2---DATA_SAIN GOBAIN (THEP)_Option 1-British Standard 6 3 2" xfId="12416"/>
    <cellStyle name="T_2---DATA_SAIN GOBAIN (THEP)_Option 1-British Standard 6 4" xfId="21150"/>
    <cellStyle name="T_2---DATA_SAIN GOBAIN (THEP)_Option 1-British Standard 6 4 2" xfId="12570"/>
    <cellStyle name="T_2---DATA_SAIN GOBAIN (THEP)_Option 1-British Standard 6 5" xfId="21153"/>
    <cellStyle name="T_2---DATA_SAIN GOBAIN (THEP)_Option 1-British Standard 6 5 2" xfId="14257"/>
    <cellStyle name="T_2---DATA_SAIN GOBAIN (THEP)_Option 1-British Standard 6 6" xfId="21155"/>
    <cellStyle name="T_2---DATA_SAIN GOBAIN (THEP)_Option 1-British Standard 6 6 2" xfId="14282"/>
    <cellStyle name="T_2---DATA_SAIN GOBAIN (THEP)_Option 1-British Standard 6 7" xfId="21157"/>
    <cellStyle name="T_2---DATA_SAIN GOBAIN (THEP)_Option 1-British Standard 7" xfId="21160"/>
    <cellStyle name="T_2---DATA_SAIN GOBAIN (THEP)_Option 1-British Standard 7 2" xfId="21163"/>
    <cellStyle name="T_2---DATA_SAIN GOBAIN (THEP)_Option 1-British Standard 8" xfId="21165"/>
    <cellStyle name="T_2---DATA_SAIN GOBAIN (THEP)_Option 1-British Standard 8 2" xfId="3428"/>
    <cellStyle name="T_2---DATA_SAIN GOBAIN (THEP)_Option 1-British Standard 9" xfId="18770"/>
    <cellStyle name="T_2---DATA_SAIN GOBAIN (THEP)_Option 1-British Standard 9 2" xfId="20452"/>
    <cellStyle name="T_3.AM THANH CONG CONG" xfId="20751"/>
    <cellStyle name="T_3.AM THANH CONG CONG 10" xfId="21168"/>
    <cellStyle name="T_3.AM THANH CONG CONG 10 2" xfId="10602"/>
    <cellStyle name="T_3.AM THANH CONG CONG 11" xfId="21170"/>
    <cellStyle name="T_3.AM THANH CONG CONG 11 2" xfId="21171"/>
    <cellStyle name="T_3.AM THANH CONG CONG 2" xfId="21172"/>
    <cellStyle name="T_3.AM THANH CONG CONG 2 2" xfId="21173"/>
    <cellStyle name="T_3.AM THANH CONG CONG 2 2 2" xfId="21174"/>
    <cellStyle name="T_3.AM THANH CONG CONG 2 2 2 2" xfId="21175"/>
    <cellStyle name="T_3.AM THANH CONG CONG 2 2 3" xfId="21178"/>
    <cellStyle name="T_3.AM THANH CONG CONG 2 2 3 2" xfId="21180"/>
    <cellStyle name="T_3.AM THANH CONG CONG 2 2 4" xfId="19067"/>
    <cellStyle name="T_3.AM THANH CONG CONG 2 2 4 2" xfId="21182"/>
    <cellStyle name="T_3.AM THANH CONG CONG 2 2 5" xfId="21183"/>
    <cellStyle name="T_3.AM THANH CONG CONG 2 2 5 2" xfId="21184"/>
    <cellStyle name="T_3.AM THANH CONG CONG 2 2 6" xfId="21185"/>
    <cellStyle name="T_3.AM THANH CONG CONG 2 2 6 2" xfId="21186"/>
    <cellStyle name="T_3.AM THANH CONG CONG 2 2 7" xfId="16487"/>
    <cellStyle name="T_3.AM THANH CONG CONG 2 3" xfId="21188"/>
    <cellStyle name="T_3.AM THANH CONG CONG 2 3 2" xfId="21189"/>
    <cellStyle name="T_3.AM THANH CONG CONG 2 3 2 2" xfId="21190"/>
    <cellStyle name="T_3.AM THANH CONG CONG 2 3 3" xfId="6380"/>
    <cellStyle name="T_3.AM THANH CONG CONG 2 3 3 2" xfId="21192"/>
    <cellStyle name="T_3.AM THANH CONG CONG 2 3 4" xfId="5688"/>
    <cellStyle name="T_3.AM THANH CONG CONG 2 3 4 2" xfId="21194"/>
    <cellStyle name="T_3.AM THANH CONG CONG 2 3 5" xfId="21195"/>
    <cellStyle name="T_3.AM THANH CONG CONG 2 3 5 2" xfId="12136"/>
    <cellStyle name="T_3.AM THANH CONG CONG 2 3 6" xfId="21196"/>
    <cellStyle name="T_3.AM THANH CONG CONG 2 3 6 2" xfId="12153"/>
    <cellStyle name="T_3.AM THANH CONG CONG 2 3 7" xfId="16494"/>
    <cellStyle name="T_3.AM THANH CONG CONG 2 4" xfId="21197"/>
    <cellStyle name="T_3.AM THANH CONG CONG 2 4 2" xfId="21201"/>
    <cellStyle name="T_3.AM THANH CONG CONG 2 5" xfId="21202"/>
    <cellStyle name="T_3.AM THANH CONG CONG 2 5 2" xfId="21204"/>
    <cellStyle name="T_3.AM THANH CONG CONG 2 6" xfId="21205"/>
    <cellStyle name="T_3.AM THANH CONG CONG 2 6 2" xfId="21207"/>
    <cellStyle name="T_3.AM THANH CONG CONG 2 7" xfId="21208"/>
    <cellStyle name="T_3.AM THANH CONG CONG 2 7 2" xfId="21210"/>
    <cellStyle name="T_3.AM THANH CONG CONG 2 8" xfId="2172"/>
    <cellStyle name="T_3.AM THANH CONG CONG 2 8 2" xfId="3276"/>
    <cellStyle name="T_3.AM THANH CONG CONG 3" xfId="1549"/>
    <cellStyle name="T_3.AM THANH CONG CONG 3 2" xfId="21212"/>
    <cellStyle name="T_3.AM THANH CONG CONG 3 2 2" xfId="21213"/>
    <cellStyle name="T_3.AM THANH CONG CONG 3 2 2 2" xfId="21214"/>
    <cellStyle name="T_3.AM THANH CONG CONG 3 2 3" xfId="21215"/>
    <cellStyle name="T_3.AM THANH CONG CONG 3 2 3 2" xfId="21216"/>
    <cellStyle name="T_3.AM THANH CONG CONG 3 2 4" xfId="11480"/>
    <cellStyle name="T_3.AM THANH CONG CONG 3 2 4 2" xfId="21217"/>
    <cellStyle name="T_3.AM THANH CONG CONG 3 2 5" xfId="21218"/>
    <cellStyle name="T_3.AM THANH CONG CONG 3 2 5 2" xfId="21220"/>
    <cellStyle name="T_3.AM THANH CONG CONG 3 2 6" xfId="21221"/>
    <cellStyle name="T_3.AM THANH CONG CONG 3 2 6 2" xfId="18341"/>
    <cellStyle name="T_3.AM THANH CONG CONG 3 2 7" xfId="16542"/>
    <cellStyle name="T_3.AM THANH CONG CONG 3 3" xfId="21223"/>
    <cellStyle name="T_3.AM THANH CONG CONG 3 3 2" xfId="21224"/>
    <cellStyle name="T_3.AM THANH CONG CONG 3 3 2 2" xfId="21225"/>
    <cellStyle name="T_3.AM THANH CONG CONG 3 3 3" xfId="21226"/>
    <cellStyle name="T_3.AM THANH CONG CONG 3 3 3 2" xfId="21229"/>
    <cellStyle name="T_3.AM THANH CONG CONG 3 3 4" xfId="8138"/>
    <cellStyle name="T_3.AM THANH CONG CONG 3 3 4 2" xfId="20810"/>
    <cellStyle name="T_3.AM THANH CONG CONG 3 3 5" xfId="21231"/>
    <cellStyle name="T_3.AM THANH CONG CONG 3 3 5 2" xfId="1174"/>
    <cellStyle name="T_3.AM THANH CONG CONG 3 3 6" xfId="21235"/>
    <cellStyle name="T_3.AM THANH CONG CONG 3 3 6 2" xfId="21238"/>
    <cellStyle name="T_3.AM THANH CONG CONG 3 3 7" xfId="16552"/>
    <cellStyle name="T_3.AM THANH CONG CONG 3 4" xfId="21241"/>
    <cellStyle name="T_3.AM THANH CONG CONG 3 4 2" xfId="21245"/>
    <cellStyle name="T_3.AM THANH CONG CONG 3 5" xfId="9928"/>
    <cellStyle name="T_3.AM THANH CONG CONG 3 5 2" xfId="21248"/>
    <cellStyle name="T_3.AM THANH CONG CONG 3 6" xfId="21249"/>
    <cellStyle name="T_3.AM THANH CONG CONG 3 6 2" xfId="21251"/>
    <cellStyle name="T_3.AM THANH CONG CONG 3 7" xfId="21252"/>
    <cellStyle name="T_3.AM THANH CONG CONG 3 7 2" xfId="21253"/>
    <cellStyle name="T_3.AM THANH CONG CONG 3 8" xfId="21254"/>
    <cellStyle name="T_3.AM THANH CONG CONG 3 8 2" xfId="21255"/>
    <cellStyle name="T_3.AM THANH CONG CONG 4" xfId="21256"/>
    <cellStyle name="T_3.AM THANH CONG CONG 4 2" xfId="14657"/>
    <cellStyle name="T_3.AM THANH CONG CONG 4 2 2" xfId="11332"/>
    <cellStyle name="T_3.AM THANH CONG CONG 4 3" xfId="6223"/>
    <cellStyle name="T_3.AM THANH CONG CONG 4 3 2" xfId="8187"/>
    <cellStyle name="T_3.AM THANH CONG CONG 4 4" xfId="9114"/>
    <cellStyle name="T_3.AM THANH CONG CONG 4 4 2" xfId="9134"/>
    <cellStyle name="T_3.AM THANH CONG CONG 4 5" xfId="1491"/>
    <cellStyle name="T_3.AM THANH CONG CONG 4 5 2" xfId="14662"/>
    <cellStyle name="T_3.AM THANH CONG CONG 4 6" xfId="14666"/>
    <cellStyle name="T_3.AM THANH CONG CONG 4 6 2" xfId="20469"/>
    <cellStyle name="T_3.AM THANH CONG CONG 4 7" xfId="21259"/>
    <cellStyle name="T_3.AM THANH CONG CONG 5" xfId="21260"/>
    <cellStyle name="T_3.AM THANH CONG CONG 5 2" xfId="21262"/>
    <cellStyle name="T_3.AM THANH CONG CONG 5 2 2" xfId="20827"/>
    <cellStyle name="T_3.AM THANH CONG CONG 5 3" xfId="21264"/>
    <cellStyle name="T_3.AM THANH CONG CONG 5 3 2" xfId="20850"/>
    <cellStyle name="T_3.AM THANH CONG CONG 5 4" xfId="21265"/>
    <cellStyle name="T_3.AM THANH CONG CONG 5 4 2" xfId="15388"/>
    <cellStyle name="T_3.AM THANH CONG CONG 5 5" xfId="9932"/>
    <cellStyle name="T_3.AM THANH CONG CONG 5 5 2" xfId="9920"/>
    <cellStyle name="T_3.AM THANH CONG CONG 5 6" xfId="21269"/>
    <cellStyle name="T_3.AM THANH CONG CONG 5 6 2" xfId="21271"/>
    <cellStyle name="T_3.AM THANH CONG CONG 5 7" xfId="21272"/>
    <cellStyle name="T_3.AM THANH CONG CONG 6" xfId="21275"/>
    <cellStyle name="T_3.AM THANH CONG CONG 6 2" xfId="21277"/>
    <cellStyle name="T_3.AM THANH CONG CONG 6 2 2" xfId="21279"/>
    <cellStyle name="T_3.AM THANH CONG CONG 6 3" xfId="4215"/>
    <cellStyle name="T_3.AM THANH CONG CONG 6 3 2" xfId="21281"/>
    <cellStyle name="T_3.AM THANH CONG CONG 6 4" xfId="1793"/>
    <cellStyle name="T_3.AM THANH CONG CONG 6 4 2" xfId="15116"/>
    <cellStyle name="T_3.AM THANH CONG CONG 6 5" xfId="1802"/>
    <cellStyle name="T_3.AM THANH CONG CONG 6 5 2" xfId="15377"/>
    <cellStyle name="T_3.AM THANH CONG CONG 6 6" xfId="7537"/>
    <cellStyle name="T_3.AM THANH CONG CONG 6 6 2" xfId="4874"/>
    <cellStyle name="T_3.AM THANH CONG CONG 6 7" xfId="21283"/>
    <cellStyle name="T_3.AM THANH CONG CONG 7" xfId="6491"/>
    <cellStyle name="T_3.AM THANH CONG CONG 7 2" xfId="976"/>
    <cellStyle name="T_3.AM THANH CONG CONG 8" xfId="4391"/>
    <cellStyle name="T_3.AM THANH CONG CONG 8 2" xfId="21285"/>
    <cellStyle name="T_3.AM THANH CONG CONG 9" xfId="21287"/>
    <cellStyle name="T_3.AM THANH CONG CONG 9 2" xfId="5906"/>
    <cellStyle name="T_3.AM THANH CONG CONG_pre Cao Oc Lan Phuong 20100510 (mau 10) - Tinh" xfId="19472"/>
    <cellStyle name="T_3.AM THANH CONG CONG_pre Cao Oc Lan Phuong 20100510 (mau 10) - Tinh 10" xfId="18602"/>
    <cellStyle name="T_3.AM THANH CONG CONG_pre Cao Oc Lan Phuong 20100510 (mau 10) - Tinh 10 2" xfId="18604"/>
    <cellStyle name="T_3.AM THANH CONG CONG_pre Cao Oc Lan Phuong 20100510 (mau 10) - Tinh 11" xfId="21290"/>
    <cellStyle name="T_3.AM THANH CONG CONG_pre Cao Oc Lan Phuong 20100510 (mau 10) - Tinh 11 2" xfId="21291"/>
    <cellStyle name="T_3.AM THANH CONG CONG_pre Cao Oc Lan Phuong 20100510 (mau 10) - Tinh 2" xfId="17955"/>
    <cellStyle name="T_3.AM THANH CONG CONG_pre Cao Oc Lan Phuong 20100510 (mau 10) - Tinh 2 2" xfId="11167"/>
    <cellStyle name="T_3.AM THANH CONG CONG_pre Cao Oc Lan Phuong 20100510 (mau 10) - Tinh 2 2 2" xfId="4094"/>
    <cellStyle name="T_3.AM THANH CONG CONG_pre Cao Oc Lan Phuong 20100510 (mau 10) - Tinh 2 2 2 2" xfId="16484"/>
    <cellStyle name="T_3.AM THANH CONG CONG_pre Cao Oc Lan Phuong 20100510 (mau 10) - Tinh 2 2 3" xfId="17968"/>
    <cellStyle name="T_3.AM THANH CONG CONG_pre Cao Oc Lan Phuong 20100510 (mau 10) - Tinh 2 2 3 2" xfId="16540"/>
    <cellStyle name="T_3.AM THANH CONG CONG_pre Cao Oc Lan Phuong 20100510 (mau 10) - Tinh 2 2 4" xfId="21292"/>
    <cellStyle name="T_3.AM THANH CONG CONG_pre Cao Oc Lan Phuong 20100510 (mau 10) - Tinh 2 2 4 2" xfId="16578"/>
    <cellStyle name="T_3.AM THANH CONG CONG_pre Cao Oc Lan Phuong 20100510 (mau 10) - Tinh 2 2 5" xfId="21293"/>
    <cellStyle name="T_3.AM THANH CONG CONG_pre Cao Oc Lan Phuong 20100510 (mau 10) - Tinh 2 2 5 2" xfId="753"/>
    <cellStyle name="T_3.AM THANH CONG CONG_pre Cao Oc Lan Phuong 20100510 (mau 10) - Tinh 2 2 6" xfId="4565"/>
    <cellStyle name="T_3.AM THANH CONG CONG_pre Cao Oc Lan Phuong 20100510 (mau 10) - Tinh 2 2 6 2" xfId="13109"/>
    <cellStyle name="T_3.AM THANH CONG CONG_pre Cao Oc Lan Phuong 20100510 (mau 10) - Tinh 2 2 7" xfId="21294"/>
    <cellStyle name="T_3.AM THANH CONG CONG_pre Cao Oc Lan Phuong 20100510 (mau 10) - Tinh 2 3" xfId="11172"/>
    <cellStyle name="T_3.AM THANH CONG CONG_pre Cao Oc Lan Phuong 20100510 (mau 10) - Tinh 2 3 2" xfId="1605"/>
    <cellStyle name="T_3.AM THANH CONG CONG_pre Cao Oc Lan Phuong 20100510 (mau 10) - Tinh 2 3 2 2" xfId="19785"/>
    <cellStyle name="T_3.AM THANH CONG CONG_pre Cao Oc Lan Phuong 20100510 (mau 10) - Tinh 2 3 3" xfId="19788"/>
    <cellStyle name="T_3.AM THANH CONG CONG_pre Cao Oc Lan Phuong 20100510 (mau 10) - Tinh 2 3 3 2" xfId="21295"/>
    <cellStyle name="T_3.AM THANH CONG CONG_pre Cao Oc Lan Phuong 20100510 (mau 10) - Tinh 2 3 4" xfId="21296"/>
    <cellStyle name="T_3.AM THANH CONG CONG_pre Cao Oc Lan Phuong 20100510 (mau 10) - Tinh 2 3 4 2" xfId="21297"/>
    <cellStyle name="T_3.AM THANH CONG CONG_pre Cao Oc Lan Phuong 20100510 (mau 10) - Tinh 2 3 5" xfId="21298"/>
    <cellStyle name="T_3.AM THANH CONG CONG_pre Cao Oc Lan Phuong 20100510 (mau 10) - Tinh 2 3 5 2" xfId="4213"/>
    <cellStyle name="T_3.AM THANH CONG CONG_pre Cao Oc Lan Phuong 20100510 (mau 10) - Tinh 2 3 6" xfId="21299"/>
    <cellStyle name="T_3.AM THANH CONG CONG_pre Cao Oc Lan Phuong 20100510 (mau 10) - Tinh 2 3 6 2" xfId="21301"/>
    <cellStyle name="T_3.AM THANH CONG CONG_pre Cao Oc Lan Phuong 20100510 (mau 10) - Tinh 2 3 7" xfId="21302"/>
    <cellStyle name="T_3.AM THANH CONG CONG_pre Cao Oc Lan Phuong 20100510 (mau 10) - Tinh 2 4" xfId="10929"/>
    <cellStyle name="T_3.AM THANH CONG CONG_pre Cao Oc Lan Phuong 20100510 (mau 10) - Tinh 2 4 2" xfId="3180"/>
    <cellStyle name="T_3.AM THANH CONG CONG_pre Cao Oc Lan Phuong 20100510 (mau 10) - Tinh 2 5" xfId="2884"/>
    <cellStyle name="T_3.AM THANH CONG CONG_pre Cao Oc Lan Phuong 20100510 (mau 10) - Tinh 2 5 2" xfId="8106"/>
    <cellStyle name="T_3.AM THANH CONG CONG_pre Cao Oc Lan Phuong 20100510 (mau 10) - Tinh 2 6" xfId="7935"/>
    <cellStyle name="T_3.AM THANH CONG CONG_pre Cao Oc Lan Phuong 20100510 (mau 10) - Tinh 2 6 2" xfId="21303"/>
    <cellStyle name="T_3.AM THANH CONG CONG_pre Cao Oc Lan Phuong 20100510 (mau 10) - Tinh 2 7" xfId="21305"/>
    <cellStyle name="T_3.AM THANH CONG CONG_pre Cao Oc Lan Phuong 20100510 (mau 10) - Tinh 2 7 2" xfId="2063"/>
    <cellStyle name="T_3.AM THANH CONG CONG_pre Cao Oc Lan Phuong 20100510 (mau 10) - Tinh 2 8" xfId="21307"/>
    <cellStyle name="T_3.AM THANH CONG CONG_pre Cao Oc Lan Phuong 20100510 (mau 10) - Tinh 2 8 2" xfId="21310"/>
    <cellStyle name="T_3.AM THANH CONG CONG_pre Cao Oc Lan Phuong 20100510 (mau 10) - Tinh 3" xfId="10449"/>
    <cellStyle name="T_3.AM THANH CONG CONG_pre Cao Oc Lan Phuong 20100510 (mau 10) - Tinh 3 2" xfId="4705"/>
    <cellStyle name="T_3.AM THANH CONG CONG_pre Cao Oc Lan Phuong 20100510 (mau 10) - Tinh 3 2 2" xfId="11210"/>
    <cellStyle name="T_3.AM THANH CONG CONG_pre Cao Oc Lan Phuong 20100510 (mau 10) - Tinh 3 2 2 2" xfId="21312"/>
    <cellStyle name="T_3.AM THANH CONG CONG_pre Cao Oc Lan Phuong 20100510 (mau 10) - Tinh 3 2 3" xfId="21313"/>
    <cellStyle name="T_3.AM THANH CONG CONG_pre Cao Oc Lan Phuong 20100510 (mau 10) - Tinh 3 2 3 2" xfId="21314"/>
    <cellStyle name="T_3.AM THANH CONG CONG_pre Cao Oc Lan Phuong 20100510 (mau 10) - Tinh 3 2 4" xfId="21315"/>
    <cellStyle name="T_3.AM THANH CONG CONG_pre Cao Oc Lan Phuong 20100510 (mau 10) - Tinh 3 2 4 2" xfId="21317"/>
    <cellStyle name="T_3.AM THANH CONG CONG_pre Cao Oc Lan Phuong 20100510 (mau 10) - Tinh 3 2 5" xfId="21318"/>
    <cellStyle name="T_3.AM THANH CONG CONG_pre Cao Oc Lan Phuong 20100510 (mau 10) - Tinh 3 2 5 2" xfId="21319"/>
    <cellStyle name="T_3.AM THANH CONG CONG_pre Cao Oc Lan Phuong 20100510 (mau 10) - Tinh 3 2 6" xfId="21320"/>
    <cellStyle name="T_3.AM THANH CONG CONG_pre Cao Oc Lan Phuong 20100510 (mau 10) - Tinh 3 2 6 2" xfId="21321"/>
    <cellStyle name="T_3.AM THANH CONG CONG_pre Cao Oc Lan Phuong 20100510 (mau 10) - Tinh 3 2 7" xfId="21322"/>
    <cellStyle name="T_3.AM THANH CONG CONG_pre Cao Oc Lan Phuong 20100510 (mau 10) - Tinh 3 3" xfId="11215"/>
    <cellStyle name="T_3.AM THANH CONG CONG_pre Cao Oc Lan Phuong 20100510 (mau 10) - Tinh 3 3 2" xfId="11219"/>
    <cellStyle name="T_3.AM THANH CONG CONG_pre Cao Oc Lan Phuong 20100510 (mau 10) - Tinh 3 3 2 2" xfId="21323"/>
    <cellStyle name="T_3.AM THANH CONG CONG_pre Cao Oc Lan Phuong 20100510 (mau 10) - Tinh 3 3 3" xfId="21324"/>
    <cellStyle name="T_3.AM THANH CONG CONG_pre Cao Oc Lan Phuong 20100510 (mau 10) - Tinh 3 3 3 2" xfId="21325"/>
    <cellStyle name="T_3.AM THANH CONG CONG_pre Cao Oc Lan Phuong 20100510 (mau 10) - Tinh 3 3 4" xfId="21326"/>
    <cellStyle name="T_3.AM THANH CONG CONG_pre Cao Oc Lan Phuong 20100510 (mau 10) - Tinh 3 3 4 2" xfId="19738"/>
    <cellStyle name="T_3.AM THANH CONG CONG_pre Cao Oc Lan Phuong 20100510 (mau 10) - Tinh 3 3 5" xfId="21327"/>
    <cellStyle name="T_3.AM THANH CONG CONG_pre Cao Oc Lan Phuong 20100510 (mau 10) - Tinh 3 3 5 2" xfId="19751"/>
    <cellStyle name="T_3.AM THANH CONG CONG_pre Cao Oc Lan Phuong 20100510 (mau 10) - Tinh 3 3 6" xfId="21328"/>
    <cellStyle name="T_3.AM THANH CONG CONG_pre Cao Oc Lan Phuong 20100510 (mau 10) - Tinh 3 3 6 2" xfId="21329"/>
    <cellStyle name="T_3.AM THANH CONG CONG_pre Cao Oc Lan Phuong 20100510 (mau 10) - Tinh 3 3 7" xfId="21330"/>
    <cellStyle name="T_3.AM THANH CONG CONG_pre Cao Oc Lan Phuong 20100510 (mau 10) - Tinh 3 4" xfId="7160"/>
    <cellStyle name="T_3.AM THANH CONG CONG_pre Cao Oc Lan Phuong 20100510 (mau 10) - Tinh 3 4 2" xfId="11222"/>
    <cellStyle name="T_3.AM THANH CONG CONG_pre Cao Oc Lan Phuong 20100510 (mau 10) - Tinh 3 5" xfId="11226"/>
    <cellStyle name="T_3.AM THANH CONG CONG_pre Cao Oc Lan Phuong 20100510 (mau 10) - Tinh 3 5 2" xfId="11229"/>
    <cellStyle name="T_3.AM THANH CONG CONG_pre Cao Oc Lan Phuong 20100510 (mau 10) - Tinh 3 6" xfId="5147"/>
    <cellStyle name="T_3.AM THANH CONG CONG_pre Cao Oc Lan Phuong 20100510 (mau 10) - Tinh 3 6 2" xfId="21332"/>
    <cellStyle name="T_3.AM THANH CONG CONG_pre Cao Oc Lan Phuong 20100510 (mau 10) - Tinh 3 7" xfId="21335"/>
    <cellStyle name="T_3.AM THANH CONG CONG_pre Cao Oc Lan Phuong 20100510 (mau 10) - Tinh 3 7 2" xfId="13345"/>
    <cellStyle name="T_3.AM THANH CONG CONG_pre Cao Oc Lan Phuong 20100510 (mau 10) - Tinh 3 8" xfId="21338"/>
    <cellStyle name="T_3.AM THANH CONG CONG_pre Cao Oc Lan Phuong 20100510 (mau 10) - Tinh 3 8 2" xfId="21343"/>
    <cellStyle name="T_3.AM THANH CONG CONG_pre Cao Oc Lan Phuong 20100510 (mau 10) - Tinh 4" xfId="17963"/>
    <cellStyle name="T_3.AM THANH CONG CONG_pre Cao Oc Lan Phuong 20100510 (mau 10) - Tinh 4 2" xfId="10146"/>
    <cellStyle name="T_3.AM THANH CONG CONG_pre Cao Oc Lan Phuong 20100510 (mau 10) - Tinh 4 2 2" xfId="4549"/>
    <cellStyle name="T_3.AM THANH CONG CONG_pre Cao Oc Lan Phuong 20100510 (mau 10) - Tinh 4 3" xfId="11231"/>
    <cellStyle name="T_3.AM THANH CONG CONG_pre Cao Oc Lan Phuong 20100510 (mau 10) - Tinh 4 3 2" xfId="11235"/>
    <cellStyle name="T_3.AM THANH CONG CONG_pre Cao Oc Lan Phuong 20100510 (mau 10) - Tinh 4 4" xfId="8020"/>
    <cellStyle name="T_3.AM THANH CONG CONG_pre Cao Oc Lan Phuong 20100510 (mau 10) - Tinh 4 4 2" xfId="21346"/>
    <cellStyle name="T_3.AM THANH CONG CONG_pre Cao Oc Lan Phuong 20100510 (mau 10) - Tinh 4 5" xfId="21348"/>
    <cellStyle name="T_3.AM THANH CONG CONG_pre Cao Oc Lan Phuong 20100510 (mau 10) - Tinh 4 5 2" xfId="21352"/>
    <cellStyle name="T_3.AM THANH CONG CONG_pre Cao Oc Lan Phuong 20100510 (mau 10) - Tinh 4 6" xfId="7825"/>
    <cellStyle name="T_3.AM THANH CONG CONG_pre Cao Oc Lan Phuong 20100510 (mau 10) - Tinh 4 6 2" xfId="21355"/>
    <cellStyle name="T_3.AM THANH CONG CONG_pre Cao Oc Lan Phuong 20100510 (mau 10) - Tinh 4 7" xfId="3598"/>
    <cellStyle name="T_3.AM THANH CONG CONG_pre Cao Oc Lan Phuong 20100510 (mau 10) - Tinh 5" xfId="21357"/>
    <cellStyle name="T_3.AM THANH CONG CONG_pre Cao Oc Lan Phuong 20100510 (mau 10) - Tinh 5 2" xfId="11257"/>
    <cellStyle name="T_3.AM THANH CONG CONG_pre Cao Oc Lan Phuong 20100510 (mau 10) - Tinh 5 2 2" xfId="1008"/>
    <cellStyle name="T_3.AM THANH CONG CONG_pre Cao Oc Lan Phuong 20100510 (mau 10) - Tinh 5 3" xfId="1924"/>
    <cellStyle name="T_3.AM THANH CONG CONG_pre Cao Oc Lan Phuong 20100510 (mau 10) - Tinh 5 3 2" xfId="11262"/>
    <cellStyle name="T_3.AM THANH CONG CONG_pre Cao Oc Lan Phuong 20100510 (mau 10) - Tinh 5 4" xfId="10936"/>
    <cellStyle name="T_3.AM THANH CONG CONG_pre Cao Oc Lan Phuong 20100510 (mau 10) - Tinh 5 4 2" xfId="21364"/>
    <cellStyle name="T_3.AM THANH CONG CONG_pre Cao Oc Lan Phuong 20100510 (mau 10) - Tinh 5 5" xfId="21369"/>
    <cellStyle name="T_3.AM THANH CONG CONG_pre Cao Oc Lan Phuong 20100510 (mau 10) - Tinh 5 5 2" xfId="21377"/>
    <cellStyle name="T_3.AM THANH CONG CONG_pre Cao Oc Lan Phuong 20100510 (mau 10) - Tinh 5 6" xfId="2133"/>
    <cellStyle name="T_3.AM THANH CONG CONG_pre Cao Oc Lan Phuong 20100510 (mau 10) - Tinh 5 6 2" xfId="21382"/>
    <cellStyle name="T_3.AM THANH CONG CONG_pre Cao Oc Lan Phuong 20100510 (mau 10) - Tinh 5 7" xfId="7219"/>
    <cellStyle name="T_3.AM THANH CONG CONG_pre Cao Oc Lan Phuong 20100510 (mau 10) - Tinh 6" xfId="15860"/>
    <cellStyle name="T_3.AM THANH CONG CONG_pre Cao Oc Lan Phuong 20100510 (mau 10) - Tinh 6 2" xfId="11280"/>
    <cellStyle name="T_3.AM THANH CONG CONG_pre Cao Oc Lan Phuong 20100510 (mau 10) - Tinh 6 2 2" xfId="5910"/>
    <cellStyle name="T_3.AM THANH CONG CONG_pre Cao Oc Lan Phuong 20100510 (mau 10) - Tinh 6 3" xfId="7328"/>
    <cellStyle name="T_3.AM THANH CONG CONG_pre Cao Oc Lan Phuong 20100510 (mau 10) - Tinh 6 3 2" xfId="6198"/>
    <cellStyle name="T_3.AM THANH CONG CONG_pre Cao Oc Lan Phuong 20100510 (mau 10) - Tinh 6 4" xfId="21385"/>
    <cellStyle name="T_3.AM THANH CONG CONG_pre Cao Oc Lan Phuong 20100510 (mau 10) - Tinh 6 4 2" xfId="21386"/>
    <cellStyle name="T_3.AM THANH CONG CONG_pre Cao Oc Lan Phuong 20100510 (mau 10) - Tinh 6 5" xfId="21388"/>
    <cellStyle name="T_3.AM THANH CONG CONG_pre Cao Oc Lan Phuong 20100510 (mau 10) - Tinh 6 5 2" xfId="21393"/>
    <cellStyle name="T_3.AM THANH CONG CONG_pre Cao Oc Lan Phuong 20100510 (mau 10) - Tinh 6 6" xfId="21395"/>
    <cellStyle name="T_3.AM THANH CONG CONG_pre Cao Oc Lan Phuong 20100510 (mau 10) - Tinh 6 6 2" xfId="11500"/>
    <cellStyle name="T_3.AM THANH CONG CONG_pre Cao Oc Lan Phuong 20100510 (mau 10) - Tinh 6 7" xfId="949"/>
    <cellStyle name="T_3.AM THANH CONG CONG_pre Cao Oc Lan Phuong 20100510 (mau 10) - Tinh 7" xfId="15187"/>
    <cellStyle name="T_3.AM THANH CONG CONG_pre Cao Oc Lan Phuong 20100510 (mau 10) - Tinh 7 2" xfId="21404"/>
    <cellStyle name="T_3.AM THANH CONG CONG_pre Cao Oc Lan Phuong 20100510 (mau 10) - Tinh 8" xfId="2571"/>
    <cellStyle name="T_3.AM THANH CONG CONG_pre Cao Oc Lan Phuong 20100510 (mau 10) - Tinh 8 2" xfId="21410"/>
    <cellStyle name="T_3.AM THANH CONG CONG_pre Cao Oc Lan Phuong 20100510 (mau 10) - Tinh 9" xfId="21416"/>
    <cellStyle name="T_3.AM THANH CONG CONG_pre Cao Oc Lan Phuong 20100510 (mau 10) - Tinh 9 2" xfId="6972"/>
    <cellStyle name="T_4.HE THONG CAMERA QUAN SAT" xfId="21418"/>
    <cellStyle name="T_4.HE THONG CAMERA QUAN SAT 10" xfId="21422"/>
    <cellStyle name="T_4.HE THONG CAMERA QUAN SAT 10 2" xfId="11118"/>
    <cellStyle name="T_4.HE THONG CAMERA QUAN SAT 11" xfId="21424"/>
    <cellStyle name="T_4.HE THONG CAMERA QUAN SAT 11 2" xfId="11125"/>
    <cellStyle name="T_4.HE THONG CAMERA QUAN SAT 2" xfId="21425"/>
    <cellStyle name="T_4.HE THONG CAMERA QUAN SAT 2 2" xfId="21428"/>
    <cellStyle name="T_4.HE THONG CAMERA QUAN SAT 2 2 2" xfId="539"/>
    <cellStyle name="T_4.HE THONG CAMERA QUAN SAT 2 2 2 2" xfId="21431"/>
    <cellStyle name="T_4.HE THONG CAMERA QUAN SAT 2 2 3" xfId="21433"/>
    <cellStyle name="T_4.HE THONG CAMERA QUAN SAT 2 2 3 2" xfId="21436"/>
    <cellStyle name="T_4.HE THONG CAMERA QUAN SAT 2 2 4" xfId="21438"/>
    <cellStyle name="T_4.HE THONG CAMERA QUAN SAT 2 2 4 2" xfId="21439"/>
    <cellStyle name="T_4.HE THONG CAMERA QUAN SAT 2 2 5" xfId="21440"/>
    <cellStyle name="T_4.HE THONG CAMERA QUAN SAT 2 2 5 2" xfId="7886"/>
    <cellStyle name="T_4.HE THONG CAMERA QUAN SAT 2 2 6" xfId="21441"/>
    <cellStyle name="T_4.HE THONG CAMERA QUAN SAT 2 2 6 2" xfId="2928"/>
    <cellStyle name="T_4.HE THONG CAMERA QUAN SAT 2 2 7" xfId="336"/>
    <cellStyle name="T_4.HE THONG CAMERA QUAN SAT 2 3" xfId="21442"/>
    <cellStyle name="T_4.HE THONG CAMERA QUAN SAT 2 3 2" xfId="13351"/>
    <cellStyle name="T_4.HE THONG CAMERA QUAN SAT 2 3 2 2" xfId="13357"/>
    <cellStyle name="T_4.HE THONG CAMERA QUAN SAT 2 3 3" xfId="13361"/>
    <cellStyle name="T_4.HE THONG CAMERA QUAN SAT 2 3 3 2" xfId="13368"/>
    <cellStyle name="T_4.HE THONG CAMERA QUAN SAT 2 3 4" xfId="13373"/>
    <cellStyle name="T_4.HE THONG CAMERA QUAN SAT 2 3 4 2" xfId="21444"/>
    <cellStyle name="T_4.HE THONG CAMERA QUAN SAT 2 3 5" xfId="13376"/>
    <cellStyle name="T_4.HE THONG CAMERA QUAN SAT 2 3 5 2" xfId="21445"/>
    <cellStyle name="T_4.HE THONG CAMERA QUAN SAT 2 3 6" xfId="21446"/>
    <cellStyle name="T_4.HE THONG CAMERA QUAN SAT 2 3 6 2" xfId="21447"/>
    <cellStyle name="T_4.HE THONG CAMERA QUAN SAT 2 3 7" xfId="21448"/>
    <cellStyle name="T_4.HE THONG CAMERA QUAN SAT 2 4" xfId="21449"/>
    <cellStyle name="T_4.HE THONG CAMERA QUAN SAT 2 4 2" xfId="7353"/>
    <cellStyle name="T_4.HE THONG CAMERA QUAN SAT 2 5" xfId="16906"/>
    <cellStyle name="T_4.HE THONG CAMERA QUAN SAT 2 5 2" xfId="16612"/>
    <cellStyle name="T_4.HE THONG CAMERA QUAN SAT 2 6" xfId="16908"/>
    <cellStyle name="T_4.HE THONG CAMERA QUAN SAT 2 6 2" xfId="83"/>
    <cellStyle name="T_4.HE THONG CAMERA QUAN SAT 2 7" xfId="16719"/>
    <cellStyle name="T_4.HE THONG CAMERA QUAN SAT 2 7 2" xfId="16820"/>
    <cellStyle name="T_4.HE THONG CAMERA QUAN SAT 2 8" xfId="16911"/>
    <cellStyle name="T_4.HE THONG CAMERA QUAN SAT 2 8 2" xfId="16914"/>
    <cellStyle name="T_4.HE THONG CAMERA QUAN SAT 3" xfId="21451"/>
    <cellStyle name="T_4.HE THONG CAMERA QUAN SAT 3 2" xfId="21453"/>
    <cellStyle name="T_4.HE THONG CAMERA QUAN SAT 3 2 2" xfId="21455"/>
    <cellStyle name="T_4.HE THONG CAMERA QUAN SAT 3 2 2 2" xfId="21457"/>
    <cellStyle name="T_4.HE THONG CAMERA QUAN SAT 3 2 3" xfId="10716"/>
    <cellStyle name="T_4.HE THONG CAMERA QUAN SAT 3 2 3 2" xfId="21459"/>
    <cellStyle name="T_4.HE THONG CAMERA QUAN SAT 3 2 4" xfId="21461"/>
    <cellStyle name="T_4.HE THONG CAMERA QUAN SAT 3 2 4 2" xfId="21462"/>
    <cellStyle name="T_4.HE THONG CAMERA QUAN SAT 3 2 5" xfId="21463"/>
    <cellStyle name="T_4.HE THONG CAMERA QUAN SAT 3 2 5 2" xfId="21466"/>
    <cellStyle name="T_4.HE THONG CAMERA QUAN SAT 3 2 6" xfId="21467"/>
    <cellStyle name="T_4.HE THONG CAMERA QUAN SAT 3 2 6 2" xfId="21469"/>
    <cellStyle name="T_4.HE THONG CAMERA QUAN SAT 3 2 7" xfId="21472"/>
    <cellStyle name="T_4.HE THONG CAMERA QUAN SAT 3 3" xfId="21475"/>
    <cellStyle name="T_4.HE THONG CAMERA QUAN SAT 3 3 2" xfId="21477"/>
    <cellStyle name="T_4.HE THONG CAMERA QUAN SAT 3 3 2 2" xfId="21479"/>
    <cellStyle name="T_4.HE THONG CAMERA QUAN SAT 3 3 3" xfId="1962"/>
    <cellStyle name="T_4.HE THONG CAMERA QUAN SAT 3 3 3 2" xfId="21481"/>
    <cellStyle name="T_4.HE THONG CAMERA QUAN SAT 3 3 4" xfId="21483"/>
    <cellStyle name="T_4.HE THONG CAMERA QUAN SAT 3 3 4 2" xfId="21484"/>
    <cellStyle name="T_4.HE THONG CAMERA QUAN SAT 3 3 5" xfId="21485"/>
    <cellStyle name="T_4.HE THONG CAMERA QUAN SAT 3 3 5 2" xfId="21486"/>
    <cellStyle name="T_4.HE THONG CAMERA QUAN SAT 3 3 6" xfId="21487"/>
    <cellStyle name="T_4.HE THONG CAMERA QUAN SAT 3 3 6 2" xfId="21488"/>
    <cellStyle name="T_4.HE THONG CAMERA QUAN SAT 3 3 7" xfId="21492"/>
    <cellStyle name="T_4.HE THONG CAMERA QUAN SAT 3 4" xfId="21493"/>
    <cellStyle name="T_4.HE THONG CAMERA QUAN SAT 3 4 2" xfId="21494"/>
    <cellStyle name="T_4.HE THONG CAMERA QUAN SAT 3 5" xfId="16921"/>
    <cellStyle name="T_4.HE THONG CAMERA QUAN SAT 3 5 2" xfId="2373"/>
    <cellStyle name="T_4.HE THONG CAMERA QUAN SAT 3 6" xfId="16923"/>
    <cellStyle name="T_4.HE THONG CAMERA QUAN SAT 3 6 2" xfId="7448"/>
    <cellStyle name="T_4.HE THONG CAMERA QUAN SAT 3 7" xfId="16722"/>
    <cellStyle name="T_4.HE THONG CAMERA QUAN SAT 3 7 2" xfId="16925"/>
    <cellStyle name="T_4.HE THONG CAMERA QUAN SAT 3 8" xfId="16928"/>
    <cellStyle name="T_4.HE THONG CAMERA QUAN SAT 3 8 2" xfId="16930"/>
    <cellStyle name="T_4.HE THONG CAMERA QUAN SAT 4" xfId="7957"/>
    <cellStyle name="T_4.HE THONG CAMERA QUAN SAT 4 2" xfId="10963"/>
    <cellStyle name="T_4.HE THONG CAMERA QUAN SAT 4 2 2" xfId="21496"/>
    <cellStyle name="T_4.HE THONG CAMERA QUAN SAT 4 3" xfId="156"/>
    <cellStyle name="T_4.HE THONG CAMERA QUAN SAT 4 3 2" xfId="21499"/>
    <cellStyle name="T_4.HE THONG CAMERA QUAN SAT 4 4" xfId="21500"/>
    <cellStyle name="T_4.HE THONG CAMERA QUAN SAT 4 4 2" xfId="21502"/>
    <cellStyle name="T_4.HE THONG CAMERA QUAN SAT 4 5" xfId="16936"/>
    <cellStyle name="T_4.HE THONG CAMERA QUAN SAT 4 5 2" xfId="21503"/>
    <cellStyle name="T_4.HE THONG CAMERA QUAN SAT 4 6" xfId="21504"/>
    <cellStyle name="T_4.HE THONG CAMERA QUAN SAT 4 6 2" xfId="21505"/>
    <cellStyle name="T_4.HE THONG CAMERA QUAN SAT 4 7" xfId="16725"/>
    <cellStyle name="T_4.HE THONG CAMERA QUAN SAT 5" xfId="11175"/>
    <cellStyle name="T_4.HE THONG CAMERA QUAN SAT 5 2" xfId="3207"/>
    <cellStyle name="T_4.HE THONG CAMERA QUAN SAT 5 2 2" xfId="4075"/>
    <cellStyle name="T_4.HE THONG CAMERA QUAN SAT 5 3" xfId="7411"/>
    <cellStyle name="T_4.HE THONG CAMERA QUAN SAT 5 3 2" xfId="4991"/>
    <cellStyle name="T_4.HE THONG CAMERA QUAN SAT 5 4" xfId="21507"/>
    <cellStyle name="T_4.HE THONG CAMERA QUAN SAT 5 4 2" xfId="21508"/>
    <cellStyle name="T_4.HE THONG CAMERA QUAN SAT 5 5" xfId="16938"/>
    <cellStyle name="T_4.HE THONG CAMERA QUAN SAT 5 5 2" xfId="21511"/>
    <cellStyle name="T_4.HE THONG CAMERA QUAN SAT 5 6" xfId="21512"/>
    <cellStyle name="T_4.HE THONG CAMERA QUAN SAT 5 6 2" xfId="21513"/>
    <cellStyle name="T_4.HE THONG CAMERA QUAN SAT 5 7" xfId="1591"/>
    <cellStyle name="T_4.HE THONG CAMERA QUAN SAT 6" xfId="11178"/>
    <cellStyle name="T_4.HE THONG CAMERA QUAN SAT 6 2" xfId="11181"/>
    <cellStyle name="T_4.HE THONG CAMERA QUAN SAT 6 2 2" xfId="16659"/>
    <cellStyle name="T_4.HE THONG CAMERA QUAN SAT 6 3" xfId="17801"/>
    <cellStyle name="T_4.HE THONG CAMERA QUAN SAT 6 3 2" xfId="17803"/>
    <cellStyle name="T_4.HE THONG CAMERA QUAN SAT 6 4" xfId="17805"/>
    <cellStyle name="T_4.HE THONG CAMERA QUAN SAT 6 4 2" xfId="17809"/>
    <cellStyle name="T_4.HE THONG CAMERA QUAN SAT 6 5" xfId="16941"/>
    <cellStyle name="T_4.HE THONG CAMERA QUAN SAT 6 5 2" xfId="9563"/>
    <cellStyle name="T_4.HE THONG CAMERA QUAN SAT 6 6" xfId="17811"/>
    <cellStyle name="T_4.HE THONG CAMERA QUAN SAT 6 6 2" xfId="17815"/>
    <cellStyle name="T_4.HE THONG CAMERA QUAN SAT 6 7" xfId="17816"/>
    <cellStyle name="T_4.HE THONG CAMERA QUAN SAT 7" xfId="11188"/>
    <cellStyle name="T_4.HE THONG CAMERA QUAN SAT 7 2" xfId="11191"/>
    <cellStyle name="T_4.HE THONG CAMERA QUAN SAT 8" xfId="11194"/>
    <cellStyle name="T_4.HE THONG CAMERA QUAN SAT 8 2" xfId="1849"/>
    <cellStyle name="T_4.HE THONG CAMERA QUAN SAT 9" xfId="11198"/>
    <cellStyle name="T_4.HE THONG CAMERA QUAN SAT 9 2" xfId="21517"/>
    <cellStyle name="T_4.HE THONG CAMERA QUAN SAT_pre Cao Oc Lan Phuong 20100510 (mau 10) - Tinh" xfId="21518"/>
    <cellStyle name="T_4.HE THONG CAMERA QUAN SAT_pre Cao Oc Lan Phuong 20100510 (mau 10) - Tinh 10" xfId="21520"/>
    <cellStyle name="T_4.HE THONG CAMERA QUAN SAT_pre Cao Oc Lan Phuong 20100510 (mau 10) - Tinh 10 2" xfId="21521"/>
    <cellStyle name="T_4.HE THONG CAMERA QUAN SAT_pre Cao Oc Lan Phuong 20100510 (mau 10) - Tinh 11" xfId="1780"/>
    <cellStyle name="T_4.HE THONG CAMERA QUAN SAT_pre Cao Oc Lan Phuong 20100510 (mau 10) - Tinh 11 2" xfId="21522"/>
    <cellStyle name="T_4.HE THONG CAMERA QUAN SAT_pre Cao Oc Lan Phuong 20100510 (mau 10) - Tinh 2" xfId="18396"/>
    <cellStyle name="T_4.HE THONG CAMERA QUAN SAT_pre Cao Oc Lan Phuong 20100510 (mau 10) - Tinh 2 2" xfId="18398"/>
    <cellStyle name="T_4.HE THONG CAMERA QUAN SAT_pre Cao Oc Lan Phuong 20100510 (mau 10) - Tinh 2 2 2" xfId="21523"/>
    <cellStyle name="T_4.HE THONG CAMERA QUAN SAT_pre Cao Oc Lan Phuong 20100510 (mau 10) - Tinh 2 2 2 2" xfId="21525"/>
    <cellStyle name="T_4.HE THONG CAMERA QUAN SAT_pre Cao Oc Lan Phuong 20100510 (mau 10) - Tinh 2 2 3" xfId="21528"/>
    <cellStyle name="T_4.HE THONG CAMERA QUAN SAT_pre Cao Oc Lan Phuong 20100510 (mau 10) - Tinh 2 2 3 2" xfId="21530"/>
    <cellStyle name="T_4.HE THONG CAMERA QUAN SAT_pre Cao Oc Lan Phuong 20100510 (mau 10) - Tinh 2 2 4" xfId="20421"/>
    <cellStyle name="T_4.HE THONG CAMERA QUAN SAT_pre Cao Oc Lan Phuong 20100510 (mau 10) - Tinh 2 2 4 2" xfId="21532"/>
    <cellStyle name="T_4.HE THONG CAMERA QUAN SAT_pre Cao Oc Lan Phuong 20100510 (mau 10) - Tinh 2 2 5" xfId="1464"/>
    <cellStyle name="T_4.HE THONG CAMERA QUAN SAT_pre Cao Oc Lan Phuong 20100510 (mau 10) - Tinh 2 2 5 2" xfId="21534"/>
    <cellStyle name="T_4.HE THONG CAMERA QUAN SAT_pre Cao Oc Lan Phuong 20100510 (mau 10) - Tinh 2 2 6" xfId="7617"/>
    <cellStyle name="T_4.HE THONG CAMERA QUAN SAT_pre Cao Oc Lan Phuong 20100510 (mau 10) - Tinh 2 2 6 2" xfId="7627"/>
    <cellStyle name="T_4.HE THONG CAMERA QUAN SAT_pre Cao Oc Lan Phuong 20100510 (mau 10) - Tinh 2 2 7" xfId="7227"/>
    <cellStyle name="T_4.HE THONG CAMERA QUAN SAT_pre Cao Oc Lan Phuong 20100510 (mau 10) - Tinh 2 3" xfId="18118"/>
    <cellStyle name="T_4.HE THONG CAMERA QUAN SAT_pre Cao Oc Lan Phuong 20100510 (mau 10) - Tinh 2 3 2" xfId="21535"/>
    <cellStyle name="T_4.HE THONG CAMERA QUAN SAT_pre Cao Oc Lan Phuong 20100510 (mau 10) - Tinh 2 3 2 2" xfId="21538"/>
    <cellStyle name="T_4.HE THONG CAMERA QUAN SAT_pre Cao Oc Lan Phuong 20100510 (mau 10) - Tinh 2 3 3" xfId="21541"/>
    <cellStyle name="T_4.HE THONG CAMERA QUAN SAT_pre Cao Oc Lan Phuong 20100510 (mau 10) - Tinh 2 3 3 2" xfId="21544"/>
    <cellStyle name="T_4.HE THONG CAMERA QUAN SAT_pre Cao Oc Lan Phuong 20100510 (mau 10) - Tinh 2 3 4" xfId="21546"/>
    <cellStyle name="T_4.HE THONG CAMERA QUAN SAT_pre Cao Oc Lan Phuong 20100510 (mau 10) - Tinh 2 3 4 2" xfId="21548"/>
    <cellStyle name="T_4.HE THONG CAMERA QUAN SAT_pre Cao Oc Lan Phuong 20100510 (mau 10) - Tinh 2 3 5" xfId="21550"/>
    <cellStyle name="T_4.HE THONG CAMERA QUAN SAT_pre Cao Oc Lan Phuong 20100510 (mau 10) - Tinh 2 3 5 2" xfId="21552"/>
    <cellStyle name="T_4.HE THONG CAMERA QUAN SAT_pre Cao Oc Lan Phuong 20100510 (mau 10) - Tinh 2 3 6" xfId="7698"/>
    <cellStyle name="T_4.HE THONG CAMERA QUAN SAT_pre Cao Oc Lan Phuong 20100510 (mau 10) - Tinh 2 3 6 2" xfId="19996"/>
    <cellStyle name="T_4.HE THONG CAMERA QUAN SAT_pre Cao Oc Lan Phuong 20100510 (mau 10) - Tinh 2 3 7" xfId="20014"/>
    <cellStyle name="T_4.HE THONG CAMERA QUAN SAT_pre Cao Oc Lan Phuong 20100510 (mau 10) - Tinh 2 4" xfId="487"/>
    <cellStyle name="T_4.HE THONG CAMERA QUAN SAT_pre Cao Oc Lan Phuong 20100510 (mau 10) - Tinh 2 4 2" xfId="21553"/>
    <cellStyle name="T_4.HE THONG CAMERA QUAN SAT_pre Cao Oc Lan Phuong 20100510 (mau 10) - Tinh 2 5" xfId="21555"/>
    <cellStyle name="T_4.HE THONG CAMERA QUAN SAT_pre Cao Oc Lan Phuong 20100510 (mau 10) - Tinh 2 5 2" xfId="21556"/>
    <cellStyle name="T_4.HE THONG CAMERA QUAN SAT_pre Cao Oc Lan Phuong 20100510 (mau 10) - Tinh 2 6" xfId="21558"/>
    <cellStyle name="T_4.HE THONG CAMERA QUAN SAT_pre Cao Oc Lan Phuong 20100510 (mau 10) - Tinh 2 6 2" xfId="21559"/>
    <cellStyle name="T_4.HE THONG CAMERA QUAN SAT_pre Cao Oc Lan Phuong 20100510 (mau 10) - Tinh 2 7" xfId="21561"/>
    <cellStyle name="T_4.HE THONG CAMERA QUAN SAT_pre Cao Oc Lan Phuong 20100510 (mau 10) - Tinh 2 7 2" xfId="21562"/>
    <cellStyle name="T_4.HE THONG CAMERA QUAN SAT_pre Cao Oc Lan Phuong 20100510 (mau 10) - Tinh 2 8" xfId="21564"/>
    <cellStyle name="T_4.HE THONG CAMERA QUAN SAT_pre Cao Oc Lan Phuong 20100510 (mau 10) - Tinh 2 8 2" xfId="21566"/>
    <cellStyle name="T_4.HE THONG CAMERA QUAN SAT_pre Cao Oc Lan Phuong 20100510 (mau 10) - Tinh 3" xfId="18400"/>
    <cellStyle name="T_4.HE THONG CAMERA QUAN SAT_pre Cao Oc Lan Phuong 20100510 (mau 10) - Tinh 3 2" xfId="21567"/>
    <cellStyle name="T_4.HE THONG CAMERA QUAN SAT_pre Cao Oc Lan Phuong 20100510 (mau 10) - Tinh 3 2 2" xfId="21568"/>
    <cellStyle name="T_4.HE THONG CAMERA QUAN SAT_pre Cao Oc Lan Phuong 20100510 (mau 10) - Tinh 3 2 2 2" xfId="21571"/>
    <cellStyle name="T_4.HE THONG CAMERA QUAN SAT_pre Cao Oc Lan Phuong 20100510 (mau 10) - Tinh 3 2 3" xfId="21573"/>
    <cellStyle name="T_4.HE THONG CAMERA QUAN SAT_pre Cao Oc Lan Phuong 20100510 (mau 10) - Tinh 3 2 3 2" xfId="21575"/>
    <cellStyle name="T_4.HE THONG CAMERA QUAN SAT_pre Cao Oc Lan Phuong 20100510 (mau 10) - Tinh 3 2 4" xfId="21577"/>
    <cellStyle name="T_4.HE THONG CAMERA QUAN SAT_pre Cao Oc Lan Phuong 20100510 (mau 10) - Tinh 3 2 4 2" xfId="21579"/>
    <cellStyle name="T_4.HE THONG CAMERA QUAN SAT_pre Cao Oc Lan Phuong 20100510 (mau 10) - Tinh 3 2 5" xfId="21582"/>
    <cellStyle name="T_4.HE THONG CAMERA QUAN SAT_pre Cao Oc Lan Phuong 20100510 (mau 10) - Tinh 3 2 5 2" xfId="9208"/>
    <cellStyle name="T_4.HE THONG CAMERA QUAN SAT_pre Cao Oc Lan Phuong 20100510 (mau 10) - Tinh 3 2 6" xfId="21585"/>
    <cellStyle name="T_4.HE THONG CAMERA QUAN SAT_pre Cao Oc Lan Phuong 20100510 (mau 10) - Tinh 3 2 6 2" xfId="9219"/>
    <cellStyle name="T_4.HE THONG CAMERA QUAN SAT_pre Cao Oc Lan Phuong 20100510 (mau 10) - Tinh 3 2 7" xfId="2522"/>
    <cellStyle name="T_4.HE THONG CAMERA QUAN SAT_pre Cao Oc Lan Phuong 20100510 (mau 10) - Tinh 3 3" xfId="18121"/>
    <cellStyle name="T_4.HE THONG CAMERA QUAN SAT_pre Cao Oc Lan Phuong 20100510 (mau 10) - Tinh 3 3 2" xfId="5838"/>
    <cellStyle name="T_4.HE THONG CAMERA QUAN SAT_pre Cao Oc Lan Phuong 20100510 (mau 10) - Tinh 3 3 2 2" xfId="21586"/>
    <cellStyle name="T_4.HE THONG CAMERA QUAN SAT_pre Cao Oc Lan Phuong 20100510 (mau 10) - Tinh 3 3 3" xfId="21588"/>
    <cellStyle name="T_4.HE THONG CAMERA QUAN SAT_pre Cao Oc Lan Phuong 20100510 (mau 10) - Tinh 3 3 3 2" xfId="21590"/>
    <cellStyle name="T_4.HE THONG CAMERA QUAN SAT_pre Cao Oc Lan Phuong 20100510 (mau 10) - Tinh 3 3 4" xfId="21592"/>
    <cellStyle name="T_4.HE THONG CAMERA QUAN SAT_pre Cao Oc Lan Phuong 20100510 (mau 10) - Tinh 3 3 4 2" xfId="21594"/>
    <cellStyle name="T_4.HE THONG CAMERA QUAN SAT_pre Cao Oc Lan Phuong 20100510 (mau 10) - Tinh 3 3 5" xfId="21596"/>
    <cellStyle name="T_4.HE THONG CAMERA QUAN SAT_pre Cao Oc Lan Phuong 20100510 (mau 10) - Tinh 3 3 5 2" xfId="3963"/>
    <cellStyle name="T_4.HE THONG CAMERA QUAN SAT_pre Cao Oc Lan Phuong 20100510 (mau 10) - Tinh 3 3 6" xfId="21599"/>
    <cellStyle name="T_4.HE THONG CAMERA QUAN SAT_pre Cao Oc Lan Phuong 20100510 (mau 10) - Tinh 3 3 6 2" xfId="17213"/>
    <cellStyle name="T_4.HE THONG CAMERA QUAN SAT_pre Cao Oc Lan Phuong 20100510 (mau 10) - Tinh 3 3 7" xfId="21600"/>
    <cellStyle name="T_4.HE THONG CAMERA QUAN SAT_pre Cao Oc Lan Phuong 20100510 (mau 10) - Tinh 3 4" xfId="21601"/>
    <cellStyle name="T_4.HE THONG CAMERA QUAN SAT_pre Cao Oc Lan Phuong 20100510 (mau 10) - Tinh 3 4 2" xfId="21602"/>
    <cellStyle name="T_4.HE THONG CAMERA QUAN SAT_pre Cao Oc Lan Phuong 20100510 (mau 10) - Tinh 3 5" xfId="21605"/>
    <cellStyle name="T_4.HE THONG CAMERA QUAN SAT_pre Cao Oc Lan Phuong 20100510 (mau 10) - Tinh 3 5 2" xfId="21610"/>
    <cellStyle name="T_4.HE THONG CAMERA QUAN SAT_pre Cao Oc Lan Phuong 20100510 (mau 10) - Tinh 3 6" xfId="21612"/>
    <cellStyle name="T_4.HE THONG CAMERA QUAN SAT_pre Cao Oc Lan Phuong 20100510 (mau 10) - Tinh 3 6 2" xfId="21617"/>
    <cellStyle name="T_4.HE THONG CAMERA QUAN SAT_pre Cao Oc Lan Phuong 20100510 (mau 10) - Tinh 3 7" xfId="21619"/>
    <cellStyle name="T_4.HE THONG CAMERA QUAN SAT_pre Cao Oc Lan Phuong 20100510 (mau 10) - Tinh 3 7 2" xfId="21620"/>
    <cellStyle name="T_4.HE THONG CAMERA QUAN SAT_pre Cao Oc Lan Phuong 20100510 (mau 10) - Tinh 3 8" xfId="21622"/>
    <cellStyle name="T_4.HE THONG CAMERA QUAN SAT_pre Cao Oc Lan Phuong 20100510 (mau 10) - Tinh 3 8 2" xfId="18427"/>
    <cellStyle name="T_4.HE THONG CAMERA QUAN SAT_pre Cao Oc Lan Phuong 20100510 (mau 10) - Tinh 4" xfId="16609"/>
    <cellStyle name="T_4.HE THONG CAMERA QUAN SAT_pre Cao Oc Lan Phuong 20100510 (mau 10) - Tinh 4 2" xfId="21624"/>
    <cellStyle name="T_4.HE THONG CAMERA QUAN SAT_pre Cao Oc Lan Phuong 20100510 (mau 10) - Tinh 4 2 2" xfId="17181"/>
    <cellStyle name="T_4.HE THONG CAMERA QUAN SAT_pre Cao Oc Lan Phuong 20100510 (mau 10) - Tinh 4 3" xfId="21625"/>
    <cellStyle name="T_4.HE THONG CAMERA QUAN SAT_pre Cao Oc Lan Phuong 20100510 (mau 10) - Tinh 4 3 2" xfId="21626"/>
    <cellStyle name="T_4.HE THONG CAMERA QUAN SAT_pre Cao Oc Lan Phuong 20100510 (mau 10) - Tinh 4 4" xfId="5559"/>
    <cellStyle name="T_4.HE THONG CAMERA QUAN SAT_pre Cao Oc Lan Phuong 20100510 (mau 10) - Tinh 4 4 2" xfId="21628"/>
    <cellStyle name="T_4.HE THONG CAMERA QUAN SAT_pre Cao Oc Lan Phuong 20100510 (mau 10) - Tinh 4 5" xfId="21629"/>
    <cellStyle name="T_4.HE THONG CAMERA QUAN SAT_pre Cao Oc Lan Phuong 20100510 (mau 10) - Tinh 4 5 2" xfId="4158"/>
    <cellStyle name="T_4.HE THONG CAMERA QUAN SAT_pre Cao Oc Lan Phuong 20100510 (mau 10) - Tinh 4 6" xfId="21631"/>
    <cellStyle name="T_4.HE THONG CAMERA QUAN SAT_pre Cao Oc Lan Phuong 20100510 (mau 10) - Tinh 4 6 2" xfId="21635"/>
    <cellStyle name="T_4.HE THONG CAMERA QUAN SAT_pre Cao Oc Lan Phuong 20100510 (mau 10) - Tinh 4 7" xfId="21636"/>
    <cellStyle name="T_4.HE THONG CAMERA QUAN SAT_pre Cao Oc Lan Phuong 20100510 (mau 10) - Tinh 5" xfId="21637"/>
    <cellStyle name="T_4.HE THONG CAMERA QUAN SAT_pre Cao Oc Lan Phuong 20100510 (mau 10) - Tinh 5 2" xfId="13752"/>
    <cellStyle name="T_4.HE THONG CAMERA QUAN SAT_pre Cao Oc Lan Phuong 20100510 (mau 10) - Tinh 5 2 2" xfId="13760"/>
    <cellStyle name="T_4.HE THONG CAMERA QUAN SAT_pre Cao Oc Lan Phuong 20100510 (mau 10) - Tinh 5 3" xfId="3564"/>
    <cellStyle name="T_4.HE THONG CAMERA QUAN SAT_pre Cao Oc Lan Phuong 20100510 (mau 10) - Tinh 5 3 2" xfId="13766"/>
    <cellStyle name="T_4.HE THONG CAMERA QUAN SAT_pre Cao Oc Lan Phuong 20100510 (mau 10) - Tinh 5 4" xfId="5504"/>
    <cellStyle name="T_4.HE THONG CAMERA QUAN SAT_pre Cao Oc Lan Phuong 20100510 (mau 10) - Tinh 5 4 2" xfId="13775"/>
    <cellStyle name="T_4.HE THONG CAMERA QUAN SAT_pre Cao Oc Lan Phuong 20100510 (mau 10) - Tinh 5 5" xfId="13781"/>
    <cellStyle name="T_4.HE THONG CAMERA QUAN SAT_pre Cao Oc Lan Phuong 20100510 (mau 10) - Tinh 5 5 2" xfId="1620"/>
    <cellStyle name="T_4.HE THONG CAMERA QUAN SAT_pre Cao Oc Lan Phuong 20100510 (mau 10) - Tinh 5 6" xfId="7283"/>
    <cellStyle name="T_4.HE THONG CAMERA QUAN SAT_pre Cao Oc Lan Phuong 20100510 (mau 10) - Tinh 5 6 2" xfId="13792"/>
    <cellStyle name="T_4.HE THONG CAMERA QUAN SAT_pre Cao Oc Lan Phuong 20100510 (mau 10) - Tinh 5 7" xfId="5187"/>
    <cellStyle name="T_4.HE THONG CAMERA QUAN SAT_pre Cao Oc Lan Phuong 20100510 (mau 10) - Tinh 6" xfId="21638"/>
    <cellStyle name="T_4.HE THONG CAMERA QUAN SAT_pre Cao Oc Lan Phuong 20100510 (mau 10) - Tinh 6 2" xfId="14002"/>
    <cellStyle name="T_4.HE THONG CAMERA QUAN SAT_pre Cao Oc Lan Phuong 20100510 (mau 10) - Tinh 6 2 2" xfId="176"/>
    <cellStyle name="T_4.HE THONG CAMERA QUAN SAT_pre Cao Oc Lan Phuong 20100510 (mau 10) - Tinh 6 3" xfId="7147"/>
    <cellStyle name="T_4.HE THONG CAMERA QUAN SAT_pre Cao Oc Lan Phuong 20100510 (mau 10) - Tinh 6 3 2" xfId="6460"/>
    <cellStyle name="T_4.HE THONG CAMERA QUAN SAT_pre Cao Oc Lan Phuong 20100510 (mau 10) - Tinh 6 4" xfId="12585"/>
    <cellStyle name="T_4.HE THONG CAMERA QUAN SAT_pre Cao Oc Lan Phuong 20100510 (mau 10) - Tinh 6 4 2" xfId="14046"/>
    <cellStyle name="T_4.HE THONG CAMERA QUAN SAT_pre Cao Oc Lan Phuong 20100510 (mau 10) - Tinh 6 5" xfId="14053"/>
    <cellStyle name="T_4.HE THONG CAMERA QUAN SAT_pre Cao Oc Lan Phuong 20100510 (mau 10) - Tinh 6 5 2" xfId="14060"/>
    <cellStyle name="T_4.HE THONG CAMERA QUAN SAT_pre Cao Oc Lan Phuong 20100510 (mau 10) - Tinh 6 6" xfId="14067"/>
    <cellStyle name="T_4.HE THONG CAMERA QUAN SAT_pre Cao Oc Lan Phuong 20100510 (mau 10) - Tinh 6 6 2" xfId="14077"/>
    <cellStyle name="T_4.HE THONG CAMERA QUAN SAT_pre Cao Oc Lan Phuong 20100510 (mau 10) - Tinh 6 7" xfId="1938"/>
    <cellStyle name="T_4.HE THONG CAMERA QUAN SAT_pre Cao Oc Lan Phuong 20100510 (mau 10) - Tinh 7" xfId="21639"/>
    <cellStyle name="T_4.HE THONG CAMERA QUAN SAT_pre Cao Oc Lan Phuong 20100510 (mau 10) - Tinh 7 2" xfId="14115"/>
    <cellStyle name="T_4.HE THONG CAMERA QUAN SAT_pre Cao Oc Lan Phuong 20100510 (mau 10) - Tinh 8" xfId="21643"/>
    <cellStyle name="T_4.HE THONG CAMERA QUAN SAT_pre Cao Oc Lan Phuong 20100510 (mau 10) - Tinh 8 2" xfId="21646"/>
    <cellStyle name="T_4.HE THONG CAMERA QUAN SAT_pre Cao Oc Lan Phuong 20100510 (mau 10) - Tinh 9" xfId="21648"/>
    <cellStyle name="T_4.HE THONG CAMERA QUAN SAT_pre Cao Oc Lan Phuong 20100510 (mau 10) - Tinh 9 2" xfId="21652"/>
    <cellStyle name="T_5.HE THONG TRUYEN HINH CAP" xfId="7312"/>
    <cellStyle name="T_5.HE THONG TRUYEN HINH CAP 10" xfId="6434"/>
    <cellStyle name="T_5.HE THONG TRUYEN HINH CAP 10 2" xfId="13255"/>
    <cellStyle name="T_5.HE THONG TRUYEN HINH CAP 11" xfId="330"/>
    <cellStyle name="T_5.HE THONG TRUYEN HINH CAP 11 2" xfId="6890"/>
    <cellStyle name="T_5.HE THONG TRUYEN HINH CAP 2" xfId="9160"/>
    <cellStyle name="T_5.HE THONG TRUYEN HINH CAP 2 2" xfId="4432"/>
    <cellStyle name="T_5.HE THONG TRUYEN HINH CAP 2 2 2" xfId="21653"/>
    <cellStyle name="T_5.HE THONG TRUYEN HINH CAP 2 2 2 2" xfId="10942"/>
    <cellStyle name="T_5.HE THONG TRUYEN HINH CAP 2 2 3" xfId="3431"/>
    <cellStyle name="T_5.HE THONG TRUYEN HINH CAP 2 2 3 2" xfId="21383"/>
    <cellStyle name="T_5.HE THONG TRUYEN HINH CAP 2 2 4" xfId="21654"/>
    <cellStyle name="T_5.HE THONG TRUYEN HINH CAP 2 2 4 2" xfId="3903"/>
    <cellStyle name="T_5.HE THONG TRUYEN HINH CAP 2 2 5" xfId="21656"/>
    <cellStyle name="T_5.HE THONG TRUYEN HINH CAP 2 2 5 2" xfId="1819"/>
    <cellStyle name="T_5.HE THONG TRUYEN HINH CAP 2 2 6" xfId="10921"/>
    <cellStyle name="T_5.HE THONG TRUYEN HINH CAP 2 2 6 2" xfId="21658"/>
    <cellStyle name="T_5.HE THONG TRUYEN HINH CAP 2 2 7" xfId="10583"/>
    <cellStyle name="T_5.HE THONG TRUYEN HINH CAP 2 3" xfId="21662"/>
    <cellStyle name="T_5.HE THONG TRUYEN HINH CAP 2 3 2" xfId="21663"/>
    <cellStyle name="T_5.HE THONG TRUYEN HINH CAP 2 3 2 2" xfId="21664"/>
    <cellStyle name="T_5.HE THONG TRUYEN HINH CAP 2 3 3" xfId="21665"/>
    <cellStyle name="T_5.HE THONG TRUYEN HINH CAP 2 3 3 2" xfId="21666"/>
    <cellStyle name="T_5.HE THONG TRUYEN HINH CAP 2 3 4" xfId="6011"/>
    <cellStyle name="T_5.HE THONG TRUYEN HINH CAP 2 3 4 2" xfId="21667"/>
    <cellStyle name="T_5.HE THONG TRUYEN HINH CAP 2 3 5" xfId="21669"/>
    <cellStyle name="T_5.HE THONG TRUYEN HINH CAP 2 3 5 2" xfId="21671"/>
    <cellStyle name="T_5.HE THONG TRUYEN HINH CAP 2 3 6" xfId="21675"/>
    <cellStyle name="T_5.HE THONG TRUYEN HINH CAP 2 3 6 2" xfId="21678"/>
    <cellStyle name="T_5.HE THONG TRUYEN HINH CAP 2 3 7" xfId="21682"/>
    <cellStyle name="T_5.HE THONG TRUYEN HINH CAP 2 4" xfId="20739"/>
    <cellStyle name="T_5.HE THONG TRUYEN HINH CAP 2 4 2" xfId="21685"/>
    <cellStyle name="T_5.HE THONG TRUYEN HINH CAP 2 5" xfId="21687"/>
    <cellStyle name="T_5.HE THONG TRUYEN HINH CAP 2 5 2" xfId="21688"/>
    <cellStyle name="T_5.HE THONG TRUYEN HINH CAP 2 6" xfId="10318"/>
    <cellStyle name="T_5.HE THONG TRUYEN HINH CAP 2 6 2" xfId="21689"/>
    <cellStyle name="T_5.HE THONG TRUYEN HINH CAP 2 7" xfId="21690"/>
    <cellStyle name="T_5.HE THONG TRUYEN HINH CAP 2 7 2" xfId="21693"/>
    <cellStyle name="T_5.HE THONG TRUYEN HINH CAP 2 8" xfId="21695"/>
    <cellStyle name="T_5.HE THONG TRUYEN HINH CAP 2 8 2" xfId="21696"/>
    <cellStyle name="T_5.HE THONG TRUYEN HINH CAP 3" xfId="3362"/>
    <cellStyle name="T_5.HE THONG TRUYEN HINH CAP 3 2" xfId="13279"/>
    <cellStyle name="T_5.HE THONG TRUYEN HINH CAP 3 2 2" xfId="9963"/>
    <cellStyle name="T_5.HE THONG TRUYEN HINH CAP 3 2 2 2" xfId="5163"/>
    <cellStyle name="T_5.HE THONG TRUYEN HINH CAP 3 2 3" xfId="20077"/>
    <cellStyle name="T_5.HE THONG TRUYEN HINH CAP 3 2 3 2" xfId="20082"/>
    <cellStyle name="T_5.HE THONG TRUYEN HINH CAP 3 2 4" xfId="20100"/>
    <cellStyle name="T_5.HE THONG TRUYEN HINH CAP 3 2 4 2" xfId="20104"/>
    <cellStyle name="T_5.HE THONG TRUYEN HINH CAP 3 2 5" xfId="12618"/>
    <cellStyle name="T_5.HE THONG TRUYEN HINH CAP 3 2 5 2" xfId="20108"/>
    <cellStyle name="T_5.HE THONG TRUYEN HINH CAP 3 2 6" xfId="20115"/>
    <cellStyle name="T_5.HE THONG TRUYEN HINH CAP 3 2 6 2" xfId="20119"/>
    <cellStyle name="T_5.HE THONG TRUYEN HINH CAP 3 2 7" xfId="21698"/>
    <cellStyle name="T_5.HE THONG TRUYEN HINH CAP 3 3" xfId="21701"/>
    <cellStyle name="T_5.HE THONG TRUYEN HINH CAP 3 3 2" xfId="21703"/>
    <cellStyle name="T_5.HE THONG TRUYEN HINH CAP 3 3 2 2" xfId="21707"/>
    <cellStyle name="T_5.HE THONG TRUYEN HINH CAP 3 3 3" xfId="21710"/>
    <cellStyle name="T_5.HE THONG TRUYEN HINH CAP 3 3 3 2" xfId="21713"/>
    <cellStyle name="T_5.HE THONG TRUYEN HINH CAP 3 3 4" xfId="21716"/>
    <cellStyle name="T_5.HE THONG TRUYEN HINH CAP 3 3 4 2" xfId="21719"/>
    <cellStyle name="T_5.HE THONG TRUYEN HINH CAP 3 3 5" xfId="12625"/>
    <cellStyle name="T_5.HE THONG TRUYEN HINH CAP 3 3 5 2" xfId="21722"/>
    <cellStyle name="T_5.HE THONG TRUYEN HINH CAP 3 3 6" xfId="21726"/>
    <cellStyle name="T_5.HE THONG TRUYEN HINH CAP 3 3 6 2" xfId="21729"/>
    <cellStyle name="T_5.HE THONG TRUYEN HINH CAP 3 3 7" xfId="21732"/>
    <cellStyle name="T_5.HE THONG TRUYEN HINH CAP 3 4" xfId="20741"/>
    <cellStyle name="T_5.HE THONG TRUYEN HINH CAP 3 4 2" xfId="21736"/>
    <cellStyle name="T_5.HE THONG TRUYEN HINH CAP 3 5" xfId="21739"/>
    <cellStyle name="T_5.HE THONG TRUYEN HINH CAP 3 5 2" xfId="14970"/>
    <cellStyle name="T_5.HE THONG TRUYEN HINH CAP 3 6" xfId="21741"/>
    <cellStyle name="T_5.HE THONG TRUYEN HINH CAP 3 6 2" xfId="15050"/>
    <cellStyle name="T_5.HE THONG TRUYEN HINH CAP 3 7" xfId="21742"/>
    <cellStyle name="T_5.HE THONG TRUYEN HINH CAP 3 7 2" xfId="21744"/>
    <cellStyle name="T_5.HE THONG TRUYEN HINH CAP 3 8" xfId="21746"/>
    <cellStyle name="T_5.HE THONG TRUYEN HINH CAP 3 8 2" xfId="21748"/>
    <cellStyle name="T_5.HE THONG TRUYEN HINH CAP 4" xfId="8163"/>
    <cellStyle name="T_5.HE THONG TRUYEN HINH CAP 4 2" xfId="9201"/>
    <cellStyle name="T_5.HE THONG TRUYEN HINH CAP 4 2 2" xfId="9213"/>
    <cellStyle name="T_5.HE THONG TRUYEN HINH CAP 4 3" xfId="9215"/>
    <cellStyle name="T_5.HE THONG TRUYEN HINH CAP 4 3 2" xfId="9223"/>
    <cellStyle name="T_5.HE THONG TRUYEN HINH CAP 4 4" xfId="2526"/>
    <cellStyle name="T_5.HE THONG TRUYEN HINH CAP 4 4 2" xfId="9227"/>
    <cellStyle name="T_5.HE THONG TRUYEN HINH CAP 4 5" xfId="9229"/>
    <cellStyle name="T_5.HE THONG TRUYEN HINH CAP 4 5 2" xfId="9238"/>
    <cellStyle name="T_5.HE THONG TRUYEN HINH CAP 4 6" xfId="9240"/>
    <cellStyle name="T_5.HE THONG TRUYEN HINH CAP 4 6 2" xfId="9243"/>
    <cellStyle name="T_5.HE THONG TRUYEN HINH CAP 4 7" xfId="9246"/>
    <cellStyle name="T_5.HE THONG TRUYEN HINH CAP 5" xfId="13281"/>
    <cellStyle name="T_5.HE THONG TRUYEN HINH CAP 5 2" xfId="9295"/>
    <cellStyle name="T_5.HE THONG TRUYEN HINH CAP 5 2 2" xfId="3958"/>
    <cellStyle name="T_5.HE THONG TRUYEN HINH CAP 5 3" xfId="9297"/>
    <cellStyle name="T_5.HE THONG TRUYEN HINH CAP 5 3 2" xfId="9302"/>
    <cellStyle name="T_5.HE THONG TRUYEN HINH CAP 5 4" xfId="9306"/>
    <cellStyle name="T_5.HE THONG TRUYEN HINH CAP 5 4 2" xfId="9316"/>
    <cellStyle name="T_5.HE THONG TRUYEN HINH CAP 5 5" xfId="9318"/>
    <cellStyle name="T_5.HE THONG TRUYEN HINH CAP 5 5 2" xfId="9328"/>
    <cellStyle name="T_5.HE THONG TRUYEN HINH CAP 5 6" xfId="9330"/>
    <cellStyle name="T_5.HE THONG TRUYEN HINH CAP 5 6 2" xfId="9332"/>
    <cellStyle name="T_5.HE THONG TRUYEN HINH CAP 5 7" xfId="9334"/>
    <cellStyle name="T_5.HE THONG TRUYEN HINH CAP 6" xfId="21749"/>
    <cellStyle name="T_5.HE THONG TRUYEN HINH CAP 6 2" xfId="9341"/>
    <cellStyle name="T_5.HE THONG TRUYEN HINH CAP 6 2 2" xfId="9343"/>
    <cellStyle name="T_5.HE THONG TRUYEN HINH CAP 6 3" xfId="102"/>
    <cellStyle name="T_5.HE THONG TRUYEN HINH CAP 6 3 2" xfId="5819"/>
    <cellStyle name="T_5.HE THONG TRUYEN HINH CAP 6 4" xfId="9347"/>
    <cellStyle name="T_5.HE THONG TRUYEN HINH CAP 6 4 2" xfId="9350"/>
    <cellStyle name="T_5.HE THONG TRUYEN HINH CAP 6 5" xfId="9352"/>
    <cellStyle name="T_5.HE THONG TRUYEN HINH CAP 6 5 2" xfId="21750"/>
    <cellStyle name="T_5.HE THONG TRUYEN HINH CAP 6 6" xfId="21753"/>
    <cellStyle name="T_5.HE THONG TRUYEN HINH CAP 6 6 2" xfId="21754"/>
    <cellStyle name="T_5.HE THONG TRUYEN HINH CAP 6 7" xfId="21755"/>
    <cellStyle name="T_5.HE THONG TRUYEN HINH CAP 7" xfId="21757"/>
    <cellStyle name="T_5.HE THONG TRUYEN HINH CAP 7 2" xfId="9360"/>
    <cellStyle name="T_5.HE THONG TRUYEN HINH CAP 8" xfId="21758"/>
    <cellStyle name="T_5.HE THONG TRUYEN HINH CAP 8 2" xfId="21759"/>
    <cellStyle name="T_5.HE THONG TRUYEN HINH CAP 9" xfId="21760"/>
    <cellStyle name="T_5.HE THONG TRUYEN HINH CAP 9 2" xfId="21761"/>
    <cellStyle name="T_5.HE THONG TRUYEN HINH CAP_pre Cao Oc Lan Phuong 20100510 (mau 10) - Tinh" xfId="21762"/>
    <cellStyle name="T_5.HE THONG TRUYEN HINH CAP_pre Cao Oc Lan Phuong 20100510 (mau 10) - Tinh 10" xfId="21764"/>
    <cellStyle name="T_5.HE THONG TRUYEN HINH CAP_pre Cao Oc Lan Phuong 20100510 (mau 10) - Tinh 10 2" xfId="21765"/>
    <cellStyle name="T_5.HE THONG TRUYEN HINH CAP_pre Cao Oc Lan Phuong 20100510 (mau 10) - Tinh 11" xfId="21766"/>
    <cellStyle name="T_5.HE THONG TRUYEN HINH CAP_pre Cao Oc Lan Phuong 20100510 (mau 10) - Tinh 11 2" xfId="21767"/>
    <cellStyle name="T_5.HE THONG TRUYEN HINH CAP_pre Cao Oc Lan Phuong 20100510 (mau 10) - Tinh 2" xfId="21768"/>
    <cellStyle name="T_5.HE THONG TRUYEN HINH CAP_pre Cao Oc Lan Phuong 20100510 (mau 10) - Tinh 2 2" xfId="17507"/>
    <cellStyle name="T_5.HE THONG TRUYEN HINH CAP_pre Cao Oc Lan Phuong 20100510 (mau 10) - Tinh 2 2 2" xfId="4332"/>
    <cellStyle name="T_5.HE THONG TRUYEN HINH CAP_pre Cao Oc Lan Phuong 20100510 (mau 10) - Tinh 2 2 2 2" xfId="5666"/>
    <cellStyle name="T_5.HE THONG TRUYEN HINH CAP_pre Cao Oc Lan Phuong 20100510 (mau 10) - Tinh 2 2 3" xfId="21769"/>
    <cellStyle name="T_5.HE THONG TRUYEN HINH CAP_pre Cao Oc Lan Phuong 20100510 (mau 10) - Tinh 2 2 3 2" xfId="14412"/>
    <cellStyle name="T_5.HE THONG TRUYEN HINH CAP_pre Cao Oc Lan Phuong 20100510 (mau 10) - Tinh 2 2 4" xfId="892"/>
    <cellStyle name="T_5.HE THONG TRUYEN HINH CAP_pre Cao Oc Lan Phuong 20100510 (mau 10) - Tinh 2 2 4 2" xfId="13454"/>
    <cellStyle name="T_5.HE THONG TRUYEN HINH CAP_pre Cao Oc Lan Phuong 20100510 (mau 10) - Tinh 2 2 5" xfId="21771"/>
    <cellStyle name="T_5.HE THONG TRUYEN HINH CAP_pre Cao Oc Lan Phuong 20100510 (mau 10) - Tinh 2 2 5 2" xfId="14423"/>
    <cellStyle name="T_5.HE THONG TRUYEN HINH CAP_pre Cao Oc Lan Phuong 20100510 (mau 10) - Tinh 2 2 6" xfId="21773"/>
    <cellStyle name="T_5.HE THONG TRUYEN HINH CAP_pre Cao Oc Lan Phuong 20100510 (mau 10) - Tinh 2 2 6 2" xfId="14451"/>
    <cellStyle name="T_5.HE THONG TRUYEN HINH CAP_pre Cao Oc Lan Phuong 20100510 (mau 10) - Tinh 2 2 7" xfId="21775"/>
    <cellStyle name="T_5.HE THONG TRUYEN HINH CAP_pre Cao Oc Lan Phuong 20100510 (mau 10) - Tinh 2 3" xfId="409"/>
    <cellStyle name="T_5.HE THONG TRUYEN HINH CAP_pre Cao Oc Lan Phuong 20100510 (mau 10) - Tinh 2 3 2" xfId="17511"/>
    <cellStyle name="T_5.HE THONG TRUYEN HINH CAP_pre Cao Oc Lan Phuong 20100510 (mau 10) - Tinh 2 3 2 2" xfId="11159"/>
    <cellStyle name="T_5.HE THONG TRUYEN HINH CAP_pre Cao Oc Lan Phuong 20100510 (mau 10) - Tinh 2 3 3" xfId="21777"/>
    <cellStyle name="T_5.HE THONG TRUYEN HINH CAP_pre Cao Oc Lan Phuong 20100510 (mau 10) - Tinh 2 3 3 2" xfId="5414"/>
    <cellStyle name="T_5.HE THONG TRUYEN HINH CAP_pre Cao Oc Lan Phuong 20100510 (mau 10) - Tinh 2 3 4" xfId="21779"/>
    <cellStyle name="T_5.HE THONG TRUYEN HINH CAP_pre Cao Oc Lan Phuong 20100510 (mau 10) - Tinh 2 3 4 2" xfId="10138"/>
    <cellStyle name="T_5.HE THONG TRUYEN HINH CAP_pre Cao Oc Lan Phuong 20100510 (mau 10) - Tinh 2 3 5" xfId="6275"/>
    <cellStyle name="T_5.HE THONG TRUYEN HINH CAP_pre Cao Oc Lan Phuong 20100510 (mau 10) - Tinh 2 3 5 2" xfId="11246"/>
    <cellStyle name="T_5.HE THONG TRUYEN HINH CAP_pre Cao Oc Lan Phuong 20100510 (mau 10) - Tinh 2 3 6" xfId="21781"/>
    <cellStyle name="T_5.HE THONG TRUYEN HINH CAP_pre Cao Oc Lan Phuong 20100510 (mau 10) - Tinh 2 3 6 2" xfId="11278"/>
    <cellStyle name="T_5.HE THONG TRUYEN HINH CAP_pre Cao Oc Lan Phuong 20100510 (mau 10) - Tinh 2 3 7" xfId="21784"/>
    <cellStyle name="T_5.HE THONG TRUYEN HINH CAP_pre Cao Oc Lan Phuong 20100510 (mau 10) - Tinh 2 4" xfId="8184"/>
    <cellStyle name="T_5.HE THONG TRUYEN HINH CAP_pre Cao Oc Lan Phuong 20100510 (mau 10) - Tinh 2 4 2" xfId="17516"/>
    <cellStyle name="T_5.HE THONG TRUYEN HINH CAP_pre Cao Oc Lan Phuong 20100510 (mau 10) - Tinh 2 5" xfId="17520"/>
    <cellStyle name="T_5.HE THONG TRUYEN HINH CAP_pre Cao Oc Lan Phuong 20100510 (mau 10) - Tinh 2 5 2" xfId="21788"/>
    <cellStyle name="T_5.HE THONG TRUYEN HINH CAP_pre Cao Oc Lan Phuong 20100510 (mau 10) - Tinh 2 6" xfId="21790"/>
    <cellStyle name="T_5.HE THONG TRUYEN HINH CAP_pre Cao Oc Lan Phuong 20100510 (mau 10) - Tinh 2 6 2" xfId="21794"/>
    <cellStyle name="T_5.HE THONG TRUYEN HINH CAP_pre Cao Oc Lan Phuong 20100510 (mau 10) - Tinh 2 7" xfId="21797"/>
    <cellStyle name="T_5.HE THONG TRUYEN HINH CAP_pre Cao Oc Lan Phuong 20100510 (mau 10) - Tinh 2 7 2" xfId="21801"/>
    <cellStyle name="T_5.HE THONG TRUYEN HINH CAP_pre Cao Oc Lan Phuong 20100510 (mau 10) - Tinh 2 8" xfId="21804"/>
    <cellStyle name="T_5.HE THONG TRUYEN HINH CAP_pre Cao Oc Lan Phuong 20100510 (mau 10) - Tinh 2 8 2" xfId="21807"/>
    <cellStyle name="T_5.HE THONG TRUYEN HINH CAP_pre Cao Oc Lan Phuong 20100510 (mau 10) - Tinh 3" xfId="21808"/>
    <cellStyle name="T_5.HE THONG TRUYEN HINH CAP_pre Cao Oc Lan Phuong 20100510 (mau 10) - Tinh 3 2" xfId="21809"/>
    <cellStyle name="T_5.HE THONG TRUYEN HINH CAP_pre Cao Oc Lan Phuong 20100510 (mau 10) - Tinh 3 2 2" xfId="21810"/>
    <cellStyle name="T_5.HE THONG TRUYEN HINH CAP_pre Cao Oc Lan Phuong 20100510 (mau 10) - Tinh 3 2 2 2" xfId="15263"/>
    <cellStyle name="T_5.HE THONG TRUYEN HINH CAP_pre Cao Oc Lan Phuong 20100510 (mau 10) - Tinh 3 2 3" xfId="11512"/>
    <cellStyle name="T_5.HE THONG TRUYEN HINH CAP_pre Cao Oc Lan Phuong 20100510 (mau 10) - Tinh 3 2 3 2" xfId="13226"/>
    <cellStyle name="T_5.HE THONG TRUYEN HINH CAP_pre Cao Oc Lan Phuong 20100510 (mau 10) - Tinh 3 2 4" xfId="21811"/>
    <cellStyle name="T_5.HE THONG TRUYEN HINH CAP_pre Cao Oc Lan Phuong 20100510 (mau 10) - Tinh 3 2 4 2" xfId="21812"/>
    <cellStyle name="T_5.HE THONG TRUYEN HINH CAP_pre Cao Oc Lan Phuong 20100510 (mau 10) - Tinh 3 2 5" xfId="21813"/>
    <cellStyle name="T_5.HE THONG TRUYEN HINH CAP_pre Cao Oc Lan Phuong 20100510 (mau 10) - Tinh 3 2 5 2" xfId="4405"/>
    <cellStyle name="T_5.HE THONG TRUYEN HINH CAP_pre Cao Oc Lan Phuong 20100510 (mau 10) - Tinh 3 2 6" xfId="21815"/>
    <cellStyle name="T_5.HE THONG TRUYEN HINH CAP_pre Cao Oc Lan Phuong 20100510 (mau 10) - Tinh 3 2 6 2" xfId="929"/>
    <cellStyle name="T_5.HE THONG TRUYEN HINH CAP_pre Cao Oc Lan Phuong 20100510 (mau 10) - Tinh 3 2 7" xfId="21818"/>
    <cellStyle name="T_5.HE THONG TRUYEN HINH CAP_pre Cao Oc Lan Phuong 20100510 (mau 10) - Tinh 3 3" xfId="21820"/>
    <cellStyle name="T_5.HE THONG TRUYEN HINH CAP_pre Cao Oc Lan Phuong 20100510 (mau 10) - Tinh 3 3 2" xfId="21822"/>
    <cellStyle name="T_5.HE THONG TRUYEN HINH CAP_pre Cao Oc Lan Phuong 20100510 (mau 10) - Tinh 3 3 2 2" xfId="21527"/>
    <cellStyle name="T_5.HE THONG TRUYEN HINH CAP_pre Cao Oc Lan Phuong 20100510 (mau 10) - Tinh 3 3 3" xfId="8772"/>
    <cellStyle name="T_5.HE THONG TRUYEN HINH CAP_pre Cao Oc Lan Phuong 20100510 (mau 10) - Tinh 3 3 3 2" xfId="21540"/>
    <cellStyle name="T_5.HE THONG TRUYEN HINH CAP_pre Cao Oc Lan Phuong 20100510 (mau 10) - Tinh 3 3 4" xfId="3512"/>
    <cellStyle name="T_5.HE THONG TRUYEN HINH CAP_pre Cao Oc Lan Phuong 20100510 (mau 10) - Tinh 3 3 4 2" xfId="21824"/>
    <cellStyle name="T_5.HE THONG TRUYEN HINH CAP_pre Cao Oc Lan Phuong 20100510 (mau 10) - Tinh 3 3 5" xfId="21825"/>
    <cellStyle name="T_5.HE THONG TRUYEN HINH CAP_pre Cao Oc Lan Phuong 20100510 (mau 10) - Tinh 3 3 5 2" xfId="21827"/>
    <cellStyle name="T_5.HE THONG TRUYEN HINH CAP_pre Cao Oc Lan Phuong 20100510 (mau 10) - Tinh 3 3 6" xfId="19726"/>
    <cellStyle name="T_5.HE THONG TRUYEN HINH CAP_pre Cao Oc Lan Phuong 20100510 (mau 10) - Tinh 3 3 6 2" xfId="21829"/>
    <cellStyle name="T_5.HE THONG TRUYEN HINH CAP_pre Cao Oc Lan Phuong 20100510 (mau 10) - Tinh 3 3 7" xfId="21831"/>
    <cellStyle name="T_5.HE THONG TRUYEN HINH CAP_pre Cao Oc Lan Phuong 20100510 (mau 10) - Tinh 3 4" xfId="9130"/>
    <cellStyle name="T_5.HE THONG TRUYEN HINH CAP_pre Cao Oc Lan Phuong 20100510 (mau 10) - Tinh 3 4 2" xfId="21833"/>
    <cellStyle name="T_5.HE THONG TRUYEN HINH CAP_pre Cao Oc Lan Phuong 20100510 (mau 10) - Tinh 3 5" xfId="21835"/>
    <cellStyle name="T_5.HE THONG TRUYEN HINH CAP_pre Cao Oc Lan Phuong 20100510 (mau 10) - Tinh 3 5 2" xfId="2779"/>
    <cellStyle name="T_5.HE THONG TRUYEN HINH CAP_pre Cao Oc Lan Phuong 20100510 (mau 10) - Tinh 3 6" xfId="21838"/>
    <cellStyle name="T_5.HE THONG TRUYEN HINH CAP_pre Cao Oc Lan Phuong 20100510 (mau 10) - Tinh 3 6 2" xfId="21841"/>
    <cellStyle name="T_5.HE THONG TRUYEN HINH CAP_pre Cao Oc Lan Phuong 20100510 (mau 10) - Tinh 3 7" xfId="21844"/>
    <cellStyle name="T_5.HE THONG TRUYEN HINH CAP_pre Cao Oc Lan Phuong 20100510 (mau 10) - Tinh 3 7 2" xfId="21846"/>
    <cellStyle name="T_5.HE THONG TRUYEN HINH CAP_pre Cao Oc Lan Phuong 20100510 (mau 10) - Tinh 3 8" xfId="21849"/>
    <cellStyle name="T_5.HE THONG TRUYEN HINH CAP_pre Cao Oc Lan Phuong 20100510 (mau 10) - Tinh 3 8 2" xfId="3328"/>
    <cellStyle name="T_5.HE THONG TRUYEN HINH CAP_pre Cao Oc Lan Phuong 20100510 (mau 10) - Tinh 4" xfId="21851"/>
    <cellStyle name="T_5.HE THONG TRUYEN HINH CAP_pre Cao Oc Lan Phuong 20100510 (mau 10) - Tinh 4 2" xfId="21853"/>
    <cellStyle name="T_5.HE THONG TRUYEN HINH CAP_pre Cao Oc Lan Phuong 20100510 (mau 10) - Tinh 4 2 2" xfId="21856"/>
    <cellStyle name="T_5.HE THONG TRUYEN HINH CAP_pre Cao Oc Lan Phuong 20100510 (mau 10) - Tinh 4 3" xfId="21858"/>
    <cellStyle name="T_5.HE THONG TRUYEN HINH CAP_pre Cao Oc Lan Phuong 20100510 (mau 10) - Tinh 4 3 2" xfId="21862"/>
    <cellStyle name="T_5.HE THONG TRUYEN HINH CAP_pre Cao Oc Lan Phuong 20100510 (mau 10) - Tinh 4 4" xfId="14659"/>
    <cellStyle name="T_5.HE THONG TRUYEN HINH CAP_pre Cao Oc Lan Phuong 20100510 (mau 10) - Tinh 4 4 2" xfId="21863"/>
    <cellStyle name="T_5.HE THONG TRUYEN HINH CAP_pre Cao Oc Lan Phuong 20100510 (mau 10) - Tinh 4 5" xfId="21864"/>
    <cellStyle name="T_5.HE THONG TRUYEN HINH CAP_pre Cao Oc Lan Phuong 20100510 (mau 10) - Tinh 4 5 2" xfId="21866"/>
    <cellStyle name="T_5.HE THONG TRUYEN HINH CAP_pre Cao Oc Lan Phuong 20100510 (mau 10) - Tinh 4 6" xfId="21867"/>
    <cellStyle name="T_5.HE THONG TRUYEN HINH CAP_pre Cao Oc Lan Phuong 20100510 (mau 10) - Tinh 4 6 2" xfId="21869"/>
    <cellStyle name="T_5.HE THONG TRUYEN HINH CAP_pre Cao Oc Lan Phuong 20100510 (mau 10) - Tinh 4 7" xfId="21871"/>
    <cellStyle name="T_5.HE THONG TRUYEN HINH CAP_pre Cao Oc Lan Phuong 20100510 (mau 10) - Tinh 5" xfId="21872"/>
    <cellStyle name="T_5.HE THONG TRUYEN HINH CAP_pre Cao Oc Lan Phuong 20100510 (mau 10) - Tinh 5 2" xfId="21874"/>
    <cellStyle name="T_5.HE THONG TRUYEN HINH CAP_pre Cao Oc Lan Phuong 20100510 (mau 10) - Tinh 5 2 2" xfId="21875"/>
    <cellStyle name="T_5.HE THONG TRUYEN HINH CAP_pre Cao Oc Lan Phuong 20100510 (mau 10) - Tinh 5 3" xfId="4003"/>
    <cellStyle name="T_5.HE THONG TRUYEN HINH CAP_pre Cao Oc Lan Phuong 20100510 (mau 10) - Tinh 5 3 2" xfId="21876"/>
    <cellStyle name="T_5.HE THONG TRUYEN HINH CAP_pre Cao Oc Lan Phuong 20100510 (mau 10) - Tinh 5 4" xfId="16884"/>
    <cellStyle name="T_5.HE THONG TRUYEN HINH CAP_pre Cao Oc Lan Phuong 20100510 (mau 10) - Tinh 5 4 2" xfId="21877"/>
    <cellStyle name="T_5.HE THONG TRUYEN HINH CAP_pre Cao Oc Lan Phuong 20100510 (mau 10) - Tinh 5 5" xfId="21878"/>
    <cellStyle name="T_5.HE THONG TRUYEN HINH CAP_pre Cao Oc Lan Phuong 20100510 (mau 10) - Tinh 5 5 2" xfId="8028"/>
    <cellStyle name="T_5.HE THONG TRUYEN HINH CAP_pre Cao Oc Lan Phuong 20100510 (mau 10) - Tinh 5 6" xfId="21879"/>
    <cellStyle name="T_5.HE THONG TRUYEN HINH CAP_pre Cao Oc Lan Phuong 20100510 (mau 10) - Tinh 5 6 2" xfId="8484"/>
    <cellStyle name="T_5.HE THONG TRUYEN HINH CAP_pre Cao Oc Lan Phuong 20100510 (mau 10) - Tinh 5 7" xfId="21882"/>
    <cellStyle name="T_5.HE THONG TRUYEN HINH CAP_pre Cao Oc Lan Phuong 20100510 (mau 10) - Tinh 6" xfId="11732"/>
    <cellStyle name="T_5.HE THONG TRUYEN HINH CAP_pre Cao Oc Lan Phuong 20100510 (mau 10) - Tinh 6 2" xfId="14729"/>
    <cellStyle name="T_5.HE THONG TRUYEN HINH CAP_pre Cao Oc Lan Phuong 20100510 (mau 10) - Tinh 6 2 2" xfId="9233"/>
    <cellStyle name="T_5.HE THONG TRUYEN HINH CAP_pre Cao Oc Lan Phuong 20100510 (mau 10) - Tinh 6 3" xfId="14733"/>
    <cellStyle name="T_5.HE THONG TRUYEN HINH CAP_pre Cao Oc Lan Phuong 20100510 (mau 10) - Tinh 6 3 2" xfId="14735"/>
    <cellStyle name="T_5.HE THONG TRUYEN HINH CAP_pre Cao Oc Lan Phuong 20100510 (mau 10) - Tinh 6 4" xfId="14300"/>
    <cellStyle name="T_5.HE THONG TRUYEN HINH CAP_pre Cao Oc Lan Phuong 20100510 (mau 10) - Tinh 6 4 2" xfId="14306"/>
    <cellStyle name="T_5.HE THONG TRUYEN HINH CAP_pre Cao Oc Lan Phuong 20100510 (mau 10) - Tinh 6 5" xfId="14737"/>
    <cellStyle name="T_5.HE THONG TRUYEN HINH CAP_pre Cao Oc Lan Phuong 20100510 (mau 10) - Tinh 6 5 2" xfId="14739"/>
    <cellStyle name="T_5.HE THONG TRUYEN HINH CAP_pre Cao Oc Lan Phuong 20100510 (mau 10) - Tinh 6 6" xfId="14742"/>
    <cellStyle name="T_5.HE THONG TRUYEN HINH CAP_pre Cao Oc Lan Phuong 20100510 (mau 10) - Tinh 6 6 2" xfId="7408"/>
    <cellStyle name="T_5.HE THONG TRUYEN HINH CAP_pre Cao Oc Lan Phuong 20100510 (mau 10) - Tinh 6 7" xfId="2267"/>
    <cellStyle name="T_5.HE THONG TRUYEN HINH CAP_pre Cao Oc Lan Phuong 20100510 (mau 10) - Tinh 7" xfId="14755"/>
    <cellStyle name="T_5.HE THONG TRUYEN HINH CAP_pre Cao Oc Lan Phuong 20100510 (mau 10) - Tinh 7 2" xfId="14779"/>
    <cellStyle name="T_5.HE THONG TRUYEN HINH CAP_pre Cao Oc Lan Phuong 20100510 (mau 10) - Tinh 8" xfId="14810"/>
    <cellStyle name="T_5.HE THONG TRUYEN HINH CAP_pre Cao Oc Lan Phuong 20100510 (mau 10) - Tinh 8 2" xfId="14829"/>
    <cellStyle name="T_5.HE THONG TRUYEN HINH CAP_pre Cao Oc Lan Phuong 20100510 (mau 10) - Tinh 9" xfId="869"/>
    <cellStyle name="T_5.HE THONG TRUYEN HINH CAP_pre Cao Oc Lan Phuong 20100510 (mau 10) - Tinh 9 2" xfId="8"/>
    <cellStyle name="T_6.HE THONG VOICE &amp; DATA" xfId="21257"/>
    <cellStyle name="T_6.HE THONG VOICE &amp; DATA 10" xfId="20651"/>
    <cellStyle name="T_6.HE THONG VOICE &amp; DATA 10 2" xfId="21883"/>
    <cellStyle name="T_6.HE THONG VOICE &amp; DATA 11" xfId="21885"/>
    <cellStyle name="T_6.HE THONG VOICE &amp; DATA 11 2" xfId="21887"/>
    <cellStyle name="T_6.HE THONG VOICE &amp; DATA 2" xfId="14303"/>
    <cellStyle name="T_6.HE THONG VOICE &amp; DATA 2 2" xfId="14309"/>
    <cellStyle name="T_6.HE THONG VOICE &amp; DATA 2 2 2" xfId="21889"/>
    <cellStyle name="T_6.HE THONG VOICE &amp; DATA 2 2 2 2" xfId="15513"/>
    <cellStyle name="T_6.HE THONG VOICE &amp; DATA 2 2 3" xfId="21892"/>
    <cellStyle name="T_6.HE THONG VOICE &amp; DATA 2 2 3 2" xfId="21893"/>
    <cellStyle name="T_6.HE THONG VOICE &amp; DATA 2 2 4" xfId="21894"/>
    <cellStyle name="T_6.HE THONG VOICE &amp; DATA 2 2 4 2" xfId="2401"/>
    <cellStyle name="T_6.HE THONG VOICE &amp; DATA 2 2 5" xfId="17426"/>
    <cellStyle name="T_6.HE THONG VOICE &amp; DATA 2 2 5 2" xfId="21895"/>
    <cellStyle name="T_6.HE THONG VOICE &amp; DATA 2 2 6" xfId="21897"/>
    <cellStyle name="T_6.HE THONG VOICE &amp; DATA 2 2 6 2" xfId="21899"/>
    <cellStyle name="T_6.HE THONG VOICE &amp; DATA 2 2 7" xfId="14563"/>
    <cellStyle name="T_6.HE THONG VOICE &amp; DATA 2 3" xfId="8051"/>
    <cellStyle name="T_6.HE THONG VOICE &amp; DATA 2 3 2" xfId="21900"/>
    <cellStyle name="T_6.HE THONG VOICE &amp; DATA 2 3 2 2" xfId="21902"/>
    <cellStyle name="T_6.HE THONG VOICE &amp; DATA 2 3 3" xfId="21903"/>
    <cellStyle name="T_6.HE THONG VOICE &amp; DATA 2 3 3 2" xfId="21904"/>
    <cellStyle name="T_6.HE THONG VOICE &amp; DATA 2 3 4" xfId="21905"/>
    <cellStyle name="T_6.HE THONG VOICE &amp; DATA 2 3 4 2" xfId="21907"/>
    <cellStyle name="T_6.HE THONG VOICE &amp; DATA 2 3 5" xfId="17433"/>
    <cellStyle name="T_6.HE THONG VOICE &amp; DATA 2 3 5 2" xfId="21908"/>
    <cellStyle name="T_6.HE THONG VOICE &amp; DATA 2 3 6" xfId="21910"/>
    <cellStyle name="T_6.HE THONG VOICE &amp; DATA 2 3 6 2" xfId="21912"/>
    <cellStyle name="T_6.HE THONG VOICE &amp; DATA 2 3 7" xfId="14566"/>
    <cellStyle name="T_6.HE THONG VOICE &amp; DATA 2 4" xfId="8060"/>
    <cellStyle name="T_6.HE THONG VOICE &amp; DATA 2 4 2" xfId="21913"/>
    <cellStyle name="T_6.HE THONG VOICE &amp; DATA 2 5" xfId="21915"/>
    <cellStyle name="T_6.HE THONG VOICE &amp; DATA 2 5 2" xfId="21917"/>
    <cellStyle name="T_6.HE THONG VOICE &amp; DATA 2 6" xfId="919"/>
    <cellStyle name="T_6.HE THONG VOICE &amp; DATA 2 6 2" xfId="21919"/>
    <cellStyle name="T_6.HE THONG VOICE &amp; DATA 2 7" xfId="4889"/>
    <cellStyle name="T_6.HE THONG VOICE &amp; DATA 2 7 2" xfId="16961"/>
    <cellStyle name="T_6.HE THONG VOICE &amp; DATA 2 8" xfId="21922"/>
    <cellStyle name="T_6.HE THONG VOICE &amp; DATA 2 8 2" xfId="16976"/>
    <cellStyle name="T_6.HE THONG VOICE &amp; DATA 3" xfId="20487"/>
    <cellStyle name="T_6.HE THONG VOICE &amp; DATA 3 2" xfId="21924"/>
    <cellStyle name="T_6.HE THONG VOICE &amp; DATA 3 2 2" xfId="4695"/>
    <cellStyle name="T_6.HE THONG VOICE &amp; DATA 3 2 2 2" xfId="7540"/>
    <cellStyle name="T_6.HE THONG VOICE &amp; DATA 3 2 3" xfId="21925"/>
    <cellStyle name="T_6.HE THONG VOICE &amp; DATA 3 2 3 2" xfId="21929"/>
    <cellStyle name="T_6.HE THONG VOICE &amp; DATA 3 2 4" xfId="21931"/>
    <cellStyle name="T_6.HE THONG VOICE &amp; DATA 3 2 4 2" xfId="21932"/>
    <cellStyle name="T_6.HE THONG VOICE &amp; DATA 3 2 5" xfId="17467"/>
    <cellStyle name="T_6.HE THONG VOICE &amp; DATA 3 2 5 2" xfId="21933"/>
    <cellStyle name="T_6.HE THONG VOICE &amp; DATA 3 2 6" xfId="21934"/>
    <cellStyle name="T_6.HE THONG VOICE &amp; DATA 3 2 6 2" xfId="6058"/>
    <cellStyle name="T_6.HE THONG VOICE &amp; DATA 3 2 7" xfId="21936"/>
    <cellStyle name="T_6.HE THONG VOICE &amp; DATA 3 3" xfId="13711"/>
    <cellStyle name="T_6.HE THONG VOICE &amp; DATA 3 3 2" xfId="21937"/>
    <cellStyle name="T_6.HE THONG VOICE &amp; DATA 3 3 2 2" xfId="504"/>
    <cellStyle name="T_6.HE THONG VOICE &amp; DATA 3 3 3" xfId="21938"/>
    <cellStyle name="T_6.HE THONG VOICE &amp; DATA 3 3 3 2" xfId="21939"/>
    <cellStyle name="T_6.HE THONG VOICE &amp; DATA 3 3 4" xfId="21940"/>
    <cellStyle name="T_6.HE THONG VOICE &amp; DATA 3 3 4 2" xfId="5243"/>
    <cellStyle name="T_6.HE THONG VOICE &amp; DATA 3 3 5" xfId="7641"/>
    <cellStyle name="T_6.HE THONG VOICE &amp; DATA 3 3 5 2" xfId="21942"/>
    <cellStyle name="T_6.HE THONG VOICE &amp; DATA 3 3 6" xfId="21943"/>
    <cellStyle name="T_6.HE THONG VOICE &amp; DATA 3 3 6 2" xfId="21945"/>
    <cellStyle name="T_6.HE THONG VOICE &amp; DATA 3 3 7" xfId="21946"/>
    <cellStyle name="T_6.HE THONG VOICE &amp; DATA 3 4" xfId="21947"/>
    <cellStyle name="T_6.HE THONG VOICE &amp; DATA 3 4 2" xfId="21948"/>
    <cellStyle name="T_6.HE THONG VOICE &amp; DATA 3 5" xfId="11431"/>
    <cellStyle name="T_6.HE THONG VOICE &amp; DATA 3 5 2" xfId="11436"/>
    <cellStyle name="T_6.HE THONG VOICE &amp; DATA 3 6" xfId="21951"/>
    <cellStyle name="T_6.HE THONG VOICE &amp; DATA 3 6 2" xfId="21954"/>
    <cellStyle name="T_6.HE THONG VOICE &amp; DATA 3 7" xfId="21958"/>
    <cellStyle name="T_6.HE THONG VOICE &amp; DATA 3 7 2" xfId="21962"/>
    <cellStyle name="T_6.HE THONG VOICE &amp; DATA 3 8" xfId="21967"/>
    <cellStyle name="T_6.HE THONG VOICE &amp; DATA 3 8 2" xfId="21970"/>
    <cellStyle name="T_6.HE THONG VOICE &amp; DATA 4" xfId="21974"/>
    <cellStyle name="T_6.HE THONG VOICE &amp; DATA 4 2" xfId="21975"/>
    <cellStyle name="T_6.HE THONG VOICE &amp; DATA 4 2 2" xfId="21978"/>
    <cellStyle name="T_6.HE THONG VOICE &amp; DATA 4 3" xfId="8842"/>
    <cellStyle name="T_6.HE THONG VOICE &amp; DATA 4 3 2" xfId="21980"/>
    <cellStyle name="T_6.HE THONG VOICE &amp; DATA 4 4" xfId="7065"/>
    <cellStyle name="T_6.HE THONG VOICE &amp; DATA 4 4 2" xfId="21984"/>
    <cellStyle name="T_6.HE THONG VOICE &amp; DATA 4 5" xfId="21987"/>
    <cellStyle name="T_6.HE THONG VOICE &amp; DATA 4 5 2" xfId="21989"/>
    <cellStyle name="T_6.HE THONG VOICE &amp; DATA 4 6" xfId="21990"/>
    <cellStyle name="T_6.HE THONG VOICE &amp; DATA 4 6 2" xfId="21993"/>
    <cellStyle name="T_6.HE THONG VOICE &amp; DATA 4 7" xfId="21994"/>
    <cellStyle name="T_6.HE THONG VOICE &amp; DATA 5" xfId="2271"/>
    <cellStyle name="T_6.HE THONG VOICE &amp; DATA 5 2" xfId="9721"/>
    <cellStyle name="T_6.HE THONG VOICE &amp; DATA 5 2 2" xfId="21996"/>
    <cellStyle name="T_6.HE THONG VOICE &amp; DATA 5 3" xfId="12550"/>
    <cellStyle name="T_6.HE THONG VOICE &amp; DATA 5 3 2" xfId="21997"/>
    <cellStyle name="T_6.HE THONG VOICE &amp; DATA 5 4" xfId="2225"/>
    <cellStyle name="T_6.HE THONG VOICE &amp; DATA 5 4 2" xfId="21998"/>
    <cellStyle name="T_6.HE THONG VOICE &amp; DATA 5 5" xfId="22000"/>
    <cellStyle name="T_6.HE THONG VOICE &amp; DATA 5 5 2" xfId="146"/>
    <cellStyle name="T_6.HE THONG VOICE &amp; DATA 5 6" xfId="22001"/>
    <cellStyle name="T_6.HE THONG VOICE &amp; DATA 5 6 2" xfId="22003"/>
    <cellStyle name="T_6.HE THONG VOICE &amp; DATA 5 7" xfId="22004"/>
    <cellStyle name="T_6.HE THONG VOICE &amp; DATA 6" xfId="22007"/>
    <cellStyle name="T_6.HE THONG VOICE &amp; DATA 6 2" xfId="734"/>
    <cellStyle name="T_6.HE THONG VOICE &amp; DATA 6 2 2" xfId="22008"/>
    <cellStyle name="T_6.HE THONG VOICE &amp; DATA 6 3" xfId="8134"/>
    <cellStyle name="T_6.HE THONG VOICE &amp; DATA 6 3 2" xfId="22010"/>
    <cellStyle name="T_6.HE THONG VOICE &amp; DATA 6 4" xfId="7172"/>
    <cellStyle name="T_6.HE THONG VOICE &amp; DATA 6 4 2" xfId="22012"/>
    <cellStyle name="T_6.HE THONG VOICE &amp; DATA 6 5" xfId="22014"/>
    <cellStyle name="T_6.HE THONG VOICE &amp; DATA 6 5 2" xfId="22016"/>
    <cellStyle name="T_6.HE THONG VOICE &amp; DATA 6 6" xfId="22017"/>
    <cellStyle name="T_6.HE THONG VOICE &amp; DATA 6 6 2" xfId="22020"/>
    <cellStyle name="T_6.HE THONG VOICE &amp; DATA 6 7" xfId="22021"/>
    <cellStyle name="T_6.HE THONG VOICE &amp; DATA 7" xfId="21684"/>
    <cellStyle name="T_6.HE THONG VOICE &amp; DATA 7 2" xfId="22023"/>
    <cellStyle name="T_6.HE THONG VOICE &amp; DATA 8" xfId="22024"/>
    <cellStyle name="T_6.HE THONG VOICE &amp; DATA 8 2" xfId="22026"/>
    <cellStyle name="T_6.HE THONG VOICE &amp; DATA 9" xfId="22028"/>
    <cellStyle name="T_6.HE THONG VOICE &amp; DATA 9 2" xfId="22029"/>
    <cellStyle name="T_6.HE THONG VOICE &amp; DATA_pre Cao Oc Lan Phuong 20100510 (mau 10) - Tinh" xfId="22032"/>
    <cellStyle name="T_6.HE THONG VOICE &amp; DATA_pre Cao Oc Lan Phuong 20100510 (mau 10) - Tinh 10" xfId="10027"/>
    <cellStyle name="T_6.HE THONG VOICE &amp; DATA_pre Cao Oc Lan Phuong 20100510 (mau 10) - Tinh 10 2" xfId="22035"/>
    <cellStyle name="T_6.HE THONG VOICE &amp; DATA_pre Cao Oc Lan Phuong 20100510 (mau 10) - Tinh 11" xfId="22038"/>
    <cellStyle name="T_6.HE THONG VOICE &amp; DATA_pre Cao Oc Lan Phuong 20100510 (mau 10) - Tinh 11 2" xfId="22039"/>
    <cellStyle name="T_6.HE THONG VOICE &amp; DATA_pre Cao Oc Lan Phuong 20100510 (mau 10) - Tinh 2" xfId="16840"/>
    <cellStyle name="T_6.HE THONG VOICE &amp; DATA_pre Cao Oc Lan Phuong 20100510 (mau 10) - Tinh 2 2" xfId="16844"/>
    <cellStyle name="T_6.HE THONG VOICE &amp; DATA_pre Cao Oc Lan Phuong 20100510 (mau 10) - Tinh 2 2 2" xfId="22042"/>
    <cellStyle name="T_6.HE THONG VOICE &amp; DATA_pre Cao Oc Lan Phuong 20100510 (mau 10) - Tinh 2 2 2 2" xfId="22043"/>
    <cellStyle name="T_6.HE THONG VOICE &amp; DATA_pre Cao Oc Lan Phuong 20100510 (mau 10) - Tinh 2 2 3" xfId="22044"/>
    <cellStyle name="T_6.HE THONG VOICE &amp; DATA_pre Cao Oc Lan Phuong 20100510 (mau 10) - Tinh 2 2 3 2" xfId="22046"/>
    <cellStyle name="T_6.HE THONG VOICE &amp; DATA_pre Cao Oc Lan Phuong 20100510 (mau 10) - Tinh 2 2 4" xfId="22047"/>
    <cellStyle name="T_6.HE THONG VOICE &amp; DATA_pre Cao Oc Lan Phuong 20100510 (mau 10) - Tinh 2 2 4 2" xfId="22049"/>
    <cellStyle name="T_6.HE THONG VOICE &amp; DATA_pre Cao Oc Lan Phuong 20100510 (mau 10) - Tinh 2 2 5" xfId="22050"/>
    <cellStyle name="T_6.HE THONG VOICE &amp; DATA_pre Cao Oc Lan Phuong 20100510 (mau 10) - Tinh 2 2 5 2" xfId="22051"/>
    <cellStyle name="T_6.HE THONG VOICE &amp; DATA_pre Cao Oc Lan Phuong 20100510 (mau 10) - Tinh 2 2 6" xfId="22052"/>
    <cellStyle name="T_6.HE THONG VOICE &amp; DATA_pre Cao Oc Lan Phuong 20100510 (mau 10) - Tinh 2 2 6 2" xfId="22053"/>
    <cellStyle name="T_6.HE THONG VOICE &amp; DATA_pre Cao Oc Lan Phuong 20100510 (mau 10) - Tinh 2 2 7" xfId="16045"/>
    <cellStyle name="T_6.HE THONG VOICE &amp; DATA_pre Cao Oc Lan Phuong 20100510 (mau 10) - Tinh 2 3" xfId="22054"/>
    <cellStyle name="T_6.HE THONG VOICE &amp; DATA_pre Cao Oc Lan Phuong 20100510 (mau 10) - Tinh 2 3 2" xfId="1228"/>
    <cellStyle name="T_6.HE THONG VOICE &amp; DATA_pre Cao Oc Lan Phuong 20100510 (mau 10) - Tinh 2 3 2 2" xfId="22055"/>
    <cellStyle name="T_6.HE THONG VOICE &amp; DATA_pre Cao Oc Lan Phuong 20100510 (mau 10) - Tinh 2 3 3" xfId="22056"/>
    <cellStyle name="T_6.HE THONG VOICE &amp; DATA_pre Cao Oc Lan Phuong 20100510 (mau 10) - Tinh 2 3 3 2" xfId="22058"/>
    <cellStyle name="T_6.HE THONG VOICE &amp; DATA_pre Cao Oc Lan Phuong 20100510 (mau 10) - Tinh 2 3 4" xfId="22059"/>
    <cellStyle name="T_6.HE THONG VOICE &amp; DATA_pre Cao Oc Lan Phuong 20100510 (mau 10) - Tinh 2 3 4 2" xfId="22060"/>
    <cellStyle name="T_6.HE THONG VOICE &amp; DATA_pre Cao Oc Lan Phuong 20100510 (mau 10) - Tinh 2 3 5" xfId="22061"/>
    <cellStyle name="T_6.HE THONG VOICE &amp; DATA_pre Cao Oc Lan Phuong 20100510 (mau 10) - Tinh 2 3 5 2" xfId="22062"/>
    <cellStyle name="T_6.HE THONG VOICE &amp; DATA_pre Cao Oc Lan Phuong 20100510 (mau 10) - Tinh 2 3 6" xfId="22063"/>
    <cellStyle name="T_6.HE THONG VOICE &amp; DATA_pre Cao Oc Lan Phuong 20100510 (mau 10) - Tinh 2 3 6 2" xfId="19525"/>
    <cellStyle name="T_6.HE THONG VOICE &amp; DATA_pre Cao Oc Lan Phuong 20100510 (mau 10) - Tinh 2 3 7" xfId="16047"/>
    <cellStyle name="T_6.HE THONG VOICE &amp; DATA_pre Cao Oc Lan Phuong 20100510 (mau 10) - Tinh 2 4" xfId="22009"/>
    <cellStyle name="T_6.HE THONG VOICE &amp; DATA_pre Cao Oc Lan Phuong 20100510 (mau 10) - Tinh 2 4 2" xfId="4259"/>
    <cellStyle name="T_6.HE THONG VOICE &amp; DATA_pre Cao Oc Lan Phuong 20100510 (mau 10) - Tinh 2 5" xfId="22065"/>
    <cellStyle name="T_6.HE THONG VOICE &amp; DATA_pre Cao Oc Lan Phuong 20100510 (mau 10) - Tinh 2 5 2" xfId="22070"/>
    <cellStyle name="T_6.HE THONG VOICE &amp; DATA_pre Cao Oc Lan Phuong 20100510 (mau 10) - Tinh 2 6" xfId="22072"/>
    <cellStyle name="T_6.HE THONG VOICE &amp; DATA_pre Cao Oc Lan Phuong 20100510 (mau 10) - Tinh 2 6 2" xfId="22079"/>
    <cellStyle name="T_6.HE THONG VOICE &amp; DATA_pre Cao Oc Lan Phuong 20100510 (mau 10) - Tinh 2 7" xfId="22081"/>
    <cellStyle name="T_6.HE THONG VOICE &amp; DATA_pre Cao Oc Lan Phuong 20100510 (mau 10) - Tinh 2 7 2" xfId="22086"/>
    <cellStyle name="T_6.HE THONG VOICE &amp; DATA_pre Cao Oc Lan Phuong 20100510 (mau 10) - Tinh 2 8" xfId="22088"/>
    <cellStyle name="T_6.HE THONG VOICE &amp; DATA_pre Cao Oc Lan Phuong 20100510 (mau 10) - Tinh 2 8 2" xfId="22092"/>
    <cellStyle name="T_6.HE THONG VOICE &amp; DATA_pre Cao Oc Lan Phuong 20100510 (mau 10) - Tinh 3" xfId="9902"/>
    <cellStyle name="T_6.HE THONG VOICE &amp; DATA_pre Cao Oc Lan Phuong 20100510 (mau 10) - Tinh 3 2" xfId="16847"/>
    <cellStyle name="T_6.HE THONG VOICE &amp; DATA_pre Cao Oc Lan Phuong 20100510 (mau 10) - Tinh 3 2 2" xfId="22093"/>
    <cellStyle name="T_6.HE THONG VOICE &amp; DATA_pre Cao Oc Lan Phuong 20100510 (mau 10) - Tinh 3 2 2 2" xfId="7205"/>
    <cellStyle name="T_6.HE THONG VOICE &amp; DATA_pre Cao Oc Lan Phuong 20100510 (mau 10) - Tinh 3 2 3" xfId="22094"/>
    <cellStyle name="T_6.HE THONG VOICE &amp; DATA_pre Cao Oc Lan Phuong 20100510 (mau 10) - Tinh 3 2 3 2" xfId="5051"/>
    <cellStyle name="T_6.HE THONG VOICE &amp; DATA_pre Cao Oc Lan Phuong 20100510 (mau 10) - Tinh 3 2 4" xfId="22096"/>
    <cellStyle name="T_6.HE THONG VOICE &amp; DATA_pre Cao Oc Lan Phuong 20100510 (mau 10) - Tinh 3 2 4 2" xfId="22098"/>
    <cellStyle name="T_6.HE THONG VOICE &amp; DATA_pre Cao Oc Lan Phuong 20100510 (mau 10) - Tinh 3 2 5" xfId="22100"/>
    <cellStyle name="T_6.HE THONG VOICE &amp; DATA_pre Cao Oc Lan Phuong 20100510 (mau 10) - Tinh 3 2 5 2" xfId="22103"/>
    <cellStyle name="T_6.HE THONG VOICE &amp; DATA_pre Cao Oc Lan Phuong 20100510 (mau 10) - Tinh 3 2 6" xfId="15323"/>
    <cellStyle name="T_6.HE THONG VOICE &amp; DATA_pre Cao Oc Lan Phuong 20100510 (mau 10) - Tinh 3 2 6 2" xfId="15966"/>
    <cellStyle name="T_6.HE THONG VOICE &amp; DATA_pre Cao Oc Lan Phuong 20100510 (mau 10) - Tinh 3 2 7" xfId="381"/>
    <cellStyle name="T_6.HE THONG VOICE &amp; DATA_pre Cao Oc Lan Phuong 20100510 (mau 10) - Tinh 3 3" xfId="22105"/>
    <cellStyle name="T_6.HE THONG VOICE &amp; DATA_pre Cao Oc Lan Phuong 20100510 (mau 10) - Tinh 3 3 2" xfId="22106"/>
    <cellStyle name="T_6.HE THONG VOICE &amp; DATA_pre Cao Oc Lan Phuong 20100510 (mau 10) - Tinh 3 3 2 2" xfId="22107"/>
    <cellStyle name="T_6.HE THONG VOICE &amp; DATA_pre Cao Oc Lan Phuong 20100510 (mau 10) - Tinh 3 3 3" xfId="22108"/>
    <cellStyle name="T_6.HE THONG VOICE &amp; DATA_pre Cao Oc Lan Phuong 20100510 (mau 10) - Tinh 3 3 3 2" xfId="19463"/>
    <cellStyle name="T_6.HE THONG VOICE &amp; DATA_pre Cao Oc Lan Phuong 20100510 (mau 10) - Tinh 3 3 4" xfId="22110"/>
    <cellStyle name="T_6.HE THONG VOICE &amp; DATA_pre Cao Oc Lan Phuong 20100510 (mau 10) - Tinh 3 3 4 2" xfId="19509"/>
    <cellStyle name="T_6.HE THONG VOICE &amp; DATA_pre Cao Oc Lan Phuong 20100510 (mau 10) - Tinh 3 3 5" xfId="22111"/>
    <cellStyle name="T_6.HE THONG VOICE &amp; DATA_pre Cao Oc Lan Phuong 20100510 (mau 10) - Tinh 3 3 5 2" xfId="22118"/>
    <cellStyle name="T_6.HE THONG VOICE &amp; DATA_pre Cao Oc Lan Phuong 20100510 (mau 10) - Tinh 3 3 6" xfId="5727"/>
    <cellStyle name="T_6.HE THONG VOICE &amp; DATA_pre Cao Oc Lan Phuong 20100510 (mau 10) - Tinh 3 3 6 2" xfId="15974"/>
    <cellStyle name="T_6.HE THONG VOICE &amp; DATA_pre Cao Oc Lan Phuong 20100510 (mau 10) - Tinh 3 3 7" xfId="4396"/>
    <cellStyle name="T_6.HE THONG VOICE &amp; DATA_pre Cao Oc Lan Phuong 20100510 (mau 10) - Tinh 3 4" xfId="22011"/>
    <cellStyle name="T_6.HE THONG VOICE &amp; DATA_pre Cao Oc Lan Phuong 20100510 (mau 10) - Tinh 3 4 2" xfId="22119"/>
    <cellStyle name="T_6.HE THONG VOICE &amp; DATA_pre Cao Oc Lan Phuong 20100510 (mau 10) - Tinh 3 5" xfId="22121"/>
    <cellStyle name="T_6.HE THONG VOICE &amp; DATA_pre Cao Oc Lan Phuong 20100510 (mau 10) - Tinh 3 5 2" xfId="22122"/>
    <cellStyle name="T_6.HE THONG VOICE &amp; DATA_pre Cao Oc Lan Phuong 20100510 (mau 10) - Tinh 3 6" xfId="22123"/>
    <cellStyle name="T_6.HE THONG VOICE &amp; DATA_pre Cao Oc Lan Phuong 20100510 (mau 10) - Tinh 3 6 2" xfId="22125"/>
    <cellStyle name="T_6.HE THONG VOICE &amp; DATA_pre Cao Oc Lan Phuong 20100510 (mau 10) - Tinh 3 7" xfId="22127"/>
    <cellStyle name="T_6.HE THONG VOICE &amp; DATA_pre Cao Oc Lan Phuong 20100510 (mau 10) - Tinh 3 7 2" xfId="22129"/>
    <cellStyle name="T_6.HE THONG VOICE &amp; DATA_pre Cao Oc Lan Phuong 20100510 (mau 10) - Tinh 3 8" xfId="22131"/>
    <cellStyle name="T_6.HE THONG VOICE &amp; DATA_pre Cao Oc Lan Phuong 20100510 (mau 10) - Tinh 3 8 2" xfId="22132"/>
    <cellStyle name="T_6.HE THONG VOICE &amp; DATA_pre Cao Oc Lan Phuong 20100510 (mau 10) - Tinh 4" xfId="16855"/>
    <cellStyle name="T_6.HE THONG VOICE &amp; DATA_pre Cao Oc Lan Phuong 20100510 (mau 10) - Tinh 4 2" xfId="6209"/>
    <cellStyle name="T_6.HE THONG VOICE &amp; DATA_pre Cao Oc Lan Phuong 20100510 (mau 10) - Tinh 4 2 2" xfId="22133"/>
    <cellStyle name="T_6.HE THONG VOICE &amp; DATA_pre Cao Oc Lan Phuong 20100510 (mau 10) - Tinh 4 3" xfId="22134"/>
    <cellStyle name="T_6.HE THONG VOICE &amp; DATA_pre Cao Oc Lan Phuong 20100510 (mau 10) - Tinh 4 3 2" xfId="19025"/>
    <cellStyle name="T_6.HE THONG VOICE &amp; DATA_pre Cao Oc Lan Phuong 20100510 (mau 10) - Tinh 4 4" xfId="22015"/>
    <cellStyle name="T_6.HE THONG VOICE &amp; DATA_pre Cao Oc Lan Phuong 20100510 (mau 10) - Tinh 4 4 2" xfId="22135"/>
    <cellStyle name="T_6.HE THONG VOICE &amp; DATA_pre Cao Oc Lan Phuong 20100510 (mau 10) - Tinh 4 5" xfId="22137"/>
    <cellStyle name="T_6.HE THONG VOICE &amp; DATA_pre Cao Oc Lan Phuong 20100510 (mau 10) - Tinh 4 5 2" xfId="22138"/>
    <cellStyle name="T_6.HE THONG VOICE &amp; DATA_pre Cao Oc Lan Phuong 20100510 (mau 10) - Tinh 4 6" xfId="22139"/>
    <cellStyle name="T_6.HE THONG VOICE &amp; DATA_pre Cao Oc Lan Phuong 20100510 (mau 10) - Tinh 4 6 2" xfId="22140"/>
    <cellStyle name="T_6.HE THONG VOICE &amp; DATA_pre Cao Oc Lan Phuong 20100510 (mau 10) - Tinh 4 7" xfId="22141"/>
    <cellStyle name="T_6.HE THONG VOICE &amp; DATA_pre Cao Oc Lan Phuong 20100510 (mau 10) - Tinh 5" xfId="16857"/>
    <cellStyle name="T_6.HE THONG VOICE &amp; DATA_pre Cao Oc Lan Phuong 20100510 (mau 10) - Tinh 5 2" xfId="16863"/>
    <cellStyle name="T_6.HE THONG VOICE &amp; DATA_pre Cao Oc Lan Phuong 20100510 (mau 10) - Tinh 5 2 2" xfId="22142"/>
    <cellStyle name="T_6.HE THONG VOICE &amp; DATA_pre Cao Oc Lan Phuong 20100510 (mau 10) - Tinh 5 3" xfId="22143"/>
    <cellStyle name="T_6.HE THONG VOICE &amp; DATA_pre Cao Oc Lan Phuong 20100510 (mau 10) - Tinh 5 3 2" xfId="22144"/>
    <cellStyle name="T_6.HE THONG VOICE &amp; DATA_pre Cao Oc Lan Phuong 20100510 (mau 10) - Tinh 5 4" xfId="22019"/>
    <cellStyle name="T_6.HE THONG VOICE &amp; DATA_pre Cao Oc Lan Phuong 20100510 (mau 10) - Tinh 5 4 2" xfId="22146"/>
    <cellStyle name="T_6.HE THONG VOICE &amp; DATA_pre Cao Oc Lan Phuong 20100510 (mau 10) - Tinh 5 5" xfId="9965"/>
    <cellStyle name="T_6.HE THONG VOICE &amp; DATA_pre Cao Oc Lan Phuong 20100510 (mau 10) - Tinh 5 5 2" xfId="22148"/>
    <cellStyle name="T_6.HE THONG VOICE &amp; DATA_pre Cao Oc Lan Phuong 20100510 (mau 10) - Tinh 5 6" xfId="22149"/>
    <cellStyle name="T_6.HE THONG VOICE &amp; DATA_pre Cao Oc Lan Phuong 20100510 (mau 10) - Tinh 5 6 2" xfId="22151"/>
    <cellStyle name="T_6.HE THONG VOICE &amp; DATA_pre Cao Oc Lan Phuong 20100510 (mau 10) - Tinh 5 7" xfId="22152"/>
    <cellStyle name="T_6.HE THONG VOICE &amp; DATA_pre Cao Oc Lan Phuong 20100510 (mau 10) - Tinh 6" xfId="16868"/>
    <cellStyle name="T_6.HE THONG VOICE &amp; DATA_pre Cao Oc Lan Phuong 20100510 (mau 10) - Tinh 6 2" xfId="22153"/>
    <cellStyle name="T_6.HE THONG VOICE &amp; DATA_pre Cao Oc Lan Phuong 20100510 (mau 10) - Tinh 6 2 2" xfId="22156"/>
    <cellStyle name="T_6.HE THONG VOICE &amp; DATA_pre Cao Oc Lan Phuong 20100510 (mau 10) - Tinh 6 3" xfId="22158"/>
    <cellStyle name="T_6.HE THONG VOICE &amp; DATA_pre Cao Oc Lan Phuong 20100510 (mau 10) - Tinh 6 3 2" xfId="22159"/>
    <cellStyle name="T_6.HE THONG VOICE &amp; DATA_pre Cao Oc Lan Phuong 20100510 (mau 10) - Tinh 6 4" xfId="22162"/>
    <cellStyle name="T_6.HE THONG VOICE &amp; DATA_pre Cao Oc Lan Phuong 20100510 (mau 10) - Tinh 6 4 2" xfId="22163"/>
    <cellStyle name="T_6.HE THONG VOICE &amp; DATA_pre Cao Oc Lan Phuong 20100510 (mau 10) - Tinh 6 5" xfId="3412"/>
    <cellStyle name="T_6.HE THONG VOICE &amp; DATA_pre Cao Oc Lan Phuong 20100510 (mau 10) - Tinh 6 5 2" xfId="22166"/>
    <cellStyle name="T_6.HE THONG VOICE &amp; DATA_pre Cao Oc Lan Phuong 20100510 (mau 10) - Tinh 6 6" xfId="22168"/>
    <cellStyle name="T_6.HE THONG VOICE &amp; DATA_pre Cao Oc Lan Phuong 20100510 (mau 10) - Tinh 6 6 2" xfId="22170"/>
    <cellStyle name="T_6.HE THONG VOICE &amp; DATA_pre Cao Oc Lan Phuong 20100510 (mau 10) - Tinh 6 7" xfId="22171"/>
    <cellStyle name="T_6.HE THONG VOICE &amp; DATA_pre Cao Oc Lan Phuong 20100510 (mau 10) - Tinh 7" xfId="22172"/>
    <cellStyle name="T_6.HE THONG VOICE &amp; DATA_pre Cao Oc Lan Phuong 20100510 (mau 10) - Tinh 7 2" xfId="3953"/>
    <cellStyle name="T_6.HE THONG VOICE &amp; DATA_pre Cao Oc Lan Phuong 20100510 (mau 10) - Tinh 8" xfId="22175"/>
    <cellStyle name="T_6.HE THONG VOICE &amp; DATA_pre Cao Oc Lan Phuong 20100510 (mau 10) - Tinh 8 2" xfId="11155"/>
    <cellStyle name="T_6.HE THONG VOICE &amp; DATA_pre Cao Oc Lan Phuong 20100510 (mau 10) - Tinh 9" xfId="22178"/>
    <cellStyle name="T_6.HE THONG VOICE &amp; DATA_pre Cao Oc Lan Phuong 20100510 (mau 10) - Tinh 9 2" xfId="459"/>
    <cellStyle name="T_7.BAO CHAY TU DONG" xfId="17074"/>
    <cellStyle name="T_7.BAO CHAY TU DONG 10" xfId="17234"/>
    <cellStyle name="T_7.BAO CHAY TU DONG 10 2" xfId="9424"/>
    <cellStyle name="T_7.BAO CHAY TU DONG 11" xfId="22180"/>
    <cellStyle name="T_7.BAO CHAY TU DONG 11 2" xfId="4150"/>
    <cellStyle name="T_7.BAO CHAY TU DONG 2" xfId="17076"/>
    <cellStyle name="T_7.BAO CHAY TU DONG 2 2" xfId="22182"/>
    <cellStyle name="T_7.BAO CHAY TU DONG 2 2 2" xfId="22184"/>
    <cellStyle name="T_7.BAO CHAY TU DONG 2 2 2 2" xfId="3971"/>
    <cellStyle name="T_7.BAO CHAY TU DONG 2 2 3" xfId="10361"/>
    <cellStyle name="T_7.BAO CHAY TU DONG 2 2 3 2" xfId="22185"/>
    <cellStyle name="T_7.BAO CHAY TU DONG 2 2 4" xfId="13649"/>
    <cellStyle name="T_7.BAO CHAY TU DONG 2 2 4 2" xfId="22187"/>
    <cellStyle name="T_7.BAO CHAY TU DONG 2 2 5" xfId="1114"/>
    <cellStyle name="T_7.BAO CHAY TU DONG 2 2 5 2" xfId="8928"/>
    <cellStyle name="T_7.BAO CHAY TU DONG 2 2 6" xfId="22190"/>
    <cellStyle name="T_7.BAO CHAY TU DONG 2 2 6 2" xfId="22192"/>
    <cellStyle name="T_7.BAO CHAY TU DONG 2 2 7" xfId="22194"/>
    <cellStyle name="T_7.BAO CHAY TU DONG 2 3" xfId="22196"/>
    <cellStyle name="T_7.BAO CHAY TU DONG 2 3 2" xfId="22199"/>
    <cellStyle name="T_7.BAO CHAY TU DONG 2 3 2 2" xfId="22202"/>
    <cellStyle name="T_7.BAO CHAY TU DONG 2 3 3" xfId="20467"/>
    <cellStyle name="T_7.BAO CHAY TU DONG 2 3 3 2" xfId="22203"/>
    <cellStyle name="T_7.BAO CHAY TU DONG 2 3 4" xfId="4786"/>
    <cellStyle name="T_7.BAO CHAY TU DONG 2 3 4 2" xfId="22205"/>
    <cellStyle name="T_7.BAO CHAY TU DONG 2 3 5" xfId="22207"/>
    <cellStyle name="T_7.BAO CHAY TU DONG 2 3 5 2" xfId="7244"/>
    <cellStyle name="T_7.BAO CHAY TU DONG 2 3 6" xfId="22210"/>
    <cellStyle name="T_7.BAO CHAY TU DONG 2 3 6 2" xfId="12067"/>
    <cellStyle name="T_7.BAO CHAY TU DONG 2 3 7" xfId="22212"/>
    <cellStyle name="T_7.BAO CHAY TU DONG 2 4" xfId="22214"/>
    <cellStyle name="T_7.BAO CHAY TU DONG 2 4 2" xfId="22215"/>
    <cellStyle name="T_7.BAO CHAY TU DONG 2 5" xfId="6875"/>
    <cellStyle name="T_7.BAO CHAY TU DONG 2 5 2" xfId="22216"/>
    <cellStyle name="T_7.BAO CHAY TU DONG 2 6" xfId="22218"/>
    <cellStyle name="T_7.BAO CHAY TU DONG 2 6 2" xfId="3159"/>
    <cellStyle name="T_7.BAO CHAY TU DONG 2 7" xfId="22221"/>
    <cellStyle name="T_7.BAO CHAY TU DONG 2 7 2" xfId="22222"/>
    <cellStyle name="T_7.BAO CHAY TU DONG 2 8" xfId="22224"/>
    <cellStyle name="T_7.BAO CHAY TU DONG 2 8 2" xfId="22225"/>
    <cellStyle name="T_7.BAO CHAY TU DONG 3" xfId="22226"/>
    <cellStyle name="T_7.BAO CHAY TU DONG 3 2" xfId="22228"/>
    <cellStyle name="T_7.BAO CHAY TU DONG 3 2 2" xfId="22230"/>
    <cellStyle name="T_7.BAO CHAY TU DONG 3 2 2 2" xfId="22231"/>
    <cellStyle name="T_7.BAO CHAY TU DONG 3 2 3" xfId="9236"/>
    <cellStyle name="T_7.BAO CHAY TU DONG 3 2 3 2" xfId="10947"/>
    <cellStyle name="T_7.BAO CHAY TU DONG 3 2 4" xfId="6446"/>
    <cellStyle name="T_7.BAO CHAY TU DONG 3 2 4 2" xfId="10949"/>
    <cellStyle name="T_7.BAO CHAY TU DONG 3 2 5" xfId="22232"/>
    <cellStyle name="T_7.BAO CHAY TU DONG 3 2 5 2" xfId="22234"/>
    <cellStyle name="T_7.BAO CHAY TU DONG 3 2 6" xfId="22237"/>
    <cellStyle name="T_7.BAO CHAY TU DONG 3 2 6 2" xfId="14610"/>
    <cellStyle name="T_7.BAO CHAY TU DONG 3 2 7" xfId="22239"/>
    <cellStyle name="T_7.BAO CHAY TU DONG 3 3" xfId="22240"/>
    <cellStyle name="T_7.BAO CHAY TU DONG 3 3 2" xfId="22241"/>
    <cellStyle name="T_7.BAO CHAY TU DONG 3 3 2 2" xfId="22244"/>
    <cellStyle name="T_7.BAO CHAY TU DONG 3 3 3" xfId="20485"/>
    <cellStyle name="T_7.BAO CHAY TU DONG 3 3 3 2" xfId="22247"/>
    <cellStyle name="T_7.BAO CHAY TU DONG 3 3 4" xfId="13707"/>
    <cellStyle name="T_7.BAO CHAY TU DONG 3 3 4 2" xfId="19412"/>
    <cellStyle name="T_7.BAO CHAY TU DONG 3 3 5" xfId="22248"/>
    <cellStyle name="T_7.BAO CHAY TU DONG 3 3 5 2" xfId="22250"/>
    <cellStyle name="T_7.BAO CHAY TU DONG 3 3 6" xfId="22252"/>
    <cellStyle name="T_7.BAO CHAY TU DONG 3 3 6 2" xfId="22255"/>
    <cellStyle name="T_7.BAO CHAY TU DONG 3 3 7" xfId="22257"/>
    <cellStyle name="T_7.BAO CHAY TU DONG 3 4" xfId="3723"/>
    <cellStyle name="T_7.BAO CHAY TU DONG 3 4 2" xfId="6826"/>
    <cellStyle name="T_7.BAO CHAY TU DONG 3 5" xfId="7959"/>
    <cellStyle name="T_7.BAO CHAY TU DONG 3 5 2" xfId="22258"/>
    <cellStyle name="T_7.BAO CHAY TU DONG 3 6" xfId="22259"/>
    <cellStyle name="T_7.BAO CHAY TU DONG 3 6 2" xfId="22260"/>
    <cellStyle name="T_7.BAO CHAY TU DONG 3 7" xfId="22262"/>
    <cellStyle name="T_7.BAO CHAY TU DONG 3 7 2" xfId="22263"/>
    <cellStyle name="T_7.BAO CHAY TU DONG 3 8" xfId="22265"/>
    <cellStyle name="T_7.BAO CHAY TU DONG 3 8 2" xfId="22266"/>
    <cellStyle name="T_7.BAO CHAY TU DONG 4" xfId="22267"/>
    <cellStyle name="T_7.BAO CHAY TU DONG 4 2" xfId="22269"/>
    <cellStyle name="T_7.BAO CHAY TU DONG 4 2 2" xfId="22271"/>
    <cellStyle name="T_7.BAO CHAY TU DONG 4 3" xfId="22272"/>
    <cellStyle name="T_7.BAO CHAY TU DONG 4 3 2" xfId="7007"/>
    <cellStyle name="T_7.BAO CHAY TU DONG 4 4" xfId="22274"/>
    <cellStyle name="T_7.BAO CHAY TU DONG 4 4 2" xfId="5568"/>
    <cellStyle name="T_7.BAO CHAY TU DONG 4 5" xfId="10043"/>
    <cellStyle name="T_7.BAO CHAY TU DONG 4 5 2" xfId="22275"/>
    <cellStyle name="T_7.BAO CHAY TU DONG 4 6" xfId="2014"/>
    <cellStyle name="T_7.BAO CHAY TU DONG 4 6 2" xfId="22276"/>
    <cellStyle name="T_7.BAO CHAY TU DONG 4 7" xfId="22278"/>
    <cellStyle name="T_7.BAO CHAY TU DONG 5" xfId="22281"/>
    <cellStyle name="T_7.BAO CHAY TU DONG 5 2" xfId="7297"/>
    <cellStyle name="T_7.BAO CHAY TU DONG 5 2 2" xfId="22283"/>
    <cellStyle name="T_7.BAO CHAY TU DONG 5 3" xfId="22286"/>
    <cellStyle name="T_7.BAO CHAY TU DONG 5 3 2" xfId="22289"/>
    <cellStyle name="T_7.BAO CHAY TU DONG 5 4" xfId="22293"/>
    <cellStyle name="T_7.BAO CHAY TU DONG 5 4 2" xfId="22295"/>
    <cellStyle name="T_7.BAO CHAY TU DONG 5 5" xfId="10048"/>
    <cellStyle name="T_7.BAO CHAY TU DONG 5 5 2" xfId="3112"/>
    <cellStyle name="T_7.BAO CHAY TU DONG 5 6" xfId="22297"/>
    <cellStyle name="T_7.BAO CHAY TU DONG 5 6 2" xfId="22298"/>
    <cellStyle name="T_7.BAO CHAY TU DONG 5 7" xfId="22299"/>
    <cellStyle name="T_7.BAO CHAY TU DONG 6" xfId="22301"/>
    <cellStyle name="T_7.BAO CHAY TU DONG 6 2" xfId="22304"/>
    <cellStyle name="T_7.BAO CHAY TU DONG 6 2 2" xfId="14273"/>
    <cellStyle name="T_7.BAO CHAY TU DONG 6 3" xfId="22307"/>
    <cellStyle name="T_7.BAO CHAY TU DONG 6 3 2" xfId="14290"/>
    <cellStyle name="T_7.BAO CHAY TU DONG 6 4" xfId="22311"/>
    <cellStyle name="T_7.BAO CHAY TU DONG 6 4 2" xfId="8152"/>
    <cellStyle name="T_7.BAO CHAY TU DONG 6 5" xfId="22314"/>
    <cellStyle name="T_7.BAO CHAY TU DONG 6 5 2" xfId="22317"/>
    <cellStyle name="T_7.BAO CHAY TU DONG 6 6" xfId="22320"/>
    <cellStyle name="T_7.BAO CHAY TU DONG 6 6 2" xfId="22321"/>
    <cellStyle name="T_7.BAO CHAY TU DONG 6 7" xfId="22322"/>
    <cellStyle name="T_7.BAO CHAY TU DONG 7" xfId="22324"/>
    <cellStyle name="T_7.BAO CHAY TU DONG 7 2" xfId="22325"/>
    <cellStyle name="T_7.BAO CHAY TU DONG 8" xfId="22328"/>
    <cellStyle name="T_7.BAO CHAY TU DONG 8 2" xfId="22329"/>
    <cellStyle name="T_7.BAO CHAY TU DONG 9" xfId="22331"/>
    <cellStyle name="T_7.BAO CHAY TU DONG 9 2" xfId="5377"/>
    <cellStyle name="T_7.BAO CHAY TU DONG_pre Cao Oc Lan Phuong 20100510 (mau 10) - Tinh" xfId="22333"/>
    <cellStyle name="T_7.BAO CHAY TU DONG_pre Cao Oc Lan Phuong 20100510 (mau 10) - Tinh 10" xfId="22336"/>
    <cellStyle name="T_7.BAO CHAY TU DONG_pre Cao Oc Lan Phuong 20100510 (mau 10) - Tinh 10 2" xfId="14864"/>
    <cellStyle name="T_7.BAO CHAY TU DONG_pre Cao Oc Lan Phuong 20100510 (mau 10) - Tinh 11" xfId="22339"/>
    <cellStyle name="T_7.BAO CHAY TU DONG_pre Cao Oc Lan Phuong 20100510 (mau 10) - Tinh 11 2" xfId="15070"/>
    <cellStyle name="T_7.BAO CHAY TU DONG_pre Cao Oc Lan Phuong 20100510 (mau 10) - Tinh 2" xfId="8600"/>
    <cellStyle name="T_7.BAO CHAY TU DONG_pre Cao Oc Lan Phuong 20100510 (mau 10) - Tinh 2 2" xfId="8602"/>
    <cellStyle name="T_7.BAO CHAY TU DONG_pre Cao Oc Lan Phuong 20100510 (mau 10) - Tinh 2 2 2" xfId="18647"/>
    <cellStyle name="T_7.BAO CHAY TU DONG_pre Cao Oc Lan Phuong 20100510 (mau 10) - Tinh 2 2 2 2" xfId="7975"/>
    <cellStyle name="T_7.BAO CHAY TU DONG_pre Cao Oc Lan Phuong 20100510 (mau 10) - Tinh 2 2 3" xfId="18671"/>
    <cellStyle name="T_7.BAO CHAY TU DONG_pre Cao Oc Lan Phuong 20100510 (mau 10) - Tinh 2 2 3 2" xfId="18678"/>
    <cellStyle name="T_7.BAO CHAY TU DONG_pre Cao Oc Lan Phuong 20100510 (mau 10) - Tinh 2 2 4" xfId="18682"/>
    <cellStyle name="T_7.BAO CHAY TU DONG_pre Cao Oc Lan Phuong 20100510 (mau 10) - Tinh 2 2 4 2" xfId="18687"/>
    <cellStyle name="T_7.BAO CHAY TU DONG_pre Cao Oc Lan Phuong 20100510 (mau 10) - Tinh 2 2 5" xfId="18691"/>
    <cellStyle name="T_7.BAO CHAY TU DONG_pre Cao Oc Lan Phuong 20100510 (mau 10) - Tinh 2 2 5 2" xfId="18697"/>
    <cellStyle name="T_7.BAO CHAY TU DONG_pre Cao Oc Lan Phuong 20100510 (mau 10) - Tinh 2 2 6" xfId="18700"/>
    <cellStyle name="T_7.BAO CHAY TU DONG_pre Cao Oc Lan Phuong 20100510 (mau 10) - Tinh 2 2 6 2" xfId="18703"/>
    <cellStyle name="T_7.BAO CHAY TU DONG_pre Cao Oc Lan Phuong 20100510 (mau 10) - Tinh 2 2 7" xfId="17367"/>
    <cellStyle name="T_7.BAO CHAY TU DONG_pre Cao Oc Lan Phuong 20100510 (mau 10) - Tinh 2 3" xfId="22341"/>
    <cellStyle name="T_7.BAO CHAY TU DONG_pre Cao Oc Lan Phuong 20100510 (mau 10) - Tinh 2 3 2" xfId="18753"/>
    <cellStyle name="T_7.BAO CHAY TU DONG_pre Cao Oc Lan Phuong 20100510 (mau 10) - Tinh 2 3 2 2" xfId="2175"/>
    <cellStyle name="T_7.BAO CHAY TU DONG_pre Cao Oc Lan Phuong 20100510 (mau 10) - Tinh 2 3 3" xfId="3791"/>
    <cellStyle name="T_7.BAO CHAY TU DONG_pre Cao Oc Lan Phuong 20100510 (mau 10) - Tinh 2 3 3 2" xfId="18782"/>
    <cellStyle name="T_7.BAO CHAY TU DONG_pre Cao Oc Lan Phuong 20100510 (mau 10) - Tinh 2 3 4" xfId="18785"/>
    <cellStyle name="T_7.BAO CHAY TU DONG_pre Cao Oc Lan Phuong 20100510 (mau 10) - Tinh 2 3 4 2" xfId="18791"/>
    <cellStyle name="T_7.BAO CHAY TU DONG_pre Cao Oc Lan Phuong 20100510 (mau 10) - Tinh 2 3 5" xfId="18794"/>
    <cellStyle name="T_7.BAO CHAY TU DONG_pre Cao Oc Lan Phuong 20100510 (mau 10) - Tinh 2 3 5 2" xfId="18801"/>
    <cellStyle name="T_7.BAO CHAY TU DONG_pre Cao Oc Lan Phuong 20100510 (mau 10) - Tinh 2 3 6" xfId="18803"/>
    <cellStyle name="T_7.BAO CHAY TU DONG_pre Cao Oc Lan Phuong 20100510 (mau 10) - Tinh 2 3 6 2" xfId="18805"/>
    <cellStyle name="T_7.BAO CHAY TU DONG_pre Cao Oc Lan Phuong 20100510 (mau 10) - Tinh 2 3 7" xfId="17375"/>
    <cellStyle name="T_7.BAO CHAY TU DONG_pre Cao Oc Lan Phuong 20100510 (mau 10) - Tinh 2 4" xfId="22343"/>
    <cellStyle name="T_7.BAO CHAY TU DONG_pre Cao Oc Lan Phuong 20100510 (mau 10) - Tinh 2 4 2" xfId="18811"/>
    <cellStyle name="T_7.BAO CHAY TU DONG_pre Cao Oc Lan Phuong 20100510 (mau 10) - Tinh 2 5" xfId="22346"/>
    <cellStyle name="T_7.BAO CHAY TU DONG_pre Cao Oc Lan Phuong 20100510 (mau 10) - Tinh 2 5 2" xfId="1928"/>
    <cellStyle name="T_7.BAO CHAY TU DONG_pre Cao Oc Lan Phuong 20100510 (mau 10) - Tinh 2 6" xfId="22350"/>
    <cellStyle name="T_7.BAO CHAY TU DONG_pre Cao Oc Lan Phuong 20100510 (mau 10) - Tinh 2 6 2" xfId="10801"/>
    <cellStyle name="T_7.BAO CHAY TU DONG_pre Cao Oc Lan Phuong 20100510 (mau 10) - Tinh 2 7" xfId="21977"/>
    <cellStyle name="T_7.BAO CHAY TU DONG_pre Cao Oc Lan Phuong 20100510 (mau 10) - Tinh 2 7 2" xfId="250"/>
    <cellStyle name="T_7.BAO CHAY TU DONG_pre Cao Oc Lan Phuong 20100510 (mau 10) - Tinh 2 8" xfId="22351"/>
    <cellStyle name="T_7.BAO CHAY TU DONG_pre Cao Oc Lan Phuong 20100510 (mau 10) - Tinh 2 8 2" xfId="10883"/>
    <cellStyle name="T_7.BAO CHAY TU DONG_pre Cao Oc Lan Phuong 20100510 (mau 10) - Tinh 3" xfId="5408"/>
    <cellStyle name="T_7.BAO CHAY TU DONG_pre Cao Oc Lan Phuong 20100510 (mau 10) - Tinh 3 2" xfId="8606"/>
    <cellStyle name="T_7.BAO CHAY TU DONG_pre Cao Oc Lan Phuong 20100510 (mau 10) - Tinh 3 2 2" xfId="3117"/>
    <cellStyle name="T_7.BAO CHAY TU DONG_pre Cao Oc Lan Phuong 20100510 (mau 10) - Tinh 3 2 2 2" xfId="22352"/>
    <cellStyle name="T_7.BAO CHAY TU DONG_pre Cao Oc Lan Phuong 20100510 (mau 10) - Tinh 3 2 3" xfId="22354"/>
    <cellStyle name="T_7.BAO CHAY TU DONG_pre Cao Oc Lan Phuong 20100510 (mau 10) - Tinh 3 2 3 2" xfId="22356"/>
    <cellStyle name="T_7.BAO CHAY TU DONG_pre Cao Oc Lan Phuong 20100510 (mau 10) - Tinh 3 2 4" xfId="22358"/>
    <cellStyle name="T_7.BAO CHAY TU DONG_pre Cao Oc Lan Phuong 20100510 (mau 10) - Tinh 3 2 4 2" xfId="22360"/>
    <cellStyle name="T_7.BAO CHAY TU DONG_pre Cao Oc Lan Phuong 20100510 (mau 10) - Tinh 3 2 5" xfId="22362"/>
    <cellStyle name="T_7.BAO CHAY TU DONG_pre Cao Oc Lan Phuong 20100510 (mau 10) - Tinh 3 2 5 2" xfId="22365"/>
    <cellStyle name="T_7.BAO CHAY TU DONG_pre Cao Oc Lan Phuong 20100510 (mau 10) - Tinh 3 2 6" xfId="22368"/>
    <cellStyle name="T_7.BAO CHAY TU DONG_pre Cao Oc Lan Phuong 20100510 (mau 10) - Tinh 3 2 6 2" xfId="22371"/>
    <cellStyle name="T_7.BAO CHAY TU DONG_pre Cao Oc Lan Phuong 20100510 (mau 10) - Tinh 3 2 7" xfId="22373"/>
    <cellStyle name="T_7.BAO CHAY TU DONG_pre Cao Oc Lan Phuong 20100510 (mau 10) - Tinh 3 3" xfId="22377"/>
    <cellStyle name="T_7.BAO CHAY TU DONG_pre Cao Oc Lan Phuong 20100510 (mau 10) - Tinh 3 3 2" xfId="22381"/>
    <cellStyle name="T_7.BAO CHAY TU DONG_pre Cao Oc Lan Phuong 20100510 (mau 10) - Tinh 3 3 2 2" xfId="22384"/>
    <cellStyle name="T_7.BAO CHAY TU DONG_pre Cao Oc Lan Phuong 20100510 (mau 10) - Tinh 3 3 3" xfId="22386"/>
    <cellStyle name="T_7.BAO CHAY TU DONG_pre Cao Oc Lan Phuong 20100510 (mau 10) - Tinh 3 3 3 2" xfId="22388"/>
    <cellStyle name="T_7.BAO CHAY TU DONG_pre Cao Oc Lan Phuong 20100510 (mau 10) - Tinh 3 3 4" xfId="22390"/>
    <cellStyle name="T_7.BAO CHAY TU DONG_pre Cao Oc Lan Phuong 20100510 (mau 10) - Tinh 3 3 4 2" xfId="22392"/>
    <cellStyle name="T_7.BAO CHAY TU DONG_pre Cao Oc Lan Phuong 20100510 (mau 10) - Tinh 3 3 5" xfId="1069"/>
    <cellStyle name="T_7.BAO CHAY TU DONG_pre Cao Oc Lan Phuong 20100510 (mau 10) - Tinh 3 3 5 2" xfId="22394"/>
    <cellStyle name="T_7.BAO CHAY TU DONG_pre Cao Oc Lan Phuong 20100510 (mau 10) - Tinh 3 3 6" xfId="22396"/>
    <cellStyle name="T_7.BAO CHAY TU DONG_pre Cao Oc Lan Phuong 20100510 (mau 10) - Tinh 3 3 6 2" xfId="22398"/>
    <cellStyle name="T_7.BAO CHAY TU DONG_pre Cao Oc Lan Phuong 20100510 (mau 10) - Tinh 3 3 7" xfId="22400"/>
    <cellStyle name="T_7.BAO CHAY TU DONG_pre Cao Oc Lan Phuong 20100510 (mau 10) - Tinh 3 4" xfId="3532"/>
    <cellStyle name="T_7.BAO CHAY TU DONG_pre Cao Oc Lan Phuong 20100510 (mau 10) - Tinh 3 4 2" xfId="22403"/>
    <cellStyle name="T_7.BAO CHAY TU DONG_pre Cao Oc Lan Phuong 20100510 (mau 10) - Tinh 3 5" xfId="22407"/>
    <cellStyle name="T_7.BAO CHAY TU DONG_pre Cao Oc Lan Phuong 20100510 (mau 10) - Tinh 3 5 2" xfId="22411"/>
    <cellStyle name="T_7.BAO CHAY TU DONG_pre Cao Oc Lan Phuong 20100510 (mau 10) - Tinh 3 6" xfId="22416"/>
    <cellStyle name="T_7.BAO CHAY TU DONG_pre Cao Oc Lan Phuong 20100510 (mau 10) - Tinh 3 6 2" xfId="22419"/>
    <cellStyle name="T_7.BAO CHAY TU DONG_pre Cao Oc Lan Phuong 20100510 (mau 10) - Tinh 3 7" xfId="21979"/>
    <cellStyle name="T_7.BAO CHAY TU DONG_pre Cao Oc Lan Phuong 20100510 (mau 10) - Tinh 3 7 2" xfId="22422"/>
    <cellStyle name="T_7.BAO CHAY TU DONG_pre Cao Oc Lan Phuong 20100510 (mau 10) - Tinh 3 8" xfId="22425"/>
    <cellStyle name="T_7.BAO CHAY TU DONG_pre Cao Oc Lan Phuong 20100510 (mau 10) - Tinh 3 8 2" xfId="22427"/>
    <cellStyle name="T_7.BAO CHAY TU DONG_pre Cao Oc Lan Phuong 20100510 (mau 10) - Tinh 4" xfId="8610"/>
    <cellStyle name="T_7.BAO CHAY TU DONG_pre Cao Oc Lan Phuong 20100510 (mau 10) - Tinh 4 2" xfId="22430"/>
    <cellStyle name="T_7.BAO CHAY TU DONG_pre Cao Oc Lan Phuong 20100510 (mau 10) - Tinh 4 2 2" xfId="22433"/>
    <cellStyle name="T_7.BAO CHAY TU DONG_pre Cao Oc Lan Phuong 20100510 (mau 10) - Tinh 4 3" xfId="22436"/>
    <cellStyle name="T_7.BAO CHAY TU DONG_pre Cao Oc Lan Phuong 20100510 (mau 10) - Tinh 4 3 2" xfId="15492"/>
    <cellStyle name="T_7.BAO CHAY TU DONG_pre Cao Oc Lan Phuong 20100510 (mau 10) - Tinh 4 4" xfId="22439"/>
    <cellStyle name="T_7.BAO CHAY TU DONG_pre Cao Oc Lan Phuong 20100510 (mau 10) - Tinh 4 4 2" xfId="15597"/>
    <cellStyle name="T_7.BAO CHAY TU DONG_pre Cao Oc Lan Phuong 20100510 (mau 10) - Tinh 4 5" xfId="22442"/>
    <cellStyle name="T_7.BAO CHAY TU DONG_pre Cao Oc Lan Phuong 20100510 (mau 10) - Tinh 4 5 2" xfId="16581"/>
    <cellStyle name="T_7.BAO CHAY TU DONG_pre Cao Oc Lan Phuong 20100510 (mau 10) - Tinh 4 6" xfId="22445"/>
    <cellStyle name="T_7.BAO CHAY TU DONG_pre Cao Oc Lan Phuong 20100510 (mau 10) - Tinh 4 6 2" xfId="22447"/>
    <cellStyle name="T_7.BAO CHAY TU DONG_pre Cao Oc Lan Phuong 20100510 (mau 10) - Tinh 4 7" xfId="21983"/>
    <cellStyle name="T_7.BAO CHAY TU DONG_pre Cao Oc Lan Phuong 20100510 (mau 10) - Tinh 5" xfId="22449"/>
    <cellStyle name="T_7.BAO CHAY TU DONG_pre Cao Oc Lan Phuong 20100510 (mau 10) - Tinh 5 2" xfId="6077"/>
    <cellStyle name="T_7.BAO CHAY TU DONG_pre Cao Oc Lan Phuong 20100510 (mau 10) - Tinh 5 2 2" xfId="22453"/>
    <cellStyle name="T_7.BAO CHAY TU DONG_pre Cao Oc Lan Phuong 20100510 (mau 10) - Tinh 5 3" xfId="22456"/>
    <cellStyle name="T_7.BAO CHAY TU DONG_pre Cao Oc Lan Phuong 20100510 (mau 10) - Tinh 5 3 2" xfId="22459"/>
    <cellStyle name="T_7.BAO CHAY TU DONG_pre Cao Oc Lan Phuong 20100510 (mau 10) - Tinh 5 4" xfId="776"/>
    <cellStyle name="T_7.BAO CHAY TU DONG_pre Cao Oc Lan Phuong 20100510 (mau 10) - Tinh 5 4 2" xfId="17219"/>
    <cellStyle name="T_7.BAO CHAY TU DONG_pre Cao Oc Lan Phuong 20100510 (mau 10) - Tinh 5 5" xfId="22464"/>
    <cellStyle name="T_7.BAO CHAY TU DONG_pre Cao Oc Lan Phuong 20100510 (mau 10) - Tinh 5 5 2" xfId="17277"/>
    <cellStyle name="T_7.BAO CHAY TU DONG_pre Cao Oc Lan Phuong 20100510 (mau 10) - Tinh 5 6" xfId="22467"/>
    <cellStyle name="T_7.BAO CHAY TU DONG_pre Cao Oc Lan Phuong 20100510 (mau 10) - Tinh 5 6 2" xfId="17332"/>
    <cellStyle name="T_7.BAO CHAY TU DONG_pre Cao Oc Lan Phuong 20100510 (mau 10) - Tinh 5 7" xfId="21988"/>
    <cellStyle name="T_7.BAO CHAY TU DONG_pre Cao Oc Lan Phuong 20100510 (mau 10) - Tinh 6" xfId="11003"/>
    <cellStyle name="T_7.BAO CHAY TU DONG_pre Cao Oc Lan Phuong 20100510 (mau 10) - Tinh 6 2" xfId="22469"/>
    <cellStyle name="T_7.BAO CHAY TU DONG_pre Cao Oc Lan Phuong 20100510 (mau 10) - Tinh 6 2 2" xfId="22471"/>
    <cellStyle name="T_7.BAO CHAY TU DONG_pre Cao Oc Lan Phuong 20100510 (mau 10) - Tinh 6 3" xfId="2833"/>
    <cellStyle name="T_7.BAO CHAY TU DONG_pre Cao Oc Lan Phuong 20100510 (mau 10) - Tinh 6 3 2" xfId="22473"/>
    <cellStyle name="T_7.BAO CHAY TU DONG_pre Cao Oc Lan Phuong 20100510 (mau 10) - Tinh 6 4" xfId="372"/>
    <cellStyle name="T_7.BAO CHAY TU DONG_pre Cao Oc Lan Phuong 20100510 (mau 10) - Tinh 6 4 2" xfId="17441"/>
    <cellStyle name="T_7.BAO CHAY TU DONG_pre Cao Oc Lan Phuong 20100510 (mau 10) - Tinh 6 5" xfId="22477"/>
    <cellStyle name="T_7.BAO CHAY TU DONG_pre Cao Oc Lan Phuong 20100510 (mau 10) - Tinh 6 5 2" xfId="17476"/>
    <cellStyle name="T_7.BAO CHAY TU DONG_pre Cao Oc Lan Phuong 20100510 (mau 10) - Tinh 6 6" xfId="22479"/>
    <cellStyle name="T_7.BAO CHAY TU DONG_pre Cao Oc Lan Phuong 20100510 (mau 10) - Tinh 6 6 2" xfId="17542"/>
    <cellStyle name="T_7.BAO CHAY TU DONG_pre Cao Oc Lan Phuong 20100510 (mau 10) - Tinh 6 7" xfId="21992"/>
    <cellStyle name="T_7.BAO CHAY TU DONG_pre Cao Oc Lan Phuong 20100510 (mau 10) - Tinh 7" xfId="17001"/>
    <cellStyle name="T_7.BAO CHAY TU DONG_pre Cao Oc Lan Phuong 20100510 (mau 10) - Tinh 7 2" xfId="4537"/>
    <cellStyle name="T_7.BAO CHAY TU DONG_pre Cao Oc Lan Phuong 20100510 (mau 10) - Tinh 8" xfId="17004"/>
    <cellStyle name="T_7.BAO CHAY TU DONG_pre Cao Oc Lan Phuong 20100510 (mau 10) - Tinh 8 2" xfId="17006"/>
    <cellStyle name="T_7.BAO CHAY TU DONG_pre Cao Oc Lan Phuong 20100510 (mau 10) - Tinh 9" xfId="17008"/>
    <cellStyle name="T_7.BAO CHAY TU DONG_pre Cao Oc Lan Phuong 20100510 (mau 10) - Tinh 9 2" xfId="17010"/>
    <cellStyle name="T_9.CAP THOAT NUOC" xfId="8640"/>
    <cellStyle name="T_9.CAP THOAT NUOC 10" xfId="22482"/>
    <cellStyle name="T_9.CAP THOAT NUOC 10 2" xfId="22483"/>
    <cellStyle name="T_9.CAP THOAT NUOC 11" xfId="22484"/>
    <cellStyle name="T_9.CAP THOAT NUOC 11 2" xfId="4103"/>
    <cellStyle name="T_9.CAP THOAT NUOC 2" xfId="22485"/>
    <cellStyle name="T_9.CAP THOAT NUOC 2 2" xfId="22486"/>
    <cellStyle name="T_9.CAP THOAT NUOC 2 2 2" xfId="22487"/>
    <cellStyle name="T_9.CAP THOAT NUOC 2 2 2 2" xfId="22489"/>
    <cellStyle name="T_9.CAP THOAT NUOC 2 2 3" xfId="22492"/>
    <cellStyle name="T_9.CAP THOAT NUOC 2 2 3 2" xfId="705"/>
    <cellStyle name="T_9.CAP THOAT NUOC 2 2 4" xfId="22494"/>
    <cellStyle name="T_9.CAP THOAT NUOC 2 2 4 2" xfId="943"/>
    <cellStyle name="T_9.CAP THOAT NUOC 2 2 5" xfId="4210"/>
    <cellStyle name="T_9.CAP THOAT NUOC 2 2 5 2" xfId="10664"/>
    <cellStyle name="T_9.CAP THOAT NUOC 2 2 6" xfId="22496"/>
    <cellStyle name="T_9.CAP THOAT NUOC 2 2 6 2" xfId="22498"/>
    <cellStyle name="T_9.CAP THOAT NUOC 2 2 7" xfId="22501"/>
    <cellStyle name="T_9.CAP THOAT NUOC 2 3" xfId="17737"/>
    <cellStyle name="T_9.CAP THOAT NUOC 2 3 2" xfId="10257"/>
    <cellStyle name="T_9.CAP THOAT NUOC 2 3 2 2" xfId="10260"/>
    <cellStyle name="T_9.CAP THOAT NUOC 2 3 3" xfId="10262"/>
    <cellStyle name="T_9.CAP THOAT NUOC 2 3 3 2" xfId="10265"/>
    <cellStyle name="T_9.CAP THOAT NUOC 2 3 4" xfId="22504"/>
    <cellStyle name="T_9.CAP THOAT NUOC 2 3 4 2" xfId="5902"/>
    <cellStyle name="T_9.CAP THOAT NUOC 2 3 5" xfId="21300"/>
    <cellStyle name="T_9.CAP THOAT NUOC 2 3 5 2" xfId="10726"/>
    <cellStyle name="T_9.CAP THOAT NUOC 2 3 6" xfId="9390"/>
    <cellStyle name="T_9.CAP THOAT NUOC 2 3 6 2" xfId="5468"/>
    <cellStyle name="T_9.CAP THOAT NUOC 2 3 7" xfId="9414"/>
    <cellStyle name="T_9.CAP THOAT NUOC 2 4" xfId="22505"/>
    <cellStyle name="T_9.CAP THOAT NUOC 2 4 2" xfId="22507"/>
    <cellStyle name="T_9.CAP THOAT NUOC 2 5" xfId="22508"/>
    <cellStyle name="T_9.CAP THOAT NUOC 2 5 2" xfId="22510"/>
    <cellStyle name="T_9.CAP THOAT NUOC 2 6" xfId="3475"/>
    <cellStyle name="T_9.CAP THOAT NUOC 2 6 2" xfId="22511"/>
    <cellStyle name="T_9.CAP THOAT NUOC 2 7" xfId="19590"/>
    <cellStyle name="T_9.CAP THOAT NUOC 2 7 2" xfId="19594"/>
    <cellStyle name="T_9.CAP THOAT NUOC 2 8" xfId="19597"/>
    <cellStyle name="T_9.CAP THOAT NUOC 2 8 2" xfId="19599"/>
    <cellStyle name="T_9.CAP THOAT NUOC 3" xfId="22513"/>
    <cellStyle name="T_9.CAP THOAT NUOC 3 2" xfId="22514"/>
    <cellStyle name="T_9.CAP THOAT NUOC 3 2 2" xfId="22515"/>
    <cellStyle name="T_9.CAP THOAT NUOC 3 2 2 2" xfId="22516"/>
    <cellStyle name="T_9.CAP THOAT NUOC 3 2 3" xfId="22517"/>
    <cellStyle name="T_9.CAP THOAT NUOC 3 2 3 2" xfId="11498"/>
    <cellStyle name="T_9.CAP THOAT NUOC 3 2 4" xfId="22518"/>
    <cellStyle name="T_9.CAP THOAT NUOC 3 2 4 2" xfId="22519"/>
    <cellStyle name="T_9.CAP THOAT NUOC 3 2 5" xfId="22520"/>
    <cellStyle name="T_9.CAP THOAT NUOC 3 2 5 2" xfId="22521"/>
    <cellStyle name="T_9.CAP THOAT NUOC 3 2 6" xfId="13669"/>
    <cellStyle name="T_9.CAP THOAT NUOC 3 2 6 2" xfId="22522"/>
    <cellStyle name="T_9.CAP THOAT NUOC 3 2 7" xfId="20008"/>
    <cellStyle name="T_9.CAP THOAT NUOC 3 3" xfId="22523"/>
    <cellStyle name="T_9.CAP THOAT NUOC 3 3 2" xfId="16635"/>
    <cellStyle name="T_9.CAP THOAT NUOC 3 3 2 2" xfId="16637"/>
    <cellStyle name="T_9.CAP THOAT NUOC 3 3 3" xfId="5346"/>
    <cellStyle name="T_9.CAP THOAT NUOC 3 3 3 2" xfId="3725"/>
    <cellStyle name="T_9.CAP THOAT NUOC 3 3 4" xfId="834"/>
    <cellStyle name="T_9.CAP THOAT NUOC 3 3 4 2" xfId="16661"/>
    <cellStyle name="T_9.CAP THOAT NUOC 3 3 5" xfId="13758"/>
    <cellStyle name="T_9.CAP THOAT NUOC 3 3 5 2" xfId="16663"/>
    <cellStyle name="T_9.CAP THOAT NUOC 3 3 6" xfId="9560"/>
    <cellStyle name="T_9.CAP THOAT NUOC 3 3 6 2" xfId="3128"/>
    <cellStyle name="T_9.CAP THOAT NUOC 3 3 7" xfId="1651"/>
    <cellStyle name="T_9.CAP THOAT NUOC 3 4" xfId="22524"/>
    <cellStyle name="T_9.CAP THOAT NUOC 3 4 2" xfId="525"/>
    <cellStyle name="T_9.CAP THOAT NUOC 3 5" xfId="22525"/>
    <cellStyle name="T_9.CAP THOAT NUOC 3 5 2" xfId="37"/>
    <cellStyle name="T_9.CAP THOAT NUOC 3 6" xfId="22526"/>
    <cellStyle name="T_9.CAP THOAT NUOC 3 6 2" xfId="22527"/>
    <cellStyle name="T_9.CAP THOAT NUOC 3 7" xfId="19607"/>
    <cellStyle name="T_9.CAP THOAT NUOC 3 7 2" xfId="22529"/>
    <cellStyle name="T_9.CAP THOAT NUOC 3 8" xfId="21014"/>
    <cellStyle name="T_9.CAP THOAT NUOC 3 8 2" xfId="22531"/>
    <cellStyle name="T_9.CAP THOAT NUOC 4" xfId="7570"/>
    <cellStyle name="T_9.CAP THOAT NUOC 4 2" xfId="7571"/>
    <cellStyle name="T_9.CAP THOAT NUOC 4 2 2" xfId="7574"/>
    <cellStyle name="T_9.CAP THOAT NUOC 4 3" xfId="670"/>
    <cellStyle name="T_9.CAP THOAT NUOC 4 3 2" xfId="7590"/>
    <cellStyle name="T_9.CAP THOAT NUOC 4 4" xfId="5125"/>
    <cellStyle name="T_9.CAP THOAT NUOC 4 4 2" xfId="5885"/>
    <cellStyle name="T_9.CAP THOAT NUOC 4 5" xfId="7248"/>
    <cellStyle name="T_9.CAP THOAT NUOC 4 5 2" xfId="7605"/>
    <cellStyle name="T_9.CAP THOAT NUOC 4 6" xfId="7609"/>
    <cellStyle name="T_9.CAP THOAT NUOC 4 6 2" xfId="3848"/>
    <cellStyle name="T_9.CAP THOAT NUOC 4 7" xfId="1469"/>
    <cellStyle name="T_9.CAP THOAT NUOC 5" xfId="7637"/>
    <cellStyle name="T_9.CAP THOAT NUOC 5 2" xfId="468"/>
    <cellStyle name="T_9.CAP THOAT NUOC 5 2 2" xfId="7460"/>
    <cellStyle name="T_9.CAP THOAT NUOC 5 3" xfId="496"/>
    <cellStyle name="T_9.CAP THOAT NUOC 5 3 2" xfId="3060"/>
    <cellStyle name="T_9.CAP THOAT NUOC 5 4" xfId="510"/>
    <cellStyle name="T_9.CAP THOAT NUOC 5 4 2" xfId="6900"/>
    <cellStyle name="T_9.CAP THOAT NUOC 5 5" xfId="7683"/>
    <cellStyle name="T_9.CAP THOAT NUOC 5 5 2" xfId="7687"/>
    <cellStyle name="T_9.CAP THOAT NUOC 5 6" xfId="7691"/>
    <cellStyle name="T_9.CAP THOAT NUOC 5 6 2" xfId="7694"/>
    <cellStyle name="T_9.CAP THOAT NUOC 5 7" xfId="7084"/>
    <cellStyle name="T_9.CAP THOAT NUOC 6" xfId="7711"/>
    <cellStyle name="T_9.CAP THOAT NUOC 6 2" xfId="7714"/>
    <cellStyle name="T_9.CAP THOAT NUOC 6 2 2" xfId="2072"/>
    <cellStyle name="T_9.CAP THOAT NUOC 6 3" xfId="3226"/>
    <cellStyle name="T_9.CAP THOAT NUOC 6 3 2" xfId="4947"/>
    <cellStyle name="T_9.CAP THOAT NUOC 6 4" xfId="7718"/>
    <cellStyle name="T_9.CAP THOAT NUOC 6 4 2" xfId="7726"/>
    <cellStyle name="T_9.CAP THOAT NUOC 6 5" xfId="7414"/>
    <cellStyle name="T_9.CAP THOAT NUOC 6 5 2" xfId="5735"/>
    <cellStyle name="T_9.CAP THOAT NUOC 6 6" xfId="5519"/>
    <cellStyle name="T_9.CAP THOAT NUOC 6 6 2" xfId="56"/>
    <cellStyle name="T_9.CAP THOAT NUOC 6 7" xfId="1139"/>
    <cellStyle name="T_9.CAP THOAT NUOC 7" xfId="4811"/>
    <cellStyle name="T_9.CAP THOAT NUOC 7 2" xfId="7733"/>
    <cellStyle name="T_9.CAP THOAT NUOC 8" xfId="6047"/>
    <cellStyle name="T_9.CAP THOAT NUOC 8 2" xfId="3579"/>
    <cellStyle name="T_9.CAP THOAT NUOC 9" xfId="7750"/>
    <cellStyle name="T_9.CAP THOAT NUOC 9 2" xfId="6859"/>
    <cellStyle name="T_9.CAP THOAT NUOC_pre Cao Oc Lan Phuong 20100510 (mau 10) - Tinh" xfId="1207"/>
    <cellStyle name="T_9.CAP THOAT NUOC_pre Cao Oc Lan Phuong 20100510 (mau 10) - Tinh 10" xfId="18235"/>
    <cellStyle name="T_9.CAP THOAT NUOC_pre Cao Oc Lan Phuong 20100510 (mau 10) - Tinh 10 2" xfId="11272"/>
    <cellStyle name="T_9.CAP THOAT NUOC_pre Cao Oc Lan Phuong 20100510 (mau 10) - Tinh 11" xfId="18243"/>
    <cellStyle name="T_9.CAP THOAT NUOC_pre Cao Oc Lan Phuong 20100510 (mau 10) - Tinh 11 2" xfId="18245"/>
    <cellStyle name="T_9.CAP THOAT NUOC_pre Cao Oc Lan Phuong 20100510 (mau 10) - Tinh 2" xfId="10247"/>
    <cellStyle name="T_9.CAP THOAT NUOC_pre Cao Oc Lan Phuong 20100510 (mau 10) - Tinh 2 2" xfId="10252"/>
    <cellStyle name="T_9.CAP THOAT NUOC_pre Cao Oc Lan Phuong 20100510 (mau 10) - Tinh 2 2 2" xfId="12788"/>
    <cellStyle name="T_9.CAP THOAT NUOC_pre Cao Oc Lan Phuong 20100510 (mau 10) - Tinh 2 2 2 2" xfId="527"/>
    <cellStyle name="T_9.CAP THOAT NUOC_pre Cao Oc Lan Phuong 20100510 (mau 10) - Tinh 2 2 3" xfId="22532"/>
    <cellStyle name="T_9.CAP THOAT NUOC_pre Cao Oc Lan Phuong 20100510 (mau 10) - Tinh 2 2 3 2" xfId="22533"/>
    <cellStyle name="T_9.CAP THOAT NUOC_pre Cao Oc Lan Phuong 20100510 (mau 10) - Tinh 2 2 4" xfId="7070"/>
    <cellStyle name="T_9.CAP THOAT NUOC_pre Cao Oc Lan Phuong 20100510 (mau 10) - Tinh 2 2 4 2" xfId="22534"/>
    <cellStyle name="T_9.CAP THOAT NUOC_pre Cao Oc Lan Phuong 20100510 (mau 10) - Tinh 2 2 5" xfId="22535"/>
    <cellStyle name="T_9.CAP THOAT NUOC_pre Cao Oc Lan Phuong 20100510 (mau 10) - Tinh 2 2 5 2" xfId="22536"/>
    <cellStyle name="T_9.CAP THOAT NUOC_pre Cao Oc Lan Phuong 20100510 (mau 10) - Tinh 2 2 6" xfId="22537"/>
    <cellStyle name="T_9.CAP THOAT NUOC_pre Cao Oc Lan Phuong 20100510 (mau 10) - Tinh 2 2 6 2" xfId="22540"/>
    <cellStyle name="T_9.CAP THOAT NUOC_pre Cao Oc Lan Phuong 20100510 (mau 10) - Tinh 2 2 7" xfId="14886"/>
    <cellStyle name="T_9.CAP THOAT NUOC_pre Cao Oc Lan Phuong 20100510 (mau 10) - Tinh 2 3" xfId="12791"/>
    <cellStyle name="T_9.CAP THOAT NUOC_pre Cao Oc Lan Phuong 20100510 (mau 10) - Tinh 2 3 2" xfId="12796"/>
    <cellStyle name="T_9.CAP THOAT NUOC_pre Cao Oc Lan Phuong 20100510 (mau 10) - Tinh 2 3 2 2" xfId="22541"/>
    <cellStyle name="T_9.CAP THOAT NUOC_pre Cao Oc Lan Phuong 20100510 (mau 10) - Tinh 2 3 3" xfId="22542"/>
    <cellStyle name="T_9.CAP THOAT NUOC_pre Cao Oc Lan Phuong 20100510 (mau 10) - Tinh 2 3 3 2" xfId="22544"/>
    <cellStyle name="T_9.CAP THOAT NUOC_pre Cao Oc Lan Phuong 20100510 (mau 10) - Tinh 2 3 4" xfId="22545"/>
    <cellStyle name="T_9.CAP THOAT NUOC_pre Cao Oc Lan Phuong 20100510 (mau 10) - Tinh 2 3 4 2" xfId="22546"/>
    <cellStyle name="T_9.CAP THOAT NUOC_pre Cao Oc Lan Phuong 20100510 (mau 10) - Tinh 2 3 5" xfId="22547"/>
    <cellStyle name="T_9.CAP THOAT NUOC_pre Cao Oc Lan Phuong 20100510 (mau 10) - Tinh 2 3 5 2" xfId="20376"/>
    <cellStyle name="T_9.CAP THOAT NUOC_pre Cao Oc Lan Phuong 20100510 (mau 10) - Tinh 2 3 6" xfId="22548"/>
    <cellStyle name="T_9.CAP THOAT NUOC_pre Cao Oc Lan Phuong 20100510 (mau 10) - Tinh 2 3 6 2" xfId="22551"/>
    <cellStyle name="T_9.CAP THOAT NUOC_pre Cao Oc Lan Phuong 20100510 (mau 10) - Tinh 2 3 7" xfId="8745"/>
    <cellStyle name="T_9.CAP THOAT NUOC_pre Cao Oc Lan Phuong 20100510 (mau 10) - Tinh 2 4" xfId="12798"/>
    <cellStyle name="T_9.CAP THOAT NUOC_pre Cao Oc Lan Phuong 20100510 (mau 10) - Tinh 2 4 2" xfId="12800"/>
    <cellStyle name="T_9.CAP THOAT NUOC_pre Cao Oc Lan Phuong 20100510 (mau 10) - Tinh 2 5" xfId="12804"/>
    <cellStyle name="T_9.CAP THOAT NUOC_pre Cao Oc Lan Phuong 20100510 (mau 10) - Tinh 2 5 2" xfId="22554"/>
    <cellStyle name="T_9.CAP THOAT NUOC_pre Cao Oc Lan Phuong 20100510 (mau 10) - Tinh 2 6" xfId="22555"/>
    <cellStyle name="T_9.CAP THOAT NUOC_pre Cao Oc Lan Phuong 20100510 (mau 10) - Tinh 2 6 2" xfId="22558"/>
    <cellStyle name="T_9.CAP THOAT NUOC_pre Cao Oc Lan Phuong 20100510 (mau 10) - Tinh 2 7" xfId="22559"/>
    <cellStyle name="T_9.CAP THOAT NUOC_pre Cao Oc Lan Phuong 20100510 (mau 10) - Tinh 2 7 2" xfId="18295"/>
    <cellStyle name="T_9.CAP THOAT NUOC_pre Cao Oc Lan Phuong 20100510 (mau 10) - Tinh 2 8" xfId="22561"/>
    <cellStyle name="T_9.CAP THOAT NUOC_pre Cao Oc Lan Phuong 20100510 (mau 10) - Tinh 2 8 2" xfId="18323"/>
    <cellStyle name="T_9.CAP THOAT NUOC_pre Cao Oc Lan Phuong 20100510 (mau 10) - Tinh 3" xfId="22562"/>
    <cellStyle name="T_9.CAP THOAT NUOC_pre Cao Oc Lan Phuong 20100510 (mau 10) - Tinh 3 2" xfId="12813"/>
    <cellStyle name="T_9.CAP THOAT NUOC_pre Cao Oc Lan Phuong 20100510 (mau 10) - Tinh 3 2 2" xfId="764"/>
    <cellStyle name="T_9.CAP THOAT NUOC_pre Cao Oc Lan Phuong 20100510 (mau 10) - Tinh 3 2 2 2" xfId="8787"/>
    <cellStyle name="T_9.CAP THOAT NUOC_pre Cao Oc Lan Phuong 20100510 (mau 10) - Tinh 3 2 3" xfId="3485"/>
    <cellStyle name="T_9.CAP THOAT NUOC_pre Cao Oc Lan Phuong 20100510 (mau 10) - Tinh 3 2 3 2" xfId="1370"/>
    <cellStyle name="T_9.CAP THOAT NUOC_pre Cao Oc Lan Phuong 20100510 (mau 10) - Tinh 3 2 4" xfId="8793"/>
    <cellStyle name="T_9.CAP THOAT NUOC_pre Cao Oc Lan Phuong 20100510 (mau 10) - Tinh 3 2 4 2" xfId="8804"/>
    <cellStyle name="T_9.CAP THOAT NUOC_pre Cao Oc Lan Phuong 20100510 (mau 10) - Tinh 3 2 5" xfId="8806"/>
    <cellStyle name="T_9.CAP THOAT NUOC_pre Cao Oc Lan Phuong 20100510 (mau 10) - Tinh 3 2 5 2" xfId="8817"/>
    <cellStyle name="T_9.CAP THOAT NUOC_pre Cao Oc Lan Phuong 20100510 (mau 10) - Tinh 3 2 6" xfId="6775"/>
    <cellStyle name="T_9.CAP THOAT NUOC_pre Cao Oc Lan Phuong 20100510 (mau 10) - Tinh 3 2 6 2" xfId="8827"/>
    <cellStyle name="T_9.CAP THOAT NUOC_pre Cao Oc Lan Phuong 20100510 (mau 10) - Tinh 3 2 7" xfId="8831"/>
    <cellStyle name="T_9.CAP THOAT NUOC_pre Cao Oc Lan Phuong 20100510 (mau 10) - Tinh 3 3" xfId="12816"/>
    <cellStyle name="T_9.CAP THOAT NUOC_pre Cao Oc Lan Phuong 20100510 (mau 10) - Tinh 3 3 2" xfId="12821"/>
    <cellStyle name="T_9.CAP THOAT NUOC_pre Cao Oc Lan Phuong 20100510 (mau 10) - Tinh 3 3 2 2" xfId="22563"/>
    <cellStyle name="T_9.CAP THOAT NUOC_pre Cao Oc Lan Phuong 20100510 (mau 10) - Tinh 3 3 3" xfId="22565"/>
    <cellStyle name="T_9.CAP THOAT NUOC_pre Cao Oc Lan Phuong 20100510 (mau 10) - Tinh 3 3 3 2" xfId="22567"/>
    <cellStyle name="T_9.CAP THOAT NUOC_pre Cao Oc Lan Phuong 20100510 (mau 10) - Tinh 3 3 4" xfId="22569"/>
    <cellStyle name="T_9.CAP THOAT NUOC_pre Cao Oc Lan Phuong 20100510 (mau 10) - Tinh 3 3 4 2" xfId="22570"/>
    <cellStyle name="T_9.CAP THOAT NUOC_pre Cao Oc Lan Phuong 20100510 (mau 10) - Tinh 3 3 5" xfId="22573"/>
    <cellStyle name="T_9.CAP THOAT NUOC_pre Cao Oc Lan Phuong 20100510 (mau 10) - Tinh 3 3 5 2" xfId="22574"/>
    <cellStyle name="T_9.CAP THOAT NUOC_pre Cao Oc Lan Phuong 20100510 (mau 10) - Tinh 3 3 6" xfId="22577"/>
    <cellStyle name="T_9.CAP THOAT NUOC_pre Cao Oc Lan Phuong 20100510 (mau 10) - Tinh 3 3 6 2" xfId="22581"/>
    <cellStyle name="T_9.CAP THOAT NUOC_pre Cao Oc Lan Phuong 20100510 (mau 10) - Tinh 3 3 7" xfId="22582"/>
    <cellStyle name="T_9.CAP THOAT NUOC_pre Cao Oc Lan Phuong 20100510 (mau 10) - Tinh 3 4" xfId="12824"/>
    <cellStyle name="T_9.CAP THOAT NUOC_pre Cao Oc Lan Phuong 20100510 (mau 10) - Tinh 3 4 2" xfId="2076"/>
    <cellStyle name="T_9.CAP THOAT NUOC_pre Cao Oc Lan Phuong 20100510 (mau 10) - Tinh 3 5" xfId="12827"/>
    <cellStyle name="T_9.CAP THOAT NUOC_pre Cao Oc Lan Phuong 20100510 (mau 10) - Tinh 3 5 2" xfId="22583"/>
    <cellStyle name="T_9.CAP THOAT NUOC_pre Cao Oc Lan Phuong 20100510 (mau 10) - Tinh 3 6" xfId="22584"/>
    <cellStyle name="T_9.CAP THOAT NUOC_pre Cao Oc Lan Phuong 20100510 (mau 10) - Tinh 3 6 2" xfId="22585"/>
    <cellStyle name="T_9.CAP THOAT NUOC_pre Cao Oc Lan Phuong 20100510 (mau 10) - Tinh 3 7" xfId="22586"/>
    <cellStyle name="T_9.CAP THOAT NUOC_pre Cao Oc Lan Phuong 20100510 (mau 10) - Tinh 3 7 2" xfId="18351"/>
    <cellStyle name="T_9.CAP THOAT NUOC_pre Cao Oc Lan Phuong 20100510 (mau 10) - Tinh 3 8" xfId="22588"/>
    <cellStyle name="T_9.CAP THOAT NUOC_pre Cao Oc Lan Phuong 20100510 (mau 10) - Tinh 3 8 2" xfId="17991"/>
    <cellStyle name="T_9.CAP THOAT NUOC_pre Cao Oc Lan Phuong 20100510 (mau 10) - Tinh 4" xfId="22589"/>
    <cellStyle name="T_9.CAP THOAT NUOC_pre Cao Oc Lan Phuong 20100510 (mau 10) - Tinh 4 2" xfId="12841"/>
    <cellStyle name="T_9.CAP THOAT NUOC_pre Cao Oc Lan Phuong 20100510 (mau 10) - Tinh 4 2 2" xfId="6952"/>
    <cellStyle name="T_9.CAP THOAT NUOC_pre Cao Oc Lan Phuong 20100510 (mau 10) - Tinh 4 3" xfId="12843"/>
    <cellStyle name="T_9.CAP THOAT NUOC_pre Cao Oc Lan Phuong 20100510 (mau 10) - Tinh 4 3 2" xfId="4765"/>
    <cellStyle name="T_9.CAP THOAT NUOC_pre Cao Oc Lan Phuong 20100510 (mau 10) - Tinh 4 4" xfId="12846"/>
    <cellStyle name="T_9.CAP THOAT NUOC_pre Cao Oc Lan Phuong 20100510 (mau 10) - Tinh 4 4 2" xfId="3816"/>
    <cellStyle name="T_9.CAP THOAT NUOC_pre Cao Oc Lan Phuong 20100510 (mau 10) - Tinh 4 5" xfId="12850"/>
    <cellStyle name="T_9.CAP THOAT NUOC_pre Cao Oc Lan Phuong 20100510 (mau 10) - Tinh 4 5 2" xfId="20863"/>
    <cellStyle name="T_9.CAP THOAT NUOC_pre Cao Oc Lan Phuong 20100510 (mau 10) - Tinh 4 6" xfId="22590"/>
    <cellStyle name="T_9.CAP THOAT NUOC_pre Cao Oc Lan Phuong 20100510 (mau 10) - Tinh 4 6 2" xfId="5547"/>
    <cellStyle name="T_9.CAP THOAT NUOC_pre Cao Oc Lan Phuong 20100510 (mau 10) - Tinh 4 7" xfId="3259"/>
    <cellStyle name="T_9.CAP THOAT NUOC_pre Cao Oc Lan Phuong 20100510 (mau 10) - Tinh 5" xfId="22591"/>
    <cellStyle name="T_9.CAP THOAT NUOC_pre Cao Oc Lan Phuong 20100510 (mau 10) - Tinh 5 2" xfId="2898"/>
    <cellStyle name="T_9.CAP THOAT NUOC_pre Cao Oc Lan Phuong 20100510 (mau 10) - Tinh 5 2 2" xfId="22593"/>
    <cellStyle name="T_9.CAP THOAT NUOC_pre Cao Oc Lan Phuong 20100510 (mau 10) - Tinh 5 3" xfId="22595"/>
    <cellStyle name="T_9.CAP THOAT NUOC_pre Cao Oc Lan Phuong 20100510 (mau 10) - Tinh 5 3 2" xfId="3763"/>
    <cellStyle name="T_9.CAP THOAT NUOC_pre Cao Oc Lan Phuong 20100510 (mau 10) - Tinh 5 4" xfId="22597"/>
    <cellStyle name="T_9.CAP THOAT NUOC_pre Cao Oc Lan Phuong 20100510 (mau 10) - Tinh 5 4 2" xfId="22603"/>
    <cellStyle name="T_9.CAP THOAT NUOC_pre Cao Oc Lan Phuong 20100510 (mau 10) - Tinh 5 5" xfId="22607"/>
    <cellStyle name="T_9.CAP THOAT NUOC_pre Cao Oc Lan Phuong 20100510 (mau 10) - Tinh 5 5 2" xfId="22612"/>
    <cellStyle name="T_9.CAP THOAT NUOC_pre Cao Oc Lan Phuong 20100510 (mau 10) - Tinh 5 6" xfId="22616"/>
    <cellStyle name="T_9.CAP THOAT NUOC_pre Cao Oc Lan Phuong 20100510 (mau 10) - Tinh 5 6 2" xfId="22621"/>
    <cellStyle name="T_9.CAP THOAT NUOC_pre Cao Oc Lan Phuong 20100510 (mau 10) - Tinh 5 7" xfId="22624"/>
    <cellStyle name="T_9.CAP THOAT NUOC_pre Cao Oc Lan Phuong 20100510 (mau 10) - Tinh 6" xfId="22628"/>
    <cellStyle name="T_9.CAP THOAT NUOC_pre Cao Oc Lan Phuong 20100510 (mau 10) - Tinh 6 2" xfId="22631"/>
    <cellStyle name="T_9.CAP THOAT NUOC_pre Cao Oc Lan Phuong 20100510 (mau 10) - Tinh 6 2 2" xfId="22633"/>
    <cellStyle name="T_9.CAP THOAT NUOC_pre Cao Oc Lan Phuong 20100510 (mau 10) - Tinh 6 3" xfId="22635"/>
    <cellStyle name="T_9.CAP THOAT NUOC_pre Cao Oc Lan Phuong 20100510 (mau 10) - Tinh 6 3 2" xfId="22638"/>
    <cellStyle name="T_9.CAP THOAT NUOC_pre Cao Oc Lan Phuong 20100510 (mau 10) - Tinh 6 4" xfId="6867"/>
    <cellStyle name="T_9.CAP THOAT NUOC_pre Cao Oc Lan Phuong 20100510 (mau 10) - Tinh 6 4 2" xfId="17299"/>
    <cellStyle name="T_9.CAP THOAT NUOC_pre Cao Oc Lan Phuong 20100510 (mau 10) - Tinh 6 5" xfId="7021"/>
    <cellStyle name="T_9.CAP THOAT NUOC_pre Cao Oc Lan Phuong 20100510 (mau 10) - Tinh 6 5 2" xfId="22640"/>
    <cellStyle name="T_9.CAP THOAT NUOC_pre Cao Oc Lan Phuong 20100510 (mau 10) - Tinh 6 6" xfId="22643"/>
    <cellStyle name="T_9.CAP THOAT NUOC_pre Cao Oc Lan Phuong 20100510 (mau 10) - Tinh 6 6 2" xfId="9144"/>
    <cellStyle name="T_9.CAP THOAT NUOC_pre Cao Oc Lan Phuong 20100510 (mau 10) - Tinh 6 7" xfId="22646"/>
    <cellStyle name="T_9.CAP THOAT NUOC_pre Cao Oc Lan Phuong 20100510 (mau 10) - Tinh 7" xfId="22650"/>
    <cellStyle name="T_9.CAP THOAT NUOC_pre Cao Oc Lan Phuong 20100510 (mau 10) - Tinh 7 2" xfId="22652"/>
    <cellStyle name="T_9.CAP THOAT NUOC_pre Cao Oc Lan Phuong 20100510 (mau 10) - Tinh 8" xfId="22655"/>
    <cellStyle name="T_9.CAP THOAT NUOC_pre Cao Oc Lan Phuong 20100510 (mau 10) - Tinh 8 2" xfId="14722"/>
    <cellStyle name="T_9.CAP THOAT NUOC_pre Cao Oc Lan Phuong 20100510 (mau 10) - Tinh 9" xfId="22657"/>
    <cellStyle name="T_9.CAP THOAT NUOC_pre Cao Oc Lan Phuong 20100510 (mau 10) - Tinh 9 2" xfId="22659"/>
    <cellStyle name="T_Bang tien luong moi thau tham khao" xfId="22662"/>
    <cellStyle name="T_Bang tien luong moi thau tham khao 10" xfId="22663"/>
    <cellStyle name="T_Bang tien luong moi thau tham khao 10 2" xfId="22031"/>
    <cellStyle name="T_Bang tien luong moi thau tham khao 11" xfId="22665"/>
    <cellStyle name="T_Bang tien luong moi thau tham khao 11 2" xfId="22667"/>
    <cellStyle name="T_Bang tien luong moi thau tham khao 2" xfId="515"/>
    <cellStyle name="T_Bang tien luong moi thau tham khao 2 2" xfId="7392"/>
    <cellStyle name="T_Bang tien luong moi thau tham khao 2 2 2" xfId="17819"/>
    <cellStyle name="T_Bang tien luong moi thau tham khao 2 2 2 2" xfId="22670"/>
    <cellStyle name="T_Bang tien luong moi thau tham khao 2 2 3" xfId="22671"/>
    <cellStyle name="T_Bang tien luong moi thau tham khao 2 2 3 2" xfId="22672"/>
    <cellStyle name="T_Bang tien luong moi thau tham khao 2 2 4" xfId="22673"/>
    <cellStyle name="T_Bang tien luong moi thau tham khao 2 2 4 2" xfId="22674"/>
    <cellStyle name="T_Bang tien luong moi thau tham khao 2 2 5" xfId="22675"/>
    <cellStyle name="T_Bang tien luong moi thau tham khao 2 2 5 2" xfId="19313"/>
    <cellStyle name="T_Bang tien luong moi thau tham khao 2 2 6" xfId="9946"/>
    <cellStyle name="T_Bang tien luong moi thau tham khao 2 2 6 2" xfId="19316"/>
    <cellStyle name="T_Bang tien luong moi thau tham khao 2 2 7" xfId="22676"/>
    <cellStyle name="T_Bang tien luong moi thau tham khao 2 3" xfId="10481"/>
    <cellStyle name="T_Bang tien luong moi thau tham khao 2 3 2" xfId="389"/>
    <cellStyle name="T_Bang tien luong moi thau tham khao 2 3 2 2" xfId="6193"/>
    <cellStyle name="T_Bang tien luong moi thau tham khao 2 3 3" xfId="422"/>
    <cellStyle name="T_Bang tien luong moi thau tham khao 2 3 3 2" xfId="6395"/>
    <cellStyle name="T_Bang tien luong moi thau tham khao 2 3 4" xfId="451"/>
    <cellStyle name="T_Bang tien luong moi thau tham khao 2 3 4 2" xfId="7458"/>
    <cellStyle name="T_Bang tien luong moi thau tham khao 2 3 5" xfId="464"/>
    <cellStyle name="T_Bang tien luong moi thau tham khao 2 3 5 2" xfId="7466"/>
    <cellStyle name="T_Bang tien luong moi thau tham khao 2 3 6" xfId="491"/>
    <cellStyle name="T_Bang tien luong moi thau tham khao 2 3 6 2" xfId="3069"/>
    <cellStyle name="T_Bang tien luong moi thau tham khao 2 3 7" xfId="505"/>
    <cellStyle name="T_Bang tien luong moi thau tham khao 2 4" xfId="22677"/>
    <cellStyle name="T_Bang tien luong moi thau tham khao 2 4 2" xfId="1845"/>
    <cellStyle name="T_Bang tien luong moi thau tham khao 2 5" xfId="22679"/>
    <cellStyle name="T_Bang tien luong moi thau tham khao 2 5 2" xfId="1690"/>
    <cellStyle name="T_Bang tien luong moi thau tham khao 2 6" xfId="22067"/>
    <cellStyle name="T_Bang tien luong moi thau tham khao 2 6 2" xfId="10062"/>
    <cellStyle name="T_Bang tien luong moi thau tham khao 2 7" xfId="22681"/>
    <cellStyle name="T_Bang tien luong moi thau tham khao 2 7 2" xfId="10099"/>
    <cellStyle name="T_Bang tien luong moi thau tham khao 2 8" xfId="22683"/>
    <cellStyle name="T_Bang tien luong moi thau tham khao 2 8 2" xfId="22685"/>
    <cellStyle name="T_Bang tien luong moi thau tham khao 3" xfId="22686"/>
    <cellStyle name="T_Bang tien luong moi thau tham khao 3 2" xfId="5941"/>
    <cellStyle name="T_Bang tien luong moi thau tham khao 3 2 2" xfId="17867"/>
    <cellStyle name="T_Bang tien luong moi thau tham khao 3 2 2 2" xfId="22689"/>
    <cellStyle name="T_Bang tien luong moi thau tham khao 3 2 3" xfId="4451"/>
    <cellStyle name="T_Bang tien luong moi thau tham khao 3 2 3 2" xfId="22690"/>
    <cellStyle name="T_Bang tien luong moi thau tham khao 3 2 4" xfId="22691"/>
    <cellStyle name="T_Bang tien luong moi thau tham khao 3 2 4 2" xfId="22692"/>
    <cellStyle name="T_Bang tien luong moi thau tham khao 3 2 5" xfId="22693"/>
    <cellStyle name="T_Bang tien luong moi thau tham khao 3 2 5 2" xfId="22694"/>
    <cellStyle name="T_Bang tien luong moi thau tham khao 3 2 6" xfId="19980"/>
    <cellStyle name="T_Bang tien luong moi thau tham khao 3 2 6 2" xfId="22695"/>
    <cellStyle name="T_Bang tien luong moi thau tham khao 3 2 7" xfId="22697"/>
    <cellStyle name="T_Bang tien luong moi thau tham khao 3 3" xfId="4013"/>
    <cellStyle name="T_Bang tien luong moi thau tham khao 3 3 2" xfId="17891"/>
    <cellStyle name="T_Bang tien luong moi thau tham khao 3 3 2 2" xfId="22699"/>
    <cellStyle name="T_Bang tien luong moi thau tham khao 3 3 3" xfId="22704"/>
    <cellStyle name="T_Bang tien luong moi thau tham khao 3 3 3 2" xfId="22708"/>
    <cellStyle name="T_Bang tien luong moi thau tham khao 3 3 4" xfId="22712"/>
    <cellStyle name="T_Bang tien luong moi thau tham khao 3 3 4 2" xfId="22715"/>
    <cellStyle name="T_Bang tien luong moi thau tham khao 3 3 5" xfId="22717"/>
    <cellStyle name="T_Bang tien luong moi thau tham khao 3 3 5 2" xfId="22719"/>
    <cellStyle name="T_Bang tien luong moi thau tham khao 3 3 6" xfId="9954"/>
    <cellStyle name="T_Bang tien luong moi thau tham khao 3 3 6 2" xfId="22721"/>
    <cellStyle name="T_Bang tien luong moi thau tham khao 3 3 7" xfId="22722"/>
    <cellStyle name="T_Bang tien luong moi thau tham khao 3 4" xfId="22724"/>
    <cellStyle name="T_Bang tien luong moi thau tham khao 3 4 2" xfId="22726"/>
    <cellStyle name="T_Bang tien luong moi thau tham khao 3 5" xfId="21063"/>
    <cellStyle name="T_Bang tien luong moi thau tham khao 3 5 2" xfId="789"/>
    <cellStyle name="T_Bang tien luong moi thau tham khao 3 6" xfId="22075"/>
    <cellStyle name="T_Bang tien luong moi thau tham khao 3 6 2" xfId="344"/>
    <cellStyle name="T_Bang tien luong moi thau tham khao 3 7" xfId="74"/>
    <cellStyle name="T_Bang tien luong moi thau tham khao 3 7 2" xfId="22728"/>
    <cellStyle name="T_Bang tien luong moi thau tham khao 3 8" xfId="8205"/>
    <cellStyle name="T_Bang tien luong moi thau tham khao 3 8 2" xfId="11715"/>
    <cellStyle name="T_Bang tien luong moi thau tham khao 4" xfId="21691"/>
    <cellStyle name="T_Bang tien luong moi thau tham khao 4 2" xfId="22731"/>
    <cellStyle name="T_Bang tien luong moi thau tham khao 4 2 2" xfId="22735"/>
    <cellStyle name="T_Bang tien luong moi thau tham khao 4 3" xfId="5085"/>
    <cellStyle name="T_Bang tien luong moi thau tham khao 4 3 2" xfId="22740"/>
    <cellStyle name="T_Bang tien luong moi thau tham khao 4 4" xfId="22744"/>
    <cellStyle name="T_Bang tien luong moi thau tham khao 4 4 2" xfId="22749"/>
    <cellStyle name="T_Bang tien luong moi thau tham khao 4 5" xfId="21066"/>
    <cellStyle name="T_Bang tien luong moi thau tham khao 4 5 2" xfId="865"/>
    <cellStyle name="T_Bang tien luong moi thau tham khao 4 6" xfId="22084"/>
    <cellStyle name="T_Bang tien luong moi thau tham khao 4 6 2" xfId="15064"/>
    <cellStyle name="T_Bang tien luong moi thau tham khao 4 7" xfId="19674"/>
    <cellStyle name="T_Bang tien luong moi thau tham khao 5" xfId="22751"/>
    <cellStyle name="T_Bang tien luong moi thau tham khao 5 2" xfId="22755"/>
    <cellStyle name="T_Bang tien luong moi thau tham khao 5 2 2" xfId="22757"/>
    <cellStyle name="T_Bang tien luong moi thau tham khao 5 3" xfId="22759"/>
    <cellStyle name="T_Bang tien luong moi thau tham khao 5 3 2" xfId="22763"/>
    <cellStyle name="T_Bang tien luong moi thau tham khao 5 4" xfId="11440"/>
    <cellStyle name="T_Bang tien luong moi thau tham khao 5 4 2" xfId="22768"/>
    <cellStyle name="T_Bang tien luong moi thau tham khao 5 5" xfId="21074"/>
    <cellStyle name="T_Bang tien luong moi thau tham khao 5 5 2" xfId="16316"/>
    <cellStyle name="T_Bang tien luong moi thau tham khao 5 6" xfId="22090"/>
    <cellStyle name="T_Bang tien luong moi thau tham khao 5 6 2" xfId="16388"/>
    <cellStyle name="T_Bang tien luong moi thau tham khao 5 7" xfId="19685"/>
    <cellStyle name="T_Bang tien luong moi thau tham khao 6" xfId="22770"/>
    <cellStyle name="T_Bang tien luong moi thau tham khao 6 2" xfId="2210"/>
    <cellStyle name="T_Bang tien luong moi thau tham khao 6 2 2" xfId="22772"/>
    <cellStyle name="T_Bang tien luong moi thau tham khao 6 3" xfId="22774"/>
    <cellStyle name="T_Bang tien luong moi thau tham khao 6 3 2" xfId="22776"/>
    <cellStyle name="T_Bang tien luong moi thau tham khao 6 4" xfId="923"/>
    <cellStyle name="T_Bang tien luong moi thau tham khao 6 4 2" xfId="22779"/>
    <cellStyle name="T_Bang tien luong moi thau tham khao 6 5" xfId="4897"/>
    <cellStyle name="T_Bang tien luong moi thau tham khao 6 5 2" xfId="6802"/>
    <cellStyle name="T_Bang tien luong moi thau tham khao 6 6" xfId="5868"/>
    <cellStyle name="T_Bang tien luong moi thau tham khao 6 6 2" xfId="470"/>
    <cellStyle name="T_Bang tien luong moi thau tham khao 6 7" xfId="19691"/>
    <cellStyle name="T_Bang tien luong moi thau tham khao 7" xfId="22780"/>
    <cellStyle name="T_Bang tien luong moi thau tham khao 7 2" xfId="22783"/>
    <cellStyle name="T_Bang tien luong moi thau tham khao 8" xfId="9812"/>
    <cellStyle name="T_Bang tien luong moi thau tham khao 8 2" xfId="22786"/>
    <cellStyle name="T_Bang tien luong moi thau tham khao 9" xfId="10902"/>
    <cellStyle name="T_Bang tien luong moi thau tham khao 9 2" xfId="22790"/>
    <cellStyle name="T_Bill of Estimation Simone Tien Giang" xfId="13796"/>
    <cellStyle name="T_Bill of Estimation Simone Tien Giang 10" xfId="13798"/>
    <cellStyle name="T_Bill of Estimation Simone Tien Giang 10 2" xfId="13804"/>
    <cellStyle name="T_Bill of Estimation Simone Tien Giang 11" xfId="13807"/>
    <cellStyle name="T_Bill of Estimation Simone Tien Giang 11 2" xfId="13813"/>
    <cellStyle name="T_Bill of Estimation Simone Tien Giang 2" xfId="1873"/>
    <cellStyle name="T_Bill of Estimation Simone Tien Giang 2 2" xfId="10785"/>
    <cellStyle name="T_Bill of Estimation Simone Tien Giang 2 2 2" xfId="10791"/>
    <cellStyle name="T_Bill of Estimation Simone Tien Giang 2 2 2 2" xfId="22792"/>
    <cellStyle name="T_Bill of Estimation Simone Tien Giang 2 2 3" xfId="22793"/>
    <cellStyle name="T_Bill of Estimation Simone Tien Giang 2 2 3 2" xfId="22794"/>
    <cellStyle name="T_Bill of Estimation Simone Tien Giang 2 2 4" xfId="22795"/>
    <cellStyle name="T_Bill of Estimation Simone Tien Giang 2 2 4 2" xfId="22796"/>
    <cellStyle name="T_Bill of Estimation Simone Tien Giang 2 2 5" xfId="22797"/>
    <cellStyle name="T_Bill of Estimation Simone Tien Giang 2 2 5 2" xfId="22798"/>
    <cellStyle name="T_Bill of Estimation Simone Tien Giang 2 2 6" xfId="22799"/>
    <cellStyle name="T_Bill of Estimation Simone Tien Giang 2 2 6 2" xfId="22800"/>
    <cellStyle name="T_Bill of Estimation Simone Tien Giang 2 2 7" xfId="22801"/>
    <cellStyle name="T_Bill of Estimation Simone Tien Giang 2 3" xfId="13899"/>
    <cellStyle name="T_Bill of Estimation Simone Tien Giang 2 3 2" xfId="1285"/>
    <cellStyle name="T_Bill of Estimation Simone Tien Giang 2 3 2 2" xfId="5333"/>
    <cellStyle name="T_Bill of Estimation Simone Tien Giang 2 3 3" xfId="22803"/>
    <cellStyle name="T_Bill of Estimation Simone Tien Giang 2 3 3 2" xfId="20034"/>
    <cellStyle name="T_Bill of Estimation Simone Tien Giang 2 3 4" xfId="22804"/>
    <cellStyle name="T_Bill of Estimation Simone Tien Giang 2 3 4 2" xfId="7911"/>
    <cellStyle name="T_Bill of Estimation Simone Tien Giang 2 3 5" xfId="5556"/>
    <cellStyle name="T_Bill of Estimation Simone Tien Giang 2 3 5 2" xfId="20067"/>
    <cellStyle name="T_Bill of Estimation Simone Tien Giang 2 3 6" xfId="22805"/>
    <cellStyle name="T_Bill of Estimation Simone Tien Giang 2 3 6 2" xfId="20094"/>
    <cellStyle name="T_Bill of Estimation Simone Tien Giang 2 3 7" xfId="7852"/>
    <cellStyle name="T_Bill of Estimation Simone Tien Giang 2 4" xfId="3073"/>
    <cellStyle name="T_Bill of Estimation Simone Tien Giang 2 4 2" xfId="13902"/>
    <cellStyle name="T_Bill of Estimation Simone Tien Giang 2 5" xfId="12461"/>
    <cellStyle name="T_Bill of Estimation Simone Tien Giang 2 5 2" xfId="13905"/>
    <cellStyle name="T_Bill of Estimation Simone Tien Giang 2 6" xfId="13911"/>
    <cellStyle name="T_Bill of Estimation Simone Tien Giang 2 6 2" xfId="13922"/>
    <cellStyle name="T_Bill of Estimation Simone Tien Giang 2 7" xfId="13927"/>
    <cellStyle name="T_Bill of Estimation Simone Tien Giang 2 7 2" xfId="13938"/>
    <cellStyle name="T_Bill of Estimation Simone Tien Giang 2 8" xfId="1553"/>
    <cellStyle name="T_Bill of Estimation Simone Tien Giang 2 8 2" xfId="13949"/>
    <cellStyle name="T_Bill of Estimation Simone Tien Giang 3" xfId="4797"/>
    <cellStyle name="T_Bill of Estimation Simone Tien Giang 3 2" xfId="7589"/>
    <cellStyle name="T_Bill of Estimation Simone Tien Giang 3 2 2" xfId="1532"/>
    <cellStyle name="T_Bill of Estimation Simone Tien Giang 3 2 2 2" xfId="3355"/>
    <cellStyle name="T_Bill of Estimation Simone Tien Giang 3 2 3" xfId="7772"/>
    <cellStyle name="T_Bill of Estimation Simone Tien Giang 3 2 3 2" xfId="22806"/>
    <cellStyle name="T_Bill of Estimation Simone Tien Giang 3 2 4" xfId="22807"/>
    <cellStyle name="T_Bill of Estimation Simone Tien Giang 3 2 4 2" xfId="16946"/>
    <cellStyle name="T_Bill of Estimation Simone Tien Giang 3 2 5" xfId="22809"/>
    <cellStyle name="T_Bill of Estimation Simone Tien Giang 3 2 5 2" xfId="11901"/>
    <cellStyle name="T_Bill of Estimation Simone Tien Giang 3 2 6" xfId="22810"/>
    <cellStyle name="T_Bill of Estimation Simone Tien Giang 3 2 6 2" xfId="11728"/>
    <cellStyle name="T_Bill of Estimation Simone Tien Giang 3 2 7" xfId="22812"/>
    <cellStyle name="T_Bill of Estimation Simone Tien Giang 3 3" xfId="3632"/>
    <cellStyle name="T_Bill of Estimation Simone Tien Giang 3 3 2" xfId="4826"/>
    <cellStyle name="T_Bill of Estimation Simone Tien Giang 3 3 2 2" xfId="14688"/>
    <cellStyle name="T_Bill of Estimation Simone Tien Giang 3 3 3" xfId="22813"/>
    <cellStyle name="T_Bill of Estimation Simone Tien Giang 3 3 3 2" xfId="14867"/>
    <cellStyle name="T_Bill of Estimation Simone Tien Giang 3 3 4" xfId="22814"/>
    <cellStyle name="T_Bill of Estimation Simone Tien Giang 3 3 4 2" xfId="15068"/>
    <cellStyle name="T_Bill of Estimation Simone Tien Giang 3 3 5" xfId="8632"/>
    <cellStyle name="T_Bill of Estimation Simone Tien Giang 3 3 5 2" xfId="68"/>
    <cellStyle name="T_Bill of Estimation Simone Tien Giang 3 3 6" xfId="22815"/>
    <cellStyle name="T_Bill of Estimation Simone Tien Giang 3 3 6 2" xfId="2464"/>
    <cellStyle name="T_Bill of Estimation Simone Tien Giang 3 3 7" xfId="22817"/>
    <cellStyle name="T_Bill of Estimation Simone Tien Giang 3 4" xfId="6549"/>
    <cellStyle name="T_Bill of Estimation Simone Tien Giang 3 4 2" xfId="2369"/>
    <cellStyle name="T_Bill of Estimation Simone Tien Giang 3 5" xfId="6071"/>
    <cellStyle name="T_Bill of Estimation Simone Tien Giang 3 5 2" xfId="13975"/>
    <cellStyle name="T_Bill of Estimation Simone Tien Giang 3 6" xfId="13980"/>
    <cellStyle name="T_Bill of Estimation Simone Tien Giang 3 6 2" xfId="13985"/>
    <cellStyle name="T_Bill of Estimation Simone Tien Giang 3 7" xfId="13991"/>
    <cellStyle name="T_Bill of Estimation Simone Tien Giang 3 7 2" xfId="13997"/>
    <cellStyle name="T_Bill of Estimation Simone Tien Giang 3 8" xfId="13700"/>
    <cellStyle name="T_Bill of Estimation Simone Tien Giang 3 8 2" xfId="5799"/>
    <cellStyle name="T_Bill of Estimation Simone Tien Giang 4" xfId="14003"/>
    <cellStyle name="T_Bill of Estimation Simone Tien Giang 4 2" xfId="175"/>
    <cellStyle name="T_Bill of Estimation Simone Tien Giang 4 2 2" xfId="7603"/>
    <cellStyle name="T_Bill of Estimation Simone Tien Giang 4 3" xfId="3375"/>
    <cellStyle name="T_Bill of Estimation Simone Tien Giang 4 3 2" xfId="608"/>
    <cellStyle name="T_Bill of Estimation Simone Tien Giang 4 4" xfId="5682"/>
    <cellStyle name="T_Bill of Estimation Simone Tien Giang 4 4 2" xfId="9626"/>
    <cellStyle name="T_Bill of Estimation Simone Tien Giang 4 5" xfId="9634"/>
    <cellStyle name="T_Bill of Estimation Simone Tien Giang 4 5 2" xfId="5577"/>
    <cellStyle name="T_Bill of Estimation Simone Tien Giang 4 6" xfId="9640"/>
    <cellStyle name="T_Bill of Estimation Simone Tien Giang 4 6 2" xfId="9645"/>
    <cellStyle name="T_Bill of Estimation Simone Tien Giang 4 7" xfId="5282"/>
    <cellStyle name="T_Bill of Estimation Simone Tien Giang 5" xfId="7146"/>
    <cellStyle name="T_Bill of Estimation Simone Tien Giang 5 2" xfId="6459"/>
    <cellStyle name="T_Bill of Estimation Simone Tien Giang 5 2 2" xfId="674"/>
    <cellStyle name="T_Bill of Estimation Simone Tien Giang 5 3" xfId="8229"/>
    <cellStyle name="T_Bill of Estimation Simone Tien Giang 5 3 2" xfId="8234"/>
    <cellStyle name="T_Bill of Estimation Simone Tien Giang 5 4" xfId="8242"/>
    <cellStyle name="T_Bill of Estimation Simone Tien Giang 5 4 2" xfId="8249"/>
    <cellStyle name="T_Bill of Estimation Simone Tien Giang 5 5" xfId="8256"/>
    <cellStyle name="T_Bill of Estimation Simone Tien Giang 5 5 2" xfId="8264"/>
    <cellStyle name="T_Bill of Estimation Simone Tien Giang 5 6" xfId="8272"/>
    <cellStyle name="T_Bill of Estimation Simone Tien Giang 5 6 2" xfId="8279"/>
    <cellStyle name="T_Bill of Estimation Simone Tien Giang 5 7" xfId="6651"/>
    <cellStyle name="T_Bill of Estimation Simone Tien Giang 6" xfId="12586"/>
    <cellStyle name="T_Bill of Estimation Simone Tien Giang 6 2" xfId="14047"/>
    <cellStyle name="T_Bill of Estimation Simone Tien Giang 6 2 2" xfId="22818"/>
    <cellStyle name="T_Bill of Estimation Simone Tien Giang 6 3" xfId="22819"/>
    <cellStyle name="T_Bill of Estimation Simone Tien Giang 6 3 2" xfId="22820"/>
    <cellStyle name="T_Bill of Estimation Simone Tien Giang 6 4" xfId="22821"/>
    <cellStyle name="T_Bill of Estimation Simone Tien Giang 6 4 2" xfId="4713"/>
    <cellStyle name="T_Bill of Estimation Simone Tien Giang 6 5" xfId="22823"/>
    <cellStyle name="T_Bill of Estimation Simone Tien Giang 6 5 2" xfId="22825"/>
    <cellStyle name="T_Bill of Estimation Simone Tien Giang 6 6" xfId="15040"/>
    <cellStyle name="T_Bill of Estimation Simone Tien Giang 6 6 2" xfId="11255"/>
    <cellStyle name="T_Bill of Estimation Simone Tien Giang 6 7" xfId="15899"/>
    <cellStyle name="T_Bill of Estimation Simone Tien Giang 7" xfId="14054"/>
    <cellStyle name="T_Bill of Estimation Simone Tien Giang 7 2" xfId="14061"/>
    <cellStyle name="T_Bill of Estimation Simone Tien Giang 8" xfId="14068"/>
    <cellStyle name="T_Bill of Estimation Simone Tien Giang 8 2" xfId="14078"/>
    <cellStyle name="T_Bill of Estimation Simone Tien Giang 9" xfId="1937"/>
    <cellStyle name="T_Bill of Estimation Simone Tien Giang 9 2" xfId="14081"/>
    <cellStyle name="T_Bill of Quantites Simone Tien Giang NO STEEL" xfId="22826"/>
    <cellStyle name="T_Bill of Quantites Simone Tien Giang NO STEEL 10" xfId="5996"/>
    <cellStyle name="T_Bill of Quantites Simone Tien Giang NO STEEL 10 2" xfId="5062"/>
    <cellStyle name="T_Bill of Quantites Simone Tien Giang NO STEEL 11" xfId="8364"/>
    <cellStyle name="T_Bill of Quantites Simone Tien Giang NO STEEL 11 2" xfId="15217"/>
    <cellStyle name="T_Bill of Quantites Simone Tien Giang NO STEEL 2" xfId="22827"/>
    <cellStyle name="T_Bill of Quantites Simone Tien Giang NO STEEL 2 2" xfId="17482"/>
    <cellStyle name="T_Bill of Quantites Simone Tien Giang NO STEEL 2 2 2" xfId="17485"/>
    <cellStyle name="T_Bill of Quantites Simone Tien Giang NO STEEL 2 2 2 2" xfId="22829"/>
    <cellStyle name="T_Bill of Quantites Simone Tien Giang NO STEEL 2 2 3" xfId="22830"/>
    <cellStyle name="T_Bill of Quantites Simone Tien Giang NO STEEL 2 2 3 2" xfId="22831"/>
    <cellStyle name="T_Bill of Quantites Simone Tien Giang NO STEEL 2 2 4" xfId="22832"/>
    <cellStyle name="T_Bill of Quantites Simone Tien Giang NO STEEL 2 2 4 2" xfId="22502"/>
    <cellStyle name="T_Bill of Quantites Simone Tien Giang NO STEEL 2 2 5" xfId="22834"/>
    <cellStyle name="T_Bill of Quantites Simone Tien Giang NO STEEL 2 2 5 2" xfId="9415"/>
    <cellStyle name="T_Bill of Quantites Simone Tien Giang NO STEEL 2 2 6" xfId="22836"/>
    <cellStyle name="T_Bill of Quantites Simone Tien Giang NO STEEL 2 2 6 2" xfId="9488"/>
    <cellStyle name="T_Bill of Quantites Simone Tien Giang NO STEEL 2 2 7" xfId="22838"/>
    <cellStyle name="T_Bill of Quantites Simone Tien Giang NO STEEL 2 3" xfId="17488"/>
    <cellStyle name="T_Bill of Quantites Simone Tien Giang NO STEEL 2 3 2" xfId="17490"/>
    <cellStyle name="T_Bill of Quantites Simone Tien Giang NO STEEL 2 3 2 2" xfId="19998"/>
    <cellStyle name="T_Bill of Quantites Simone Tien Giang NO STEEL 2 3 3" xfId="20000"/>
    <cellStyle name="T_Bill of Quantites Simone Tien Giang NO STEEL 2 3 3 2" xfId="20002"/>
    <cellStyle name="T_Bill of Quantites Simone Tien Giang NO STEEL 2 3 4" xfId="20005"/>
    <cellStyle name="T_Bill of Quantites Simone Tien Giang NO STEEL 2 3 4 2" xfId="20007"/>
    <cellStyle name="T_Bill of Quantites Simone Tien Giang NO STEEL 2 3 5" xfId="20010"/>
    <cellStyle name="T_Bill of Quantites Simone Tien Giang NO STEEL 2 3 5 2" xfId="1650"/>
    <cellStyle name="T_Bill of Quantites Simone Tien Giang NO STEEL 2 3 6" xfId="20012"/>
    <cellStyle name="T_Bill of Quantites Simone Tien Giang NO STEEL 2 3 6 2" xfId="6918"/>
    <cellStyle name="T_Bill of Quantites Simone Tien Giang NO STEEL 2 3 7" xfId="22840"/>
    <cellStyle name="T_Bill of Quantites Simone Tien Giang NO STEEL 2 4" xfId="22841"/>
    <cellStyle name="T_Bill of Quantites Simone Tien Giang NO STEEL 2 4 2" xfId="20021"/>
    <cellStyle name="T_Bill of Quantites Simone Tien Giang NO STEEL 2 5" xfId="22842"/>
    <cellStyle name="T_Bill of Quantites Simone Tien Giang NO STEEL 2 5 2" xfId="22844"/>
    <cellStyle name="T_Bill of Quantites Simone Tien Giang NO STEEL 2 6" xfId="11434"/>
    <cellStyle name="T_Bill of Quantites Simone Tien Giang NO STEEL 2 6 2" xfId="22846"/>
    <cellStyle name="T_Bill of Quantites Simone Tien Giang NO STEEL 2 7" xfId="22847"/>
    <cellStyle name="T_Bill of Quantites Simone Tien Giang NO STEEL 2 7 2" xfId="22849"/>
    <cellStyle name="T_Bill of Quantites Simone Tien Giang NO STEEL 2 8" xfId="21537"/>
    <cellStyle name="T_Bill of Quantites Simone Tien Giang NO STEEL 2 8 2" xfId="16254"/>
    <cellStyle name="T_Bill of Quantites Simone Tien Giang NO STEEL 3" xfId="11410"/>
    <cellStyle name="T_Bill of Quantites Simone Tien Giang NO STEEL 3 2" xfId="17549"/>
    <cellStyle name="T_Bill of Quantites Simone Tien Giang NO STEEL 3 2 2" xfId="17553"/>
    <cellStyle name="T_Bill of Quantites Simone Tien Giang NO STEEL 3 2 2 2" xfId="22850"/>
    <cellStyle name="T_Bill of Quantites Simone Tien Giang NO STEEL 3 2 3" xfId="22852"/>
    <cellStyle name="T_Bill of Quantites Simone Tien Giang NO STEEL 3 2 3 2" xfId="19742"/>
    <cellStyle name="T_Bill of Quantites Simone Tien Giang NO STEEL 3 2 4" xfId="22856"/>
    <cellStyle name="T_Bill of Quantites Simone Tien Giang NO STEEL 3 2 4 2" xfId="19753"/>
    <cellStyle name="T_Bill of Quantites Simone Tien Giang NO STEEL 3 2 5" xfId="22858"/>
    <cellStyle name="T_Bill of Quantites Simone Tien Giang NO STEEL 3 2 5 2" xfId="22860"/>
    <cellStyle name="T_Bill of Quantites Simone Tien Giang NO STEEL 3 2 6" xfId="22861"/>
    <cellStyle name="T_Bill of Quantites Simone Tien Giang NO STEEL 3 2 6 2" xfId="22862"/>
    <cellStyle name="T_Bill of Quantites Simone Tien Giang NO STEEL 3 2 7" xfId="22863"/>
    <cellStyle name="T_Bill of Quantites Simone Tien Giang NO STEEL 3 3" xfId="17557"/>
    <cellStyle name="T_Bill of Quantites Simone Tien Giang NO STEEL 3 3 2" xfId="17561"/>
    <cellStyle name="T_Bill of Quantites Simone Tien Giang NO STEEL 3 3 2 2" xfId="22864"/>
    <cellStyle name="T_Bill of Quantites Simone Tien Giang NO STEEL 3 3 3" xfId="22865"/>
    <cellStyle name="T_Bill of Quantites Simone Tien Giang NO STEEL 3 3 3 2" xfId="17967"/>
    <cellStyle name="T_Bill of Quantites Simone Tien Giang NO STEEL 3 3 4" xfId="22867"/>
    <cellStyle name="T_Bill of Quantites Simone Tien Giang NO STEEL 3 3 4 2" xfId="19787"/>
    <cellStyle name="T_Bill of Quantites Simone Tien Giang NO STEEL 3 3 5" xfId="4597"/>
    <cellStyle name="T_Bill of Quantites Simone Tien Giang NO STEEL 3 3 5 2" xfId="22869"/>
    <cellStyle name="T_Bill of Quantites Simone Tien Giang NO STEEL 3 3 6" xfId="22870"/>
    <cellStyle name="T_Bill of Quantites Simone Tien Giang NO STEEL 3 3 6 2" xfId="22872"/>
    <cellStyle name="T_Bill of Quantites Simone Tien Giang NO STEEL 3 3 7" xfId="22873"/>
    <cellStyle name="T_Bill of Quantites Simone Tien Giang NO STEEL 3 4" xfId="22874"/>
    <cellStyle name="T_Bill of Quantites Simone Tien Giang NO STEEL 3 4 2" xfId="22875"/>
    <cellStyle name="T_Bill of Quantites Simone Tien Giang NO STEEL 3 5" xfId="22876"/>
    <cellStyle name="T_Bill of Quantites Simone Tien Giang NO STEEL 3 5 2" xfId="22878"/>
    <cellStyle name="T_Bill of Quantites Simone Tien Giang NO STEEL 3 6" xfId="21956"/>
    <cellStyle name="T_Bill of Quantites Simone Tien Giang NO STEEL 3 6 2" xfId="22879"/>
    <cellStyle name="T_Bill of Quantites Simone Tien Giang NO STEEL 3 7" xfId="22880"/>
    <cellStyle name="T_Bill of Quantites Simone Tien Giang NO STEEL 3 7 2" xfId="22884"/>
    <cellStyle name="T_Bill of Quantites Simone Tien Giang NO STEEL 3 8" xfId="21543"/>
    <cellStyle name="T_Bill of Quantites Simone Tien Giang NO STEEL 3 8 2" xfId="16347"/>
    <cellStyle name="T_Bill of Quantites Simone Tien Giang NO STEEL 4" xfId="20205"/>
    <cellStyle name="T_Bill of Quantites Simone Tien Giang NO STEEL 4 2" xfId="22885"/>
    <cellStyle name="T_Bill of Quantites Simone Tien Giang NO STEEL 4 2 2" xfId="22886"/>
    <cellStyle name="T_Bill of Quantites Simone Tien Giang NO STEEL 4 3" xfId="22887"/>
    <cellStyle name="T_Bill of Quantites Simone Tien Giang NO STEEL 4 3 2" xfId="22888"/>
    <cellStyle name="T_Bill of Quantites Simone Tien Giang NO STEEL 4 4" xfId="22890"/>
    <cellStyle name="T_Bill of Quantites Simone Tien Giang NO STEEL 4 4 2" xfId="14825"/>
    <cellStyle name="T_Bill of Quantites Simone Tien Giang NO STEEL 4 5" xfId="22893"/>
    <cellStyle name="T_Bill of Quantites Simone Tien Giang NO STEEL 4 5 2" xfId="22896"/>
    <cellStyle name="T_Bill of Quantites Simone Tien Giang NO STEEL 4 6" xfId="21964"/>
    <cellStyle name="T_Bill of Quantites Simone Tien Giang NO STEEL 4 6 2" xfId="22899"/>
    <cellStyle name="T_Bill of Quantites Simone Tien Giang NO STEEL 4 7" xfId="2274"/>
    <cellStyle name="T_Bill of Quantites Simone Tien Giang NO STEEL 5" xfId="14770"/>
    <cellStyle name="T_Bill of Quantites Simone Tien Giang NO STEEL 5 2" xfId="22901"/>
    <cellStyle name="T_Bill of Quantites Simone Tien Giang NO STEEL 5 2 2" xfId="22902"/>
    <cellStyle name="T_Bill of Quantites Simone Tien Giang NO STEEL 5 3" xfId="22903"/>
    <cellStyle name="T_Bill of Quantites Simone Tien Giang NO STEEL 5 3 2" xfId="22904"/>
    <cellStyle name="T_Bill of Quantites Simone Tien Giang NO STEEL 5 4" xfId="22905"/>
    <cellStyle name="T_Bill of Quantites Simone Tien Giang NO STEEL 5 4 2" xfId="22907"/>
    <cellStyle name="T_Bill of Quantites Simone Tien Giang NO STEEL 5 5" xfId="22909"/>
    <cellStyle name="T_Bill of Quantites Simone Tien Giang NO STEEL 5 5 2" xfId="1131"/>
    <cellStyle name="T_Bill of Quantites Simone Tien Giang NO STEEL 5 6" xfId="21972"/>
    <cellStyle name="T_Bill of Quantites Simone Tien Giang NO STEEL 5 6 2" xfId="9976"/>
    <cellStyle name="T_Bill of Quantites Simone Tien Giang NO STEEL 5 7" xfId="3841"/>
    <cellStyle name="T_Bill of Quantites Simone Tien Giang NO STEEL 6" xfId="4478"/>
    <cellStyle name="T_Bill of Quantites Simone Tien Giang NO STEEL 6 2" xfId="17049"/>
    <cellStyle name="T_Bill of Quantites Simone Tien Giang NO STEEL 6 2 2" xfId="19894"/>
    <cellStyle name="T_Bill of Quantites Simone Tien Giang NO STEEL 6 3" xfId="1256"/>
    <cellStyle name="T_Bill of Quantites Simone Tien Giang NO STEEL 6 3 2" xfId="22911"/>
    <cellStyle name="T_Bill of Quantites Simone Tien Giang NO STEEL 6 4" xfId="22912"/>
    <cellStyle name="T_Bill of Quantites Simone Tien Giang NO STEEL 6 4 2" xfId="5770"/>
    <cellStyle name="T_Bill of Quantites Simone Tien Giang NO STEEL 6 5" xfId="2100"/>
    <cellStyle name="T_Bill of Quantites Simone Tien Giang NO STEEL 6 5 2" xfId="22914"/>
    <cellStyle name="T_Bill of Quantites Simone Tien Giang NO STEEL 6 6" xfId="22917"/>
    <cellStyle name="T_Bill of Quantites Simone Tien Giang NO STEEL 6 6 2" xfId="14313"/>
    <cellStyle name="T_Bill of Quantites Simone Tien Giang NO STEEL 6 7" xfId="2309"/>
    <cellStyle name="T_Bill of Quantites Simone Tien Giang NO STEEL 7" xfId="15304"/>
    <cellStyle name="T_Bill of Quantites Simone Tien Giang NO STEEL 7 2" xfId="5808"/>
    <cellStyle name="T_Bill of Quantites Simone Tien Giang NO STEEL 8" xfId="15372"/>
    <cellStyle name="T_Bill of Quantites Simone Tien Giang NO STEEL 8 2" xfId="7211"/>
    <cellStyle name="T_Bill of Quantites Simone Tien Giang NO STEEL 9" xfId="15431"/>
    <cellStyle name="T_Bill of Quantites Simone Tien Giang NO STEEL 9 2" xfId="15441"/>
    <cellStyle name="T_Book1" xfId="11605"/>
    <cellStyle name="T_Book1 10" xfId="21927"/>
    <cellStyle name="T_Book1 10 2" xfId="7507"/>
    <cellStyle name="T_Book1 11" xfId="22919"/>
    <cellStyle name="T_Book1 11 2" xfId="15828"/>
    <cellStyle name="T_Book1 12" xfId="7359"/>
    <cellStyle name="T_Book1 12 2" xfId="22927"/>
    <cellStyle name="T_Book1 2" xfId="6648"/>
    <cellStyle name="T_Book1 2 10" xfId="22929"/>
    <cellStyle name="T_Book1 2 10 2" xfId="12467"/>
    <cellStyle name="T_Book1 2 11" xfId="22930"/>
    <cellStyle name="T_Book1 2 11 2" xfId="22931"/>
    <cellStyle name="T_Book1 2 2" xfId="3509"/>
    <cellStyle name="T_Book1 2 2 2" xfId="22933"/>
    <cellStyle name="T_Book1 2 2 2 2" xfId="22935"/>
    <cellStyle name="T_Book1 2 2 2 2 2" xfId="22936"/>
    <cellStyle name="T_Book1 2 2 2 3" xfId="14686"/>
    <cellStyle name="T_Book1 2 2 2 3 2" xfId="22937"/>
    <cellStyle name="T_Book1 2 2 2 4" xfId="22939"/>
    <cellStyle name="T_Book1 2 2 2 4 2" xfId="22940"/>
    <cellStyle name="T_Book1 2 2 2 5" xfId="22942"/>
    <cellStyle name="T_Book1 2 2 2 5 2" xfId="22943"/>
    <cellStyle name="T_Book1 2 2 2 6" xfId="22945"/>
    <cellStyle name="T_Book1 2 2 2 6 2" xfId="16356"/>
    <cellStyle name="T_Book1 2 2 2 7" xfId="22947"/>
    <cellStyle name="T_Book1 2 2 3" xfId="2766"/>
    <cellStyle name="T_Book1 2 2 3 2" xfId="22951"/>
    <cellStyle name="T_Book1 2 2 3 2 2" xfId="22953"/>
    <cellStyle name="T_Book1 2 2 3 3" xfId="2451"/>
    <cellStyle name="T_Book1 2 2 3 3 2" xfId="5103"/>
    <cellStyle name="T_Book1 2 2 3 4" xfId="22955"/>
    <cellStyle name="T_Book1 2 2 3 4 2" xfId="22957"/>
    <cellStyle name="T_Book1 2 2 3 5" xfId="22960"/>
    <cellStyle name="T_Book1 2 2 3 5 2" xfId="5185"/>
    <cellStyle name="T_Book1 2 2 3 6" xfId="22963"/>
    <cellStyle name="T_Book1 2 2 3 6 2" xfId="22966"/>
    <cellStyle name="T_Book1 2 2 3 7" xfId="3585"/>
    <cellStyle name="T_Book1 2 2 4" xfId="6597"/>
    <cellStyle name="T_Book1 2 2 4 2" xfId="22970"/>
    <cellStyle name="T_Book1 2 2 5" xfId="22972"/>
    <cellStyle name="T_Book1 2 2 5 2" xfId="19456"/>
    <cellStyle name="T_Book1 2 2 6" xfId="22974"/>
    <cellStyle name="T_Book1 2 2 6 2" xfId="19501"/>
    <cellStyle name="T_Book1 2 2 7" xfId="22977"/>
    <cellStyle name="T_Book1 2 2 7 2" xfId="22979"/>
    <cellStyle name="T_Book1 2 2 8" xfId="3495"/>
    <cellStyle name="T_Book1 2 2 8 2" xfId="22983"/>
    <cellStyle name="T_Book1 2 3" xfId="22984"/>
    <cellStyle name="T_Book1 2 3 2" xfId="4908"/>
    <cellStyle name="T_Book1 2 3 2 2" xfId="22985"/>
    <cellStyle name="T_Book1 2 3 2 2 2" xfId="22988"/>
    <cellStyle name="T_Book1 2 3 2 3" xfId="9"/>
    <cellStyle name="T_Book1 2 3 2 3 2" xfId="22992"/>
    <cellStyle name="T_Book1 2 3 2 4" xfId="22998"/>
    <cellStyle name="T_Book1 2 3 2 4 2" xfId="23002"/>
    <cellStyle name="T_Book1 2 3 2 5" xfId="150"/>
    <cellStyle name="T_Book1 2 3 2 5 2" xfId="23004"/>
    <cellStyle name="T_Book1 2 3 2 6" xfId="479"/>
    <cellStyle name="T_Book1 2 3 2 6 2" xfId="7380"/>
    <cellStyle name="T_Book1 2 3 2 7" xfId="501"/>
    <cellStyle name="T_Book1 2 3 3" xfId="5065"/>
    <cellStyle name="T_Book1 2 3 3 2" xfId="23008"/>
    <cellStyle name="T_Book1 2 3 3 2 2" xfId="23014"/>
    <cellStyle name="T_Book1 2 3 3 3" xfId="2976"/>
    <cellStyle name="T_Book1 2 3 3 3 2" xfId="23016"/>
    <cellStyle name="T_Book1 2 3 3 4" xfId="23018"/>
    <cellStyle name="T_Book1 2 3 3 4 2" xfId="23020"/>
    <cellStyle name="T_Book1 2 3 3 5" xfId="23023"/>
    <cellStyle name="T_Book1 2 3 3 5 2" xfId="23025"/>
    <cellStyle name="T_Book1 2 3 3 6" xfId="23029"/>
    <cellStyle name="T_Book1 2 3 3 6 2" xfId="23031"/>
    <cellStyle name="T_Book1 2 3 3 7" xfId="23034"/>
    <cellStyle name="T_Book1 2 3 4" xfId="23036"/>
    <cellStyle name="T_Book1 2 3 4 2" xfId="23040"/>
    <cellStyle name="T_Book1 2 3 5" xfId="23042"/>
    <cellStyle name="T_Book1 2 3 5 2" xfId="23044"/>
    <cellStyle name="T_Book1 2 3 6" xfId="23046"/>
    <cellStyle name="T_Book1 2 3 6 2" xfId="10080"/>
    <cellStyle name="T_Book1 2 3 7" xfId="23049"/>
    <cellStyle name="T_Book1 2 3 7 2" xfId="10158"/>
    <cellStyle name="T_Book1 2 3 8" xfId="23053"/>
    <cellStyle name="T_Book1 2 3 8 2" xfId="23058"/>
    <cellStyle name="T_Book1 2 4" xfId="23059"/>
    <cellStyle name="T_Book1 2 4 2" xfId="23060"/>
    <cellStyle name="T_Book1 2 4 2 2" xfId="1386"/>
    <cellStyle name="T_Book1 2 4 3" xfId="23064"/>
    <cellStyle name="T_Book1 2 4 3 2" xfId="23068"/>
    <cellStyle name="T_Book1 2 4 4" xfId="23072"/>
    <cellStyle name="T_Book1 2 4 4 2" xfId="23076"/>
    <cellStyle name="T_Book1 2 4 5" xfId="1234"/>
    <cellStyle name="T_Book1 2 4 5 2" xfId="23078"/>
    <cellStyle name="T_Book1 2 4 6" xfId="23080"/>
    <cellStyle name="T_Book1 2 4 6 2" xfId="5514"/>
    <cellStyle name="T_Book1 2 4 7" xfId="23083"/>
    <cellStyle name="T_Book1 2 5" xfId="8837"/>
    <cellStyle name="T_Book1 2 5 2" xfId="11095"/>
    <cellStyle name="T_Book1 2 5 2 2" xfId="23084"/>
    <cellStyle name="T_Book1 2 5 3" xfId="23088"/>
    <cellStyle name="T_Book1 2 5 3 2" xfId="23091"/>
    <cellStyle name="T_Book1 2 5 4" xfId="23095"/>
    <cellStyle name="T_Book1 2 5 4 2" xfId="8936"/>
    <cellStyle name="T_Book1 2 5 5" xfId="23099"/>
    <cellStyle name="T_Book1 2 5 5 2" xfId="23103"/>
    <cellStyle name="T_Book1 2 5 6" xfId="23107"/>
    <cellStyle name="T_Book1 2 5 6 2" xfId="23111"/>
    <cellStyle name="T_Book1 2 5 7" xfId="23115"/>
    <cellStyle name="T_Book1 2 6" xfId="22710"/>
    <cellStyle name="T_Book1 2 6 2" xfId="23116"/>
    <cellStyle name="T_Book1 2 6 2 2" xfId="23117"/>
    <cellStyle name="T_Book1 2 6 3" xfId="23121"/>
    <cellStyle name="T_Book1 2 6 3 2" xfId="23124"/>
    <cellStyle name="T_Book1 2 6 4" xfId="4613"/>
    <cellStyle name="T_Book1 2 6 4 2" xfId="1699"/>
    <cellStyle name="T_Book1 2 6 5" xfId="23129"/>
    <cellStyle name="T_Book1 2 6 5 2" xfId="3993"/>
    <cellStyle name="T_Book1 2 6 6" xfId="23134"/>
    <cellStyle name="T_Book1 2 6 6 2" xfId="23139"/>
    <cellStyle name="T_Book1 2 6 7" xfId="23142"/>
    <cellStyle name="T_Book1 2 7" xfId="23143"/>
    <cellStyle name="T_Book1 2 7 2" xfId="23144"/>
    <cellStyle name="T_Book1 2 8" xfId="23145"/>
    <cellStyle name="T_Book1 2 8 2" xfId="23146"/>
    <cellStyle name="T_Book1 2 9" xfId="23148"/>
    <cellStyle name="T_Book1 2 9 2" xfId="23150"/>
    <cellStyle name="T_Book1 3" xfId="8288"/>
    <cellStyle name="T_Book1 3 2" xfId="23152"/>
    <cellStyle name="T_Book1 3 2 2" xfId="23153"/>
    <cellStyle name="T_Book1 3 2 2 2" xfId="23155"/>
    <cellStyle name="T_Book1 3 2 3" xfId="23157"/>
    <cellStyle name="T_Book1 3 2 3 2" xfId="23158"/>
    <cellStyle name="T_Book1 3 2 4" xfId="23159"/>
    <cellStyle name="T_Book1 3 2 4 2" xfId="23160"/>
    <cellStyle name="T_Book1 3 2 5" xfId="23161"/>
    <cellStyle name="T_Book1 3 2 5 2" xfId="23162"/>
    <cellStyle name="T_Book1 3 2 6" xfId="6497"/>
    <cellStyle name="T_Book1 3 2 6 2" xfId="23163"/>
    <cellStyle name="T_Book1 3 2 7" xfId="23164"/>
    <cellStyle name="T_Book1 3 3" xfId="2993"/>
    <cellStyle name="T_Book1 3 3 2" xfId="23165"/>
    <cellStyle name="T_Book1 3 3 2 2" xfId="23167"/>
    <cellStyle name="T_Book1 3 3 3" xfId="23169"/>
    <cellStyle name="T_Book1 3 3 3 2" xfId="23171"/>
    <cellStyle name="T_Book1 3 3 4" xfId="23174"/>
    <cellStyle name="T_Book1 3 3 4 2" xfId="23176"/>
    <cellStyle name="T_Book1 3 3 5" xfId="23178"/>
    <cellStyle name="T_Book1 3 3 5 2" xfId="23179"/>
    <cellStyle name="T_Book1 3 3 6" xfId="14822"/>
    <cellStyle name="T_Book1 3 3 6 2" xfId="3647"/>
    <cellStyle name="T_Book1 3 3 7" xfId="23180"/>
    <cellStyle name="T_Book1 3 4" xfId="23181"/>
    <cellStyle name="T_Book1 3 4 2" xfId="23182"/>
    <cellStyle name="T_Book1 3 5" xfId="23184"/>
    <cellStyle name="T_Book1 3 5 2" xfId="23186"/>
    <cellStyle name="T_Book1 3 6" xfId="22716"/>
    <cellStyle name="T_Book1 3 6 2" xfId="23187"/>
    <cellStyle name="T_Book1 3 7" xfId="1117"/>
    <cellStyle name="T_Book1 3 7 2" xfId="23188"/>
    <cellStyle name="T_Book1 3 8" xfId="23189"/>
    <cellStyle name="T_Book1 3 8 2" xfId="23191"/>
    <cellStyle name="T_Book1 4" xfId="23193"/>
    <cellStyle name="T_Book1 4 2" xfId="7554"/>
    <cellStyle name="T_Book1 4 2 2" xfId="19846"/>
    <cellStyle name="T_Book1 4 2 2 2" xfId="8351"/>
    <cellStyle name="T_Book1 4 2 3" xfId="19534"/>
    <cellStyle name="T_Book1 4 2 3 2" xfId="19850"/>
    <cellStyle name="T_Book1 4 2 4" xfId="19852"/>
    <cellStyle name="T_Book1 4 2 4 2" xfId="23194"/>
    <cellStyle name="T_Book1 4 2 5" xfId="18270"/>
    <cellStyle name="T_Book1 4 2 5 2" xfId="23197"/>
    <cellStyle name="T_Book1 4 2 6" xfId="23200"/>
    <cellStyle name="T_Book1 4 2 6 2" xfId="23202"/>
    <cellStyle name="T_Book1 4 2 7" xfId="8533"/>
    <cellStyle name="T_Book1 4 3" xfId="23205"/>
    <cellStyle name="T_Book1 4 3 2" xfId="19871"/>
    <cellStyle name="T_Book1 4 3 2 2" xfId="19873"/>
    <cellStyle name="T_Book1 4 3 3" xfId="19538"/>
    <cellStyle name="T_Book1 4 3 3 2" xfId="13590"/>
    <cellStyle name="T_Book1 4 3 4" xfId="19876"/>
    <cellStyle name="T_Book1 4 3 4 2" xfId="23207"/>
    <cellStyle name="T_Book1 4 3 5" xfId="18273"/>
    <cellStyle name="T_Book1 4 3 5 2" xfId="23212"/>
    <cellStyle name="T_Book1 4 3 6" xfId="23213"/>
    <cellStyle name="T_Book1 4 3 6 2" xfId="16776"/>
    <cellStyle name="T_Book1 4 3 7" xfId="8536"/>
    <cellStyle name="T_Book1 4 4" xfId="23217"/>
    <cellStyle name="T_Book1 4 4 2" xfId="23219"/>
    <cellStyle name="T_Book1 4 5" xfId="23221"/>
    <cellStyle name="T_Book1 4 5 2" xfId="17797"/>
    <cellStyle name="T_Book1 4 6" xfId="22718"/>
    <cellStyle name="T_Book1 4 6 2" xfId="20635"/>
    <cellStyle name="T_Book1 4 7" xfId="7562"/>
    <cellStyle name="T_Book1 4 7 2" xfId="7267"/>
    <cellStyle name="T_Book1 4 8" xfId="23011"/>
    <cellStyle name="T_Book1 4 8 2" xfId="23224"/>
    <cellStyle name="T_Book1 5" xfId="23225"/>
    <cellStyle name="T_Book1 5 2" xfId="23228"/>
    <cellStyle name="T_Book1 5 2 2" xfId="18278"/>
    <cellStyle name="T_Book1 5 3" xfId="23231"/>
    <cellStyle name="T_Book1 5 3 2" xfId="19910"/>
    <cellStyle name="T_Book1 5 4" xfId="23235"/>
    <cellStyle name="T_Book1 5 4 2" xfId="23237"/>
    <cellStyle name="T_Book1 5 5" xfId="23239"/>
    <cellStyle name="T_Book1 5 5 2" xfId="23242"/>
    <cellStyle name="T_Book1 5 6" xfId="22720"/>
    <cellStyle name="T_Book1 5 6 2" xfId="23244"/>
    <cellStyle name="T_Book1 5 7" xfId="23245"/>
    <cellStyle name="T_Book1 6" xfId="23246"/>
    <cellStyle name="T_Book1 6 2" xfId="2804"/>
    <cellStyle name="T_Book1 6 2 2" xfId="1280"/>
    <cellStyle name="T_Book1 6 3" xfId="7474"/>
    <cellStyle name="T_Book1 6 3 2" xfId="23247"/>
    <cellStyle name="T_Book1 6 4" xfId="842"/>
    <cellStyle name="T_Book1 6 4 2" xfId="23249"/>
    <cellStyle name="T_Book1 6 5" xfId="23251"/>
    <cellStyle name="T_Book1 6 5 2" xfId="23253"/>
    <cellStyle name="T_Book1 6 6" xfId="23255"/>
    <cellStyle name="T_Book1 6 6 2" xfId="23256"/>
    <cellStyle name="T_Book1 6 7" xfId="23258"/>
    <cellStyle name="T_Book1 7" xfId="23259"/>
    <cellStyle name="T_Book1 7 2" xfId="23262"/>
    <cellStyle name="T_Book1 7 2 2" xfId="21176"/>
    <cellStyle name="T_Book1 7 3" xfId="23264"/>
    <cellStyle name="T_Book1 7 3 2" xfId="6377"/>
    <cellStyle name="T_Book1 7 4" xfId="7004"/>
    <cellStyle name="T_Book1 7 4 2" xfId="16786"/>
    <cellStyle name="T_Book1 7 5" xfId="23266"/>
    <cellStyle name="T_Book1 7 5 2" xfId="23268"/>
    <cellStyle name="T_Book1 7 6" xfId="23270"/>
    <cellStyle name="T_Book1 7 6 2" xfId="23271"/>
    <cellStyle name="T_Book1 7 7" xfId="23272"/>
    <cellStyle name="T_Book1 8" xfId="11065"/>
    <cellStyle name="T_Book1 8 2" xfId="11067"/>
    <cellStyle name="T_Book1 9" xfId="11075"/>
    <cellStyle name="T_Book1 9 2" xfId="11078"/>
    <cellStyle name="T_Book1_09_BangTongHopKinhPhiNhaso9" xfId="13907"/>
    <cellStyle name="T_Book1_09_BangTongHopKinhPhiNhaso9 10" xfId="23274"/>
    <cellStyle name="T_Book1_09_BangTongHopKinhPhiNhaso9 10 2" xfId="7660"/>
    <cellStyle name="T_Book1_09_BangTongHopKinhPhiNhaso9 11" xfId="16644"/>
    <cellStyle name="T_Book1_09_BangTongHopKinhPhiNhaso9 11 2" xfId="4321"/>
    <cellStyle name="T_Book1_09_BangTongHopKinhPhiNhaso9 2" xfId="20170"/>
    <cellStyle name="T_Book1_09_BangTongHopKinhPhiNhaso9 2 2" xfId="20172"/>
    <cellStyle name="T_Book1_09_BangTongHopKinhPhiNhaso9 2 2 2" xfId="23276"/>
    <cellStyle name="T_Book1_09_BangTongHopKinhPhiNhaso9 2 2 2 2" xfId="23279"/>
    <cellStyle name="T_Book1_09_BangTongHopKinhPhiNhaso9 2 2 3" xfId="16652"/>
    <cellStyle name="T_Book1_09_BangTongHopKinhPhiNhaso9 2 2 3 2" xfId="23282"/>
    <cellStyle name="T_Book1_09_BangTongHopKinhPhiNhaso9 2 2 4" xfId="13599"/>
    <cellStyle name="T_Book1_09_BangTongHopKinhPhiNhaso9 2 2 4 2" xfId="23285"/>
    <cellStyle name="T_Book1_09_BangTongHopKinhPhiNhaso9 2 2 5" xfId="20646"/>
    <cellStyle name="T_Book1_09_BangTongHopKinhPhiNhaso9 2 2 5 2" xfId="23289"/>
    <cellStyle name="T_Book1_09_BangTongHopKinhPhiNhaso9 2 2 6" xfId="23293"/>
    <cellStyle name="T_Book1_09_BangTongHopKinhPhiNhaso9 2 2 6 2" xfId="10513"/>
    <cellStyle name="T_Book1_09_BangTongHopKinhPhiNhaso9 2 2 7" xfId="23296"/>
    <cellStyle name="T_Book1_09_BangTongHopKinhPhiNhaso9 2 3" xfId="23297"/>
    <cellStyle name="T_Book1_09_BangTongHopKinhPhiNhaso9 2 3 2" xfId="23298"/>
    <cellStyle name="T_Book1_09_BangTongHopKinhPhiNhaso9 2 3 2 2" xfId="23299"/>
    <cellStyle name="T_Book1_09_BangTongHopKinhPhiNhaso9 2 3 3" xfId="16656"/>
    <cellStyle name="T_Book1_09_BangTongHopKinhPhiNhaso9 2 3 3 2" xfId="23300"/>
    <cellStyle name="T_Book1_09_BangTongHopKinhPhiNhaso9 2 3 4" xfId="13603"/>
    <cellStyle name="T_Book1_09_BangTongHopKinhPhiNhaso9 2 3 4 2" xfId="23301"/>
    <cellStyle name="T_Book1_09_BangTongHopKinhPhiNhaso9 2 3 5" xfId="6214"/>
    <cellStyle name="T_Book1_09_BangTongHopKinhPhiNhaso9 2 3 5 2" xfId="23302"/>
    <cellStyle name="T_Book1_09_BangTongHopKinhPhiNhaso9 2 3 6" xfId="23303"/>
    <cellStyle name="T_Book1_09_BangTongHopKinhPhiNhaso9 2 3 6 2" xfId="10644"/>
    <cellStyle name="T_Book1_09_BangTongHopKinhPhiNhaso9 2 3 7" xfId="23304"/>
    <cellStyle name="T_Book1_09_BangTongHopKinhPhiNhaso9 2 4" xfId="17036"/>
    <cellStyle name="T_Book1_09_BangTongHopKinhPhiNhaso9 2 4 2" xfId="4624"/>
    <cellStyle name="T_Book1_09_BangTongHopKinhPhiNhaso9 2 5" xfId="4121"/>
    <cellStyle name="T_Book1_09_BangTongHopKinhPhiNhaso9 2 5 2" xfId="4465"/>
    <cellStyle name="T_Book1_09_BangTongHopKinhPhiNhaso9 2 6" xfId="15381"/>
    <cellStyle name="T_Book1_09_BangTongHopKinhPhiNhaso9 2 6 2" xfId="3451"/>
    <cellStyle name="T_Book1_09_BangTongHopKinhPhiNhaso9 2 7" xfId="15391"/>
    <cellStyle name="T_Book1_09_BangTongHopKinhPhiNhaso9 2 7 2" xfId="2344"/>
    <cellStyle name="T_Book1_09_BangTongHopKinhPhiNhaso9 2 8" xfId="14998"/>
    <cellStyle name="T_Book1_09_BangTongHopKinhPhiNhaso9 2 8 2" xfId="4339"/>
    <cellStyle name="T_Book1_09_BangTongHopKinhPhiNhaso9 3" xfId="20175"/>
    <cellStyle name="T_Book1_09_BangTongHopKinhPhiNhaso9 3 2" xfId="20177"/>
    <cellStyle name="T_Book1_09_BangTongHopKinhPhiNhaso9 3 2 2" xfId="23306"/>
    <cellStyle name="T_Book1_09_BangTongHopKinhPhiNhaso9 3 2 2 2" xfId="23309"/>
    <cellStyle name="T_Book1_09_BangTongHopKinhPhiNhaso9 3 2 3" xfId="23313"/>
    <cellStyle name="T_Book1_09_BangTongHopKinhPhiNhaso9 3 2 3 2" xfId="23317"/>
    <cellStyle name="T_Book1_09_BangTongHopKinhPhiNhaso9 3 2 4" xfId="23320"/>
    <cellStyle name="T_Book1_09_BangTongHopKinhPhiNhaso9 3 2 4 2" xfId="23324"/>
    <cellStyle name="T_Book1_09_BangTongHopKinhPhiNhaso9 3 2 5" xfId="7198"/>
    <cellStyle name="T_Book1_09_BangTongHopKinhPhiNhaso9 3 2 5 2" xfId="23328"/>
    <cellStyle name="T_Book1_09_BangTongHopKinhPhiNhaso9 3 2 6" xfId="23330"/>
    <cellStyle name="T_Book1_09_BangTongHopKinhPhiNhaso9 3 2 6 2" xfId="23333"/>
    <cellStyle name="T_Book1_09_BangTongHopKinhPhiNhaso9 3 2 7" xfId="23334"/>
    <cellStyle name="T_Book1_09_BangTongHopKinhPhiNhaso9 3 3" xfId="23335"/>
    <cellStyle name="T_Book1_09_BangTongHopKinhPhiNhaso9 3 3 2" xfId="10401"/>
    <cellStyle name="T_Book1_09_BangTongHopKinhPhiNhaso9 3 3 2 2" xfId="12126"/>
    <cellStyle name="T_Book1_09_BangTongHopKinhPhiNhaso9 3 3 3" xfId="2419"/>
    <cellStyle name="T_Book1_09_BangTongHopKinhPhiNhaso9 3 3 3 2" xfId="23336"/>
    <cellStyle name="T_Book1_09_BangTongHopKinhPhiNhaso9 3 3 4" xfId="23338"/>
    <cellStyle name="T_Book1_09_BangTongHopKinhPhiNhaso9 3 3 4 2" xfId="7033"/>
    <cellStyle name="T_Book1_09_BangTongHopKinhPhiNhaso9 3 3 5" xfId="14376"/>
    <cellStyle name="T_Book1_09_BangTongHopKinhPhiNhaso9 3 3 5 2" xfId="11505"/>
    <cellStyle name="T_Book1_09_BangTongHopKinhPhiNhaso9 3 3 6" xfId="23339"/>
    <cellStyle name="T_Book1_09_BangTongHopKinhPhiNhaso9 3 3 6 2" xfId="23340"/>
    <cellStyle name="T_Book1_09_BangTongHopKinhPhiNhaso9 3 3 7" xfId="23341"/>
    <cellStyle name="T_Book1_09_BangTongHopKinhPhiNhaso9 3 4" xfId="9730"/>
    <cellStyle name="T_Book1_09_BangTongHopKinhPhiNhaso9 3 4 2" xfId="327"/>
    <cellStyle name="T_Book1_09_BangTongHopKinhPhiNhaso9 3 5" xfId="4692"/>
    <cellStyle name="T_Book1_09_BangTongHopKinhPhiNhaso9 3 5 2" xfId="883"/>
    <cellStyle name="T_Book1_09_BangTongHopKinhPhiNhaso9 3 6" xfId="9915"/>
    <cellStyle name="T_Book1_09_BangTongHopKinhPhiNhaso9 3 6 2" xfId="9923"/>
    <cellStyle name="T_Book1_09_BangTongHopKinhPhiNhaso9 3 7" xfId="9939"/>
    <cellStyle name="T_Book1_09_BangTongHopKinhPhiNhaso9 3 7 2" xfId="1637"/>
    <cellStyle name="T_Book1_09_BangTongHopKinhPhiNhaso9 3 8" xfId="1503"/>
    <cellStyle name="T_Book1_09_BangTongHopKinhPhiNhaso9 3 8 2" xfId="7621"/>
    <cellStyle name="T_Book1_09_BangTongHopKinhPhiNhaso9 4" xfId="20181"/>
    <cellStyle name="T_Book1_09_BangTongHopKinhPhiNhaso9 4 2" xfId="1454"/>
    <cellStyle name="T_Book1_09_BangTongHopKinhPhiNhaso9 4 2 2" xfId="1102"/>
    <cellStyle name="T_Book1_09_BangTongHopKinhPhiNhaso9 4 3" xfId="4379"/>
    <cellStyle name="T_Book1_09_BangTongHopKinhPhiNhaso9 4 3 2" xfId="23342"/>
    <cellStyle name="T_Book1_09_BangTongHopKinhPhiNhaso9 4 4" xfId="10416"/>
    <cellStyle name="T_Book1_09_BangTongHopKinhPhiNhaso9 4 4 2" xfId="23343"/>
    <cellStyle name="T_Book1_09_BangTongHopKinhPhiNhaso9 4 5" xfId="23344"/>
    <cellStyle name="T_Book1_09_BangTongHopKinhPhiNhaso9 4 5 2" xfId="18135"/>
    <cellStyle name="T_Book1_09_BangTongHopKinhPhiNhaso9 4 6" xfId="16897"/>
    <cellStyle name="T_Book1_09_BangTongHopKinhPhiNhaso9 4 6 2" xfId="21661"/>
    <cellStyle name="T_Book1_09_BangTongHopKinhPhiNhaso9 4 7" xfId="23345"/>
    <cellStyle name="T_Book1_09_BangTongHopKinhPhiNhaso9 5" xfId="20186"/>
    <cellStyle name="T_Book1_09_BangTongHopKinhPhiNhaso9 5 2" xfId="20189"/>
    <cellStyle name="T_Book1_09_BangTongHopKinhPhiNhaso9 5 2 2" xfId="15644"/>
    <cellStyle name="T_Book1_09_BangTongHopKinhPhiNhaso9 5 3" xfId="23346"/>
    <cellStyle name="T_Book1_09_BangTongHopKinhPhiNhaso9 5 3 2" xfId="23347"/>
    <cellStyle name="T_Book1_09_BangTongHopKinhPhiNhaso9 5 4" xfId="1972"/>
    <cellStyle name="T_Book1_09_BangTongHopKinhPhiNhaso9 5 4 2" xfId="14888"/>
    <cellStyle name="T_Book1_09_BangTongHopKinhPhiNhaso9 5 5" xfId="14890"/>
    <cellStyle name="T_Book1_09_BangTongHopKinhPhiNhaso9 5 5 2" xfId="14892"/>
    <cellStyle name="T_Book1_09_BangTongHopKinhPhiNhaso9 5 6" xfId="14895"/>
    <cellStyle name="T_Book1_09_BangTongHopKinhPhiNhaso9 5 6 2" xfId="14897"/>
    <cellStyle name="T_Book1_09_BangTongHopKinhPhiNhaso9 5 7" xfId="14899"/>
    <cellStyle name="T_Book1_09_BangTongHopKinhPhiNhaso9 6" xfId="20192"/>
    <cellStyle name="T_Book1_09_BangTongHopKinhPhiNhaso9 6 2" xfId="20194"/>
    <cellStyle name="T_Book1_09_BangTongHopKinhPhiNhaso9 6 2 2" xfId="1065"/>
    <cellStyle name="T_Book1_09_BangTongHopKinhPhiNhaso9 6 3" xfId="23349"/>
    <cellStyle name="T_Book1_09_BangTongHopKinhPhiNhaso9 6 3 2" xfId="14339"/>
    <cellStyle name="T_Book1_09_BangTongHopKinhPhiNhaso9 6 4" xfId="14925"/>
    <cellStyle name="T_Book1_09_BangTongHopKinhPhiNhaso9 6 4 2" xfId="14931"/>
    <cellStyle name="T_Book1_09_BangTongHopKinhPhiNhaso9 6 5" xfId="14936"/>
    <cellStyle name="T_Book1_09_BangTongHopKinhPhiNhaso9 6 5 2" xfId="14942"/>
    <cellStyle name="T_Book1_09_BangTongHopKinhPhiNhaso9 6 6" xfId="14948"/>
    <cellStyle name="T_Book1_09_BangTongHopKinhPhiNhaso9 6 6 2" xfId="13547"/>
    <cellStyle name="T_Book1_09_BangTongHopKinhPhiNhaso9 6 7" xfId="8175"/>
    <cellStyle name="T_Book1_09_BangTongHopKinhPhiNhaso9 7" xfId="23350"/>
    <cellStyle name="T_Book1_09_BangTongHopKinhPhiNhaso9 7 2" xfId="23351"/>
    <cellStyle name="T_Book1_09_BangTongHopKinhPhiNhaso9 8" xfId="10349"/>
    <cellStyle name="T_Book1_09_BangTongHopKinhPhiNhaso9 8 2" xfId="23353"/>
    <cellStyle name="T_Book1_09_BangTongHopKinhPhiNhaso9 9" xfId="13639"/>
    <cellStyle name="T_Book1_09_BangTongHopKinhPhiNhaso9 9 2" xfId="23356"/>
    <cellStyle name="T_Book1_09a_PhanMongNhaSo9" xfId="23359"/>
    <cellStyle name="T_Book1_09a_PhanMongNhaSo9 10" xfId="11421"/>
    <cellStyle name="T_Book1_09a_PhanMongNhaSo9 10 2" xfId="20166"/>
    <cellStyle name="T_Book1_09a_PhanMongNhaSo9 11" xfId="20219"/>
    <cellStyle name="T_Book1_09a_PhanMongNhaSo9 11 2" xfId="4120"/>
    <cellStyle name="T_Book1_09a_PhanMongNhaSo9 2" xfId="1901"/>
    <cellStyle name="T_Book1_09a_PhanMongNhaSo9 2 2" xfId="5145"/>
    <cellStyle name="T_Book1_09a_PhanMongNhaSo9 2 2 2" xfId="21331"/>
    <cellStyle name="T_Book1_09a_PhanMongNhaSo9 2 2 2 2" xfId="9170"/>
    <cellStyle name="T_Book1_09a_PhanMongNhaSo9 2 2 3" xfId="23361"/>
    <cellStyle name="T_Book1_09a_PhanMongNhaSo9 2 2 3 2" xfId="11423"/>
    <cellStyle name="T_Book1_09a_PhanMongNhaSo9 2 2 4" xfId="12098"/>
    <cellStyle name="T_Book1_09a_PhanMongNhaSo9 2 2 4 2" xfId="23362"/>
    <cellStyle name="T_Book1_09a_PhanMongNhaSo9 2 2 5" xfId="538"/>
    <cellStyle name="T_Book1_09a_PhanMongNhaSo9 2 2 5 2" xfId="21430"/>
    <cellStyle name="T_Book1_09a_PhanMongNhaSo9 2 2 6" xfId="21432"/>
    <cellStyle name="T_Book1_09a_PhanMongNhaSo9 2 2 6 2" xfId="21435"/>
    <cellStyle name="T_Book1_09a_PhanMongNhaSo9 2 2 7" xfId="21437"/>
    <cellStyle name="T_Book1_09a_PhanMongNhaSo9 2 3" xfId="21334"/>
    <cellStyle name="T_Book1_09a_PhanMongNhaSo9 2 3 2" xfId="13346"/>
    <cellStyle name="T_Book1_09a_PhanMongNhaSo9 2 3 2 2" xfId="23363"/>
    <cellStyle name="T_Book1_09a_PhanMongNhaSo9 2 3 3" xfId="13348"/>
    <cellStyle name="T_Book1_09a_PhanMongNhaSo9 2 3 3 2" xfId="23364"/>
    <cellStyle name="T_Book1_09a_PhanMongNhaSo9 2 3 4" xfId="1224"/>
    <cellStyle name="T_Book1_09a_PhanMongNhaSo9 2 3 4 2" xfId="23365"/>
    <cellStyle name="T_Book1_09a_PhanMongNhaSo9 2 3 5" xfId="13352"/>
    <cellStyle name="T_Book1_09a_PhanMongNhaSo9 2 3 5 2" xfId="13358"/>
    <cellStyle name="T_Book1_09a_PhanMongNhaSo9 2 3 6" xfId="13362"/>
    <cellStyle name="T_Book1_09a_PhanMongNhaSo9 2 3 6 2" xfId="13369"/>
    <cellStyle name="T_Book1_09a_PhanMongNhaSo9 2 3 7" xfId="13374"/>
    <cellStyle name="T_Book1_09a_PhanMongNhaSo9 2 4" xfId="21337"/>
    <cellStyle name="T_Book1_09a_PhanMongNhaSo9 2 4 2" xfId="21341"/>
    <cellStyle name="T_Book1_09a_PhanMongNhaSo9 2 5" xfId="23366"/>
    <cellStyle name="T_Book1_09a_PhanMongNhaSo9 2 5 2" xfId="23367"/>
    <cellStyle name="T_Book1_09a_PhanMongNhaSo9 2 6" xfId="23368"/>
    <cellStyle name="T_Book1_09a_PhanMongNhaSo9 2 6 2" xfId="23369"/>
    <cellStyle name="T_Book1_09a_PhanMongNhaSo9 2 7" xfId="17664"/>
    <cellStyle name="T_Book1_09a_PhanMongNhaSo9 2 7 2" xfId="23372"/>
    <cellStyle name="T_Book1_09a_PhanMongNhaSo9 2 8" xfId="2798"/>
    <cellStyle name="T_Book1_09a_PhanMongNhaSo9 2 8 2" xfId="6995"/>
    <cellStyle name="T_Book1_09a_PhanMongNhaSo9 3" xfId="7809"/>
    <cellStyle name="T_Book1_09a_PhanMongNhaSo9 3 2" xfId="7824"/>
    <cellStyle name="T_Book1_09a_PhanMongNhaSo9 3 2 2" xfId="21354"/>
    <cellStyle name="T_Book1_09a_PhanMongNhaSo9 3 2 2 2" xfId="19875"/>
    <cellStyle name="T_Book1_09a_PhanMongNhaSo9 3 2 3" xfId="23373"/>
    <cellStyle name="T_Book1_09a_PhanMongNhaSo9 3 2 3 2" xfId="3643"/>
    <cellStyle name="T_Book1_09a_PhanMongNhaSo9 3 2 4" xfId="11820"/>
    <cellStyle name="T_Book1_09a_PhanMongNhaSo9 3 2 4 2" xfId="23375"/>
    <cellStyle name="T_Book1_09a_PhanMongNhaSo9 3 2 5" xfId="21454"/>
    <cellStyle name="T_Book1_09a_PhanMongNhaSo9 3 2 5 2" xfId="21456"/>
    <cellStyle name="T_Book1_09a_PhanMongNhaSo9 3 2 6" xfId="10717"/>
    <cellStyle name="T_Book1_09a_PhanMongNhaSo9 3 2 6 2" xfId="21458"/>
    <cellStyle name="T_Book1_09a_PhanMongNhaSo9 3 2 7" xfId="21460"/>
    <cellStyle name="T_Book1_09a_PhanMongNhaSo9 3 3" xfId="3600"/>
    <cellStyle name="T_Book1_09a_PhanMongNhaSo9 3 3 2" xfId="3662"/>
    <cellStyle name="T_Book1_09a_PhanMongNhaSo9 3 3 2 2" xfId="9290"/>
    <cellStyle name="T_Book1_09a_PhanMongNhaSo9 3 3 3" xfId="2787"/>
    <cellStyle name="T_Book1_09a_PhanMongNhaSo9 3 3 3 2" xfId="23376"/>
    <cellStyle name="T_Book1_09a_PhanMongNhaSo9 3 3 4" xfId="10466"/>
    <cellStyle name="T_Book1_09a_PhanMongNhaSo9 3 3 4 2" xfId="23377"/>
    <cellStyle name="T_Book1_09a_PhanMongNhaSo9 3 3 5" xfId="21476"/>
    <cellStyle name="T_Book1_09a_PhanMongNhaSo9 3 3 5 2" xfId="21478"/>
    <cellStyle name="T_Book1_09a_PhanMongNhaSo9 3 3 6" xfId="1961"/>
    <cellStyle name="T_Book1_09a_PhanMongNhaSo9 3 3 6 2" xfId="21480"/>
    <cellStyle name="T_Book1_09a_PhanMongNhaSo9 3 3 7" xfId="21482"/>
    <cellStyle name="T_Book1_09a_PhanMongNhaSo9 3 4" xfId="23378"/>
    <cellStyle name="T_Book1_09a_PhanMongNhaSo9 3 4 2" xfId="6138"/>
    <cellStyle name="T_Book1_09a_PhanMongNhaSo9 3 5" xfId="23379"/>
    <cellStyle name="T_Book1_09a_PhanMongNhaSo9 3 5 2" xfId="23380"/>
    <cellStyle name="T_Book1_09a_PhanMongNhaSo9 3 6" xfId="23382"/>
    <cellStyle name="T_Book1_09a_PhanMongNhaSo9 3 6 2" xfId="23383"/>
    <cellStyle name="T_Book1_09a_PhanMongNhaSo9 3 7" xfId="17672"/>
    <cellStyle name="T_Book1_09a_PhanMongNhaSo9 3 7 2" xfId="23385"/>
    <cellStyle name="T_Book1_09a_PhanMongNhaSo9 3 8" xfId="18567"/>
    <cellStyle name="T_Book1_09a_PhanMongNhaSo9 3 8 2" xfId="23386"/>
    <cellStyle name="T_Book1_09a_PhanMongNhaSo9 4" xfId="3344"/>
    <cellStyle name="T_Book1_09a_PhanMongNhaSo9 4 2" xfId="2134"/>
    <cellStyle name="T_Book1_09a_PhanMongNhaSo9 4 2 2" xfId="21381"/>
    <cellStyle name="T_Book1_09a_PhanMongNhaSo9 4 3" xfId="7217"/>
    <cellStyle name="T_Book1_09a_PhanMongNhaSo9 4 3 2" xfId="23389"/>
    <cellStyle name="T_Book1_09a_PhanMongNhaSo9 4 4" xfId="23391"/>
    <cellStyle name="T_Book1_09a_PhanMongNhaSo9 4 4 2" xfId="395"/>
    <cellStyle name="T_Book1_09a_PhanMongNhaSo9 4 5" xfId="1164"/>
    <cellStyle name="T_Book1_09a_PhanMongNhaSo9 4 5 2" xfId="5485"/>
    <cellStyle name="T_Book1_09a_PhanMongNhaSo9 4 6" xfId="23392"/>
    <cellStyle name="T_Book1_09a_PhanMongNhaSo9 4 6 2" xfId="5754"/>
    <cellStyle name="T_Book1_09a_PhanMongNhaSo9 4 7" xfId="17681"/>
    <cellStyle name="T_Book1_09a_PhanMongNhaSo9 5" xfId="3358"/>
    <cellStyle name="T_Book1_09a_PhanMongNhaSo9 5 2" xfId="21394"/>
    <cellStyle name="T_Book1_09a_PhanMongNhaSo9 5 2 2" xfId="11501"/>
    <cellStyle name="T_Book1_09a_PhanMongNhaSo9 5 3" xfId="950"/>
    <cellStyle name="T_Book1_09a_PhanMongNhaSo9 5 3 2" xfId="23394"/>
    <cellStyle name="T_Book1_09a_PhanMongNhaSo9 5 4" xfId="23395"/>
    <cellStyle name="T_Book1_09a_PhanMongNhaSo9 5 4 2" xfId="23399"/>
    <cellStyle name="T_Book1_09a_PhanMongNhaSo9 5 5" xfId="23401"/>
    <cellStyle name="T_Book1_09a_PhanMongNhaSo9 5 5 2" xfId="23403"/>
    <cellStyle name="T_Book1_09a_PhanMongNhaSo9 5 6" xfId="446"/>
    <cellStyle name="T_Book1_09a_PhanMongNhaSo9 5 6 2" xfId="23405"/>
    <cellStyle name="T_Book1_09a_PhanMongNhaSo9 5 7" xfId="17689"/>
    <cellStyle name="T_Book1_09a_PhanMongNhaSo9 6" xfId="23409"/>
    <cellStyle name="T_Book1_09a_PhanMongNhaSo9 6 2" xfId="23410"/>
    <cellStyle name="T_Book1_09a_PhanMongNhaSo9 6 2 2" xfId="16647"/>
    <cellStyle name="T_Book1_09a_PhanMongNhaSo9 6 3" xfId="4982"/>
    <cellStyle name="T_Book1_09a_PhanMongNhaSo9 6 3 2" xfId="23412"/>
    <cellStyle name="T_Book1_09a_PhanMongNhaSo9 6 4" xfId="23414"/>
    <cellStyle name="T_Book1_09a_PhanMongNhaSo9 6 4 2" xfId="23417"/>
    <cellStyle name="T_Book1_09a_PhanMongNhaSo9 6 5" xfId="4276"/>
    <cellStyle name="T_Book1_09a_PhanMongNhaSo9 6 5 2" xfId="23419"/>
    <cellStyle name="T_Book1_09a_PhanMongNhaSo9 6 6" xfId="23420"/>
    <cellStyle name="T_Book1_09a_PhanMongNhaSo9 6 6 2" xfId="23423"/>
    <cellStyle name="T_Book1_09a_PhanMongNhaSo9 6 7" xfId="17695"/>
    <cellStyle name="T_Book1_09a_PhanMongNhaSo9 7" xfId="12909"/>
    <cellStyle name="T_Book1_09a_PhanMongNhaSo9 7 2" xfId="23425"/>
    <cellStyle name="T_Book1_09a_PhanMongNhaSo9 8" xfId="14585"/>
    <cellStyle name="T_Book1_09a_PhanMongNhaSo9 8 2" xfId="23427"/>
    <cellStyle name="T_Book1_09a_PhanMongNhaSo9 9" xfId="23428"/>
    <cellStyle name="T_Book1_09a_PhanMongNhaSo9 9 2" xfId="23429"/>
    <cellStyle name="T_Book1_09b_PhanThannhaso9" xfId="23431"/>
    <cellStyle name="T_Book1_09b_PhanThannhaso9 10" xfId="22703"/>
    <cellStyle name="T_Book1_09b_PhanThannhaso9 10 2" xfId="22707"/>
    <cellStyle name="T_Book1_09b_PhanThannhaso9 11" xfId="22711"/>
    <cellStyle name="T_Book1_09b_PhanThannhaso9 11 2" xfId="22714"/>
    <cellStyle name="T_Book1_09b_PhanThannhaso9 2" xfId="23435"/>
    <cellStyle name="T_Book1_09b_PhanThannhaso9 2 2" xfId="23439"/>
    <cellStyle name="T_Book1_09b_PhanThannhaso9 2 2 2" xfId="6090"/>
    <cellStyle name="T_Book1_09b_PhanThannhaso9 2 2 2 2" xfId="20528"/>
    <cellStyle name="T_Book1_09b_PhanThannhaso9 2 2 3" xfId="6153"/>
    <cellStyle name="T_Book1_09b_PhanThannhaso9 2 2 3 2" xfId="20548"/>
    <cellStyle name="T_Book1_09b_PhanThannhaso9 2 2 4" xfId="6218"/>
    <cellStyle name="T_Book1_09b_PhanThannhaso9 2 2 4 2" xfId="23440"/>
    <cellStyle name="T_Book1_09b_PhanThannhaso9 2 2 5" xfId="6242"/>
    <cellStyle name="T_Book1_09b_PhanThannhaso9 2 2 5 2" xfId="15002"/>
    <cellStyle name="T_Book1_09b_PhanThannhaso9 2 2 6" xfId="6264"/>
    <cellStyle name="T_Book1_09b_PhanThannhaso9 2 2 6 2" xfId="15009"/>
    <cellStyle name="T_Book1_09b_PhanThannhaso9 2 2 7" xfId="15019"/>
    <cellStyle name="T_Book1_09b_PhanThannhaso9 2 3" xfId="23441"/>
    <cellStyle name="T_Book1_09b_PhanThannhaso9 2 3 2" xfId="14028"/>
    <cellStyle name="T_Book1_09b_PhanThannhaso9 2 3 2 2" xfId="14034"/>
    <cellStyle name="T_Book1_09b_PhanThannhaso9 2 3 3" xfId="14039"/>
    <cellStyle name="T_Book1_09b_PhanThannhaso9 2 3 3 2" xfId="14044"/>
    <cellStyle name="T_Book1_09b_PhanThannhaso9 2 3 4" xfId="1392"/>
    <cellStyle name="T_Book1_09b_PhanThannhaso9 2 3 4 2" xfId="6251"/>
    <cellStyle name="T_Book1_09b_PhanThannhaso9 2 3 5" xfId="5265"/>
    <cellStyle name="T_Book1_09b_PhanThannhaso9 2 3 5 2" xfId="23443"/>
    <cellStyle name="T_Book1_09b_PhanThannhaso9 2 3 6" xfId="16204"/>
    <cellStyle name="T_Book1_09b_PhanThannhaso9 2 3 6 2" xfId="16207"/>
    <cellStyle name="T_Book1_09b_PhanThannhaso9 2 3 7" xfId="5697"/>
    <cellStyle name="T_Book1_09b_PhanThannhaso9 2 4" xfId="18146"/>
    <cellStyle name="T_Book1_09b_PhanThannhaso9 2 4 2" xfId="23445"/>
    <cellStyle name="T_Book1_09b_PhanThannhaso9 2 5" xfId="23447"/>
    <cellStyle name="T_Book1_09b_PhanThannhaso9 2 5 2" xfId="23449"/>
    <cellStyle name="T_Book1_09b_PhanThannhaso9 2 6" xfId="11621"/>
    <cellStyle name="T_Book1_09b_PhanThannhaso9 2 6 2" xfId="5833"/>
    <cellStyle name="T_Book1_09b_PhanThannhaso9 2 7" xfId="23451"/>
    <cellStyle name="T_Book1_09b_PhanThannhaso9 2 7 2" xfId="14521"/>
    <cellStyle name="T_Book1_09b_PhanThannhaso9 2 8" xfId="1058"/>
    <cellStyle name="T_Book1_09b_PhanThannhaso9 2 8 2" xfId="23454"/>
    <cellStyle name="T_Book1_09b_PhanThannhaso9 3" xfId="15146"/>
    <cellStyle name="T_Book1_09b_PhanThannhaso9 3 2" xfId="23459"/>
    <cellStyle name="T_Book1_09b_PhanThannhaso9 3 2 2" xfId="2417"/>
    <cellStyle name="T_Book1_09b_PhanThannhaso9 3 2 2 2" xfId="454"/>
    <cellStyle name="T_Book1_09b_PhanThannhaso9 3 2 3" xfId="3969"/>
    <cellStyle name="T_Book1_09b_PhanThannhaso9 3 2 3 2" xfId="15162"/>
    <cellStyle name="T_Book1_09b_PhanThannhaso9 3 2 4" xfId="15166"/>
    <cellStyle name="T_Book1_09b_PhanThannhaso9 3 2 4 2" xfId="11184"/>
    <cellStyle name="T_Book1_09b_PhanThannhaso9 3 2 5" xfId="15141"/>
    <cellStyle name="T_Book1_09b_PhanThannhaso9 3 2 5 2" xfId="11204"/>
    <cellStyle name="T_Book1_09b_PhanThannhaso9 3 2 6" xfId="15170"/>
    <cellStyle name="T_Book1_09b_PhanThannhaso9 3 2 6 2" xfId="8013"/>
    <cellStyle name="T_Book1_09b_PhanThannhaso9 3 2 7" xfId="15174"/>
    <cellStyle name="T_Book1_09b_PhanThannhaso9 3 3" xfId="23460"/>
    <cellStyle name="T_Book1_09b_PhanThannhaso9 3 3 2" xfId="23462"/>
    <cellStyle name="T_Book1_09b_PhanThannhaso9 3 3 2 2" xfId="23464"/>
    <cellStyle name="T_Book1_09b_PhanThannhaso9 3 3 3" xfId="23466"/>
    <cellStyle name="T_Book1_09b_PhanThannhaso9 3 3 3 2" xfId="23468"/>
    <cellStyle name="T_Book1_09b_PhanThannhaso9 3 3 4" xfId="23433"/>
    <cellStyle name="T_Book1_09b_PhanThannhaso9 3 3 4 2" xfId="23437"/>
    <cellStyle name="T_Book1_09b_PhanThannhaso9 3 3 5" xfId="15148"/>
    <cellStyle name="T_Book1_09b_PhanThannhaso9 3 3 5 2" xfId="23457"/>
    <cellStyle name="T_Book1_09b_PhanThannhaso9 3 3 6" xfId="15617"/>
    <cellStyle name="T_Book1_09b_PhanThannhaso9 3 3 6 2" xfId="23474"/>
    <cellStyle name="T_Book1_09b_PhanThannhaso9 3 3 7" xfId="16623"/>
    <cellStyle name="T_Book1_09b_PhanThannhaso9 3 4" xfId="18150"/>
    <cellStyle name="T_Book1_09b_PhanThannhaso9 3 4 2" xfId="23477"/>
    <cellStyle name="T_Book1_09b_PhanThannhaso9 3 5" xfId="23480"/>
    <cellStyle name="T_Book1_09b_PhanThannhaso9 3 5 2" xfId="23484"/>
    <cellStyle name="T_Book1_09b_PhanThannhaso9 3 6" xfId="11629"/>
    <cellStyle name="T_Book1_09b_PhanThannhaso9 3 6 2" xfId="17739"/>
    <cellStyle name="T_Book1_09b_PhanThannhaso9 3 7" xfId="4081"/>
    <cellStyle name="T_Book1_09b_PhanThannhaso9 3 7 2" xfId="7236"/>
    <cellStyle name="T_Book1_09b_PhanThannhaso9 3 8" xfId="23486"/>
    <cellStyle name="T_Book1_09b_PhanThannhaso9 3 8 2" xfId="23490"/>
    <cellStyle name="T_Book1_09b_PhanThannhaso9 4" xfId="15619"/>
    <cellStyle name="T_Book1_09b_PhanThannhaso9 4 2" xfId="23472"/>
    <cellStyle name="T_Book1_09b_PhanThannhaso9 4 2 2" xfId="17961"/>
    <cellStyle name="T_Book1_09b_PhanThannhaso9 4 3" xfId="6797"/>
    <cellStyle name="T_Book1_09b_PhanThannhaso9 4 3 2" xfId="23497"/>
    <cellStyle name="T_Book1_09b_PhanThannhaso9 4 4" xfId="18157"/>
    <cellStyle name="T_Book1_09b_PhanThannhaso9 4 4 2" xfId="23503"/>
    <cellStyle name="T_Book1_09b_PhanThannhaso9 4 5" xfId="23509"/>
    <cellStyle name="T_Book1_09b_PhanThannhaso9 4 5 2" xfId="23516"/>
    <cellStyle name="T_Book1_09b_PhanThannhaso9 4 6" xfId="7989"/>
    <cellStyle name="T_Book1_09b_PhanThannhaso9 4 6 2" xfId="4724"/>
    <cellStyle name="T_Book1_09b_PhanThannhaso9 4 7" xfId="23519"/>
    <cellStyle name="T_Book1_09b_PhanThannhaso9 5" xfId="16620"/>
    <cellStyle name="T_Book1_09b_PhanThannhaso9 5 2" xfId="23523"/>
    <cellStyle name="T_Book1_09b_PhanThannhaso9 5 2 2" xfId="23526"/>
    <cellStyle name="T_Book1_09b_PhanThannhaso9 5 3" xfId="23532"/>
    <cellStyle name="T_Book1_09b_PhanThannhaso9 5 3 2" xfId="23536"/>
    <cellStyle name="T_Book1_09b_PhanThannhaso9 5 4" xfId="18166"/>
    <cellStyle name="T_Book1_09b_PhanThannhaso9 5 4 2" xfId="23541"/>
    <cellStyle name="T_Book1_09b_PhanThannhaso9 5 5" xfId="15937"/>
    <cellStyle name="T_Book1_09b_PhanThannhaso9 5 5 2" xfId="23547"/>
    <cellStyle name="T_Book1_09b_PhanThannhaso9 5 6" xfId="805"/>
    <cellStyle name="T_Book1_09b_PhanThannhaso9 5 6 2" xfId="23553"/>
    <cellStyle name="T_Book1_09b_PhanThannhaso9 5 7" xfId="20502"/>
    <cellStyle name="T_Book1_09b_PhanThannhaso9 6" xfId="10559"/>
    <cellStyle name="T_Book1_09b_PhanThannhaso9 6 2" xfId="20275"/>
    <cellStyle name="T_Book1_09b_PhanThannhaso9 6 2 2" xfId="20280"/>
    <cellStyle name="T_Book1_09b_PhanThannhaso9 6 3" xfId="20285"/>
    <cellStyle name="T_Book1_09b_PhanThannhaso9 6 3 2" xfId="20293"/>
    <cellStyle name="T_Book1_09b_PhanThannhaso9 6 4" xfId="20299"/>
    <cellStyle name="T_Book1_09b_PhanThannhaso9 6 4 2" xfId="23557"/>
    <cellStyle name="T_Book1_09b_PhanThannhaso9 6 5" xfId="222"/>
    <cellStyle name="T_Book1_09b_PhanThannhaso9 6 5 2" xfId="23564"/>
    <cellStyle name="T_Book1_09b_PhanThannhaso9 6 6" xfId="23568"/>
    <cellStyle name="T_Book1_09b_PhanThannhaso9 6 6 2" xfId="9123"/>
    <cellStyle name="T_Book1_09b_PhanThannhaso9 6 7" xfId="20536"/>
    <cellStyle name="T_Book1_09b_PhanThannhaso9 7" xfId="20867"/>
    <cellStyle name="T_Book1_09b_PhanThannhaso9 7 2" xfId="20306"/>
    <cellStyle name="T_Book1_09b_PhanThannhaso9 8" xfId="23571"/>
    <cellStyle name="T_Book1_09b_PhanThannhaso9 8 2" xfId="23575"/>
    <cellStyle name="T_Book1_09b_PhanThannhaso9 9" xfId="23579"/>
    <cellStyle name="T_Book1_09b_PhanThannhaso9 9 2" xfId="23581"/>
    <cellStyle name="T_Book1_09c_PhandienNhaso9" xfId="531"/>
    <cellStyle name="T_Book1_09c_PhandienNhaso9 10" xfId="23584"/>
    <cellStyle name="T_Book1_09c_PhandienNhaso9 10 2" xfId="23586"/>
    <cellStyle name="T_Book1_09c_PhandienNhaso9 11" xfId="23588"/>
    <cellStyle name="T_Book1_09c_PhandienNhaso9 11 2" xfId="23589"/>
    <cellStyle name="T_Book1_09c_PhandienNhaso9 2" xfId="5011"/>
    <cellStyle name="T_Book1_09c_PhandienNhaso9 2 2" xfId="23592"/>
    <cellStyle name="T_Book1_09c_PhandienNhaso9 2 2 2" xfId="23594"/>
    <cellStyle name="T_Book1_09c_PhandienNhaso9 2 2 2 2" xfId="23596"/>
    <cellStyle name="T_Book1_09c_PhandienNhaso9 2 2 3" xfId="2362"/>
    <cellStyle name="T_Book1_09c_PhandienNhaso9 2 2 3 2" xfId="23599"/>
    <cellStyle name="T_Book1_09c_PhandienNhaso9 2 2 4" xfId="23601"/>
    <cellStyle name="T_Book1_09c_PhandienNhaso9 2 2 4 2" xfId="23604"/>
    <cellStyle name="T_Book1_09c_PhandienNhaso9 2 2 5" xfId="11940"/>
    <cellStyle name="T_Book1_09c_PhandienNhaso9 2 2 5 2" xfId="23609"/>
    <cellStyle name="T_Book1_09c_PhandienNhaso9 2 2 6" xfId="23616"/>
    <cellStyle name="T_Book1_09c_PhandienNhaso9 2 2 6 2" xfId="23622"/>
    <cellStyle name="T_Book1_09c_PhandienNhaso9 2 2 7" xfId="23627"/>
    <cellStyle name="T_Book1_09c_PhandienNhaso9 2 3" xfId="5854"/>
    <cellStyle name="T_Book1_09c_PhandienNhaso9 2 3 2" xfId="23629"/>
    <cellStyle name="T_Book1_09c_PhandienNhaso9 2 3 2 2" xfId="23631"/>
    <cellStyle name="T_Book1_09c_PhandienNhaso9 2 3 3" xfId="23633"/>
    <cellStyle name="T_Book1_09c_PhandienNhaso9 2 3 3 2" xfId="23635"/>
    <cellStyle name="T_Book1_09c_PhandienNhaso9 2 3 4" xfId="6986"/>
    <cellStyle name="T_Book1_09c_PhandienNhaso9 2 3 4 2" xfId="3100"/>
    <cellStyle name="T_Book1_09c_PhandienNhaso9 2 3 5" xfId="23637"/>
    <cellStyle name="T_Book1_09c_PhandienNhaso9 2 3 5 2" xfId="14489"/>
    <cellStyle name="T_Book1_09c_PhandienNhaso9 2 3 6" xfId="23641"/>
    <cellStyle name="T_Book1_09c_PhandienNhaso9 2 3 6 2" xfId="23645"/>
    <cellStyle name="T_Book1_09c_PhandienNhaso9 2 3 7" xfId="23647"/>
    <cellStyle name="T_Book1_09c_PhandienNhaso9 2 4" xfId="21465"/>
    <cellStyle name="T_Book1_09c_PhandienNhaso9 2 4 2" xfId="12575"/>
    <cellStyle name="T_Book1_09c_PhandienNhaso9 2 5" xfId="7076"/>
    <cellStyle name="T_Book1_09c_PhandienNhaso9 2 5 2" xfId="7569"/>
    <cellStyle name="T_Book1_09c_PhandienNhaso9 2 6" xfId="4649"/>
    <cellStyle name="T_Book1_09c_PhandienNhaso9 2 6 2" xfId="23649"/>
    <cellStyle name="T_Book1_09c_PhandienNhaso9 2 7" xfId="23651"/>
    <cellStyle name="T_Book1_09c_PhandienNhaso9 2 7 2" xfId="23654"/>
    <cellStyle name="T_Book1_09c_PhandienNhaso9 2 8" xfId="23655"/>
    <cellStyle name="T_Book1_09c_PhandienNhaso9 2 8 2" xfId="23657"/>
    <cellStyle name="T_Book1_09c_PhandienNhaso9 3" xfId="23660"/>
    <cellStyle name="T_Book1_09c_PhandienNhaso9 3 2" xfId="23663"/>
    <cellStyle name="T_Book1_09c_PhandienNhaso9 3 2 2" xfId="23664"/>
    <cellStyle name="T_Book1_09c_PhandienNhaso9 3 2 2 2" xfId="23665"/>
    <cellStyle name="T_Book1_09c_PhandienNhaso9 3 2 3" xfId="6024"/>
    <cellStyle name="T_Book1_09c_PhandienNhaso9 3 2 3 2" xfId="23666"/>
    <cellStyle name="T_Book1_09c_PhandienNhaso9 3 2 4" xfId="23667"/>
    <cellStyle name="T_Book1_09c_PhandienNhaso9 3 2 4 2" xfId="23669"/>
    <cellStyle name="T_Book1_09c_PhandienNhaso9 3 2 5" xfId="553"/>
    <cellStyle name="T_Book1_09c_PhandienNhaso9 3 2 5 2" xfId="23670"/>
    <cellStyle name="T_Book1_09c_PhandienNhaso9 3 2 6" xfId="23672"/>
    <cellStyle name="T_Book1_09c_PhandienNhaso9 3 2 6 2" xfId="23674"/>
    <cellStyle name="T_Book1_09c_PhandienNhaso9 3 2 7" xfId="23676"/>
    <cellStyle name="T_Book1_09c_PhandienNhaso9 3 3" xfId="12192"/>
    <cellStyle name="T_Book1_09c_PhandienNhaso9 3 3 2" xfId="5476"/>
    <cellStyle name="T_Book1_09c_PhandienNhaso9 3 3 2 2" xfId="23678"/>
    <cellStyle name="T_Book1_09c_PhandienNhaso9 3 3 3" xfId="23682"/>
    <cellStyle name="T_Book1_09c_PhandienNhaso9 3 3 3 2" xfId="23684"/>
    <cellStyle name="T_Book1_09c_PhandienNhaso9 3 3 4" xfId="23687"/>
    <cellStyle name="T_Book1_09c_PhandienNhaso9 3 3 4 2" xfId="23688"/>
    <cellStyle name="T_Book1_09c_PhandienNhaso9 3 3 5" xfId="8589"/>
    <cellStyle name="T_Book1_09c_PhandienNhaso9 3 3 5 2" xfId="10441"/>
    <cellStyle name="T_Book1_09c_PhandienNhaso9 3 3 6" xfId="23690"/>
    <cellStyle name="T_Book1_09c_PhandienNhaso9 3 3 6 2" xfId="6577"/>
    <cellStyle name="T_Book1_09c_PhandienNhaso9 3 3 7" xfId="23691"/>
    <cellStyle name="T_Book1_09c_PhandienNhaso9 3 4" xfId="21470"/>
    <cellStyle name="T_Book1_09c_PhandienNhaso9 3 4 2" xfId="23693"/>
    <cellStyle name="T_Book1_09c_PhandienNhaso9 3 5" xfId="23694"/>
    <cellStyle name="T_Book1_09c_PhandienNhaso9 3 5 2" xfId="23695"/>
    <cellStyle name="T_Book1_09c_PhandienNhaso9 3 6" xfId="23697"/>
    <cellStyle name="T_Book1_09c_PhandienNhaso9 3 6 2" xfId="23698"/>
    <cellStyle name="T_Book1_09c_PhandienNhaso9 3 7" xfId="23699"/>
    <cellStyle name="T_Book1_09c_PhandienNhaso9 3 7 2" xfId="23701"/>
    <cellStyle name="T_Book1_09c_PhandienNhaso9 3 8" xfId="23702"/>
    <cellStyle name="T_Book1_09c_PhandienNhaso9 3 8 2" xfId="23704"/>
    <cellStyle name="T_Book1_09c_PhandienNhaso9 4" xfId="9581"/>
    <cellStyle name="T_Book1_09c_PhandienNhaso9 4 2" xfId="23706"/>
    <cellStyle name="T_Book1_09c_PhandienNhaso9 4 2 2" xfId="23707"/>
    <cellStyle name="T_Book1_09c_PhandienNhaso9 4 3" xfId="12216"/>
    <cellStyle name="T_Book1_09c_PhandienNhaso9 4 3 2" xfId="23708"/>
    <cellStyle name="T_Book1_09c_PhandienNhaso9 4 4" xfId="23709"/>
    <cellStyle name="T_Book1_09c_PhandienNhaso9 4 4 2" xfId="23711"/>
    <cellStyle name="T_Book1_09c_PhandienNhaso9 4 5" xfId="23712"/>
    <cellStyle name="T_Book1_09c_PhandienNhaso9 4 5 2" xfId="4071"/>
    <cellStyle name="T_Book1_09c_PhandienNhaso9 4 6" xfId="23714"/>
    <cellStyle name="T_Book1_09c_PhandienNhaso9 4 6 2" xfId="23715"/>
    <cellStyle name="T_Book1_09c_PhandienNhaso9 4 7" xfId="23716"/>
    <cellStyle name="T_Book1_09c_PhandienNhaso9 5" xfId="23422"/>
    <cellStyle name="T_Book1_09c_PhandienNhaso9 5 2" xfId="18"/>
    <cellStyle name="T_Book1_09c_PhandienNhaso9 5 2 2" xfId="14319"/>
    <cellStyle name="T_Book1_09c_PhandienNhaso9 5 3" xfId="14323"/>
    <cellStyle name="T_Book1_09c_PhandienNhaso9 5 3 2" xfId="23718"/>
    <cellStyle name="T_Book1_09c_PhandienNhaso9 5 4" xfId="23721"/>
    <cellStyle name="T_Book1_09c_PhandienNhaso9 5 4 2" xfId="3918"/>
    <cellStyle name="T_Book1_09c_PhandienNhaso9 5 5" xfId="23723"/>
    <cellStyle name="T_Book1_09c_PhandienNhaso9 5 5 2" xfId="23724"/>
    <cellStyle name="T_Book1_09c_PhandienNhaso9 5 6" xfId="23726"/>
    <cellStyle name="T_Book1_09c_PhandienNhaso9 5 6 2" xfId="20346"/>
    <cellStyle name="T_Book1_09c_PhandienNhaso9 5 7" xfId="23727"/>
    <cellStyle name="T_Book1_09c_PhandienNhaso9 6" xfId="23728"/>
    <cellStyle name="T_Book1_09c_PhandienNhaso9 6 2" xfId="14348"/>
    <cellStyle name="T_Book1_09c_PhandienNhaso9 6 2 2" xfId="14353"/>
    <cellStyle name="T_Book1_09c_PhandienNhaso9 6 3" xfId="14358"/>
    <cellStyle name="T_Book1_09c_PhandienNhaso9 6 3 2" xfId="23732"/>
    <cellStyle name="T_Book1_09c_PhandienNhaso9 6 4" xfId="23738"/>
    <cellStyle name="T_Book1_09c_PhandienNhaso9 6 4 2" xfId="8513"/>
    <cellStyle name="T_Book1_09c_PhandienNhaso9 6 5" xfId="23742"/>
    <cellStyle name="T_Book1_09c_PhandienNhaso9 6 5 2" xfId="23745"/>
    <cellStyle name="T_Book1_09c_PhandienNhaso9 6 6" xfId="23748"/>
    <cellStyle name="T_Book1_09c_PhandienNhaso9 6 6 2" xfId="23751"/>
    <cellStyle name="T_Book1_09c_PhandienNhaso9 6 7" xfId="23752"/>
    <cellStyle name="T_Book1_09c_PhandienNhaso9 7" xfId="214"/>
    <cellStyle name="T_Book1_09c_PhandienNhaso9 7 2" xfId="23753"/>
    <cellStyle name="T_Book1_09c_PhandienNhaso9 8" xfId="17813"/>
    <cellStyle name="T_Book1_09c_PhandienNhaso9 8 2" xfId="23755"/>
    <cellStyle name="T_Book1_09c_PhandienNhaso9 9" xfId="9442"/>
    <cellStyle name="T_Book1_09c_PhandienNhaso9 9 2" xfId="23756"/>
    <cellStyle name="T_Book1_09d_Phannuocnhaso9" xfId="11704"/>
    <cellStyle name="T_Book1_09d_Phannuocnhaso9 10" xfId="13322"/>
    <cellStyle name="T_Book1_09d_Phannuocnhaso9 10 2" xfId="6514"/>
    <cellStyle name="T_Book1_09d_Phannuocnhaso9 11" xfId="13327"/>
    <cellStyle name="T_Book1_09d_Phannuocnhaso9 11 2" xfId="8919"/>
    <cellStyle name="T_Book1_09d_Phannuocnhaso9 2" xfId="2563"/>
    <cellStyle name="T_Book1_09d_Phannuocnhaso9 2 2" xfId="19292"/>
    <cellStyle name="T_Book1_09d_Phannuocnhaso9 2 2 2" xfId="19293"/>
    <cellStyle name="T_Book1_09d_Phannuocnhaso9 2 2 2 2" xfId="23757"/>
    <cellStyle name="T_Book1_09d_Phannuocnhaso9 2 2 3" xfId="23758"/>
    <cellStyle name="T_Book1_09d_Phannuocnhaso9 2 2 3 2" xfId="23759"/>
    <cellStyle name="T_Book1_09d_Phannuocnhaso9 2 2 4" xfId="20398"/>
    <cellStyle name="T_Book1_09d_Phannuocnhaso9 2 2 4 2" xfId="23761"/>
    <cellStyle name="T_Book1_09d_Phannuocnhaso9 2 2 5" xfId="9888"/>
    <cellStyle name="T_Book1_09d_Phannuocnhaso9 2 2 5 2" xfId="23762"/>
    <cellStyle name="T_Book1_09d_Phannuocnhaso9 2 2 6" xfId="23763"/>
    <cellStyle name="T_Book1_09d_Phannuocnhaso9 2 2 6 2" xfId="23764"/>
    <cellStyle name="T_Book1_09d_Phannuocnhaso9 2 2 7" xfId="23765"/>
    <cellStyle name="T_Book1_09d_Phannuocnhaso9 2 3" xfId="7364"/>
    <cellStyle name="T_Book1_09d_Phannuocnhaso9 2 3 2" xfId="18487"/>
    <cellStyle name="T_Book1_09d_Phannuocnhaso9 2 3 2 2" xfId="23766"/>
    <cellStyle name="T_Book1_09d_Phannuocnhaso9 2 3 3" xfId="18285"/>
    <cellStyle name="T_Book1_09d_Phannuocnhaso9 2 3 3 2" xfId="18287"/>
    <cellStyle name="T_Book1_09d_Phannuocnhaso9 2 3 4" xfId="18297"/>
    <cellStyle name="T_Book1_09d_Phannuocnhaso9 2 3 4 2" xfId="18301"/>
    <cellStyle name="T_Book1_09d_Phannuocnhaso9 2 3 5" xfId="9892"/>
    <cellStyle name="T_Book1_09d_Phannuocnhaso9 2 3 5 2" xfId="18326"/>
    <cellStyle name="T_Book1_09d_Phannuocnhaso9 2 3 6" xfId="18328"/>
    <cellStyle name="T_Book1_09d_Phannuocnhaso9 2 3 6 2" xfId="18331"/>
    <cellStyle name="T_Book1_09d_Phannuocnhaso9 2 3 7" xfId="18333"/>
    <cellStyle name="T_Book1_09d_Phannuocnhaso9 2 4" xfId="181"/>
    <cellStyle name="T_Book1_09d_Phannuocnhaso9 2 4 2" xfId="18529"/>
    <cellStyle name="T_Book1_09d_Phannuocnhaso9 2 5" xfId="23767"/>
    <cellStyle name="T_Book1_09d_Phannuocnhaso9 2 5 2" xfId="23768"/>
    <cellStyle name="T_Book1_09d_Phannuocnhaso9 2 6" xfId="18520"/>
    <cellStyle name="T_Book1_09d_Phannuocnhaso9 2 6 2" xfId="23769"/>
    <cellStyle name="T_Book1_09d_Phannuocnhaso9 2 7" xfId="23771"/>
    <cellStyle name="T_Book1_09d_Phannuocnhaso9 2 7 2" xfId="23773"/>
    <cellStyle name="T_Book1_09d_Phannuocnhaso9 2 8" xfId="23774"/>
    <cellStyle name="T_Book1_09d_Phannuocnhaso9 2 8 2" xfId="23775"/>
    <cellStyle name="T_Book1_09d_Phannuocnhaso9 3" xfId="23777"/>
    <cellStyle name="T_Book1_09d_Phannuocnhaso9 3 2" xfId="21274"/>
    <cellStyle name="T_Book1_09d_Phannuocnhaso9 3 2 2" xfId="21276"/>
    <cellStyle name="T_Book1_09d_Phannuocnhaso9 3 2 2 2" xfId="21278"/>
    <cellStyle name="T_Book1_09d_Phannuocnhaso9 3 2 3" xfId="4214"/>
    <cellStyle name="T_Book1_09d_Phannuocnhaso9 3 2 3 2" xfId="21280"/>
    <cellStyle name="T_Book1_09d_Phannuocnhaso9 3 2 4" xfId="1792"/>
    <cellStyle name="T_Book1_09d_Phannuocnhaso9 3 2 4 2" xfId="15117"/>
    <cellStyle name="T_Book1_09d_Phannuocnhaso9 3 2 5" xfId="1801"/>
    <cellStyle name="T_Book1_09d_Phannuocnhaso9 3 2 5 2" xfId="15378"/>
    <cellStyle name="T_Book1_09d_Phannuocnhaso9 3 2 6" xfId="7536"/>
    <cellStyle name="T_Book1_09d_Phannuocnhaso9 3 2 6 2" xfId="4873"/>
    <cellStyle name="T_Book1_09d_Phannuocnhaso9 3 2 7" xfId="21282"/>
    <cellStyle name="T_Book1_09d_Phannuocnhaso9 3 3" xfId="6490"/>
    <cellStyle name="T_Book1_09d_Phannuocnhaso9 3 3 2" xfId="977"/>
    <cellStyle name="T_Book1_09d_Phannuocnhaso9 3 3 2 2" xfId="23779"/>
    <cellStyle name="T_Book1_09d_Phannuocnhaso9 3 3 3" xfId="16144"/>
    <cellStyle name="T_Book1_09d_Phannuocnhaso9 3 3 3 2" xfId="16165"/>
    <cellStyle name="T_Book1_09d_Phannuocnhaso9 3 3 4" xfId="23780"/>
    <cellStyle name="T_Book1_09d_Phannuocnhaso9 3 3 4 2" xfId="15609"/>
    <cellStyle name="T_Book1_09d_Phannuocnhaso9 3 3 5" xfId="9937"/>
    <cellStyle name="T_Book1_09d_Phannuocnhaso9 3 3 5 2" xfId="15690"/>
    <cellStyle name="T_Book1_09d_Phannuocnhaso9 3 3 6" xfId="21926"/>
    <cellStyle name="T_Book1_09d_Phannuocnhaso9 3 3 6 2" xfId="7508"/>
    <cellStyle name="T_Book1_09d_Phannuocnhaso9 3 3 7" xfId="22918"/>
    <cellStyle name="T_Book1_09d_Phannuocnhaso9 3 4" xfId="4390"/>
    <cellStyle name="T_Book1_09d_Phannuocnhaso9 3 4 2" xfId="21284"/>
    <cellStyle name="T_Book1_09d_Phannuocnhaso9 3 5" xfId="21286"/>
    <cellStyle name="T_Book1_09d_Phannuocnhaso9 3 5 2" xfId="5905"/>
    <cellStyle name="T_Book1_09d_Phannuocnhaso9 3 6" xfId="7333"/>
    <cellStyle name="T_Book1_09d_Phannuocnhaso9 3 6 2" xfId="10009"/>
    <cellStyle name="T_Book1_09d_Phannuocnhaso9 3 7" xfId="23782"/>
    <cellStyle name="T_Book1_09d_Phannuocnhaso9 3 7 2" xfId="23784"/>
    <cellStyle name="T_Book1_09d_Phannuocnhaso9 3 8" xfId="1312"/>
    <cellStyle name="T_Book1_09d_Phannuocnhaso9 3 8 2" xfId="22219"/>
    <cellStyle name="T_Book1_09d_Phannuocnhaso9 4" xfId="23788"/>
    <cellStyle name="T_Book1_09d_Phannuocnhaso9 4 2" xfId="23790"/>
    <cellStyle name="T_Book1_09d_Phannuocnhaso9 4 2 2" xfId="420"/>
    <cellStyle name="T_Book1_09d_Phannuocnhaso9 4 3" xfId="3831"/>
    <cellStyle name="T_Book1_09d_Phannuocnhaso9 4 3 2" xfId="23792"/>
    <cellStyle name="T_Book1_09d_Phannuocnhaso9 4 4" xfId="23794"/>
    <cellStyle name="T_Book1_09d_Phannuocnhaso9 4 4 2" xfId="7531"/>
    <cellStyle name="T_Book1_09d_Phannuocnhaso9 4 5" xfId="23797"/>
    <cellStyle name="T_Book1_09d_Phannuocnhaso9 4 5 2" xfId="2902"/>
    <cellStyle name="T_Book1_09d_Phannuocnhaso9 4 6" xfId="7338"/>
    <cellStyle name="T_Book1_09d_Phannuocnhaso9 4 6 2" xfId="4799"/>
    <cellStyle name="T_Book1_09d_Phannuocnhaso9 4 7" xfId="23801"/>
    <cellStyle name="T_Book1_09d_Phannuocnhaso9 5" xfId="23805"/>
    <cellStyle name="T_Book1_09d_Phannuocnhaso9 5 2" xfId="23807"/>
    <cellStyle name="T_Book1_09d_Phannuocnhaso9 5 2 2" xfId="22701"/>
    <cellStyle name="T_Book1_09d_Phannuocnhaso9 5 3" xfId="1528"/>
    <cellStyle name="T_Book1_09d_Phannuocnhaso9 5 3 2" xfId="23809"/>
    <cellStyle name="T_Book1_09d_Phannuocnhaso9 5 4" xfId="23811"/>
    <cellStyle name="T_Book1_09d_Phannuocnhaso9 5 4 2" xfId="13845"/>
    <cellStyle name="T_Book1_09d_Phannuocnhaso9 5 5" xfId="23814"/>
    <cellStyle name="T_Book1_09d_Phannuocnhaso9 5 5 2" xfId="23817"/>
    <cellStyle name="T_Book1_09d_Phannuocnhaso9 5 6" xfId="8623"/>
    <cellStyle name="T_Book1_09d_Phannuocnhaso9 5 6 2" xfId="23819"/>
    <cellStyle name="T_Book1_09d_Phannuocnhaso9 5 7" xfId="23822"/>
    <cellStyle name="T_Book1_09d_Phannuocnhaso9 6" xfId="6849"/>
    <cellStyle name="T_Book1_09d_Phannuocnhaso9 6 2" xfId="23824"/>
    <cellStyle name="T_Book1_09d_Phannuocnhaso9 6 2 2" xfId="23825"/>
    <cellStyle name="T_Book1_09d_Phannuocnhaso9 6 3" xfId="4823"/>
    <cellStyle name="T_Book1_09d_Phannuocnhaso9 6 3 2" xfId="23826"/>
    <cellStyle name="T_Book1_09d_Phannuocnhaso9 6 4" xfId="22335"/>
    <cellStyle name="T_Book1_09d_Phannuocnhaso9 6 4 2" xfId="14865"/>
    <cellStyle name="T_Book1_09d_Phannuocnhaso9 6 5" xfId="22338"/>
    <cellStyle name="T_Book1_09d_Phannuocnhaso9 6 5 2" xfId="15071"/>
    <cellStyle name="T_Book1_09d_Phannuocnhaso9 6 6" xfId="8628"/>
    <cellStyle name="T_Book1_09d_Phannuocnhaso9 6 6 2" xfId="64"/>
    <cellStyle name="T_Book1_09d_Phannuocnhaso9 6 7" xfId="23828"/>
    <cellStyle name="T_Book1_09d_Phannuocnhaso9 7" xfId="23830"/>
    <cellStyle name="T_Book1_09d_Phannuocnhaso9 7 2" xfId="23832"/>
    <cellStyle name="T_Book1_09d_Phannuocnhaso9 8" xfId="20923"/>
    <cellStyle name="T_Book1_09d_Phannuocnhaso9 8 2" xfId="23834"/>
    <cellStyle name="T_Book1_09d_Phannuocnhaso9 9" xfId="23838"/>
    <cellStyle name="T_Book1_09d_Phannuocnhaso9 9 2" xfId="23839"/>
    <cellStyle name="T_Book1_09f_TienluongThannhaso9" xfId="23840"/>
    <cellStyle name="T_Book1_09f_TienluongThannhaso9 10" xfId="23842"/>
    <cellStyle name="T_Book1_09f_TienluongThannhaso9 10 2" xfId="23843"/>
    <cellStyle name="T_Book1_09f_TienluongThannhaso9 11" xfId="3379"/>
    <cellStyle name="T_Book1_09f_TienluongThannhaso9 11 2" xfId="615"/>
    <cellStyle name="T_Book1_09f_TienluongThannhaso9 2" xfId="23844"/>
    <cellStyle name="T_Book1_09f_TienluongThannhaso9 2 2" xfId="15468"/>
    <cellStyle name="T_Book1_09f_TienluongThannhaso9 2 2 2" xfId="15470"/>
    <cellStyle name="T_Book1_09f_TienluongThannhaso9 2 2 2 2" xfId="23846"/>
    <cellStyle name="T_Book1_09f_TienluongThannhaso9 2 2 3" xfId="23848"/>
    <cellStyle name="T_Book1_09f_TienluongThannhaso9 2 2 3 2" xfId="23849"/>
    <cellStyle name="T_Book1_09f_TienluongThannhaso9 2 2 4" xfId="16222"/>
    <cellStyle name="T_Book1_09f_TienluongThannhaso9 2 2 4 2" xfId="3674"/>
    <cellStyle name="T_Book1_09f_TienluongThannhaso9 2 2 5" xfId="22102"/>
    <cellStyle name="T_Book1_09f_TienluongThannhaso9 2 2 5 2" xfId="8395"/>
    <cellStyle name="T_Book1_09f_TienluongThannhaso9 2 2 6" xfId="23850"/>
    <cellStyle name="T_Book1_09f_TienluongThannhaso9 2 2 6 2" xfId="8476"/>
    <cellStyle name="T_Book1_09f_TienluongThannhaso9 2 2 7" xfId="9646"/>
    <cellStyle name="T_Book1_09f_TienluongThannhaso9 2 3" xfId="23851"/>
    <cellStyle name="T_Book1_09f_TienluongThannhaso9 2 3 2" xfId="23855"/>
    <cellStyle name="T_Book1_09f_TienluongThannhaso9 2 3 2 2" xfId="21391"/>
    <cellStyle name="T_Book1_09f_TienluongThannhaso9 2 3 3" xfId="23859"/>
    <cellStyle name="T_Book1_09f_TienluongThannhaso9 2 3 3 2" xfId="23862"/>
    <cellStyle name="T_Book1_09f_TienluongThannhaso9 2 3 4" xfId="10283"/>
    <cellStyle name="T_Book1_09f_TienluongThannhaso9 2 3 4 2" xfId="23865"/>
    <cellStyle name="T_Book1_09f_TienluongThannhaso9 2 3 5" xfId="15963"/>
    <cellStyle name="T_Book1_09f_TienluongThannhaso9 2 3 5 2" xfId="23868"/>
    <cellStyle name="T_Book1_09f_TienluongThannhaso9 2 3 6" xfId="7078"/>
    <cellStyle name="T_Book1_09f_TienluongThannhaso9 2 3 6 2" xfId="23869"/>
    <cellStyle name="T_Book1_09f_TienluongThannhaso9 2 3 7" xfId="4638"/>
    <cellStyle name="T_Book1_09f_TienluongThannhaso9 2 4" xfId="23870"/>
    <cellStyle name="T_Book1_09f_TienluongThannhaso9 2 4 2" xfId="12342"/>
    <cellStyle name="T_Book1_09f_TienluongThannhaso9 2 5" xfId="23872"/>
    <cellStyle name="T_Book1_09f_TienluongThannhaso9 2 5 2" xfId="12539"/>
    <cellStyle name="T_Book1_09f_TienluongThannhaso9 2 6" xfId="19052"/>
    <cellStyle name="T_Book1_09f_TienluongThannhaso9 2 6 2" xfId="23873"/>
    <cellStyle name="T_Book1_09f_TienluongThannhaso9 2 7" xfId="20513"/>
    <cellStyle name="T_Book1_09f_TienluongThannhaso9 2 7 2" xfId="16040"/>
    <cellStyle name="T_Book1_09f_TienluongThannhaso9 2 8" xfId="23877"/>
    <cellStyle name="T_Book1_09f_TienluongThannhaso9 2 8 2" xfId="10511"/>
    <cellStyle name="T_Book1_09f_TienluongThannhaso9 3" xfId="23878"/>
    <cellStyle name="T_Book1_09f_TienluongThannhaso9 3 2" xfId="23879"/>
    <cellStyle name="T_Book1_09f_TienluongThannhaso9 3 2 2" xfId="23881"/>
    <cellStyle name="T_Book1_09f_TienluongThannhaso9 3 2 2 2" xfId="23883"/>
    <cellStyle name="T_Book1_09f_TienluongThannhaso9 3 2 3" xfId="23885"/>
    <cellStyle name="T_Book1_09f_TienluongThannhaso9 3 2 3 2" xfId="7889"/>
    <cellStyle name="T_Book1_09f_TienluongThannhaso9 3 2 4" xfId="16233"/>
    <cellStyle name="T_Book1_09f_TienluongThannhaso9 3 2 4 2" xfId="8656"/>
    <cellStyle name="T_Book1_09f_TienluongThannhaso9 3 2 5" xfId="22113"/>
    <cellStyle name="T_Book1_09f_TienluongThannhaso9 3 2 5 2" xfId="8734"/>
    <cellStyle name="T_Book1_09f_TienluongThannhaso9 3 2 6" xfId="23888"/>
    <cellStyle name="T_Book1_09f_TienluongThannhaso9 3 2 6 2" xfId="6774"/>
    <cellStyle name="T_Book1_09f_TienluongThannhaso9 3 2 7" xfId="8280"/>
    <cellStyle name="T_Book1_09f_TienluongThannhaso9 3 3" xfId="23892"/>
    <cellStyle name="T_Book1_09f_TienluongThannhaso9 3 3 2" xfId="23895"/>
    <cellStyle name="T_Book1_09f_TienluongThannhaso9 3 3 2 2" xfId="20089"/>
    <cellStyle name="T_Book1_09f_TienluongThannhaso9 3 3 3" xfId="23897"/>
    <cellStyle name="T_Book1_09f_TienluongThannhaso9 3 3 3 2" xfId="23901"/>
    <cellStyle name="T_Book1_09f_TienluongThannhaso9 3 3 4" xfId="16236"/>
    <cellStyle name="T_Book1_09f_TienluongThannhaso9 3 3 4 2" xfId="4578"/>
    <cellStyle name="T_Book1_09f_TienluongThannhaso9 3 3 5" xfId="15972"/>
    <cellStyle name="T_Book1_09f_TienluongThannhaso9 3 3 5 2" xfId="20652"/>
    <cellStyle name="T_Book1_09f_TienluongThannhaso9 3 3 6" xfId="19134"/>
    <cellStyle name="T_Book1_09f_TienluongThannhaso9 3 3 6 2" xfId="20655"/>
    <cellStyle name="T_Book1_09f_TienluongThannhaso9 3 3 7" xfId="3504"/>
    <cellStyle name="T_Book1_09f_TienluongThannhaso9 3 4" xfId="23903"/>
    <cellStyle name="T_Book1_09f_TienluongThannhaso9 3 4 2" xfId="23907"/>
    <cellStyle name="T_Book1_09f_TienluongThannhaso9 3 5" xfId="23908"/>
    <cellStyle name="T_Book1_09f_TienluongThannhaso9 3 5 2" xfId="17415"/>
    <cellStyle name="T_Book1_09f_TienluongThannhaso9 3 6" xfId="19057"/>
    <cellStyle name="T_Book1_09f_TienluongThannhaso9 3 6 2" xfId="1383"/>
    <cellStyle name="T_Book1_09f_TienluongThannhaso9 3 7" xfId="20517"/>
    <cellStyle name="T_Book1_09f_TienluongThannhaso9 3 7 2" xfId="15906"/>
    <cellStyle name="T_Book1_09f_TienluongThannhaso9 3 8" xfId="23911"/>
    <cellStyle name="T_Book1_09f_TienluongThannhaso9 3 8 2" xfId="10637"/>
    <cellStyle name="T_Book1_09f_TienluongThannhaso9 4" xfId="22556"/>
    <cellStyle name="T_Book1_09f_TienluongThannhaso9 4 2" xfId="23912"/>
    <cellStyle name="T_Book1_09f_TienluongThannhaso9 4 2 2" xfId="10164"/>
    <cellStyle name="T_Book1_09f_TienluongThannhaso9 4 3" xfId="7921"/>
    <cellStyle name="T_Book1_09f_TienluongThannhaso9 4 3 2" xfId="23913"/>
    <cellStyle name="T_Book1_09f_TienluongThannhaso9 4 4" xfId="23914"/>
    <cellStyle name="T_Book1_09f_TienluongThannhaso9 4 4 2" xfId="23915"/>
    <cellStyle name="T_Book1_09f_TienluongThannhaso9 4 5" xfId="23916"/>
    <cellStyle name="T_Book1_09f_TienluongThannhaso9 4 5 2" xfId="3619"/>
    <cellStyle name="T_Book1_09f_TienluongThannhaso9 4 6" xfId="23919"/>
    <cellStyle name="T_Book1_09f_TienluongThannhaso9 4 6 2" xfId="21647"/>
    <cellStyle name="T_Book1_09f_TienluongThannhaso9 4 7" xfId="20522"/>
    <cellStyle name="T_Book1_09f_TienluongThannhaso9 5" xfId="3255"/>
    <cellStyle name="T_Book1_09f_TienluongThannhaso9 5 2" xfId="23920"/>
    <cellStyle name="T_Book1_09f_TienluongThannhaso9 5 2 2" xfId="16628"/>
    <cellStyle name="T_Book1_09f_TienluongThannhaso9 5 3" xfId="23921"/>
    <cellStyle name="T_Book1_09f_TienluongThannhaso9 5 3 2" xfId="23922"/>
    <cellStyle name="T_Book1_09f_TienluongThannhaso9 5 4" xfId="4461"/>
    <cellStyle name="T_Book1_09f_TienluongThannhaso9 5 4 2" xfId="23923"/>
    <cellStyle name="T_Book1_09f_TienluongThannhaso9 5 5" xfId="23924"/>
    <cellStyle name="T_Book1_09f_TienluongThannhaso9 5 5 2" xfId="23926"/>
    <cellStyle name="T_Book1_09f_TienluongThannhaso9 5 6" xfId="23928"/>
    <cellStyle name="T_Book1_09f_TienluongThannhaso9 5 6 2" xfId="23929"/>
    <cellStyle name="T_Book1_09f_TienluongThannhaso9 5 7" xfId="20532"/>
    <cellStyle name="T_Book1_09f_TienluongThannhaso9 6" xfId="23930"/>
    <cellStyle name="T_Book1_09f_TienluongThannhaso9 6 2" xfId="18829"/>
    <cellStyle name="T_Book1_09f_TienluongThannhaso9 6 2 2" xfId="15279"/>
    <cellStyle name="T_Book1_09f_TienluongThannhaso9 6 3" xfId="18834"/>
    <cellStyle name="T_Book1_09f_TienluongThannhaso9 6 3 2" xfId="18839"/>
    <cellStyle name="T_Book1_09f_TienluongThannhaso9 6 4" xfId="3457"/>
    <cellStyle name="T_Book1_09f_TienluongThannhaso9 6 4 2" xfId="23932"/>
    <cellStyle name="T_Book1_09f_TienluongThannhaso9 6 5" xfId="23933"/>
    <cellStyle name="T_Book1_09f_TienluongThannhaso9 6 5 2" xfId="23935"/>
    <cellStyle name="T_Book1_09f_TienluongThannhaso9 6 6" xfId="23937"/>
    <cellStyle name="T_Book1_09f_TienluongThannhaso9 6 6 2" xfId="23938"/>
    <cellStyle name="T_Book1_09f_TienluongThannhaso9 6 7" xfId="23939"/>
    <cellStyle name="T_Book1_09f_TienluongThannhaso9 7" xfId="23940"/>
    <cellStyle name="T_Book1_09f_TienluongThannhaso9 7 2" xfId="377"/>
    <cellStyle name="T_Book1_09f_TienluongThannhaso9 8" xfId="6643"/>
    <cellStyle name="T_Book1_09f_TienluongThannhaso9 8 2" xfId="23941"/>
    <cellStyle name="T_Book1_09f_TienluongThannhaso9 9" xfId="3138"/>
    <cellStyle name="T_Book1_09f_TienluongThannhaso9 9 2" xfId="13229"/>
    <cellStyle name="T_Book1_1" xfId="23942"/>
    <cellStyle name="T_Book1_1 10" xfId="21852"/>
    <cellStyle name="T_Book1_1 10 2" xfId="21854"/>
    <cellStyle name="T_Book1_1 11" xfId="21857"/>
    <cellStyle name="T_Book1_1 11 2" xfId="21860"/>
    <cellStyle name="T_Book1_1 2" xfId="11441"/>
    <cellStyle name="T_Book1_1 2 2" xfId="22767"/>
    <cellStyle name="T_Book1_1 2 2 2" xfId="23943"/>
    <cellStyle name="T_Book1_1 2 2 2 2" xfId="23946"/>
    <cellStyle name="T_Book1_1 2 2 3" xfId="23947"/>
    <cellStyle name="T_Book1_1 2 2 3 2" xfId="23948"/>
    <cellStyle name="T_Book1_1 2 2 4" xfId="6510"/>
    <cellStyle name="T_Book1_1 2 2 4 2" xfId="13340"/>
    <cellStyle name="T_Book1_1 2 2 5" xfId="14911"/>
    <cellStyle name="T_Book1_1 2 2 5 2" xfId="14914"/>
    <cellStyle name="T_Book1_1 2 2 6" xfId="6534"/>
    <cellStyle name="T_Book1_1 2 2 6 2" xfId="14916"/>
    <cellStyle name="T_Book1_1 2 2 7" xfId="4227"/>
    <cellStyle name="T_Book1_1 2 3" xfId="23949"/>
    <cellStyle name="T_Book1_1 2 3 2" xfId="23952"/>
    <cellStyle name="T_Book1_1 2 3 2 2" xfId="23955"/>
    <cellStyle name="T_Book1_1 2 3 3" xfId="23956"/>
    <cellStyle name="T_Book1_1 2 3 3 2" xfId="23957"/>
    <cellStyle name="T_Book1_1 2 3 4" xfId="8924"/>
    <cellStyle name="T_Book1_1 2 3 4 2" xfId="23958"/>
    <cellStyle name="T_Book1_1 2 3 5" xfId="23959"/>
    <cellStyle name="T_Book1_1 2 3 5 2" xfId="8341"/>
    <cellStyle name="T_Book1_1 2 3 6" xfId="14643"/>
    <cellStyle name="T_Book1_1 2 3 6 2" xfId="23960"/>
    <cellStyle name="T_Book1_1 2 3 7" xfId="23963"/>
    <cellStyle name="T_Book1_1 2 4" xfId="23966"/>
    <cellStyle name="T_Book1_1 2 4 2" xfId="23970"/>
    <cellStyle name="T_Book1_1 2 5" xfId="23974"/>
    <cellStyle name="T_Book1_1 2 5 2" xfId="19128"/>
    <cellStyle name="T_Book1_1 2 6" xfId="20052"/>
    <cellStyle name="T_Book1_1 2 6 2" xfId="19153"/>
    <cellStyle name="T_Book1_1 2 7" xfId="22883"/>
    <cellStyle name="T_Book1_1 2 7 2" xfId="23978"/>
    <cellStyle name="T_Book1_1 2 8" xfId="23982"/>
    <cellStyle name="T_Book1_1 2 8 2" xfId="23985"/>
    <cellStyle name="T_Book1_1 3" xfId="21073"/>
    <cellStyle name="T_Book1_1 3 2" xfId="16317"/>
    <cellStyle name="T_Book1_1 3 2 2" xfId="16319"/>
    <cellStyle name="T_Book1_1 3 2 2 2" xfId="12363"/>
    <cellStyle name="T_Book1_1 3 2 3" xfId="2701"/>
    <cellStyle name="T_Book1_1 3 2 3 2" xfId="23991"/>
    <cellStyle name="T_Book1_1 3 2 4" xfId="2657"/>
    <cellStyle name="T_Book1_1 3 2 4 2" xfId="23992"/>
    <cellStyle name="T_Book1_1 3 2 5" xfId="2238"/>
    <cellStyle name="T_Book1_1 3 2 5 2" xfId="23995"/>
    <cellStyle name="T_Book1_1 3 2 6" xfId="3416"/>
    <cellStyle name="T_Book1_1 3 2 6 2" xfId="23998"/>
    <cellStyle name="T_Book1_1 3 2 7" xfId="3468"/>
    <cellStyle name="T_Book1_1 3 3" xfId="5200"/>
    <cellStyle name="T_Book1_1 3 3 2" xfId="743"/>
    <cellStyle name="T_Book1_1 3 3 2 2" xfId="23999"/>
    <cellStyle name="T_Book1_1 3 3 3" xfId="24002"/>
    <cellStyle name="T_Book1_1 3 3 3 2" xfId="24006"/>
    <cellStyle name="T_Book1_1 3 3 4" xfId="24009"/>
    <cellStyle name="T_Book1_1 3 3 4 2" xfId="24013"/>
    <cellStyle name="T_Book1_1 3 3 5" xfId="19338"/>
    <cellStyle name="T_Book1_1 3 3 5 2" xfId="519"/>
    <cellStyle name="T_Book1_1 3 3 6" xfId="2286"/>
    <cellStyle name="T_Book1_1 3 3 6 2" xfId="34"/>
    <cellStyle name="T_Book1_1 3 3 7" xfId="3016"/>
    <cellStyle name="T_Book1_1 3 4" xfId="16321"/>
    <cellStyle name="T_Book1_1 3 4 2" xfId="3773"/>
    <cellStyle name="T_Book1_1 3 5" xfId="14157"/>
    <cellStyle name="T_Book1_1 3 5 2" xfId="16329"/>
    <cellStyle name="T_Book1_1 3 6" xfId="16332"/>
    <cellStyle name="T_Book1_1 3 6 2" xfId="16338"/>
    <cellStyle name="T_Book1_1 3 7" xfId="16345"/>
    <cellStyle name="T_Book1_1 3 7 2" xfId="24017"/>
    <cellStyle name="T_Book1_1 3 8" xfId="6431"/>
    <cellStyle name="T_Book1_1 3 8 2" xfId="13256"/>
    <cellStyle name="T_Book1_1 4" xfId="22089"/>
    <cellStyle name="T_Book1_1 4 2" xfId="16387"/>
    <cellStyle name="T_Book1_1 4 2 2" xfId="5202"/>
    <cellStyle name="T_Book1_1 4 3" xfId="3550"/>
    <cellStyle name="T_Book1_1 4 3 2" xfId="6105"/>
    <cellStyle name="T_Book1_1 4 4" xfId="16391"/>
    <cellStyle name="T_Book1_1 4 4 2" xfId="16394"/>
    <cellStyle name="T_Book1_1 4 5" xfId="14165"/>
    <cellStyle name="T_Book1_1 4 5 2" xfId="16397"/>
    <cellStyle name="T_Book1_1 4 6" xfId="16400"/>
    <cellStyle name="T_Book1_1 4 6 2" xfId="16407"/>
    <cellStyle name="T_Book1_1 4 7" xfId="6164"/>
    <cellStyle name="T_Book1_1 5" xfId="19684"/>
    <cellStyle name="T_Book1_1 5 2" xfId="16293"/>
    <cellStyle name="T_Book1_1 5 2 2" xfId="16417"/>
    <cellStyle name="T_Book1_1 5 3" xfId="16423"/>
    <cellStyle name="T_Book1_1 5 3 2" xfId="16425"/>
    <cellStyle name="T_Book1_1 5 4" xfId="2659"/>
    <cellStyle name="T_Book1_1 5 4 2" xfId="16427"/>
    <cellStyle name="T_Book1_1 5 5" xfId="16429"/>
    <cellStyle name="T_Book1_1 5 5 2" xfId="24020"/>
    <cellStyle name="T_Book1_1 5 6" xfId="24021"/>
    <cellStyle name="T_Book1_1 5 6 2" xfId="24022"/>
    <cellStyle name="T_Book1_1 5 7" xfId="24023"/>
    <cellStyle name="T_Book1_1 6" xfId="19687"/>
    <cellStyle name="T_Book1_1 6 2" xfId="12684"/>
    <cellStyle name="T_Book1_1 6 2 2" xfId="12693"/>
    <cellStyle name="T_Book1_1 6 3" xfId="3933"/>
    <cellStyle name="T_Book1_1 6 3 2" xfId="12697"/>
    <cellStyle name="T_Book1_1 6 4" xfId="4515"/>
    <cellStyle name="T_Book1_1 6 4 2" xfId="6014"/>
    <cellStyle name="T_Book1_1 6 5" xfId="12702"/>
    <cellStyle name="T_Book1_1 6 5 2" xfId="12709"/>
    <cellStyle name="T_Book1_1 6 6" xfId="12711"/>
    <cellStyle name="T_Book1_1 6 6 2" xfId="24024"/>
    <cellStyle name="T_Book1_1 6 7" xfId="24025"/>
    <cellStyle name="T_Book1_1 7" xfId="17730"/>
    <cellStyle name="T_Book1_1 7 2" xfId="12757"/>
    <cellStyle name="T_Book1_1 8" xfId="18609"/>
    <cellStyle name="T_Book1_1 8 2" xfId="12793"/>
    <cellStyle name="T_Book1_1 9" xfId="4665"/>
    <cellStyle name="T_Book1_1 9 2" xfId="12818"/>
    <cellStyle name="T_Book1_1_CPK" xfId="21019"/>
    <cellStyle name="T_Book1_1_CPK 10" xfId="24026"/>
    <cellStyle name="T_Book1_1_CPK 10 2" xfId="24027"/>
    <cellStyle name="T_Book1_1_CPK 11" xfId="17327"/>
    <cellStyle name="T_Book1_1_CPK 11 2" xfId="24028"/>
    <cellStyle name="T_Book1_1_CPK 2" xfId="21021"/>
    <cellStyle name="T_Book1_1_CPK 2 2" xfId="24029"/>
    <cellStyle name="T_Book1_1_CPK 2 2 2" xfId="24031"/>
    <cellStyle name="T_Book1_1_CPK 2 2 2 2" xfId="24033"/>
    <cellStyle name="T_Book1_1_CPK 2 2 3" xfId="24034"/>
    <cellStyle name="T_Book1_1_CPK 2 2 3 2" xfId="24035"/>
    <cellStyle name="T_Book1_1_CPK 2 2 4" xfId="24036"/>
    <cellStyle name="T_Book1_1_CPK 2 2 4 2" xfId="24037"/>
    <cellStyle name="T_Book1_1_CPK 2 2 5" xfId="8231"/>
    <cellStyle name="T_Book1_1_CPK 2 2 5 2" xfId="8238"/>
    <cellStyle name="T_Book1_1_CPK 2 2 6" xfId="8244"/>
    <cellStyle name="T_Book1_1_CPK 2 2 6 2" xfId="8253"/>
    <cellStyle name="T_Book1_1_CPK 2 2 7" xfId="8259"/>
    <cellStyle name="T_Book1_1_CPK 2 3" xfId="2263"/>
    <cellStyle name="T_Book1_1_CPK 2 3 2" xfId="24038"/>
    <cellStyle name="T_Book1_1_CPK 2 3 2 2" xfId="14854"/>
    <cellStyle name="T_Book1_1_CPK 2 3 3" xfId="22661"/>
    <cellStyle name="T_Book1_1_CPK 2 3 3 2" xfId="516"/>
    <cellStyle name="T_Book1_1_CPK 2 3 4" xfId="24041"/>
    <cellStyle name="T_Book1_1_CPK 2 3 4 2" xfId="24042"/>
    <cellStyle name="T_Book1_1_CPK 2 3 5" xfId="9652"/>
    <cellStyle name="T_Book1_1_CPK 2 3 5 2" xfId="24043"/>
    <cellStyle name="T_Book1_1_CPK 2 3 6" xfId="24044"/>
    <cellStyle name="T_Book1_1_CPK 2 3 6 2" xfId="4711"/>
    <cellStyle name="T_Book1_1_CPK 2 3 7" xfId="24045"/>
    <cellStyle name="T_Book1_1_CPK 2 4" xfId="24046"/>
    <cellStyle name="T_Book1_1_CPK 2 4 2" xfId="24049"/>
    <cellStyle name="T_Book1_1_CPK 2 5" xfId="24053"/>
    <cellStyle name="T_Book1_1_CPK 2 5 2" xfId="24055"/>
    <cellStyle name="T_Book1_1_CPK 2 6" xfId="5484"/>
    <cellStyle name="T_Book1_1_CPK 2 6 2" xfId="24058"/>
    <cellStyle name="T_Book1_1_CPK 2 7" xfId="6658"/>
    <cellStyle name="T_Book1_1_CPK 2 7 2" xfId="24062"/>
    <cellStyle name="T_Book1_1_CPK 2 8" xfId="24067"/>
    <cellStyle name="T_Book1_1_CPK 2 8 2" xfId="24069"/>
    <cellStyle name="T_Book1_1_CPK 3" xfId="24072"/>
    <cellStyle name="T_Book1_1_CPK 3 2" xfId="24075"/>
    <cellStyle name="T_Book1_1_CPK 3 2 2" xfId="3248"/>
    <cellStyle name="T_Book1_1_CPK 3 2 2 2" xfId="2168"/>
    <cellStyle name="T_Book1_1_CPK 3 2 3" xfId="11518"/>
    <cellStyle name="T_Book1_1_CPK 3 2 3 2" xfId="4226"/>
    <cellStyle name="T_Book1_1_CPK 3 2 4" xfId="24077"/>
    <cellStyle name="T_Book1_1_CPK 3 2 4 2" xfId="23962"/>
    <cellStyle name="T_Book1_1_CPK 3 2 5" xfId="6640"/>
    <cellStyle name="T_Book1_1_CPK 3 2 5 2" xfId="24080"/>
    <cellStyle name="T_Book1_1_CPK 3 2 6" xfId="3135"/>
    <cellStyle name="T_Book1_1_CPK 3 2 6 2" xfId="1598"/>
    <cellStyle name="T_Book1_1_CPK 3 2 7" xfId="18848"/>
    <cellStyle name="T_Book1_1_CPK 3 3" xfId="11537"/>
    <cellStyle name="T_Book1_1_CPK 3 3 2" xfId="24082"/>
    <cellStyle name="T_Book1_1_CPK 3 3 2 2" xfId="16311"/>
    <cellStyle name="T_Book1_1_CPK 3 3 3" xfId="5194"/>
    <cellStyle name="T_Book1_1_CPK 3 3 3 2" xfId="3469"/>
    <cellStyle name="T_Book1_1_CPK 3 3 4" xfId="6675"/>
    <cellStyle name="T_Book1_1_CPK 3 3 4 2" xfId="3014"/>
    <cellStyle name="T_Book1_1_CPK 3 3 5" xfId="9664"/>
    <cellStyle name="T_Book1_1_CPK 3 3 5 2" xfId="24087"/>
    <cellStyle name="T_Book1_1_CPK 3 3 6" xfId="24091"/>
    <cellStyle name="T_Book1_1_CPK 3 3 6 2" xfId="24095"/>
    <cellStyle name="T_Book1_1_CPK 3 3 7" xfId="18857"/>
    <cellStyle name="T_Book1_1_CPK 3 4" xfId="24096"/>
    <cellStyle name="T_Book1_1_CPK 3 4 2" xfId="24098"/>
    <cellStyle name="T_Book1_1_CPK 3 5" xfId="24101"/>
    <cellStyle name="T_Book1_1_CPK 3 5 2" xfId="24102"/>
    <cellStyle name="T_Book1_1_CPK 3 6" xfId="5753"/>
    <cellStyle name="T_Book1_1_CPK 3 6 2" xfId="24103"/>
    <cellStyle name="T_Book1_1_CPK 3 7" xfId="24105"/>
    <cellStyle name="T_Book1_1_CPK 3 7 2" xfId="24107"/>
    <cellStyle name="T_Book1_1_CPK 3 8" xfId="24110"/>
    <cellStyle name="T_Book1_1_CPK 3 8 2" xfId="12400"/>
    <cellStyle name="T_Book1_1_CPK 4" xfId="14830"/>
    <cellStyle name="T_Book1_1_CPK 4 2" xfId="14835"/>
    <cellStyle name="T_Book1_1_CPK 4 2 2" xfId="24112"/>
    <cellStyle name="T_Book1_1_CPK 4 3" xfId="11545"/>
    <cellStyle name="T_Book1_1_CPK 4 3 2" xfId="24113"/>
    <cellStyle name="T_Book1_1_CPK 4 4" xfId="24116"/>
    <cellStyle name="T_Book1_1_CPK 4 4 2" xfId="4044"/>
    <cellStyle name="T_Book1_1_CPK 4 5" xfId="5792"/>
    <cellStyle name="T_Book1_1_CPK 4 5 2" xfId="24117"/>
    <cellStyle name="T_Book1_1_CPK 4 6" xfId="24119"/>
    <cellStyle name="T_Book1_1_CPK 4 6 2" xfId="24121"/>
    <cellStyle name="T_Book1_1_CPK 4 7" xfId="24124"/>
    <cellStyle name="T_Book1_1_CPK 5" xfId="1271"/>
    <cellStyle name="T_Book1_1_CPK 5 2" xfId="14838"/>
    <cellStyle name="T_Book1_1_CPK 5 2 2" xfId="24126"/>
    <cellStyle name="T_Book1_1_CPK 5 3" xfId="11549"/>
    <cellStyle name="T_Book1_1_CPK 5 3 2" xfId="24127"/>
    <cellStyle name="T_Book1_1_CPK 5 4" xfId="24131"/>
    <cellStyle name="T_Book1_1_CPK 5 4 2" xfId="24132"/>
    <cellStyle name="T_Book1_1_CPK 5 5" xfId="24133"/>
    <cellStyle name="T_Book1_1_CPK 5 5 2" xfId="3656"/>
    <cellStyle name="T_Book1_1_CPK 5 6" xfId="24134"/>
    <cellStyle name="T_Book1_1_CPK 5 6 2" xfId="5224"/>
    <cellStyle name="T_Book1_1_CPK 5 7" xfId="24136"/>
    <cellStyle name="T_Book1_1_CPK 6" xfId="14841"/>
    <cellStyle name="T_Book1_1_CPK 6 2" xfId="14845"/>
    <cellStyle name="T_Book1_1_CPK 6 2 2" xfId="24137"/>
    <cellStyle name="T_Book1_1_CPK 6 3" xfId="4130"/>
    <cellStyle name="T_Book1_1_CPK 6 3 2" xfId="24138"/>
    <cellStyle name="T_Book1_1_CPK 6 4" xfId="24141"/>
    <cellStyle name="T_Book1_1_CPK 6 4 2" xfId="24142"/>
    <cellStyle name="T_Book1_1_CPK 6 5" xfId="24143"/>
    <cellStyle name="T_Book1_1_CPK 6 5 2" xfId="24144"/>
    <cellStyle name="T_Book1_1_CPK 6 6" xfId="24145"/>
    <cellStyle name="T_Book1_1_CPK 6 6 2" xfId="24147"/>
    <cellStyle name="T_Book1_1_CPK 6 7" xfId="24148"/>
    <cellStyle name="T_Book1_1_CPK 7" xfId="14848"/>
    <cellStyle name="T_Book1_1_CPK 7 2" xfId="7520"/>
    <cellStyle name="T_Book1_1_CPK 8" xfId="14852"/>
    <cellStyle name="T_Book1_1_CPK 8 2" xfId="2749"/>
    <cellStyle name="T_Book1_1_CPK 9" xfId="14857"/>
    <cellStyle name="T_Book1_1_CPK 9 2" xfId="14859"/>
    <cellStyle name="T_Book1_1_Thiet bi" xfId="8729"/>
    <cellStyle name="T_Book1_1_Thiet bi 10" xfId="19648"/>
    <cellStyle name="T_Book1_1_Thiet bi 10 2" xfId="20563"/>
    <cellStyle name="T_Book1_1_Thiet bi 11" xfId="24149"/>
    <cellStyle name="T_Book1_1_Thiet bi 11 2" xfId="314"/>
    <cellStyle name="T_Book1_1_Thiet bi 2" xfId="24150"/>
    <cellStyle name="T_Book1_1_Thiet bi 2 2" xfId="24151"/>
    <cellStyle name="T_Book1_1_Thiet bi 2 2 2" xfId="24152"/>
    <cellStyle name="T_Book1_1_Thiet bi 2 2 2 2" xfId="20151"/>
    <cellStyle name="T_Book1_1_Thiet bi 2 2 3" xfId="24153"/>
    <cellStyle name="T_Book1_1_Thiet bi 2 2 3 2" xfId="20191"/>
    <cellStyle name="T_Book1_1_Thiet bi 2 2 4" xfId="3850"/>
    <cellStyle name="T_Book1_1_Thiet bi 2 2 4 2" xfId="24155"/>
    <cellStyle name="T_Book1_1_Thiet bi 2 2 5" xfId="24156"/>
    <cellStyle name="T_Book1_1_Thiet bi 2 2 5 2" xfId="24159"/>
    <cellStyle name="T_Book1_1_Thiet bi 2 2 6" xfId="24160"/>
    <cellStyle name="T_Book1_1_Thiet bi 2 2 6 2" xfId="24162"/>
    <cellStyle name="T_Book1_1_Thiet bi 2 2 7" xfId="24163"/>
    <cellStyle name="T_Book1_1_Thiet bi 2 3" xfId="24164"/>
    <cellStyle name="T_Book1_1_Thiet bi 2 3 2" xfId="24166"/>
    <cellStyle name="T_Book1_1_Thiet bi 2 3 2 2" xfId="21071"/>
    <cellStyle name="T_Book1_1_Thiet bi 2 3 3" xfId="24168"/>
    <cellStyle name="T_Book1_1_Thiet bi 2 3 3 2" xfId="24170"/>
    <cellStyle name="T_Book1_1_Thiet bi 2 3 4" xfId="24172"/>
    <cellStyle name="T_Book1_1_Thiet bi 2 3 4 2" xfId="24174"/>
    <cellStyle name="T_Book1_1_Thiet bi 2 3 5" xfId="24176"/>
    <cellStyle name="T_Book1_1_Thiet bi 2 3 5 2" xfId="24178"/>
    <cellStyle name="T_Book1_1_Thiet bi 2 3 6" xfId="24180"/>
    <cellStyle name="T_Book1_1_Thiet bi 2 3 6 2" xfId="24182"/>
    <cellStyle name="T_Book1_1_Thiet bi 2 3 7" xfId="24183"/>
    <cellStyle name="T_Book1_1_Thiet bi 2 4" xfId="16916"/>
    <cellStyle name="T_Book1_1_Thiet bi 2 4 2" xfId="24184"/>
    <cellStyle name="T_Book1_1_Thiet bi 2 5" xfId="24185"/>
    <cellStyle name="T_Book1_1_Thiet bi 2 5 2" xfId="6103"/>
    <cellStyle name="T_Book1_1_Thiet bi 2 6" xfId="22528"/>
    <cellStyle name="T_Book1_1_Thiet bi 2 6 2" xfId="24187"/>
    <cellStyle name="T_Book1_1_Thiet bi 2 7" xfId="24190"/>
    <cellStyle name="T_Book1_1_Thiet bi 2 7 2" xfId="11690"/>
    <cellStyle name="T_Book1_1_Thiet bi 2 8" xfId="24193"/>
    <cellStyle name="T_Book1_1_Thiet bi 2 8 2" xfId="6125"/>
    <cellStyle name="T_Book1_1_Thiet bi 3" xfId="24196"/>
    <cellStyle name="T_Book1_1_Thiet bi 3 2" xfId="24198"/>
    <cellStyle name="T_Book1_1_Thiet bi 3 2 2" xfId="18311"/>
    <cellStyle name="T_Book1_1_Thiet bi 3 2 2 2" xfId="18314"/>
    <cellStyle name="T_Book1_1_Thiet bi 3 2 3" xfId="18317"/>
    <cellStyle name="T_Book1_1_Thiet bi 3 2 3 2" xfId="18319"/>
    <cellStyle name="T_Book1_1_Thiet bi 3 2 4" xfId="18321"/>
    <cellStyle name="T_Book1_1_Thiet bi 3 2 4 2" xfId="24199"/>
    <cellStyle name="T_Book1_1_Thiet bi 3 2 5" xfId="3143"/>
    <cellStyle name="T_Book1_1_Thiet bi 3 2 5 2" xfId="24200"/>
    <cellStyle name="T_Book1_1_Thiet bi 3 2 6" xfId="18607"/>
    <cellStyle name="T_Book1_1_Thiet bi 3 2 6 2" xfId="18615"/>
    <cellStyle name="T_Book1_1_Thiet bi 3 2 7" xfId="24202"/>
    <cellStyle name="T_Book1_1_Thiet bi 3 3" xfId="24204"/>
    <cellStyle name="T_Book1_1_Thiet bi 3 3 2" xfId="9972"/>
    <cellStyle name="T_Book1_1_Thiet bi 3 3 2 2" xfId="9980"/>
    <cellStyle name="T_Book1_1_Thiet bi 3 3 3" xfId="24206"/>
    <cellStyle name="T_Book1_1_Thiet bi 3 3 3 2" xfId="24209"/>
    <cellStyle name="T_Book1_1_Thiet bi 3 3 4" xfId="24212"/>
    <cellStyle name="T_Book1_1_Thiet bi 3 3 4 2" xfId="24214"/>
    <cellStyle name="T_Book1_1_Thiet bi 3 3 5" xfId="24216"/>
    <cellStyle name="T_Book1_1_Thiet bi 3 3 5 2" xfId="1400"/>
    <cellStyle name="T_Book1_1_Thiet bi 3 3 6" xfId="24218"/>
    <cellStyle name="T_Book1_1_Thiet bi 3 3 6 2" xfId="24220"/>
    <cellStyle name="T_Book1_1_Thiet bi 3 3 7" xfId="24221"/>
    <cellStyle name="T_Book1_1_Thiet bi 3 4" xfId="24223"/>
    <cellStyle name="T_Book1_1_Thiet bi 3 4 2" xfId="24226"/>
    <cellStyle name="T_Book1_1_Thiet bi 3 5" xfId="24229"/>
    <cellStyle name="T_Book1_1_Thiet bi 3 5 2" xfId="15358"/>
    <cellStyle name="T_Book1_1_Thiet bi 3 6" xfId="22530"/>
    <cellStyle name="T_Book1_1_Thiet bi 3 6 2" xfId="15424"/>
    <cellStyle name="T_Book1_1_Thiet bi 3 7" xfId="24232"/>
    <cellStyle name="T_Book1_1_Thiet bi 3 7 2" xfId="15463"/>
    <cellStyle name="T_Book1_1_Thiet bi 3 8" xfId="3422"/>
    <cellStyle name="T_Book1_1_Thiet bi 3 8 2" xfId="14690"/>
    <cellStyle name="T_Book1_1_Thiet bi 4" xfId="21316"/>
    <cellStyle name="T_Book1_1_Thiet bi 4 2" xfId="24234"/>
    <cellStyle name="T_Book1_1_Thiet bi 4 2 2" xfId="17980"/>
    <cellStyle name="T_Book1_1_Thiet bi 4 3" xfId="24236"/>
    <cellStyle name="T_Book1_1_Thiet bi 4 3 2" xfId="18003"/>
    <cellStyle name="T_Book1_1_Thiet bi 4 4" xfId="24238"/>
    <cellStyle name="T_Book1_1_Thiet bi 4 4 2" xfId="24240"/>
    <cellStyle name="T_Book1_1_Thiet bi 4 5" xfId="24241"/>
    <cellStyle name="T_Book1_1_Thiet bi 4 5 2" xfId="15542"/>
    <cellStyle name="T_Book1_1_Thiet bi 4 6" xfId="24243"/>
    <cellStyle name="T_Book1_1_Thiet bi 4 6 2" xfId="15562"/>
    <cellStyle name="T_Book1_1_Thiet bi 4 7" xfId="24244"/>
    <cellStyle name="T_Book1_1_Thiet bi 5" xfId="17924"/>
    <cellStyle name="T_Book1_1_Thiet bi 5 2" xfId="24246"/>
    <cellStyle name="T_Book1_1_Thiet bi 5 2 2" xfId="18034"/>
    <cellStyle name="T_Book1_1_Thiet bi 5 3" xfId="13386"/>
    <cellStyle name="T_Book1_1_Thiet bi 5 3 2" xfId="13391"/>
    <cellStyle name="T_Book1_1_Thiet bi 5 4" xfId="3779"/>
    <cellStyle name="T_Book1_1_Thiet bi 5 4 2" xfId="13396"/>
    <cellStyle name="T_Book1_1_Thiet bi 5 5" xfId="13401"/>
    <cellStyle name="T_Book1_1_Thiet bi 5 5 2" xfId="13407"/>
    <cellStyle name="T_Book1_1_Thiet bi 5 6" xfId="13410"/>
    <cellStyle name="T_Book1_1_Thiet bi 5 6 2" xfId="13414"/>
    <cellStyle name="T_Book1_1_Thiet bi 5 7" xfId="13421"/>
    <cellStyle name="T_Book1_1_Thiet bi 6" xfId="24248"/>
    <cellStyle name="T_Book1_1_Thiet bi 6 2" xfId="24250"/>
    <cellStyle name="T_Book1_1_Thiet bi 6 2 2" xfId="24255"/>
    <cellStyle name="T_Book1_1_Thiet bi 6 3" xfId="24258"/>
    <cellStyle name="T_Book1_1_Thiet bi 6 3 2" xfId="24261"/>
    <cellStyle name="T_Book1_1_Thiet bi 6 4" xfId="24263"/>
    <cellStyle name="T_Book1_1_Thiet bi 6 4 2" xfId="24265"/>
    <cellStyle name="T_Book1_1_Thiet bi 6 5" xfId="24267"/>
    <cellStyle name="T_Book1_1_Thiet bi 6 5 2" xfId="21554"/>
    <cellStyle name="T_Book1_1_Thiet bi 6 6" xfId="24268"/>
    <cellStyle name="T_Book1_1_Thiet bi 6 6 2" xfId="21603"/>
    <cellStyle name="T_Book1_1_Thiet bi 6 7" xfId="24269"/>
    <cellStyle name="T_Book1_1_Thiet bi 7" xfId="17013"/>
    <cellStyle name="T_Book1_1_Thiet bi 7 2" xfId="24272"/>
    <cellStyle name="T_Book1_1_Thiet bi 8" xfId="24274"/>
    <cellStyle name="T_Book1_1_Thiet bi 8 2" xfId="11610"/>
    <cellStyle name="T_Book1_1_Thiet bi 9" xfId="20763"/>
    <cellStyle name="T_Book1_1_Thiet bi 9 2" xfId="11866"/>
    <cellStyle name="T_Book1_10b_PhanThanNhaSo10" xfId="24276"/>
    <cellStyle name="T_Book1_10b_PhanThanNhaSo10 10" xfId="24277"/>
    <cellStyle name="T_Book1_10b_PhanThanNhaSo10 10 2" xfId="24279"/>
    <cellStyle name="T_Book1_10b_PhanThanNhaSo10 11" xfId="19651"/>
    <cellStyle name="T_Book1_10b_PhanThanNhaSo10 11 2" xfId="24281"/>
    <cellStyle name="T_Book1_10b_PhanThanNhaSo10 2" xfId="4539"/>
    <cellStyle name="T_Book1_10b_PhanThanNhaSo10 2 2" xfId="21673"/>
    <cellStyle name="T_Book1_10b_PhanThanNhaSo10 2 2 2" xfId="21677"/>
    <cellStyle name="T_Book1_10b_PhanThanNhaSo10 2 2 2 2" xfId="22006"/>
    <cellStyle name="T_Book1_10b_PhanThanNhaSo10 2 2 3" xfId="24285"/>
    <cellStyle name="T_Book1_10b_PhanThanNhaSo10 2 2 3 2" xfId="24286"/>
    <cellStyle name="T_Book1_10b_PhanThanNhaSo10 2 2 4" xfId="4747"/>
    <cellStyle name="T_Book1_10b_PhanThanNhaSo10 2 2 4 2" xfId="24287"/>
    <cellStyle name="T_Book1_10b_PhanThanNhaSo10 2 2 5" xfId="5176"/>
    <cellStyle name="T_Book1_10b_PhanThanNhaSo10 2 2 5 2" xfId="22687"/>
    <cellStyle name="T_Book1_10b_PhanThanNhaSo10 2 2 6" xfId="3865"/>
    <cellStyle name="T_Book1_10b_PhanThanNhaSo10 2 2 6 2" xfId="24288"/>
    <cellStyle name="T_Book1_10b_PhanThanNhaSo10 2 2 7" xfId="276"/>
    <cellStyle name="T_Book1_10b_PhanThanNhaSo10 2 3" xfId="21680"/>
    <cellStyle name="T_Book1_10b_PhanThanNhaSo10 2 3 2" xfId="24289"/>
    <cellStyle name="T_Book1_10b_PhanThanNhaSo10 2 3 2 2" xfId="24291"/>
    <cellStyle name="T_Book1_10b_PhanThanNhaSo10 2 3 3" xfId="24293"/>
    <cellStyle name="T_Book1_10b_PhanThanNhaSo10 2 3 3 2" xfId="14958"/>
    <cellStyle name="T_Book1_10b_PhanThanNhaSo10 2 3 4" xfId="17166"/>
    <cellStyle name="T_Book1_10b_PhanThanNhaSo10 2 3 4 2" xfId="15033"/>
    <cellStyle name="T_Book1_10b_PhanThanNhaSo10 2 3 5" xfId="24295"/>
    <cellStyle name="T_Book1_10b_PhanThanNhaSo10 2 3 5 2" xfId="16215"/>
    <cellStyle name="T_Book1_10b_PhanThanNhaSo10 2 3 6" xfId="24297"/>
    <cellStyle name="T_Book1_10b_PhanThanNhaSo10 2 3 6 2" xfId="848"/>
    <cellStyle name="T_Book1_10b_PhanThanNhaSo10 2 3 7" xfId="15544"/>
    <cellStyle name="T_Book1_10b_PhanThanNhaSo10 2 4" xfId="24299"/>
    <cellStyle name="T_Book1_10b_PhanThanNhaSo10 2 4 2" xfId="24300"/>
    <cellStyle name="T_Book1_10b_PhanThanNhaSo10 2 5" xfId="24301"/>
    <cellStyle name="T_Book1_10b_PhanThanNhaSo10 2 5 2" xfId="24302"/>
    <cellStyle name="T_Book1_10b_PhanThanNhaSo10 2 6" xfId="4448"/>
    <cellStyle name="T_Book1_10b_PhanThanNhaSo10 2 6 2" xfId="24303"/>
    <cellStyle name="T_Book1_10b_PhanThanNhaSo10 2 7" xfId="16393"/>
    <cellStyle name="T_Book1_10b_PhanThanNhaSo10 2 7 2" xfId="6963"/>
    <cellStyle name="T_Book1_10b_PhanThanNhaSo10 2 8" xfId="24304"/>
    <cellStyle name="T_Book1_10b_PhanThanNhaSo10 2 8 2" xfId="24306"/>
    <cellStyle name="T_Book1_10b_PhanThanNhaSo10 3" xfId="19220"/>
    <cellStyle name="T_Book1_10b_PhanThanNhaSo10 3 2" xfId="1758"/>
    <cellStyle name="T_Book1_10b_PhanThanNhaSo10 3 2 2" xfId="10607"/>
    <cellStyle name="T_Book1_10b_PhanThanNhaSo10 3 2 2 2" xfId="10609"/>
    <cellStyle name="T_Book1_10b_PhanThanNhaSo10 3 2 3" xfId="10615"/>
    <cellStyle name="T_Book1_10b_PhanThanNhaSo10 3 2 3 2" xfId="6426"/>
    <cellStyle name="T_Book1_10b_PhanThanNhaSo10 3 2 4" xfId="11893"/>
    <cellStyle name="T_Book1_10b_PhanThanNhaSo10 3 2 4 2" xfId="13299"/>
    <cellStyle name="T_Book1_10b_PhanThanNhaSo10 3 2 5" xfId="24307"/>
    <cellStyle name="T_Book1_10b_PhanThanNhaSo10 3 2 5 2" xfId="24309"/>
    <cellStyle name="T_Book1_10b_PhanThanNhaSo10 3 2 6" xfId="24310"/>
    <cellStyle name="T_Book1_10b_PhanThanNhaSo10 3 2 6 2" xfId="24312"/>
    <cellStyle name="T_Book1_10b_PhanThanNhaSo10 3 2 7" xfId="15560"/>
    <cellStyle name="T_Book1_10b_PhanThanNhaSo10 3 3" xfId="24313"/>
    <cellStyle name="T_Book1_10b_PhanThanNhaSo10 3 3 2" xfId="10695"/>
    <cellStyle name="T_Book1_10b_PhanThanNhaSo10 3 3 2 2" xfId="10700"/>
    <cellStyle name="T_Book1_10b_PhanThanNhaSo10 3 3 3" xfId="10708"/>
    <cellStyle name="T_Book1_10b_PhanThanNhaSo10 3 3 3 2" xfId="24316"/>
    <cellStyle name="T_Book1_10b_PhanThanNhaSo10 3 3 4" xfId="24318"/>
    <cellStyle name="T_Book1_10b_PhanThanNhaSo10 3 3 4 2" xfId="24319"/>
    <cellStyle name="T_Book1_10b_PhanThanNhaSo10 3 3 5" xfId="24321"/>
    <cellStyle name="T_Book1_10b_PhanThanNhaSo10 3 3 5 2" xfId="4427"/>
    <cellStyle name="T_Book1_10b_PhanThanNhaSo10 3 3 6" xfId="3366"/>
    <cellStyle name="T_Book1_10b_PhanThanNhaSo10 3 3 6 2" xfId="10334"/>
    <cellStyle name="T_Book1_10b_PhanThanNhaSo10 3 3 7" xfId="8167"/>
    <cellStyle name="T_Book1_10b_PhanThanNhaSo10 3 4" xfId="24322"/>
    <cellStyle name="T_Book1_10b_PhanThanNhaSo10 3 4 2" xfId="3857"/>
    <cellStyle name="T_Book1_10b_PhanThanNhaSo10 3 5" xfId="24324"/>
    <cellStyle name="T_Book1_10b_PhanThanNhaSo10 3 5 2" xfId="8044"/>
    <cellStyle name="T_Book1_10b_PhanThanNhaSo10 3 6" xfId="24326"/>
    <cellStyle name="T_Book1_10b_PhanThanNhaSo10 3 6 2" xfId="24329"/>
    <cellStyle name="T_Book1_10b_PhanThanNhaSo10 3 7" xfId="16396"/>
    <cellStyle name="T_Book1_10b_PhanThanNhaSo10 3 7 2" xfId="24331"/>
    <cellStyle name="T_Book1_10b_PhanThanNhaSo10 3 8" xfId="24333"/>
    <cellStyle name="T_Book1_10b_PhanThanNhaSo10 3 8 2" xfId="24336"/>
    <cellStyle name="T_Book1_10b_PhanThanNhaSo10 4" xfId="7424"/>
    <cellStyle name="T_Book1_10b_PhanThanNhaSo10 4 2" xfId="19224"/>
    <cellStyle name="T_Book1_10b_PhanThanNhaSo10 4 2 2" xfId="24340"/>
    <cellStyle name="T_Book1_10b_PhanThanNhaSo10 4 3" xfId="1892"/>
    <cellStyle name="T_Book1_10b_PhanThanNhaSo10 4 3 2" xfId="24345"/>
    <cellStyle name="T_Book1_10b_PhanThanNhaSo10 4 4" xfId="24347"/>
    <cellStyle name="T_Book1_10b_PhanThanNhaSo10 4 4 2" xfId="24349"/>
    <cellStyle name="T_Book1_10b_PhanThanNhaSo10 4 5" xfId="24351"/>
    <cellStyle name="T_Book1_10b_PhanThanNhaSo10 4 5 2" xfId="24353"/>
    <cellStyle name="T_Book1_10b_PhanThanNhaSo10 4 6" xfId="24356"/>
    <cellStyle name="T_Book1_10b_PhanThanNhaSo10 4 6 2" xfId="14478"/>
    <cellStyle name="T_Book1_10b_PhanThanNhaSo10 4 7" xfId="16406"/>
    <cellStyle name="T_Book1_10b_PhanThanNhaSo10 5" xfId="19229"/>
    <cellStyle name="T_Book1_10b_PhanThanNhaSo10 5 2" xfId="19233"/>
    <cellStyle name="T_Book1_10b_PhanThanNhaSo10 5 2 2" xfId="1418"/>
    <cellStyle name="T_Book1_10b_PhanThanNhaSo10 5 3" xfId="10870"/>
    <cellStyle name="T_Book1_10b_PhanThanNhaSo10 5 3 2" xfId="24359"/>
    <cellStyle name="T_Book1_10b_PhanThanNhaSo10 5 4" xfId="24360"/>
    <cellStyle name="T_Book1_10b_PhanThanNhaSo10 5 4 2" xfId="24361"/>
    <cellStyle name="T_Book1_10b_PhanThanNhaSo10 5 5" xfId="24362"/>
    <cellStyle name="T_Book1_10b_PhanThanNhaSo10 5 5 2" xfId="24363"/>
    <cellStyle name="T_Book1_10b_PhanThanNhaSo10 5 6" xfId="24364"/>
    <cellStyle name="T_Book1_10b_PhanThanNhaSo10 5 6 2" xfId="24366"/>
    <cellStyle name="T_Book1_10b_PhanThanNhaSo10 5 7" xfId="3712"/>
    <cellStyle name="T_Book1_10b_PhanThanNhaSo10 6" xfId="1245"/>
    <cellStyle name="T_Book1_10b_PhanThanNhaSo10 6 2" xfId="9813"/>
    <cellStyle name="T_Book1_10b_PhanThanNhaSo10 6 2 2" xfId="22785"/>
    <cellStyle name="T_Book1_10b_PhanThanNhaSo10 6 3" xfId="10903"/>
    <cellStyle name="T_Book1_10b_PhanThanNhaSo10 6 3 2" xfId="22789"/>
    <cellStyle name="T_Book1_10b_PhanThanNhaSo10 6 4" xfId="24367"/>
    <cellStyle name="T_Book1_10b_PhanThanNhaSo10 6 4 2" xfId="24368"/>
    <cellStyle name="T_Book1_10b_PhanThanNhaSo10 6 5" xfId="358"/>
    <cellStyle name="T_Book1_10b_PhanThanNhaSo10 6 5 2" xfId="16667"/>
    <cellStyle name="T_Book1_10b_PhanThanNhaSo10 6 6" xfId="16678"/>
    <cellStyle name="T_Book1_10b_PhanThanNhaSo10 6 6 2" xfId="16065"/>
    <cellStyle name="T_Book1_10b_PhanThanNhaSo10 6 7" xfId="13261"/>
    <cellStyle name="T_Book1_10b_PhanThanNhaSo10 7" xfId="5959"/>
    <cellStyle name="T_Book1_10b_PhanThanNhaSo10 7 2" xfId="9820"/>
    <cellStyle name="T_Book1_10b_PhanThanNhaSo10 8" xfId="2611"/>
    <cellStyle name="T_Book1_10b_PhanThanNhaSo10 8 2" xfId="3928"/>
    <cellStyle name="T_Book1_10b_PhanThanNhaSo10 9" xfId="9825"/>
    <cellStyle name="T_Book1_10b_PhanThanNhaSo10 9 2" xfId="7125"/>
    <cellStyle name="T_Book1_2" xfId="24369"/>
    <cellStyle name="T_Book1_2 10" xfId="12"/>
    <cellStyle name="T_Book1_2 10 2" xfId="22989"/>
    <cellStyle name="T_Book1_2 11" xfId="22995"/>
    <cellStyle name="T_Book1_2 11 2" xfId="22999"/>
    <cellStyle name="T_Book1_2 2" xfId="924"/>
    <cellStyle name="T_Book1_2 2 2" xfId="22778"/>
    <cellStyle name="T_Book1_2 2 2 2" xfId="18976"/>
    <cellStyle name="T_Book1_2 2 2 2 2" xfId="18979"/>
    <cellStyle name="T_Book1_2 2 2 3" xfId="1784"/>
    <cellStyle name="T_Book1_2 2 2 3 2" xfId="1625"/>
    <cellStyle name="T_Book1_2 2 2 4" xfId="9015"/>
    <cellStyle name="T_Book1_2 2 2 4 2" xfId="894"/>
    <cellStyle name="T_Book1_2 2 2 5" xfId="6100"/>
    <cellStyle name="T_Book1_2 2 2 5 2" xfId="9017"/>
    <cellStyle name="T_Book1_2 2 2 6" xfId="9020"/>
    <cellStyle name="T_Book1_2 2 2 6 2" xfId="8520"/>
    <cellStyle name="T_Book1_2 2 2 7" xfId="9022"/>
    <cellStyle name="T_Book1_2 2 3" xfId="24370"/>
    <cellStyle name="T_Book1_2 2 3 2" xfId="18988"/>
    <cellStyle name="T_Book1_2 2 3 2 2" xfId="18993"/>
    <cellStyle name="T_Book1_2 2 3 3" xfId="9058"/>
    <cellStyle name="T_Book1_2 2 3 3 2" xfId="9062"/>
    <cellStyle name="T_Book1_2 2 3 4" xfId="9066"/>
    <cellStyle name="T_Book1_2 2 3 4 2" xfId="9068"/>
    <cellStyle name="T_Book1_2 2 3 5" xfId="9074"/>
    <cellStyle name="T_Book1_2 2 3 5 2" xfId="3514"/>
    <cellStyle name="T_Book1_2 2 3 6" xfId="3397"/>
    <cellStyle name="T_Book1_2 2 3 6 2" xfId="6313"/>
    <cellStyle name="T_Book1_2 2 3 7" xfId="9076"/>
    <cellStyle name="T_Book1_2 2 4" xfId="24371"/>
    <cellStyle name="T_Book1_2 2 4 2" xfId="24372"/>
    <cellStyle name="T_Book1_2 2 5" xfId="19770"/>
    <cellStyle name="T_Book1_2 2 5 2" xfId="24374"/>
    <cellStyle name="T_Book1_2 2 6" xfId="20072"/>
    <cellStyle name="T_Book1_2 2 6 2" xfId="24375"/>
    <cellStyle name="T_Book1_2 2 7" xfId="24376"/>
    <cellStyle name="T_Book1_2 2 7 2" xfId="24377"/>
    <cellStyle name="T_Book1_2 2 8" xfId="24379"/>
    <cellStyle name="T_Book1_2 2 8 2" xfId="5545"/>
    <cellStyle name="T_Book1_2 3" xfId="4896"/>
    <cellStyle name="T_Book1_2 3 2" xfId="6801"/>
    <cellStyle name="T_Book1_2 3 2 2" xfId="16471"/>
    <cellStyle name="T_Book1_2 3 2 2 2" xfId="19036"/>
    <cellStyle name="T_Book1_2 3 2 3" xfId="19038"/>
    <cellStyle name="T_Book1_2 3 2 3 2" xfId="111"/>
    <cellStyle name="T_Book1_2 3 2 4" xfId="12060"/>
    <cellStyle name="T_Book1_2 3 2 4 2" xfId="24381"/>
    <cellStyle name="T_Book1_2 3 2 5" xfId="24382"/>
    <cellStyle name="T_Book1_2 3 2 5 2" xfId="8428"/>
    <cellStyle name="T_Book1_2 3 2 6" xfId="14860"/>
    <cellStyle name="T_Book1_2 3 2 6 2" xfId="11939"/>
    <cellStyle name="T_Book1_2 3 2 7" xfId="24384"/>
    <cellStyle name="T_Book1_2 3 3" xfId="16475"/>
    <cellStyle name="T_Book1_2 3 3 2" xfId="2593"/>
    <cellStyle name="T_Book1_2 3 3 2 2" xfId="19049"/>
    <cellStyle name="T_Book1_2 3 3 3" xfId="19054"/>
    <cellStyle name="T_Book1_2 3 3 3 2" xfId="19056"/>
    <cellStyle name="T_Book1_2 3 3 4" xfId="12064"/>
    <cellStyle name="T_Book1_2 3 3 4 2" xfId="23918"/>
    <cellStyle name="T_Book1_2 3 3 5" xfId="24385"/>
    <cellStyle name="T_Book1_2 3 3 5 2" xfId="23927"/>
    <cellStyle name="T_Book1_2 3 3 6" xfId="13606"/>
    <cellStyle name="T_Book1_2 3 3 6 2" xfId="23936"/>
    <cellStyle name="T_Book1_2 3 3 7" xfId="4453"/>
    <cellStyle name="T_Book1_2 3 4" xfId="13427"/>
    <cellStyle name="T_Book1_2 3 4 2" xfId="16479"/>
    <cellStyle name="T_Book1_2 3 5" xfId="16481"/>
    <cellStyle name="T_Book1_2 3 5 2" xfId="16486"/>
    <cellStyle name="T_Book1_2 3 6" xfId="16489"/>
    <cellStyle name="T_Book1_2 3 6 2" xfId="16493"/>
    <cellStyle name="T_Book1_2 3 7" xfId="16496"/>
    <cellStyle name="T_Book1_2 3 7 2" xfId="24388"/>
    <cellStyle name="T_Book1_2 3 8" xfId="13273"/>
    <cellStyle name="T_Book1_2 3 8 2" xfId="24389"/>
    <cellStyle name="T_Book1_2 4" xfId="5867"/>
    <cellStyle name="T_Book1_2 4 2" xfId="471"/>
    <cellStyle name="T_Book1_2 4 2 2" xfId="1911"/>
    <cellStyle name="T_Book1_2 4 3" xfId="6987"/>
    <cellStyle name="T_Book1_2 4 3 2" xfId="16530"/>
    <cellStyle name="T_Book1_2 4 4" xfId="13430"/>
    <cellStyle name="T_Book1_2 4 4 2" xfId="16533"/>
    <cellStyle name="T_Book1_2 4 5" xfId="16536"/>
    <cellStyle name="T_Book1_2 4 5 2" xfId="16541"/>
    <cellStyle name="T_Book1_2 4 6" xfId="16545"/>
    <cellStyle name="T_Book1_2 4 6 2" xfId="16551"/>
    <cellStyle name="T_Book1_2 4 7" xfId="16556"/>
    <cellStyle name="T_Book1_2 5" xfId="19690"/>
    <cellStyle name="T_Book1_2 5 2" xfId="16305"/>
    <cellStyle name="T_Book1_2 5 2 2" xfId="16568"/>
    <cellStyle name="T_Book1_2 5 3" xfId="4684"/>
    <cellStyle name="T_Book1_2 5 3 2" xfId="16571"/>
    <cellStyle name="T_Book1_2 5 4" xfId="13436"/>
    <cellStyle name="T_Book1_2 5 4 2" xfId="16574"/>
    <cellStyle name="T_Book1_2 5 5" xfId="16576"/>
    <cellStyle name="T_Book1_2 5 5 2" xfId="24390"/>
    <cellStyle name="T_Book1_2 5 6" xfId="15529"/>
    <cellStyle name="T_Book1_2 5 6 2" xfId="9103"/>
    <cellStyle name="T_Book1_2 5 7" xfId="24391"/>
    <cellStyle name="T_Book1_2 6" xfId="24392"/>
    <cellStyle name="T_Book1_2 6 2" xfId="12968"/>
    <cellStyle name="T_Book1_2 6 2 2" xfId="12978"/>
    <cellStyle name="T_Book1_2 6 3" xfId="12987"/>
    <cellStyle name="T_Book1_2 6 3 2" xfId="5216"/>
    <cellStyle name="T_Book1_2 6 4" xfId="12993"/>
    <cellStyle name="T_Book1_2 6 4 2" xfId="13001"/>
    <cellStyle name="T_Book1_2 6 5" xfId="758"/>
    <cellStyle name="T_Book1_2 6 5 2" xfId="7347"/>
    <cellStyle name="T_Book1_2 6 6" xfId="13007"/>
    <cellStyle name="T_Book1_2 6 6 2" xfId="5314"/>
    <cellStyle name="T_Book1_2 6 7" xfId="24393"/>
    <cellStyle name="T_Book1_2 7" xfId="2858"/>
    <cellStyle name="T_Book1_2 7 2" xfId="13088"/>
    <cellStyle name="T_Book1_2 8" xfId="24395"/>
    <cellStyle name="T_Book1_2 8 2" xfId="13131"/>
    <cellStyle name="T_Book1_2 9" xfId="24396"/>
    <cellStyle name="T_Book1_2 9 2" xfId="6126"/>
    <cellStyle name="T_Book1_2---DATA_SAIN GOBAIN (THEP)_Option 1-British Standard" xfId="24397"/>
    <cellStyle name="T_Book1_2---DATA_SAIN GOBAIN (THEP)_Option 1-British Standard 10" xfId="24399"/>
    <cellStyle name="T_Book1_2---DATA_SAIN GOBAIN (THEP)_Option 1-British Standard 10 2" xfId="2603"/>
    <cellStyle name="T_Book1_2---DATA_SAIN GOBAIN (THEP)_Option 1-British Standard 11" xfId="24401"/>
    <cellStyle name="T_Book1_2---DATA_SAIN GOBAIN (THEP)_Option 1-British Standard 11 2" xfId="11747"/>
    <cellStyle name="T_Book1_2---DATA_SAIN GOBAIN (THEP)_Option 1-British Standard 12" xfId="20441"/>
    <cellStyle name="T_Book1_2---DATA_SAIN GOBAIN (THEP)_Option 1-British Standard 2" xfId="24402"/>
    <cellStyle name="T_Book1_2---DATA_SAIN GOBAIN (THEP)_Option 1-British Standard 2 2" xfId="24403"/>
    <cellStyle name="T_Book1_2---DATA_SAIN GOBAIN (THEP)_Option 1-British Standard 2 2 2" xfId="24405"/>
    <cellStyle name="T_Book1_2---DATA_SAIN GOBAIN (THEP)_Option 1-British Standard 2 2 2 2" xfId="24407"/>
    <cellStyle name="T_Book1_2---DATA_SAIN GOBAIN (THEP)_Option 1-British Standard 2 2 3" xfId="24411"/>
    <cellStyle name="T_Book1_2---DATA_SAIN GOBAIN (THEP)_Option 1-British Standard 2 2 3 2" xfId="24415"/>
    <cellStyle name="T_Book1_2---DATA_SAIN GOBAIN (THEP)_Option 1-British Standard 2 2 4" xfId="24421"/>
    <cellStyle name="T_Book1_2---DATA_SAIN GOBAIN (THEP)_Option 1-British Standard 2 2 4 2" xfId="7434"/>
    <cellStyle name="T_Book1_2---DATA_SAIN GOBAIN (THEP)_Option 1-British Standard 2 2 5" xfId="12248"/>
    <cellStyle name="T_Book1_2---DATA_SAIN GOBAIN (THEP)_Option 1-British Standard 2 2 5 2" xfId="24424"/>
    <cellStyle name="T_Book1_2---DATA_SAIN GOBAIN (THEP)_Option 1-British Standard 2 2 6" xfId="14938"/>
    <cellStyle name="T_Book1_2---DATA_SAIN GOBAIN (THEP)_Option 1-British Standard 2 2 6 2" xfId="4854"/>
    <cellStyle name="T_Book1_2---DATA_SAIN GOBAIN (THEP)_Option 1-British Standard 2 2 7" xfId="16166"/>
    <cellStyle name="T_Book1_2---DATA_SAIN GOBAIN (THEP)_Option 1-British Standard 2 3" xfId="3121"/>
    <cellStyle name="T_Book1_2---DATA_SAIN GOBAIN (THEP)_Option 1-British Standard 2 3 2" xfId="13439"/>
    <cellStyle name="T_Book1_2---DATA_SAIN GOBAIN (THEP)_Option 1-British Standard 2 3 2 2" xfId="4960"/>
    <cellStyle name="T_Book1_2---DATA_SAIN GOBAIN (THEP)_Option 1-British Standard 2 3 3" xfId="13473"/>
    <cellStyle name="T_Book1_2---DATA_SAIN GOBAIN (THEP)_Option 1-British Standard 2 3 3 2" xfId="13481"/>
    <cellStyle name="T_Book1_2---DATA_SAIN GOBAIN (THEP)_Option 1-British Standard 2 3 4" xfId="13493"/>
    <cellStyle name="T_Book1_2---DATA_SAIN GOBAIN (THEP)_Option 1-British Standard 2 3 4 2" xfId="13530"/>
    <cellStyle name="T_Book1_2---DATA_SAIN GOBAIN (THEP)_Option 1-British Standard 2 3 5" xfId="12255"/>
    <cellStyle name="T_Book1_2---DATA_SAIN GOBAIN (THEP)_Option 1-British Standard 2 3 5 2" xfId="5795"/>
    <cellStyle name="T_Book1_2---DATA_SAIN GOBAIN (THEP)_Option 1-British Standard 2 3 6" xfId="13544"/>
    <cellStyle name="T_Book1_2---DATA_SAIN GOBAIN (THEP)_Option 1-British Standard 2 3 6 2" xfId="13550"/>
    <cellStyle name="T_Book1_2---DATA_SAIN GOBAIN (THEP)_Option 1-British Standard 2 3 7" xfId="13554"/>
    <cellStyle name="T_Book1_2---DATA_SAIN GOBAIN (THEP)_Option 1-British Standard 2 4" xfId="13565"/>
    <cellStyle name="T_Book1_2---DATA_SAIN GOBAIN (THEP)_Option 1-British Standard 2 4 2" xfId="13588"/>
    <cellStyle name="T_Book1_2---DATA_SAIN GOBAIN (THEP)_Option 1-British Standard 2 5" xfId="13754"/>
    <cellStyle name="T_Book1_2---DATA_SAIN GOBAIN (THEP)_Option 1-British Standard 2 5 2" xfId="13762"/>
    <cellStyle name="T_Book1_2---DATA_SAIN GOBAIN (THEP)_Option 1-British Standard 2 6" xfId="3567"/>
    <cellStyle name="T_Book1_2---DATA_SAIN GOBAIN (THEP)_Option 1-British Standard 2 6 2" xfId="13769"/>
    <cellStyle name="T_Book1_2---DATA_SAIN GOBAIN (THEP)_Option 1-British Standard 2 7" xfId="5500"/>
    <cellStyle name="T_Book1_2---DATA_SAIN GOBAIN (THEP)_Option 1-British Standard 2 7 2" xfId="13778"/>
    <cellStyle name="T_Book1_2---DATA_SAIN GOBAIN (THEP)_Option 1-British Standard 2 8" xfId="13784"/>
    <cellStyle name="T_Book1_2---DATA_SAIN GOBAIN (THEP)_Option 1-British Standard 2 8 2" xfId="1617"/>
    <cellStyle name="T_Book1_2---DATA_SAIN GOBAIN (THEP)_Option 1-British Standard 2 9" xfId="7280"/>
    <cellStyle name="T_Book1_2---DATA_SAIN GOBAIN (THEP)_Option 1-British Standard 3" xfId="24425"/>
    <cellStyle name="T_Book1_2---DATA_SAIN GOBAIN (THEP)_Option 1-British Standard 3 2" xfId="20558"/>
    <cellStyle name="T_Book1_2---DATA_SAIN GOBAIN (THEP)_Option 1-British Standard 3 2 2" xfId="20560"/>
    <cellStyle name="T_Book1_2---DATA_SAIN GOBAIN (THEP)_Option 1-British Standard 3 2 2 2" xfId="117"/>
    <cellStyle name="T_Book1_2---DATA_SAIN GOBAIN (THEP)_Option 1-British Standard 3 2 3" xfId="24426"/>
    <cellStyle name="T_Book1_2---DATA_SAIN GOBAIN (THEP)_Option 1-British Standard 3 2 3 2" xfId="24427"/>
    <cellStyle name="T_Book1_2---DATA_SAIN GOBAIN (THEP)_Option 1-British Standard 3 2 4" xfId="15367"/>
    <cellStyle name="T_Book1_2---DATA_SAIN GOBAIN (THEP)_Option 1-British Standard 3 2 4 2" xfId="2503"/>
    <cellStyle name="T_Book1_2---DATA_SAIN GOBAIN (THEP)_Option 1-British Standard 3 2 5" xfId="24429"/>
    <cellStyle name="T_Book1_2---DATA_SAIN GOBAIN (THEP)_Option 1-British Standard 3 2 5 2" xfId="24432"/>
    <cellStyle name="T_Book1_2---DATA_SAIN GOBAIN (THEP)_Option 1-British Standard 3 2 6" xfId="15012"/>
    <cellStyle name="T_Book1_2---DATA_SAIN GOBAIN (THEP)_Option 1-British Standard 3 2 6 2" xfId="6762"/>
    <cellStyle name="T_Book1_2---DATA_SAIN GOBAIN (THEP)_Option 1-British Standard 3 2 7" xfId="16189"/>
    <cellStyle name="T_Book1_2---DATA_SAIN GOBAIN (THEP)_Option 1-British Standard 3 3" xfId="1868"/>
    <cellStyle name="T_Book1_2---DATA_SAIN GOBAIN (THEP)_Option 1-British Standard 3 3 2" xfId="10788"/>
    <cellStyle name="T_Book1_2---DATA_SAIN GOBAIN (THEP)_Option 1-British Standard 3 3 2 2" xfId="10794"/>
    <cellStyle name="T_Book1_2---DATA_SAIN GOBAIN (THEP)_Option 1-British Standard 3 3 3" xfId="13901"/>
    <cellStyle name="T_Book1_2---DATA_SAIN GOBAIN (THEP)_Option 1-British Standard 3 3 3 2" xfId="1282"/>
    <cellStyle name="T_Book1_2---DATA_SAIN GOBAIN (THEP)_Option 1-British Standard 3 3 4" xfId="3075"/>
    <cellStyle name="T_Book1_2---DATA_SAIN GOBAIN (THEP)_Option 1-British Standard 3 3 4 2" xfId="13904"/>
    <cellStyle name="T_Book1_2---DATA_SAIN GOBAIN (THEP)_Option 1-British Standard 3 3 5" xfId="12464"/>
    <cellStyle name="T_Book1_2---DATA_SAIN GOBAIN (THEP)_Option 1-British Standard 3 3 5 2" xfId="13908"/>
    <cellStyle name="T_Book1_2---DATA_SAIN GOBAIN (THEP)_Option 1-British Standard 3 3 6" xfId="13914"/>
    <cellStyle name="T_Book1_2---DATA_SAIN GOBAIN (THEP)_Option 1-British Standard 3 3 6 2" xfId="13925"/>
    <cellStyle name="T_Book1_2---DATA_SAIN GOBAIN (THEP)_Option 1-British Standard 3 3 7" xfId="13930"/>
    <cellStyle name="T_Book1_2---DATA_SAIN GOBAIN (THEP)_Option 1-British Standard 3 4" xfId="4793"/>
    <cellStyle name="T_Book1_2---DATA_SAIN GOBAIN (THEP)_Option 1-British Standard 3 4 2" xfId="7585"/>
    <cellStyle name="T_Book1_2---DATA_SAIN GOBAIN (THEP)_Option 1-British Standard 3 5" xfId="14005"/>
    <cellStyle name="T_Book1_2---DATA_SAIN GOBAIN (THEP)_Option 1-British Standard 3 5 2" xfId="172"/>
    <cellStyle name="T_Book1_2---DATA_SAIN GOBAIN (THEP)_Option 1-British Standard 3 6" xfId="7143"/>
    <cellStyle name="T_Book1_2---DATA_SAIN GOBAIN (THEP)_Option 1-British Standard 3 6 2" xfId="6456"/>
    <cellStyle name="T_Book1_2---DATA_SAIN GOBAIN (THEP)_Option 1-British Standard 3 7" xfId="12589"/>
    <cellStyle name="T_Book1_2---DATA_SAIN GOBAIN (THEP)_Option 1-British Standard 3 7 2" xfId="14050"/>
    <cellStyle name="T_Book1_2---DATA_SAIN GOBAIN (THEP)_Option 1-British Standard 3 8" xfId="14057"/>
    <cellStyle name="T_Book1_2---DATA_SAIN GOBAIN (THEP)_Option 1-British Standard 3 8 2" xfId="14064"/>
    <cellStyle name="T_Book1_2---DATA_SAIN GOBAIN (THEP)_Option 1-British Standard 3 9" xfId="14071"/>
    <cellStyle name="T_Book1_2---DATA_SAIN GOBAIN (THEP)_Option 1-British Standard 4" xfId="23561"/>
    <cellStyle name="T_Book1_2---DATA_SAIN GOBAIN (THEP)_Option 1-British Standard 4 2" xfId="20576"/>
    <cellStyle name="T_Book1_2---DATA_SAIN GOBAIN (THEP)_Option 1-British Standard 4 2 2" xfId="20578"/>
    <cellStyle name="T_Book1_2---DATA_SAIN GOBAIN (THEP)_Option 1-British Standard 4 3" xfId="14107"/>
    <cellStyle name="T_Book1_2---DATA_SAIN GOBAIN (THEP)_Option 1-British Standard 4 3 2" xfId="14110"/>
    <cellStyle name="T_Book1_2---DATA_SAIN GOBAIN (THEP)_Option 1-British Standard 4 4" xfId="14114"/>
    <cellStyle name="T_Book1_2---DATA_SAIN GOBAIN (THEP)_Option 1-British Standard 4 4 2" xfId="6936"/>
    <cellStyle name="T_Book1_2---DATA_SAIN GOBAIN (THEP)_Option 1-British Standard 4 5" xfId="14117"/>
    <cellStyle name="T_Book1_2---DATA_SAIN GOBAIN (THEP)_Option 1-British Standard 4 5 2" xfId="1135"/>
    <cellStyle name="T_Book1_2---DATA_SAIN GOBAIN (THEP)_Option 1-British Standard 4 6" xfId="14121"/>
    <cellStyle name="T_Book1_2---DATA_SAIN GOBAIN (THEP)_Option 1-British Standard 4 6 2" xfId="14126"/>
    <cellStyle name="T_Book1_2---DATA_SAIN GOBAIN (THEP)_Option 1-British Standard 4 7" xfId="12596"/>
    <cellStyle name="T_Book1_2---DATA_SAIN GOBAIN (THEP)_Option 1-British Standard 5" xfId="24433"/>
    <cellStyle name="T_Book1_2---DATA_SAIN GOBAIN (THEP)_Option 1-British Standard 5 2" xfId="20591"/>
    <cellStyle name="T_Book1_2---DATA_SAIN GOBAIN (THEP)_Option 1-British Standard 5 2 2" xfId="20594"/>
    <cellStyle name="T_Book1_2---DATA_SAIN GOBAIN (THEP)_Option 1-British Standard 5 3" xfId="20596"/>
    <cellStyle name="T_Book1_2---DATA_SAIN GOBAIN (THEP)_Option 1-British Standard 5 3 2" xfId="24435"/>
    <cellStyle name="T_Book1_2---DATA_SAIN GOBAIN (THEP)_Option 1-British Standard 5 4" xfId="24438"/>
    <cellStyle name="T_Book1_2---DATA_SAIN GOBAIN (THEP)_Option 1-British Standard 5 4 2" xfId="12335"/>
    <cellStyle name="T_Book1_2---DATA_SAIN GOBAIN (THEP)_Option 1-British Standard 5 5" xfId="21644"/>
    <cellStyle name="T_Book1_2---DATA_SAIN GOBAIN (THEP)_Option 1-British Standard 5 5 2" xfId="257"/>
    <cellStyle name="T_Book1_2---DATA_SAIN GOBAIN (THEP)_Option 1-British Standard 5 6" xfId="12365"/>
    <cellStyle name="T_Book1_2---DATA_SAIN GOBAIN (THEP)_Option 1-British Standard 5 6 2" xfId="24440"/>
    <cellStyle name="T_Book1_2---DATA_SAIN GOBAIN (THEP)_Option 1-British Standard 5 7" xfId="12368"/>
    <cellStyle name="T_Book1_2---DATA_SAIN GOBAIN (THEP)_Option 1-British Standard 6" xfId="20967"/>
    <cellStyle name="T_Book1_2---DATA_SAIN GOBAIN (THEP)_Option 1-British Standard 6 2" xfId="20604"/>
    <cellStyle name="T_Book1_2---DATA_SAIN GOBAIN (THEP)_Option 1-British Standard 6 2 2" xfId="20607"/>
    <cellStyle name="T_Book1_2---DATA_SAIN GOBAIN (THEP)_Option 1-British Standard 6 3" xfId="6332"/>
    <cellStyle name="T_Book1_2---DATA_SAIN GOBAIN (THEP)_Option 1-British Standard 6 3 2" xfId="24441"/>
    <cellStyle name="T_Book1_2---DATA_SAIN GOBAIN (THEP)_Option 1-British Standard 6 4" xfId="24443"/>
    <cellStyle name="T_Book1_2---DATA_SAIN GOBAIN (THEP)_Option 1-British Standard 6 4 2" xfId="3269"/>
    <cellStyle name="T_Book1_2---DATA_SAIN GOBAIN (THEP)_Option 1-British Standard 6 5" xfId="21650"/>
    <cellStyle name="T_Book1_2---DATA_SAIN GOBAIN (THEP)_Option 1-British Standard 6 5 2" xfId="17399"/>
    <cellStyle name="T_Book1_2---DATA_SAIN GOBAIN (THEP)_Option 1-British Standard 6 6" xfId="23989"/>
    <cellStyle name="T_Book1_2---DATA_SAIN GOBAIN (THEP)_Option 1-British Standard 6 6 2" xfId="24446"/>
    <cellStyle name="T_Book1_2---DATA_SAIN GOBAIN (THEP)_Option 1-British Standard 6 7" xfId="24448"/>
    <cellStyle name="T_Book1_2---DATA_SAIN GOBAIN (THEP)_Option 1-British Standard 7" xfId="24450"/>
    <cellStyle name="T_Book1_2---DATA_SAIN GOBAIN (THEP)_Option 1-British Standard 7 2" xfId="20627"/>
    <cellStyle name="T_Book1_2---DATA_SAIN GOBAIN (THEP)_Option 1-British Standard 8" xfId="198"/>
    <cellStyle name="T_Book1_2---DATA_SAIN GOBAIN (THEP)_Option 1-British Standard 8 2" xfId="9708"/>
    <cellStyle name="T_Book1_2---DATA_SAIN GOBAIN (THEP)_Option 1-British Standard 9" xfId="125"/>
    <cellStyle name="T_Book1_2---DATA_SAIN GOBAIN (THEP)_Option 1-British Standard 9 2" xfId="5647"/>
    <cellStyle name="T_Book1_Bang tien luong moi thau tham khao" xfId="19790"/>
    <cellStyle name="T_Book1_Bang tien luong moi thau tham khao 10" xfId="1507"/>
    <cellStyle name="T_Book1_Bang tien luong moi thau tham khao 10 2" xfId="1478"/>
    <cellStyle name="T_Book1_Bang tien luong moi thau tham khao 11" xfId="24453"/>
    <cellStyle name="T_Book1_Bang tien luong moi thau tham khao 11 2" xfId="24456"/>
    <cellStyle name="T_Book1_Bang tien luong moi thau tham khao 2" xfId="19792"/>
    <cellStyle name="T_Book1_Bang tien luong moi thau tham khao 2 2" xfId="6320"/>
    <cellStyle name="T_Book1_Bang tien luong moi thau tham khao 2 2 2" xfId="24457"/>
    <cellStyle name="T_Book1_Bang tien luong moi thau tham khao 2 2 2 2" xfId="1298"/>
    <cellStyle name="T_Book1_Bang tien luong moi thau tham khao 2 2 3" xfId="1078"/>
    <cellStyle name="T_Book1_Bang tien luong moi thau tham khao 2 2 3 2" xfId="24459"/>
    <cellStyle name="T_Book1_Bang tien luong moi thau tham khao 2 2 4" xfId="23137"/>
    <cellStyle name="T_Book1_Bang tien luong moi thau tham khao 2 2 4 2" xfId="18011"/>
    <cellStyle name="T_Book1_Bang tien luong moi thau tham khao 2 2 5" xfId="15202"/>
    <cellStyle name="T_Book1_Bang tien luong moi thau tham khao 2 2 5 2" xfId="18083"/>
    <cellStyle name="T_Book1_Bang tien luong moi thau tham khao 2 2 6" xfId="24461"/>
    <cellStyle name="T_Book1_Bang tien luong moi thau tham khao 2 2 6 2" xfId="18112"/>
    <cellStyle name="T_Book1_Bang tien luong moi thau tham khao 2 2 7" xfId="24462"/>
    <cellStyle name="T_Book1_Bang tien luong moi thau tham khao 2 3" xfId="24463"/>
    <cellStyle name="T_Book1_Bang tien luong moi thau tham khao 2 3 2" xfId="24464"/>
    <cellStyle name="T_Book1_Bang tien luong moi thau tham khao 2 3 2 2" xfId="24466"/>
    <cellStyle name="T_Book1_Bang tien luong moi thau tham khao 2 3 3" xfId="9711"/>
    <cellStyle name="T_Book1_Bang tien luong moi thau tham khao 2 3 3 2" xfId="24468"/>
    <cellStyle name="T_Book1_Bang tien luong moi thau tham khao 2 3 4" xfId="24471"/>
    <cellStyle name="T_Book1_Bang tien luong moi thau tham khao 2 3 4 2" xfId="24472"/>
    <cellStyle name="T_Book1_Bang tien luong moi thau tham khao 2 3 5" xfId="5031"/>
    <cellStyle name="T_Book1_Bang tien luong moi thau tham khao 2 3 5 2" xfId="9108"/>
    <cellStyle name="T_Book1_Bang tien luong moi thau tham khao 2 3 6" xfId="24473"/>
    <cellStyle name="T_Book1_Bang tien luong moi thau tham khao 2 3 6 2" xfId="9701"/>
    <cellStyle name="T_Book1_Bang tien luong moi thau tham khao 2 3 7" xfId="24474"/>
    <cellStyle name="T_Book1_Bang tien luong moi thau tham khao 2 4" xfId="24476"/>
    <cellStyle name="T_Book1_Bang tien luong moi thau tham khao 2 4 2" xfId="24477"/>
    <cellStyle name="T_Book1_Bang tien luong moi thau tham khao 2 5" xfId="24479"/>
    <cellStyle name="T_Book1_Bang tien luong moi thau tham khao 2 5 2" xfId="24480"/>
    <cellStyle name="T_Book1_Bang tien luong moi thau tham khao 2 6" xfId="24482"/>
    <cellStyle name="T_Book1_Bang tien luong moi thau tham khao 2 6 2" xfId="1356"/>
    <cellStyle name="T_Book1_Bang tien luong moi thau tham khao 2 7" xfId="24484"/>
    <cellStyle name="T_Book1_Bang tien luong moi thau tham khao 2 7 2" xfId="24486"/>
    <cellStyle name="T_Book1_Bang tien luong moi thau tham khao 2 8" xfId="811"/>
    <cellStyle name="T_Book1_Bang tien luong moi thau tham khao 2 8 2" xfId="24488"/>
    <cellStyle name="T_Book1_Bang tien luong moi thau tham khao 3" xfId="24490"/>
    <cellStyle name="T_Book1_Bang tien luong moi thau tham khao 3 2" xfId="20637"/>
    <cellStyle name="T_Book1_Bang tien luong moi thau tham khao 3 2 2" xfId="20639"/>
    <cellStyle name="T_Book1_Bang tien luong moi thau tham khao 3 2 2 2" xfId="24090"/>
    <cellStyle name="T_Book1_Bang tien luong moi thau tham khao 3 2 3" xfId="24492"/>
    <cellStyle name="T_Book1_Bang tien luong moi thau tham khao 3 2 3 2" xfId="4905"/>
    <cellStyle name="T_Book1_Bang tien luong moi thau tham khao 3 2 4" xfId="24494"/>
    <cellStyle name="T_Book1_Bang tien luong moi thau tham khao 3 2 4 2" xfId="10421"/>
    <cellStyle name="T_Book1_Bang tien luong moi thau tham khao 3 2 5" xfId="15265"/>
    <cellStyle name="T_Book1_Bang tien luong moi thau tham khao 3 2 5 2" xfId="1630"/>
    <cellStyle name="T_Book1_Bang tien luong moi thau tham khao 3 2 6" xfId="6728"/>
    <cellStyle name="T_Book1_Bang tien luong moi thau tham khao 3 2 6 2" xfId="1441"/>
    <cellStyle name="T_Book1_Bang tien luong moi thau tham khao 3 2 7" xfId="24495"/>
    <cellStyle name="T_Book1_Bang tien luong moi thau tham khao 3 3" xfId="20642"/>
    <cellStyle name="T_Book1_Bang tien luong moi thau tham khao 3 3 2" xfId="20644"/>
    <cellStyle name="T_Book1_Bang tien luong moi thau tham khao 3 3 2 2" xfId="23288"/>
    <cellStyle name="T_Book1_Bang tien luong moi thau tham khao 3 3 3" xfId="23292"/>
    <cellStyle name="T_Book1_Bang tien luong moi thau tham khao 3 3 3 2" xfId="10514"/>
    <cellStyle name="T_Book1_Bang tien luong moi thau tham khao 3 3 4" xfId="23295"/>
    <cellStyle name="T_Book1_Bang tien luong moi thau tham khao 3 3 4 2" xfId="7400"/>
    <cellStyle name="T_Book1_Bang tien luong moi thau tham khao 3 3 5" xfId="24497"/>
    <cellStyle name="T_Book1_Bang tien luong moi thau tham khao 3 3 5 2" xfId="7106"/>
    <cellStyle name="T_Book1_Bang tien luong moi thau tham khao 3 3 6" xfId="17227"/>
    <cellStyle name="T_Book1_Bang tien luong moi thau tham khao 3 3 6 2" xfId="9116"/>
    <cellStyle name="T_Book1_Bang tien luong moi thau tham khao 3 3 7" xfId="21167"/>
    <cellStyle name="T_Book1_Bang tien luong moi thau tham khao 3 4" xfId="24498"/>
    <cellStyle name="T_Book1_Bang tien luong moi thau tham khao 3 4 2" xfId="6213"/>
    <cellStyle name="T_Book1_Bang tien luong moi thau tham khao 3 5" xfId="24499"/>
    <cellStyle name="T_Book1_Bang tien luong moi thau tham khao 3 5 2" xfId="1396"/>
    <cellStyle name="T_Book1_Bang tien luong moi thau tham khao 3 6" xfId="24500"/>
    <cellStyle name="T_Book1_Bang tien luong moi thau tham khao 3 6 2" xfId="13249"/>
    <cellStyle name="T_Book1_Bang tien luong moi thau tham khao 3 7" xfId="24502"/>
    <cellStyle name="T_Book1_Bang tien luong moi thau tham khao 3 7 2" xfId="24504"/>
    <cellStyle name="T_Book1_Bang tien luong moi thau tham khao 3 8" xfId="13679"/>
    <cellStyle name="T_Book1_Bang tien luong moi thau tham khao 3 8 2" xfId="24506"/>
    <cellStyle name="T_Book1_Bang tien luong moi thau tham khao 4" xfId="24508"/>
    <cellStyle name="T_Book1_Bang tien luong moi thau tham khao 4 2" xfId="24509"/>
    <cellStyle name="T_Book1_Bang tien luong moi thau tham khao 4 2 2" xfId="24510"/>
    <cellStyle name="T_Book1_Bang tien luong moi thau tham khao 4 3" xfId="14367"/>
    <cellStyle name="T_Book1_Bang tien luong moi thau tham khao 4 3 2" xfId="7196"/>
    <cellStyle name="T_Book1_Bang tien luong moi thau tham khao 4 4" xfId="14374"/>
    <cellStyle name="T_Book1_Bang tien luong moi thau tham khao 4 4 2" xfId="14378"/>
    <cellStyle name="T_Book1_Bang tien luong moi thau tham khao 4 5" xfId="12271"/>
    <cellStyle name="T_Book1_Bang tien luong moi thau tham khao 4 5 2" xfId="9786"/>
    <cellStyle name="T_Book1_Bang tien luong moi thau tham khao 4 6" xfId="14381"/>
    <cellStyle name="T_Book1_Bang tien luong moi thau tham khao 4 6 2" xfId="9877"/>
    <cellStyle name="T_Book1_Bang tien luong moi thau tham khao 4 7" xfId="14383"/>
    <cellStyle name="T_Book1_Bang tien luong moi thau tham khao 5" xfId="24512"/>
    <cellStyle name="T_Book1_Bang tien luong moi thau tham khao 5 2" xfId="24513"/>
    <cellStyle name="T_Book1_Bang tien luong moi thau tham khao 5 2 2" xfId="5292"/>
    <cellStyle name="T_Book1_Bang tien luong moi thau tham khao 5 3" xfId="14387"/>
    <cellStyle name="T_Book1_Bang tien luong moi thau tham khao 5 3 2" xfId="14389"/>
    <cellStyle name="T_Book1_Bang tien luong moi thau tham khao 5 4" xfId="14395"/>
    <cellStyle name="T_Book1_Bang tien luong moi thau tham khao 5 4 2" xfId="3740"/>
    <cellStyle name="T_Book1_Bang tien luong moi thau tham khao 5 5" xfId="12281"/>
    <cellStyle name="T_Book1_Bang tien luong moi thau tham khao 5 5 2" xfId="14397"/>
    <cellStyle name="T_Book1_Bang tien luong moi thau tham khao 5 6" xfId="14400"/>
    <cellStyle name="T_Book1_Bang tien luong moi thau tham khao 5 6 2" xfId="14403"/>
    <cellStyle name="T_Book1_Bang tien luong moi thau tham khao 5 7" xfId="14405"/>
    <cellStyle name="T_Book1_Bang tien luong moi thau tham khao 6" xfId="8104"/>
    <cellStyle name="T_Book1_Bang tien luong moi thau tham khao 6 2" xfId="24514"/>
    <cellStyle name="T_Book1_Bang tien luong moi thau tham khao 6 2 2" xfId="24516"/>
    <cellStyle name="T_Book1_Bang tien luong moi thau tham khao 6 3" xfId="14409"/>
    <cellStyle name="T_Book1_Bang tien luong moi thau tham khao 6 3 2" xfId="15649"/>
    <cellStyle name="T_Book1_Bang tien luong moi thau tham khao 6 4" xfId="20018"/>
    <cellStyle name="T_Book1_Bang tien luong moi thau tham khao 6 4 2" xfId="1405"/>
    <cellStyle name="T_Book1_Bang tien luong moi thau tham khao 6 5" xfId="24517"/>
    <cellStyle name="T_Book1_Bang tien luong moi thau tham khao 6 5 2" xfId="24519"/>
    <cellStyle name="T_Book1_Bang tien luong moi thau tham khao 6 6" xfId="15006"/>
    <cellStyle name="T_Book1_Bang tien luong moi thau tham khao 6 6 2" xfId="4113"/>
    <cellStyle name="T_Book1_Bang tien luong moi thau tham khao 6 7" xfId="24521"/>
    <cellStyle name="T_Book1_Bang tien luong moi thau tham khao 7" xfId="22871"/>
    <cellStyle name="T_Book1_Bang tien luong moi thau tham khao 7 2" xfId="21473"/>
    <cellStyle name="T_Book1_Bang tien luong moi thau tham khao 8" xfId="24524"/>
    <cellStyle name="T_Book1_Bang tien luong moi thau tham khao 8 2" xfId="21491"/>
    <cellStyle name="T_Book1_Bang tien luong moi thau tham khao 9" xfId="24525"/>
    <cellStyle name="T_Book1_Bang tien luong moi thau tham khao 9 2" xfId="7582"/>
    <cellStyle name="T_Book1_Book1" xfId="24158"/>
    <cellStyle name="T_Book1_Book1 10" xfId="24526"/>
    <cellStyle name="T_Book1_Book1 10 2" xfId="2971"/>
    <cellStyle name="T_Book1_Book1 11" xfId="24527"/>
    <cellStyle name="T_Book1_Book1 11 2" xfId="24528"/>
    <cellStyle name="T_Book1_Book1 2" xfId="11965"/>
    <cellStyle name="T_Book1_Book1 2 2" xfId="11975"/>
    <cellStyle name="T_Book1_Book1 2 2 2" xfId="24529"/>
    <cellStyle name="T_Book1_Book1 2 2 2 2" xfId="21368"/>
    <cellStyle name="T_Book1_Book1 2 2 3" xfId="23852"/>
    <cellStyle name="T_Book1_Book1 2 2 3 2" xfId="21387"/>
    <cellStyle name="T_Book1_Book1 2 2 4" xfId="23856"/>
    <cellStyle name="T_Book1_Book1 2 2 4 2" xfId="23860"/>
    <cellStyle name="T_Book1_Book1 2 2 5" xfId="10285"/>
    <cellStyle name="T_Book1_Book1 2 2 5 2" xfId="23864"/>
    <cellStyle name="T_Book1_Book1 2 2 6" xfId="15967"/>
    <cellStyle name="T_Book1_Book1 2 2 6 2" xfId="23867"/>
    <cellStyle name="T_Book1_Book1 2 2 7" xfId="7077"/>
    <cellStyle name="T_Book1_Book1 2 3" xfId="24532"/>
    <cellStyle name="T_Book1_Book1 2 3 2" xfId="12340"/>
    <cellStyle name="T_Book1_Book1 2 3 2 2" xfId="24533"/>
    <cellStyle name="T_Book1_Book1 2 3 3" xfId="12343"/>
    <cellStyle name="T_Book1_Book1 2 3 3 2" xfId="24534"/>
    <cellStyle name="T_Book1_Book1 2 3 4" xfId="12347"/>
    <cellStyle name="T_Book1_Book1 2 3 4 2" xfId="24535"/>
    <cellStyle name="T_Book1_Book1 2 3 5" xfId="12351"/>
    <cellStyle name="T_Book1_Book1 2 3 5 2" xfId="12409"/>
    <cellStyle name="T_Book1_Book1 2 3 6" xfId="12356"/>
    <cellStyle name="T_Book1_Book1 2 3 6 2" xfId="24284"/>
    <cellStyle name="T_Book1_Book1 2 3 7" xfId="12360"/>
    <cellStyle name="T_Book1_Book1 2 4" xfId="18617"/>
    <cellStyle name="T_Book1_Book1 2 4 2" xfId="91"/>
    <cellStyle name="T_Book1_Book1 2 5" xfId="18622"/>
    <cellStyle name="T_Book1_Book1 2 5 2" xfId="18626"/>
    <cellStyle name="T_Book1_Book1 2 6" xfId="18630"/>
    <cellStyle name="T_Book1_Book1 2 6 2" xfId="9679"/>
    <cellStyle name="T_Book1_Book1 2 7" xfId="18633"/>
    <cellStyle name="T_Book1_Book1 2 7 2" xfId="9689"/>
    <cellStyle name="T_Book1_Book1 2 8" xfId="18637"/>
    <cellStyle name="T_Book1_Book1 2 8 2" xfId="18641"/>
    <cellStyle name="T_Book1_Book1 3" xfId="11983"/>
    <cellStyle name="T_Book1_Book1 3 2" xfId="3500"/>
    <cellStyle name="T_Book1_Book1 3 2 2" xfId="22980"/>
    <cellStyle name="T_Book1_Book1 3 2 2 2" xfId="20061"/>
    <cellStyle name="T_Book1_Book1 3 2 3" xfId="23893"/>
    <cellStyle name="T_Book1_Book1 3 2 3 2" xfId="20087"/>
    <cellStyle name="T_Book1_Book1 3 2 4" xfId="23896"/>
    <cellStyle name="T_Book1_Book1 3 2 4 2" xfId="23899"/>
    <cellStyle name="T_Book1_Book1 3 2 5" xfId="16237"/>
    <cellStyle name="T_Book1_Book1 3 2 5 2" xfId="4577"/>
    <cellStyle name="T_Book1_Book1 3 2 6" xfId="15975"/>
    <cellStyle name="T_Book1_Book1 3 2 6 2" xfId="20649"/>
    <cellStyle name="T_Book1_Book1 3 2 7" xfId="19133"/>
    <cellStyle name="T_Book1_Book1 3 3" xfId="24536"/>
    <cellStyle name="T_Book1_Book1 3 3 2" xfId="24538"/>
    <cellStyle name="T_Book1_Book1 3 3 2 2" xfId="24540"/>
    <cellStyle name="T_Book1_Book1 3 3 3" xfId="23906"/>
    <cellStyle name="T_Book1_Book1 3 3 3 2" xfId="24542"/>
    <cellStyle name="T_Book1_Book1 3 3 4" xfId="24543"/>
    <cellStyle name="T_Book1_Book1 3 3 4 2" xfId="24544"/>
    <cellStyle name="T_Book1_Book1 3 3 5" xfId="16239"/>
    <cellStyle name="T_Book1_Book1 3 3 5 2" xfId="24545"/>
    <cellStyle name="T_Book1_Book1 3 3 6" xfId="15980"/>
    <cellStyle name="T_Book1_Book1 3 3 6 2" xfId="20671"/>
    <cellStyle name="T_Book1_Book1 3 3 7" xfId="19142"/>
    <cellStyle name="T_Book1_Book1 3 4" xfId="7970"/>
    <cellStyle name="T_Book1_Book1 3 4 2" xfId="17406"/>
    <cellStyle name="T_Book1_Book1 3 5" xfId="18650"/>
    <cellStyle name="T_Book1_Book1 3 5 2" xfId="18655"/>
    <cellStyle name="T_Book1_Book1 3 6" xfId="18658"/>
    <cellStyle name="T_Book1_Book1 3 6 2" xfId="15904"/>
    <cellStyle name="T_Book1_Book1 3 7" xfId="18661"/>
    <cellStyle name="T_Book1_Book1 3 7 2" xfId="10632"/>
    <cellStyle name="T_Book1_Book1 3 8" xfId="18665"/>
    <cellStyle name="T_Book1_Book1 3 8 2" xfId="10668"/>
    <cellStyle name="T_Book1_Book1 4" xfId="11988"/>
    <cellStyle name="T_Book1_Book1 4 2" xfId="23050"/>
    <cellStyle name="T_Book1_Book1 4 2 2" xfId="23055"/>
    <cellStyle name="T_Book1_Book1 4 3" xfId="2996"/>
    <cellStyle name="T_Book1_Book1 4 3 2" xfId="24546"/>
    <cellStyle name="T_Book1_Book1 4 4" xfId="18674"/>
    <cellStyle name="T_Book1_Book1 4 4 2" xfId="24550"/>
    <cellStyle name="T_Book1_Book1 4 5" xfId="24552"/>
    <cellStyle name="T_Book1_Book1 4 5 2" xfId="21641"/>
    <cellStyle name="T_Book1_Book1 4 6" xfId="24555"/>
    <cellStyle name="T_Book1_Book1 4 6 2" xfId="5428"/>
    <cellStyle name="T_Book1_Book1 4 7" xfId="24556"/>
    <cellStyle name="T_Book1_Book1 5" xfId="24557"/>
    <cellStyle name="T_Book1_Book1 5 2" xfId="24558"/>
    <cellStyle name="T_Book1_Book1 5 2 2" xfId="24560"/>
    <cellStyle name="T_Book1_Book1 5 3" xfId="24561"/>
    <cellStyle name="T_Book1_Book1 5 3 2" xfId="24562"/>
    <cellStyle name="T_Book1_Book1 5 4" xfId="18685"/>
    <cellStyle name="T_Book1_Book1 5 4 2" xfId="24564"/>
    <cellStyle name="T_Book1_Book1 5 5" xfId="24566"/>
    <cellStyle name="T_Book1_Book1 5 5 2" xfId="24568"/>
    <cellStyle name="T_Book1_Book1 5 6" xfId="24570"/>
    <cellStyle name="T_Book1_Book1 5 6 2" xfId="24571"/>
    <cellStyle name="T_Book1_Book1 5 7" xfId="24573"/>
    <cellStyle name="T_Book1_Book1 6" xfId="24574"/>
    <cellStyle name="T_Book1_Book1 6 2" xfId="24576"/>
    <cellStyle name="T_Book1_Book1 6 2 2" xfId="24578"/>
    <cellStyle name="T_Book1_Book1 6 3" xfId="24580"/>
    <cellStyle name="T_Book1_Book1 6 3 2" xfId="8392"/>
    <cellStyle name="T_Book1_Book1 6 4" xfId="18695"/>
    <cellStyle name="T_Book1_Book1 6 4 2" xfId="24582"/>
    <cellStyle name="T_Book1_Book1 6 5" xfId="24583"/>
    <cellStyle name="T_Book1_Book1 6 5 2" xfId="24585"/>
    <cellStyle name="T_Book1_Book1 6 6" xfId="24586"/>
    <cellStyle name="T_Book1_Book1 6 6 2" xfId="8400"/>
    <cellStyle name="T_Book1_Book1 6 7" xfId="24587"/>
    <cellStyle name="T_Book1_Book1 7" xfId="24588"/>
    <cellStyle name="T_Book1_Book1 7 2" xfId="24590"/>
    <cellStyle name="T_Book1_Book1 8" xfId="17316"/>
    <cellStyle name="T_Book1_Book1 8 2" xfId="17319"/>
    <cellStyle name="T_Book1_Book1 9" xfId="17321"/>
    <cellStyle name="T_Book1_Book1 9 2" xfId="17323"/>
    <cellStyle name="T_Book1_Book2" xfId="22198"/>
    <cellStyle name="T_Book1_Book2 10" xfId="15545"/>
    <cellStyle name="T_Book1_Book2 10 2" xfId="16249"/>
    <cellStyle name="T_Book1_Book2 11" xfId="24594"/>
    <cellStyle name="T_Book1_Book2 11 2" xfId="24600"/>
    <cellStyle name="T_Book1_Book2 2" xfId="22201"/>
    <cellStyle name="T_Book1_Book2 2 2" xfId="24602"/>
    <cellStyle name="T_Book1_Book2 2 2 2" xfId="24604"/>
    <cellStyle name="T_Book1_Book2 2 2 2 2" xfId="17597"/>
    <cellStyle name="T_Book1_Book2 2 2 3" xfId="3702"/>
    <cellStyle name="T_Book1_Book2 2 2 3 2" xfId="17774"/>
    <cellStyle name="T_Book1_Book2 2 2 4" xfId="23644"/>
    <cellStyle name="T_Book1_Book2 2 2 4 2" xfId="44"/>
    <cellStyle name="T_Book1_Book2 2 2 5" xfId="24605"/>
    <cellStyle name="T_Book1_Book2 2 2 5 2" xfId="24607"/>
    <cellStyle name="T_Book1_Book2 2 2 6" xfId="24609"/>
    <cellStyle name="T_Book1_Book2 2 2 6 2" xfId="24611"/>
    <cellStyle name="T_Book1_Book2 2 2 7" xfId="19171"/>
    <cellStyle name="T_Book1_Book2 2 3" xfId="20356"/>
    <cellStyle name="T_Book1_Book2 2 3 2" xfId="20358"/>
    <cellStyle name="T_Book1_Book2 2 3 2 2" xfId="18449"/>
    <cellStyle name="T_Book1_Book2 2 3 3" xfId="20360"/>
    <cellStyle name="T_Book1_Book2 2 3 3 2" xfId="18474"/>
    <cellStyle name="T_Book1_Book2 2 3 4" xfId="8540"/>
    <cellStyle name="T_Book1_Book2 2 3 4 2" xfId="7760"/>
    <cellStyle name="T_Book1_Book2 2 3 5" xfId="8550"/>
    <cellStyle name="T_Book1_Book2 2 3 5 2" xfId="8553"/>
    <cellStyle name="T_Book1_Book2 2 3 6" xfId="8558"/>
    <cellStyle name="T_Book1_Book2 2 3 6 2" xfId="3787"/>
    <cellStyle name="T_Book1_Book2 2 3 7" xfId="8561"/>
    <cellStyle name="T_Book1_Book2 2 4" xfId="18707"/>
    <cellStyle name="T_Book1_Book2 2 4 2" xfId="18713"/>
    <cellStyle name="T_Book1_Book2 2 5" xfId="18718"/>
    <cellStyle name="T_Book1_Book2 2 5 2" xfId="18723"/>
    <cellStyle name="T_Book1_Book2 2 6" xfId="2129"/>
    <cellStyle name="T_Book1_Book2 2 6 2" xfId="18730"/>
    <cellStyle name="T_Book1_Book2 2 7" xfId="18735"/>
    <cellStyle name="T_Book1_Book2 2 7 2" xfId="18740"/>
    <cellStyle name="T_Book1_Book2 2 8" xfId="18745"/>
    <cellStyle name="T_Book1_Book2 2 8 2" xfId="400"/>
    <cellStyle name="T_Book1_Book2 3" xfId="24613"/>
    <cellStyle name="T_Book1_Book2 3 2" xfId="24614"/>
    <cellStyle name="T_Book1_Book2 3 2 2" xfId="24615"/>
    <cellStyle name="T_Book1_Book2 3 2 2 2" xfId="24617"/>
    <cellStyle name="T_Book1_Book2 3 2 3" xfId="24619"/>
    <cellStyle name="T_Book1_Book2 3 2 3 2" xfId="24621"/>
    <cellStyle name="T_Book1_Book2 3 2 4" xfId="24624"/>
    <cellStyle name="T_Book1_Book2 3 2 4 2" xfId="24626"/>
    <cellStyle name="T_Book1_Book2 3 2 5" xfId="24628"/>
    <cellStyle name="T_Book1_Book2 3 2 5 2" xfId="24632"/>
    <cellStyle name="T_Book1_Book2 3 2 6" xfId="4660"/>
    <cellStyle name="T_Book1_Book2 3 2 6 2" xfId="14877"/>
    <cellStyle name="T_Book1_Book2 3 2 7" xfId="19187"/>
    <cellStyle name="T_Book1_Book2 3 3" xfId="20374"/>
    <cellStyle name="T_Book1_Book2 3 3 2" xfId="6202"/>
    <cellStyle name="T_Book1_Book2 3 3 2 2" xfId="1348"/>
    <cellStyle name="T_Book1_Book2 3 3 3" xfId="24634"/>
    <cellStyle name="T_Book1_Book2 3 3 3 2" xfId="24637"/>
    <cellStyle name="T_Book1_Book2 3 3 4" xfId="24641"/>
    <cellStyle name="T_Book1_Book2 3 3 4 2" xfId="24644"/>
    <cellStyle name="T_Book1_Book2 3 3 5" xfId="24646"/>
    <cellStyle name="T_Book1_Book2 3 3 5 2" xfId="24651"/>
    <cellStyle name="T_Book1_Book2 3 3 6" xfId="19115"/>
    <cellStyle name="T_Book1_Book2 3 3 6 2" xfId="24653"/>
    <cellStyle name="T_Book1_Book2 3 3 7" xfId="19192"/>
    <cellStyle name="T_Book1_Book2 3 4" xfId="2180"/>
    <cellStyle name="T_Book1_Book2 3 4 2" xfId="16148"/>
    <cellStyle name="T_Book1_Book2 3 5" xfId="16156"/>
    <cellStyle name="T_Book1_Book2 3 5 2" xfId="6976"/>
    <cellStyle name="T_Book1_Book2 3 6" xfId="16162"/>
    <cellStyle name="T_Book1_Book2 3 6 2" xfId="18759"/>
    <cellStyle name="T_Book1_Book2 3 7" xfId="18763"/>
    <cellStyle name="T_Book1_Book2 3 7 2" xfId="18767"/>
    <cellStyle name="T_Book1_Book2 3 8" xfId="18773"/>
    <cellStyle name="T_Book1_Book2 3 8 2" xfId="13622"/>
    <cellStyle name="T_Book1_Book2 4" xfId="15190"/>
    <cellStyle name="T_Book1_Book2 4 2" xfId="24655"/>
    <cellStyle name="T_Book1_Book2 4 2 2" xfId="24656"/>
    <cellStyle name="T_Book1_Book2 4 3" xfId="20378"/>
    <cellStyle name="T_Book1_Book2 4 3 2" xfId="20380"/>
    <cellStyle name="T_Book1_Book2 4 4" xfId="18779"/>
    <cellStyle name="T_Book1_Book2 4 4 2" xfId="19434"/>
    <cellStyle name="T_Book1_Book2 4 5" xfId="20383"/>
    <cellStyle name="T_Book1_Book2 4 5 2" xfId="19484"/>
    <cellStyle name="T_Book1_Book2 4 6" xfId="20386"/>
    <cellStyle name="T_Book1_Book2 4 6 2" xfId="20388"/>
    <cellStyle name="T_Book1_Book2 4 7" xfId="20390"/>
    <cellStyle name="T_Book1_Book2 5" xfId="2579"/>
    <cellStyle name="T_Book1_Book2 5 2" xfId="24657"/>
    <cellStyle name="T_Book1_Book2 5 2 2" xfId="19204"/>
    <cellStyle name="T_Book1_Book2 5 3" xfId="20393"/>
    <cellStyle name="T_Book1_Book2 5 3 2" xfId="19228"/>
    <cellStyle name="T_Book1_Book2 5 4" xfId="18788"/>
    <cellStyle name="T_Book1_Book2 5 4 2" xfId="19252"/>
    <cellStyle name="T_Book1_Book2 5 5" xfId="10292"/>
    <cellStyle name="T_Book1_Book2 5 5 2" xfId="19268"/>
    <cellStyle name="T_Book1_Book2 5 6" xfId="20396"/>
    <cellStyle name="T_Book1_Book2 5 6 2" xfId="20400"/>
    <cellStyle name="T_Book1_Book2 5 7" xfId="20402"/>
    <cellStyle name="T_Book1_Book2 6" xfId="24658"/>
    <cellStyle name="T_Book1_Book2 6 2" xfId="24660"/>
    <cellStyle name="T_Book1_Book2 6 2 2" xfId="21198"/>
    <cellStyle name="T_Book1_Book2 6 3" xfId="20409"/>
    <cellStyle name="T_Book1_Book2 6 3 2" xfId="21242"/>
    <cellStyle name="T_Book1_Book2 6 4" xfId="18798"/>
    <cellStyle name="T_Book1_Book2 6 4 2" xfId="9112"/>
    <cellStyle name="T_Book1_Book2 6 5" xfId="24662"/>
    <cellStyle name="T_Book1_Book2 6 5 2" xfId="21266"/>
    <cellStyle name="T_Book1_Book2 6 6" xfId="24665"/>
    <cellStyle name="T_Book1_Book2 6 6 2" xfId="1794"/>
    <cellStyle name="T_Book1_Book2 6 7" xfId="2218"/>
    <cellStyle name="T_Book1_Book2 7" xfId="24666"/>
    <cellStyle name="T_Book1_Book2 7 2" xfId="24668"/>
    <cellStyle name="T_Book1_Book2 8" xfId="17345"/>
    <cellStyle name="T_Book1_Book2 8 2" xfId="24670"/>
    <cellStyle name="T_Book1_Book2 9" xfId="24672"/>
    <cellStyle name="T_Book1_Book2 9 2" xfId="24673"/>
    <cellStyle name="T_Book1_BOQ Piling" xfId="20312"/>
    <cellStyle name="T_Book1_BOQ Piling 10" xfId="24188"/>
    <cellStyle name="T_Book1_BOQ Piling 10 2" xfId="11691"/>
    <cellStyle name="T_Book1_BOQ Piling 11" xfId="24191"/>
    <cellStyle name="T_Book1_BOQ Piling 11 2" xfId="6122"/>
    <cellStyle name="T_Book1_BOQ Piling 2" xfId="20882"/>
    <cellStyle name="T_Book1_BOQ Piling 2 2" xfId="4831"/>
    <cellStyle name="T_Book1_BOQ Piling 2 2 2" xfId="24675"/>
    <cellStyle name="T_Book1_BOQ Piling 2 2 2 2" xfId="24676"/>
    <cellStyle name="T_Book1_BOQ Piling 2 2 3" xfId="14334"/>
    <cellStyle name="T_Book1_BOQ Piling 2 2 3 2" xfId="24680"/>
    <cellStyle name="T_Book1_BOQ Piling 2 2 4" xfId="4189"/>
    <cellStyle name="T_Book1_BOQ Piling 2 2 4 2" xfId="5997"/>
    <cellStyle name="T_Book1_BOQ Piling 2 2 5" xfId="24684"/>
    <cellStyle name="T_Book1_BOQ Piling 2 2 5 2" xfId="24689"/>
    <cellStyle name="T_Book1_BOQ Piling 2 2 6" xfId="24694"/>
    <cellStyle name="T_Book1_BOQ Piling 2 2 6 2" xfId="24696"/>
    <cellStyle name="T_Book1_BOQ Piling 2 2 7" xfId="24700"/>
    <cellStyle name="T_Book1_BOQ Piling 2 3" xfId="24701"/>
    <cellStyle name="T_Book1_BOQ Piling 2 3 2" xfId="24702"/>
    <cellStyle name="T_Book1_BOQ Piling 2 3 2 2" xfId="24707"/>
    <cellStyle name="T_Book1_BOQ Piling 2 3 3" xfId="14343"/>
    <cellStyle name="T_Book1_BOQ Piling 2 3 3 2" xfId="24713"/>
    <cellStyle name="T_Book1_BOQ Piling 2 3 4" xfId="24716"/>
    <cellStyle name="T_Book1_BOQ Piling 2 3 4 2" xfId="1084"/>
    <cellStyle name="T_Book1_BOQ Piling 2 3 5" xfId="24720"/>
    <cellStyle name="T_Book1_BOQ Piling 2 3 5 2" xfId="24723"/>
    <cellStyle name="T_Book1_BOQ Piling 2 3 6" xfId="24726"/>
    <cellStyle name="T_Book1_BOQ Piling 2 3 6 2" xfId="7869"/>
    <cellStyle name="T_Book1_BOQ Piling 2 3 7" xfId="873"/>
    <cellStyle name="T_Book1_BOQ Piling 2 4" xfId="5715"/>
    <cellStyle name="T_Book1_BOQ Piling 2 4 2" xfId="24727"/>
    <cellStyle name="T_Book1_BOQ Piling 2 5" xfId="24729"/>
    <cellStyle name="T_Book1_BOQ Piling 2 5 2" xfId="10808"/>
    <cellStyle name="T_Book1_BOQ Piling 2 6" xfId="10812"/>
    <cellStyle name="T_Book1_BOQ Piling 2 6 2" xfId="8509"/>
    <cellStyle name="T_Book1_BOQ Piling 2 7" xfId="24732"/>
    <cellStyle name="T_Book1_BOQ Piling 2 7 2" xfId="24734"/>
    <cellStyle name="T_Book1_BOQ Piling 2 8" xfId="24736"/>
    <cellStyle name="T_Book1_BOQ Piling 2 8 2" xfId="24739"/>
    <cellStyle name="T_Book1_BOQ Piling 3" xfId="5584"/>
    <cellStyle name="T_Book1_BOQ Piling 3 2" xfId="20885"/>
    <cellStyle name="T_Book1_BOQ Piling 3 2 2" xfId="24740"/>
    <cellStyle name="T_Book1_BOQ Piling 3 2 2 2" xfId="2494"/>
    <cellStyle name="T_Book1_BOQ Piling 3 2 3" xfId="5079"/>
    <cellStyle name="T_Book1_BOQ Piling 3 2 3 2" xfId="24741"/>
    <cellStyle name="T_Book1_BOQ Piling 3 2 4" xfId="23370"/>
    <cellStyle name="T_Book1_BOQ Piling 3 2 4 2" xfId="24742"/>
    <cellStyle name="T_Book1_BOQ Piling 3 2 5" xfId="24743"/>
    <cellStyle name="T_Book1_BOQ Piling 3 2 5 2" xfId="24744"/>
    <cellStyle name="T_Book1_BOQ Piling 3 2 6" xfId="16756"/>
    <cellStyle name="T_Book1_BOQ Piling 3 2 6 2" xfId="16758"/>
    <cellStyle name="T_Book1_BOQ Piling 3 2 7" xfId="16819"/>
    <cellStyle name="T_Book1_BOQ Piling 3 3" xfId="24745"/>
    <cellStyle name="T_Book1_BOQ Piling 3 3 2" xfId="24746"/>
    <cellStyle name="T_Book1_BOQ Piling 3 3 2 2" xfId="18920"/>
    <cellStyle name="T_Book1_BOQ Piling 3 3 3" xfId="24747"/>
    <cellStyle name="T_Book1_BOQ Piling 3 3 3 2" xfId="18944"/>
    <cellStyle name="T_Book1_BOQ Piling 3 3 4" xfId="6993"/>
    <cellStyle name="T_Book1_BOQ Piling 3 3 4 2" xfId="24748"/>
    <cellStyle name="T_Book1_BOQ Piling 3 3 5" xfId="24749"/>
    <cellStyle name="T_Book1_BOQ Piling 3 3 5 2" xfId="24750"/>
    <cellStyle name="T_Book1_BOQ Piling 3 3 6" xfId="24751"/>
    <cellStyle name="T_Book1_BOQ Piling 3 3 6 2" xfId="24752"/>
    <cellStyle name="T_Book1_BOQ Piling 3 3 7" xfId="16913"/>
    <cellStyle name="T_Book1_BOQ Piling 3 4" xfId="24753"/>
    <cellStyle name="T_Book1_BOQ Piling 3 4 2" xfId="24755"/>
    <cellStyle name="T_Book1_BOQ Piling 3 5" xfId="24757"/>
    <cellStyle name="T_Book1_BOQ Piling 3 5 2" xfId="24758"/>
    <cellStyle name="T_Book1_BOQ Piling 3 6" xfId="1438"/>
    <cellStyle name="T_Book1_BOQ Piling 3 6 2" xfId="7062"/>
    <cellStyle name="T_Book1_BOQ Piling 3 7" xfId="24761"/>
    <cellStyle name="T_Book1_BOQ Piling 3 7 2" xfId="24763"/>
    <cellStyle name="T_Book1_BOQ Piling 3 8" xfId="24765"/>
    <cellStyle name="T_Book1_BOQ Piling 3 8 2" xfId="7169"/>
    <cellStyle name="T_Book1_BOQ Piling 4" xfId="2473"/>
    <cellStyle name="T_Book1_BOQ Piling 4 2" xfId="20892"/>
    <cellStyle name="T_Book1_BOQ Piling 4 2 2" xfId="11081"/>
    <cellStyle name="T_Book1_BOQ Piling 4 3" xfId="24768"/>
    <cellStyle name="T_Book1_BOQ Piling 4 3 2" xfId="24769"/>
    <cellStyle name="T_Book1_BOQ Piling 4 4" xfId="24770"/>
    <cellStyle name="T_Book1_BOQ Piling 4 4 2" xfId="24772"/>
    <cellStyle name="T_Book1_BOQ Piling 4 5" xfId="24773"/>
    <cellStyle name="T_Book1_BOQ Piling 4 5 2" xfId="24774"/>
    <cellStyle name="T_Book1_BOQ Piling 4 6" xfId="12081"/>
    <cellStyle name="T_Book1_BOQ Piling 4 6 2" xfId="8967"/>
    <cellStyle name="T_Book1_BOQ Piling 4 7" xfId="24776"/>
    <cellStyle name="T_Book1_BOQ Piling 5" xfId="20897"/>
    <cellStyle name="T_Book1_BOQ Piling 5 2" xfId="6748"/>
    <cellStyle name="T_Book1_BOQ Piling 5 2 2" xfId="24115"/>
    <cellStyle name="T_Book1_BOQ Piling 5 3" xfId="24778"/>
    <cellStyle name="T_Book1_BOQ Piling 5 3 2" xfId="24130"/>
    <cellStyle name="T_Book1_BOQ Piling 5 4" xfId="24338"/>
    <cellStyle name="T_Book1_BOQ Piling 5 4 2" xfId="24140"/>
    <cellStyle name="T_Book1_BOQ Piling 5 5" xfId="24780"/>
    <cellStyle name="T_Book1_BOQ Piling 5 5 2" xfId="24782"/>
    <cellStyle name="T_Book1_BOQ Piling 5 6" xfId="12093"/>
    <cellStyle name="T_Book1_BOQ Piling 5 6 2" xfId="24783"/>
    <cellStyle name="T_Book1_BOQ Piling 5 7" xfId="24785"/>
    <cellStyle name="T_Book1_BOQ Piling 6" xfId="6112"/>
    <cellStyle name="T_Book1_BOQ Piling 6 2" xfId="11000"/>
    <cellStyle name="T_Book1_BOQ Piling 6 2 2" xfId="11528"/>
    <cellStyle name="T_Book1_BOQ Piling 6 3" xfId="24787"/>
    <cellStyle name="T_Book1_BOQ Piling 6 3 2" xfId="24789"/>
    <cellStyle name="T_Book1_BOQ Piling 6 4" xfId="24342"/>
    <cellStyle name="T_Book1_BOQ Piling 6 4 2" xfId="24792"/>
    <cellStyle name="T_Book1_BOQ Piling 6 5" xfId="24795"/>
    <cellStyle name="T_Book1_BOQ Piling 6 5 2" xfId="24797"/>
    <cellStyle name="T_Book1_BOQ Piling 6 6" xfId="24799"/>
    <cellStyle name="T_Book1_BOQ Piling 6 6 2" xfId="5764"/>
    <cellStyle name="T_Book1_BOQ Piling 6 7" xfId="24801"/>
    <cellStyle name="T_Book1_BOQ Piling 7" xfId="20904"/>
    <cellStyle name="T_Book1_BOQ Piling 7 2" xfId="24802"/>
    <cellStyle name="T_Book1_BOQ Piling 8" xfId="24803"/>
    <cellStyle name="T_Book1_BOQ Piling 8 2" xfId="24804"/>
    <cellStyle name="T_Book1_BOQ Piling 9" xfId="8950"/>
    <cellStyle name="T_Book1_BOQ Piling 9 2" xfId="24805"/>
    <cellStyle name="T_Book1_boq20090616 (issued)" xfId="11539"/>
    <cellStyle name="T_Book1_boq20090616 (issued) 10" xfId="24807"/>
    <cellStyle name="T_Book1_boq20090616 (issued) 10 2" xfId="24809"/>
    <cellStyle name="T_Book1_boq20090616 (issued) 11" xfId="24813"/>
    <cellStyle name="T_Book1_boq20090616 (issued) 11 2" xfId="3155"/>
    <cellStyle name="T_Book1_boq20090616 (issued) 2" xfId="24081"/>
    <cellStyle name="T_Book1_boq20090616 (issued) 2 2" xfId="16313"/>
    <cellStyle name="T_Book1_boq20090616 (issued) 2 2 2" xfId="24815"/>
    <cellStyle name="T_Book1_boq20090616 (issued) 2 2 2 2" xfId="6023"/>
    <cellStyle name="T_Book1_boq20090616 (issued) 2 2 3" xfId="24817"/>
    <cellStyle name="T_Book1_boq20090616 (issued) 2 2 3 2" xfId="23681"/>
    <cellStyle name="T_Book1_boq20090616 (issued) 2 2 4" xfId="24820"/>
    <cellStyle name="T_Book1_boq20090616 (issued) 2 2 4 2" xfId="24823"/>
    <cellStyle name="T_Book1_boq20090616 (issued) 2 2 5" xfId="21608"/>
    <cellStyle name="T_Book1_boq20090616 (issued) 2 2 5 2" xfId="24826"/>
    <cellStyle name="T_Book1_boq20090616 (issued) 2 2 6" xfId="24828"/>
    <cellStyle name="T_Book1_boq20090616 (issued) 2 2 6 2" xfId="24830"/>
    <cellStyle name="T_Book1_boq20090616 (issued) 2 2 7" xfId="3681"/>
    <cellStyle name="T_Book1_boq20090616 (issued) 2 3" xfId="13300"/>
    <cellStyle name="T_Book1_boq20090616 (issued) 2 3 2" xfId="13306"/>
    <cellStyle name="T_Book1_boq20090616 (issued) 2 3 2 2" xfId="19730"/>
    <cellStyle name="T_Book1_boq20090616 (issued) 2 3 3" xfId="13312"/>
    <cellStyle name="T_Book1_boq20090616 (issued) 2 3 3 2" xfId="24832"/>
    <cellStyle name="T_Book1_boq20090616 (issued) 2 3 4" xfId="24834"/>
    <cellStyle name="T_Book1_boq20090616 (issued) 2 3 4 2" xfId="4127"/>
    <cellStyle name="T_Book1_boq20090616 (issued) 2 3 5" xfId="21615"/>
    <cellStyle name="T_Book1_boq20090616 (issued) 2 3 5 2" xfId="24836"/>
    <cellStyle name="T_Book1_boq20090616 (issued) 2 3 6" xfId="24838"/>
    <cellStyle name="T_Book1_boq20090616 (issued) 2 3 6 2" xfId="24840"/>
    <cellStyle name="T_Book1_boq20090616 (issued) 2 3 7" xfId="24842"/>
    <cellStyle name="T_Book1_boq20090616 (issued) 2 4" xfId="24845"/>
    <cellStyle name="T_Book1_boq20090616 (issued) 2 4 2" xfId="24847"/>
    <cellStyle name="T_Book1_boq20090616 (issued) 2 5" xfId="24851"/>
    <cellStyle name="T_Book1_boq20090616 (issued) 2 5 2" xfId="24853"/>
    <cellStyle name="T_Book1_boq20090616 (issued) 2 6" xfId="19962"/>
    <cellStyle name="T_Book1_boq20090616 (issued) 2 6 2" xfId="24857"/>
    <cellStyle name="T_Book1_boq20090616 (issued) 2 7" xfId="24859"/>
    <cellStyle name="T_Book1_boq20090616 (issued) 2 7 2" xfId="24860"/>
    <cellStyle name="T_Book1_boq20090616 (issued) 2 8" xfId="21244"/>
    <cellStyle name="T_Book1_boq20090616 (issued) 2 8 2" xfId="24863"/>
    <cellStyle name="T_Book1_boq20090616 (issued) 3" xfId="5193"/>
    <cellStyle name="T_Book1_boq20090616 (issued) 3 2" xfId="3471"/>
    <cellStyle name="T_Book1_boq20090616 (issued) 3 2 2" xfId="24866"/>
    <cellStyle name="T_Book1_boq20090616 (issued) 3 2 2 2" xfId="24868"/>
    <cellStyle name="T_Book1_boq20090616 (issued) 3 2 3" xfId="139"/>
    <cellStyle name="T_Book1_boq20090616 (issued) 3 2 3 2" xfId="24869"/>
    <cellStyle name="T_Book1_boq20090616 (issued) 3 2 4" xfId="24870"/>
    <cellStyle name="T_Book1_boq20090616 (issued) 3 2 4 2" xfId="1186"/>
    <cellStyle name="T_Book1_boq20090616 (issued) 3 2 5" xfId="4156"/>
    <cellStyle name="T_Book1_boq20090616 (issued) 3 2 5 2" xfId="24871"/>
    <cellStyle name="T_Book1_boq20090616 (issued) 3 2 6" xfId="24872"/>
    <cellStyle name="T_Book1_boq20090616 (issued) 3 2 6 2" xfId="24873"/>
    <cellStyle name="T_Book1_boq20090616 (issued) 3 2 7" xfId="24874"/>
    <cellStyle name="T_Book1_boq20090616 (issued) 3 3" xfId="24308"/>
    <cellStyle name="T_Book1_boq20090616 (issued) 3 3 2" xfId="24877"/>
    <cellStyle name="T_Book1_boq20090616 (issued) 3 3 2 2" xfId="24879"/>
    <cellStyle name="T_Book1_boq20090616 (issued) 3 3 3" xfId="19972"/>
    <cellStyle name="T_Book1_boq20090616 (issued) 3 3 3 2" xfId="24880"/>
    <cellStyle name="T_Book1_boq20090616 (issued) 3 3 4" xfId="24881"/>
    <cellStyle name="T_Book1_boq20090616 (issued) 3 3 4 2" xfId="24882"/>
    <cellStyle name="T_Book1_boq20090616 (issued) 3 3 5" xfId="21633"/>
    <cellStyle name="T_Book1_boq20090616 (issued) 3 3 5 2" xfId="24884"/>
    <cellStyle name="T_Book1_boq20090616 (issued) 3 3 6" xfId="24887"/>
    <cellStyle name="T_Book1_boq20090616 (issued) 3 3 6 2" xfId="24888"/>
    <cellStyle name="T_Book1_boq20090616 (issued) 3 3 7" xfId="24890"/>
    <cellStyle name="T_Book1_boq20090616 (issued) 3 4" xfId="24891"/>
    <cellStyle name="T_Book1_boq20090616 (issued) 3 4 2" xfId="24893"/>
    <cellStyle name="T_Book1_boq20090616 (issued) 3 5" xfId="24894"/>
    <cellStyle name="T_Book1_boq20090616 (issued) 3 5 2" xfId="1494"/>
    <cellStyle name="T_Book1_boq20090616 (issued) 3 6" xfId="19964"/>
    <cellStyle name="T_Book1_boq20090616 (issued) 3 6 2" xfId="24895"/>
    <cellStyle name="T_Book1_boq20090616 (issued) 3 7" xfId="24896"/>
    <cellStyle name="T_Book1_boq20090616 (issued) 3 7 2" xfId="24897"/>
    <cellStyle name="T_Book1_boq20090616 (issued) 3 8" xfId="21246"/>
    <cellStyle name="T_Book1_boq20090616 (issued) 3 8 2" xfId="24898"/>
    <cellStyle name="T_Book1_boq20090616 (issued) 4" xfId="6673"/>
    <cellStyle name="T_Book1_boq20090616 (issued) 4 2" xfId="3018"/>
    <cellStyle name="T_Book1_boq20090616 (issued) 4 2 2" xfId="4976"/>
    <cellStyle name="T_Book1_boq20090616 (issued) 4 3" xfId="24311"/>
    <cellStyle name="T_Book1_boq20090616 (issued) 4 3 2" xfId="24900"/>
    <cellStyle name="T_Book1_boq20090616 (issued) 4 4" xfId="24902"/>
    <cellStyle name="T_Book1_boq20090616 (issued) 4 4 2" xfId="24904"/>
    <cellStyle name="T_Book1_boq20090616 (issued) 4 5" xfId="24906"/>
    <cellStyle name="T_Book1_boq20090616 (issued) 4 5 2" xfId="24907"/>
    <cellStyle name="T_Book1_boq20090616 (issued) 4 6" xfId="561"/>
    <cellStyle name="T_Book1_boq20090616 (issued) 4 6 2" xfId="24909"/>
    <cellStyle name="T_Book1_boq20090616 (issued) 4 7" xfId="24911"/>
    <cellStyle name="T_Book1_boq20090616 (issued) 5" xfId="9663"/>
    <cellStyle name="T_Book1_boq20090616 (issued) 5 2" xfId="24084"/>
    <cellStyle name="T_Book1_boq20090616 (issued) 5 2 2" xfId="24912"/>
    <cellStyle name="T_Book1_boq20090616 (issued) 5 3" xfId="24913"/>
    <cellStyle name="T_Book1_boq20090616 (issued) 5 3 2" xfId="24914"/>
    <cellStyle name="T_Book1_boq20090616 (issued) 5 4" xfId="24916"/>
    <cellStyle name="T_Book1_boq20090616 (issued) 5 4 2" xfId="24917"/>
    <cellStyle name="T_Book1_boq20090616 (issued) 5 5" xfId="24919"/>
    <cellStyle name="T_Book1_boq20090616 (issued) 5 5 2" xfId="24920"/>
    <cellStyle name="T_Book1_boq20090616 (issued) 5 6" xfId="5986"/>
    <cellStyle name="T_Book1_boq20090616 (issued) 5 6 2" xfId="24921"/>
    <cellStyle name="T_Book1_boq20090616 (issued) 5 7" xfId="5336"/>
    <cellStyle name="T_Book1_boq20090616 (issued) 6" xfId="24089"/>
    <cellStyle name="T_Book1_boq20090616 (issued) 6 2" xfId="24093"/>
    <cellStyle name="T_Book1_boq20090616 (issued) 6 2 2" xfId="24922"/>
    <cellStyle name="T_Book1_boq20090616 (issued) 6 3" xfId="7081"/>
    <cellStyle name="T_Book1_boq20090616 (issued) 6 3 2" xfId="2875"/>
    <cellStyle name="T_Book1_boq20090616 (issued) 6 4" xfId="24923"/>
    <cellStyle name="T_Book1_boq20090616 (issued) 6 4 2" xfId="24924"/>
    <cellStyle name="T_Book1_boq20090616 (issued) 6 5" xfId="24926"/>
    <cellStyle name="T_Book1_boq20090616 (issued) 6 5 2" xfId="5781"/>
    <cellStyle name="T_Book1_boq20090616 (issued) 6 6" xfId="24927"/>
    <cellStyle name="T_Book1_boq20090616 (issued) 6 6 2" xfId="12392"/>
    <cellStyle name="T_Book1_boq20090616 (issued) 6 7" xfId="24928"/>
    <cellStyle name="T_Book1_boq20090616 (issued) 7" xfId="18855"/>
    <cellStyle name="T_Book1_boq20090616 (issued) 7 2" xfId="5523"/>
    <cellStyle name="T_Book1_boq20090616 (issued) 8" xfId="24929"/>
    <cellStyle name="T_Book1_boq20090616 (issued) 8 2" xfId="7739"/>
    <cellStyle name="T_Book1_boq20090616 (issued) 9" xfId="1407"/>
    <cellStyle name="T_Book1_boq20090616 (issued) 9 2" xfId="16075"/>
    <cellStyle name="T_Book1_BOQ-Puma-Update (02July, 2008)" xfId="2308"/>
    <cellStyle name="T_Book1_BOQ-Puma-Update (02July, 2008) 10" xfId="12183"/>
    <cellStyle name="T_Book1_BOQ-Puma-Update (02July, 2008) 10 2" xfId="6281"/>
    <cellStyle name="T_Book1_BOQ-Puma-Update (02July, 2008) 11" xfId="12189"/>
    <cellStyle name="T_Book1_BOQ-Puma-Update (02July, 2008) 11 2" xfId="8529"/>
    <cellStyle name="T_Book1_BOQ-Puma-Update (02July, 2008) 2" xfId="14330"/>
    <cellStyle name="T_Book1_BOQ-Puma-Update (02July, 2008) 2 2" xfId="14332"/>
    <cellStyle name="T_Book1_BOQ-Puma-Update (02July, 2008) 2 2 2" xfId="24930"/>
    <cellStyle name="T_Book1_BOQ-Puma-Update (02July, 2008) 2 2 2 2" xfId="24933"/>
    <cellStyle name="T_Book1_BOQ-Puma-Update (02July, 2008) 2 2 3" xfId="8298"/>
    <cellStyle name="T_Book1_BOQ-Puma-Update (02July, 2008) 2 2 3 2" xfId="24934"/>
    <cellStyle name="T_Book1_BOQ-Puma-Update (02July, 2008) 2 2 4" xfId="15081"/>
    <cellStyle name="T_Book1_BOQ-Puma-Update (02July, 2008) 2 2 4 2" xfId="24935"/>
    <cellStyle name="T_Book1_BOQ-Puma-Update (02July, 2008) 2 2 5" xfId="2557"/>
    <cellStyle name="T_Book1_BOQ-Puma-Update (02July, 2008) 2 2 5 2" xfId="24936"/>
    <cellStyle name="T_Book1_BOQ-Puma-Update (02July, 2008) 2 2 6" xfId="14536"/>
    <cellStyle name="T_Book1_BOQ-Puma-Update (02July, 2008) 2 2 6 2" xfId="24938"/>
    <cellStyle name="T_Book1_BOQ-Puma-Update (02July, 2008) 2 2 7" xfId="1202"/>
    <cellStyle name="T_Book1_BOQ-Puma-Update (02July, 2008) 2 3" xfId="24940"/>
    <cellStyle name="T_Book1_BOQ-Puma-Update (02July, 2008) 2 3 2" xfId="14532"/>
    <cellStyle name="T_Book1_BOQ-Puma-Update (02July, 2008) 2 3 2 2" xfId="5858"/>
    <cellStyle name="T_Book1_BOQ-Puma-Update (02July, 2008) 2 3 3" xfId="5510"/>
    <cellStyle name="T_Book1_BOQ-Puma-Update (02July, 2008) 2 3 3 2" xfId="14538"/>
    <cellStyle name="T_Book1_BOQ-Puma-Update (02July, 2008) 2 3 4" xfId="3441"/>
    <cellStyle name="T_Book1_BOQ-Puma-Update (02July, 2008) 2 3 4 2" xfId="14543"/>
    <cellStyle name="T_Book1_BOQ-Puma-Update (02July, 2008) 2 3 5" xfId="9256"/>
    <cellStyle name="T_Book1_BOQ-Puma-Update (02July, 2008) 2 3 5 2" xfId="4619"/>
    <cellStyle name="T_Book1_BOQ-Puma-Update (02July, 2008) 2 3 6" xfId="14541"/>
    <cellStyle name="T_Book1_BOQ-Puma-Update (02July, 2008) 2 3 6 2" xfId="14546"/>
    <cellStyle name="T_Book1_BOQ-Puma-Update (02July, 2008) 2 3 7" xfId="14552"/>
    <cellStyle name="T_Book1_BOQ-Puma-Update (02July, 2008) 2 4" xfId="24942"/>
    <cellStyle name="T_Book1_BOQ-Puma-Update (02July, 2008) 2 4 2" xfId="24945"/>
    <cellStyle name="T_Book1_BOQ-Puma-Update (02July, 2008) 2 5" xfId="2793"/>
    <cellStyle name="T_Book1_BOQ-Puma-Update (02July, 2008) 2 5 2" xfId="24947"/>
    <cellStyle name="T_Book1_BOQ-Puma-Update (02July, 2008) 2 6" xfId="24948"/>
    <cellStyle name="T_Book1_BOQ-Puma-Update (02July, 2008) 2 6 2" xfId="1025"/>
    <cellStyle name="T_Book1_BOQ-Puma-Update (02July, 2008) 2 7" xfId="24949"/>
    <cellStyle name="T_Book1_BOQ-Puma-Update (02July, 2008) 2 7 2" xfId="24950"/>
    <cellStyle name="T_Book1_BOQ-Puma-Update (02July, 2008) 2 8" xfId="22506"/>
    <cellStyle name="T_Book1_BOQ-Puma-Update (02July, 2008) 2 8 2" xfId="14707"/>
    <cellStyle name="T_Book1_BOQ-Puma-Update (02July, 2008) 3" xfId="12237"/>
    <cellStyle name="T_Book1_BOQ-Puma-Update (02July, 2008) 3 2" xfId="14336"/>
    <cellStyle name="T_Book1_BOQ-Puma-Update (02July, 2008) 3 2 2" xfId="24678"/>
    <cellStyle name="T_Book1_BOQ-Puma-Update (02July, 2008) 3 2 2 2" xfId="671"/>
    <cellStyle name="T_Book1_BOQ-Puma-Update (02July, 2008) 3 2 3" xfId="8361"/>
    <cellStyle name="T_Book1_BOQ-Puma-Update (02July, 2008) 3 2 3 2" xfId="497"/>
    <cellStyle name="T_Book1_BOQ-Puma-Update (02July, 2008) 3 2 4" xfId="24952"/>
    <cellStyle name="T_Book1_BOQ-Puma-Update (02July, 2008) 3 2 4 2" xfId="3227"/>
    <cellStyle name="T_Book1_BOQ-Puma-Update (02July, 2008) 3 2 5" xfId="9274"/>
    <cellStyle name="T_Book1_BOQ-Puma-Update (02July, 2008) 3 2 5 2" xfId="6841"/>
    <cellStyle name="T_Book1_BOQ-Puma-Update (02July, 2008) 3 2 6" xfId="5311"/>
    <cellStyle name="T_Book1_BOQ-Puma-Update (02July, 2008) 3 2 6 2" xfId="24953"/>
    <cellStyle name="T_Book1_BOQ-Puma-Update (02July, 2008) 3 2 7" xfId="4970"/>
    <cellStyle name="T_Book1_BOQ-Puma-Update (02July, 2008) 3 3" xfId="4187"/>
    <cellStyle name="T_Book1_BOQ-Puma-Update (02July, 2008) 3 3 2" xfId="5993"/>
    <cellStyle name="T_Book1_BOQ-Puma-Update (02July, 2008) 3 3 2 2" xfId="5057"/>
    <cellStyle name="T_Book1_BOQ-Puma-Update (02July, 2008) 3 3 3" xfId="8367"/>
    <cellStyle name="T_Book1_BOQ-Puma-Update (02July, 2008) 3 3 3 2" xfId="15213"/>
    <cellStyle name="T_Book1_BOQ-Puma-Update (02July, 2008) 3 3 4" xfId="15154"/>
    <cellStyle name="T_Book1_BOQ-Puma-Update (02July, 2008) 3 3 4 2" xfId="15221"/>
    <cellStyle name="T_Book1_BOQ-Puma-Update (02July, 2008) 3 3 5" xfId="9281"/>
    <cellStyle name="T_Book1_BOQ-Puma-Update (02July, 2008) 3 3 5 2" xfId="15228"/>
    <cellStyle name="T_Book1_BOQ-Puma-Update (02July, 2008) 3 3 6" xfId="2639"/>
    <cellStyle name="T_Book1_BOQ-Puma-Update (02July, 2008) 3 3 6 2" xfId="8091"/>
    <cellStyle name="T_Book1_BOQ-Puma-Update (02July, 2008) 3 3 7" xfId="7189"/>
    <cellStyle name="T_Book1_BOQ-Puma-Update (02July, 2008) 3 4" xfId="24682"/>
    <cellStyle name="T_Book1_BOQ-Puma-Update (02July, 2008) 3 4 2" xfId="24686"/>
    <cellStyle name="T_Book1_BOQ-Puma-Update (02July, 2008) 3 5" xfId="24692"/>
    <cellStyle name="T_Book1_BOQ-Puma-Update (02July, 2008) 3 5 2" xfId="24695"/>
    <cellStyle name="T_Book1_BOQ-Puma-Update (02July, 2008) 3 6" xfId="24699"/>
    <cellStyle name="T_Book1_BOQ-Puma-Update (02July, 2008) 3 6 2" xfId="24955"/>
    <cellStyle name="T_Book1_BOQ-Puma-Update (02July, 2008) 3 7" xfId="24956"/>
    <cellStyle name="T_Book1_BOQ-Puma-Update (02July, 2008) 3 7 2" xfId="24957"/>
    <cellStyle name="T_Book1_BOQ-Puma-Update (02July, 2008) 3 8" xfId="22509"/>
    <cellStyle name="T_Book1_BOQ-Puma-Update (02July, 2008) 3 8 2" xfId="24959"/>
    <cellStyle name="T_Book1_BOQ-Puma-Update (02July, 2008) 4" xfId="14342"/>
    <cellStyle name="T_Book1_BOQ-Puma-Update (02July, 2008) 4 2" xfId="14345"/>
    <cellStyle name="T_Book1_BOQ-Puma-Update (02July, 2008) 4 2 2" xfId="24711"/>
    <cellStyle name="T_Book1_BOQ-Puma-Update (02July, 2008) 4 3" xfId="24714"/>
    <cellStyle name="T_Book1_BOQ-Puma-Update (02July, 2008) 4 3 2" xfId="1081"/>
    <cellStyle name="T_Book1_BOQ-Puma-Update (02July, 2008) 4 4" xfId="24718"/>
    <cellStyle name="T_Book1_BOQ-Puma-Update (02July, 2008) 4 4 2" xfId="24721"/>
    <cellStyle name="T_Book1_BOQ-Puma-Update (02July, 2008) 4 5" xfId="24724"/>
    <cellStyle name="T_Book1_BOQ-Puma-Update (02July, 2008) 4 5 2" xfId="7867"/>
    <cellStyle name="T_Book1_BOQ-Puma-Update (02July, 2008) 4 6" xfId="875"/>
    <cellStyle name="T_Book1_BOQ-Puma-Update (02July, 2008) 4 6 2" xfId="24961"/>
    <cellStyle name="T_Book1_BOQ-Puma-Update (02July, 2008) 4 7" xfId="24962"/>
    <cellStyle name="T_Book1_BOQ-Puma-Update (02July, 2008) 5" xfId="14351"/>
    <cellStyle name="T_Book1_BOQ-Puma-Update (02July, 2008) 5 2" xfId="14356"/>
    <cellStyle name="T_Book1_BOQ-Puma-Update (02July, 2008) 5 2 2" xfId="24966"/>
    <cellStyle name="T_Book1_BOQ-Puma-Update (02July, 2008) 5 3" xfId="24968"/>
    <cellStyle name="T_Book1_BOQ-Puma-Update (02July, 2008) 5 3 2" xfId="24969"/>
    <cellStyle name="T_Book1_BOQ-Puma-Update (02July, 2008) 5 4" xfId="24971"/>
    <cellStyle name="T_Book1_BOQ-Puma-Update (02July, 2008) 5 4 2" xfId="23875"/>
    <cellStyle name="T_Book1_BOQ-Puma-Update (02July, 2008) 5 5" xfId="24972"/>
    <cellStyle name="T_Book1_BOQ-Puma-Update (02July, 2008) 5 5 2" xfId="23910"/>
    <cellStyle name="T_Book1_BOQ-Puma-Update (02July, 2008) 5 6" xfId="24973"/>
    <cellStyle name="T_Book1_BOQ-Puma-Update (02July, 2008) 5 6 2" xfId="24974"/>
    <cellStyle name="T_Book1_BOQ-Puma-Update (02July, 2008) 5 7" xfId="4968"/>
    <cellStyle name="T_Book1_BOQ-Puma-Update (02July, 2008) 6" xfId="14363"/>
    <cellStyle name="T_Book1_BOQ-Puma-Update (02July, 2008) 6 2" xfId="23729"/>
    <cellStyle name="T_Book1_BOQ-Puma-Update (02July, 2008) 6 2 2" xfId="958"/>
    <cellStyle name="T_Book1_BOQ-Puma-Update (02July, 2008) 6 3" xfId="24975"/>
    <cellStyle name="T_Book1_BOQ-Puma-Update (02July, 2008) 6 3 2" xfId="1322"/>
    <cellStyle name="T_Book1_BOQ-Puma-Update (02July, 2008) 6 4" xfId="24976"/>
    <cellStyle name="T_Book1_BOQ-Puma-Update (02July, 2008) 6 4 2" xfId="24977"/>
    <cellStyle name="T_Book1_BOQ-Puma-Update (02July, 2008) 6 5" xfId="24979"/>
    <cellStyle name="T_Book1_BOQ-Puma-Update (02July, 2008) 6 5 2" xfId="24980"/>
    <cellStyle name="T_Book1_BOQ-Puma-Update (02July, 2008) 6 6" xfId="24981"/>
    <cellStyle name="T_Book1_BOQ-Puma-Update (02July, 2008) 6 6 2" xfId="9793"/>
    <cellStyle name="T_Book1_BOQ-Puma-Update (02July, 2008) 6 7" xfId="24982"/>
    <cellStyle name="T_Book1_BOQ-Puma-Update (02July, 2008) 7" xfId="23735"/>
    <cellStyle name="T_Book1_BOQ-Puma-Update (02July, 2008) 7 2" xfId="8516"/>
    <cellStyle name="T_Book1_BOQ-Puma-Update (02July, 2008) 8" xfId="23739"/>
    <cellStyle name="T_Book1_BOQ-Puma-Update (02July, 2008) 8 2" xfId="23743"/>
    <cellStyle name="T_Book1_BOQ-Puma-Update (02July, 2008) 9" xfId="23746"/>
    <cellStyle name="T_Book1_BOQ-Puma-Update (02July, 2008) 9 2" xfId="23749"/>
    <cellStyle name="T_Book1_Cau tao gia Nop thau Mau" xfId="5664"/>
    <cellStyle name="T_Book1_Cau tao gia Nop thau Mau 10" xfId="5457"/>
    <cellStyle name="T_Book1_Cau tao gia Nop thau Mau 10 2" xfId="16142"/>
    <cellStyle name="T_Book1_Cau tao gia Nop thau Mau 11" xfId="13774"/>
    <cellStyle name="T_Book1_Cau tao gia Nop thau Mau 11 2" xfId="4738"/>
    <cellStyle name="T_Book1_Cau tao gia Nop thau Mau 12" xfId="5020"/>
    <cellStyle name="T_Book1_Cau tao gia Nop thau Mau 12 2" xfId="4033"/>
    <cellStyle name="T_Book1_Cau tao gia Nop thau Mau 2" xfId="24408"/>
    <cellStyle name="T_Book1_Cau tao gia Nop thau Mau 2 10" xfId="24985"/>
    <cellStyle name="T_Book1_Cau tao gia Nop thau Mau 2 10 2" xfId="12206"/>
    <cellStyle name="T_Book1_Cau tao gia Nop thau Mau 2 11" xfId="24986"/>
    <cellStyle name="T_Book1_Cau tao gia Nop thau Mau 2 11 2" xfId="1063"/>
    <cellStyle name="T_Book1_Cau tao gia Nop thau Mau 2 2" xfId="24412"/>
    <cellStyle name="T_Book1_Cau tao gia Nop thau Mau 2 2 2" xfId="24989"/>
    <cellStyle name="T_Book1_Cau tao gia Nop thau Mau 2 2 2 2" xfId="4141"/>
    <cellStyle name="T_Book1_Cau tao gia Nop thau Mau 2 2 2 2 2" xfId="24990"/>
    <cellStyle name="T_Book1_Cau tao gia Nop thau Mau 2 2 2 3" xfId="24992"/>
    <cellStyle name="T_Book1_Cau tao gia Nop thau Mau 2 2 2 3 2" xfId="6634"/>
    <cellStyle name="T_Book1_Cau tao gia Nop thau Mau 2 2 2 4" xfId="24993"/>
    <cellStyle name="T_Book1_Cau tao gia Nop thau Mau 2 2 2 4 2" xfId="24995"/>
    <cellStyle name="T_Book1_Cau tao gia Nop thau Mau 2 2 2 5" xfId="24996"/>
    <cellStyle name="T_Book1_Cau tao gia Nop thau Mau 2 2 2 5 2" xfId="968"/>
    <cellStyle name="T_Book1_Cau tao gia Nop thau Mau 2 2 2 6" xfId="24997"/>
    <cellStyle name="T_Book1_Cau tao gia Nop thau Mau 2 2 2 6 2" xfId="13507"/>
    <cellStyle name="T_Book1_Cau tao gia Nop thau Mau 2 2 2 7" xfId="17330"/>
    <cellStyle name="T_Book1_Cau tao gia Nop thau Mau 2 2 3" xfId="23210"/>
    <cellStyle name="T_Book1_Cau tao gia Nop thau Mau 2 2 3 2" xfId="24999"/>
    <cellStyle name="T_Book1_Cau tao gia Nop thau Mau 2 2 3 2 2" xfId="25000"/>
    <cellStyle name="T_Book1_Cau tao gia Nop thau Mau 2 2 3 3" xfId="5290"/>
    <cellStyle name="T_Book1_Cau tao gia Nop thau Mau 2 2 3 3 2" xfId="4650"/>
    <cellStyle name="T_Book1_Cau tao gia Nop thau Mau 2 2 3 4" xfId="25001"/>
    <cellStyle name="T_Book1_Cau tao gia Nop thau Mau 2 2 3 4 2" xfId="23696"/>
    <cellStyle name="T_Book1_Cau tao gia Nop thau Mau 2 2 3 5" xfId="25002"/>
    <cellStyle name="T_Book1_Cau tao gia Nop thau Mau 2 2 3 5 2" xfId="23713"/>
    <cellStyle name="T_Book1_Cau tao gia Nop thau Mau 2 2 3 6" xfId="25003"/>
    <cellStyle name="T_Book1_Cau tao gia Nop thau Mau 2 2 3 6 2" xfId="23725"/>
    <cellStyle name="T_Book1_Cau tao gia Nop thau Mau 2 2 3 7" xfId="17334"/>
    <cellStyle name="T_Book1_Cau tao gia Nop thau Mau 2 2 4" xfId="25004"/>
    <cellStyle name="T_Book1_Cau tao gia Nop thau Mau 2 2 4 2" xfId="25005"/>
    <cellStyle name="T_Book1_Cau tao gia Nop thau Mau 2 2 5" xfId="25006"/>
    <cellStyle name="T_Book1_Cau tao gia Nop thau Mau 2 2 5 2" xfId="25007"/>
    <cellStyle name="T_Book1_Cau tao gia Nop thau Mau 2 2 6" xfId="20908"/>
    <cellStyle name="T_Book1_Cau tao gia Nop thau Mau 2 2 6 2" xfId="25008"/>
    <cellStyle name="T_Book1_Cau tao gia Nop thau Mau 2 2 7" xfId="25009"/>
    <cellStyle name="T_Book1_Cau tao gia Nop thau Mau 2 2 7 2" xfId="18176"/>
    <cellStyle name="T_Book1_Cau tao gia Nop thau Mau 2 2 8" xfId="25011"/>
    <cellStyle name="T_Book1_Cau tao gia Nop thau Mau 2 2 8 2" xfId="21686"/>
    <cellStyle name="T_Book1_Cau tao gia Nop thau Mau 2 3" xfId="20354"/>
    <cellStyle name="T_Book1_Cau tao gia Nop thau Mau 2 3 2" xfId="16770"/>
    <cellStyle name="T_Book1_Cau tao gia Nop thau Mau 2 3 2 2" xfId="12133"/>
    <cellStyle name="T_Book1_Cau tao gia Nop thau Mau 2 3 2 2 2" xfId="25012"/>
    <cellStyle name="T_Book1_Cau tao gia Nop thau Mau 2 3 2 3" xfId="25013"/>
    <cellStyle name="T_Book1_Cau tao gia Nop thau Mau 2 3 2 3 2" xfId="25014"/>
    <cellStyle name="T_Book1_Cau tao gia Nop thau Mau 2 3 2 4" xfId="25015"/>
    <cellStyle name="T_Book1_Cau tao gia Nop thau Mau 2 3 2 4 2" xfId="14768"/>
    <cellStyle name="T_Book1_Cau tao gia Nop thau Mau 2 3 2 5" xfId="24994"/>
    <cellStyle name="T_Book1_Cau tao gia Nop thau Mau 2 3 2 5 2" xfId="25017"/>
    <cellStyle name="T_Book1_Cau tao gia Nop thau Mau 2 3 2 6" xfId="4434"/>
    <cellStyle name="T_Book1_Cau tao gia Nop thau Mau 2 3 2 6 2" xfId="3896"/>
    <cellStyle name="T_Book1_Cau tao gia Nop thau Mau 2 3 2 7" xfId="25018"/>
    <cellStyle name="T_Book1_Cau tao gia Nop thau Mau 2 3 3" xfId="16773"/>
    <cellStyle name="T_Book1_Cau tao gia Nop thau Mau 2 3 3 2" xfId="12150"/>
    <cellStyle name="T_Book1_Cau tao gia Nop thau Mau 2 3 3 2 2" xfId="22064"/>
    <cellStyle name="T_Book1_Cau tao gia Nop thau Mau 2 3 3 3" xfId="24515"/>
    <cellStyle name="T_Book1_Cau tao gia Nop thau Mau 2 3 3 3 2" xfId="22120"/>
    <cellStyle name="T_Book1_Cau tao gia Nop thau Mau 2 3 3 4" xfId="25019"/>
    <cellStyle name="T_Book1_Cau tao gia Nop thau Mau 2 3 3 4 2" xfId="22136"/>
    <cellStyle name="T_Book1_Cau tao gia Nop thau Mau 2 3 3 5" xfId="970"/>
    <cellStyle name="T_Book1_Cau tao gia Nop thau Mau 2 3 3 5 2" xfId="9966"/>
    <cellStyle name="T_Book1_Cau tao gia Nop thau Mau 2 3 3 6" xfId="25021"/>
    <cellStyle name="T_Book1_Cau tao gia Nop thau Mau 2 3 3 6 2" xfId="3413"/>
    <cellStyle name="T_Book1_Cau tao gia Nop thau Mau 2 3 3 7" xfId="25022"/>
    <cellStyle name="T_Book1_Cau tao gia Nop thau Mau 2 3 4" xfId="16491"/>
    <cellStyle name="T_Book1_Cau tao gia Nop thau Mau 2 3 4 2" xfId="15647"/>
    <cellStyle name="T_Book1_Cau tao gia Nop thau Mau 2 3 5" xfId="25023"/>
    <cellStyle name="T_Book1_Cau tao gia Nop thau Mau 2 3 5 2" xfId="25024"/>
    <cellStyle name="T_Book1_Cau tao gia Nop thau Mau 2 3 6" xfId="20912"/>
    <cellStyle name="T_Book1_Cau tao gia Nop thau Mau 2 3 6 2" xfId="25025"/>
    <cellStyle name="T_Book1_Cau tao gia Nop thau Mau 2 3 7" xfId="25026"/>
    <cellStyle name="T_Book1_Cau tao gia Nop thau Mau 2 3 7 2" xfId="9568"/>
    <cellStyle name="T_Book1_Cau tao gia Nop thau Mau 2 3 8" xfId="25028"/>
    <cellStyle name="T_Book1_Cau tao gia Nop thau Mau 2 3 8 2" xfId="25029"/>
    <cellStyle name="T_Book1_Cau tao gia Nop thau Mau 2 4" xfId="25030"/>
    <cellStyle name="T_Book1_Cau tao gia Nop thau Mau 2 4 2" xfId="16794"/>
    <cellStyle name="T_Book1_Cau tao gia Nop thau Mau 2 4 2 2" xfId="12196"/>
    <cellStyle name="T_Book1_Cau tao gia Nop thau Mau 2 4 3" xfId="16798"/>
    <cellStyle name="T_Book1_Cau tao gia Nop thau Mau 2 4 3 2" xfId="12220"/>
    <cellStyle name="T_Book1_Cau tao gia Nop thau Mau 2 4 4" xfId="16802"/>
    <cellStyle name="T_Book1_Cau tao gia Nop thau Mau 2 4 4 2" xfId="14327"/>
    <cellStyle name="T_Book1_Cau tao gia Nop thau Mau 2 4 5" xfId="25034"/>
    <cellStyle name="T_Book1_Cau tao gia Nop thau Mau 2 4 5 2" xfId="14362"/>
    <cellStyle name="T_Book1_Cau tao gia Nop thau Mau 2 4 6" xfId="3591"/>
    <cellStyle name="T_Book1_Cau tao gia Nop thau Mau 2 4 6 2" xfId="25036"/>
    <cellStyle name="T_Book1_Cau tao gia Nop thau Mau 2 4 7" xfId="25039"/>
    <cellStyle name="T_Book1_Cau tao gia Nop thau Mau 2 5" xfId="25041"/>
    <cellStyle name="T_Book1_Cau tao gia Nop thau Mau 2 5 2" xfId="13673"/>
    <cellStyle name="T_Book1_Cau tao gia Nop thau Mau 2 5 2 2" xfId="814"/>
    <cellStyle name="T_Book1_Cau tao gia Nop thau Mau 2 5 3" xfId="13677"/>
    <cellStyle name="T_Book1_Cau tao gia Nop thau Mau 2 5 3 2" xfId="13681"/>
    <cellStyle name="T_Book1_Cau tao gia Nop thau Mau 2 5 4" xfId="13683"/>
    <cellStyle name="T_Book1_Cau tao gia Nop thau Mau 2 5 4 2" xfId="1157"/>
    <cellStyle name="T_Book1_Cau tao gia Nop thau Mau 2 5 5" xfId="3166"/>
    <cellStyle name="T_Book1_Cau tao gia Nop thau Mau 2 5 5 2" xfId="715"/>
    <cellStyle name="T_Book1_Cau tao gia Nop thau Mau 2 5 6" xfId="13687"/>
    <cellStyle name="T_Book1_Cau tao gia Nop thau Mau 2 5 6 2" xfId="13692"/>
    <cellStyle name="T_Book1_Cau tao gia Nop thau Mau 2 5 7" xfId="13694"/>
    <cellStyle name="T_Book1_Cau tao gia Nop thau Mau 2 6" xfId="2378"/>
    <cellStyle name="T_Book1_Cau tao gia Nop thau Mau 2 6 2" xfId="23786"/>
    <cellStyle name="T_Book1_Cau tao gia Nop thau Mau 2 6 2 2" xfId="23789"/>
    <cellStyle name="T_Book1_Cau tao gia Nop thau Mau 2 6 3" xfId="23803"/>
    <cellStyle name="T_Book1_Cau tao gia Nop thau Mau 2 6 3 2" xfId="23806"/>
    <cellStyle name="T_Book1_Cau tao gia Nop thau Mau 2 6 4" xfId="6847"/>
    <cellStyle name="T_Book1_Cau tao gia Nop thau Mau 2 6 4 2" xfId="23823"/>
    <cellStyle name="T_Book1_Cau tao gia Nop thau Mau 2 6 5" xfId="23829"/>
    <cellStyle name="T_Book1_Cau tao gia Nop thau Mau 2 6 5 2" xfId="23831"/>
    <cellStyle name="T_Book1_Cau tao gia Nop thau Mau 2 6 6" xfId="20920"/>
    <cellStyle name="T_Book1_Cau tao gia Nop thau Mau 2 6 6 2" xfId="23833"/>
    <cellStyle name="T_Book1_Cau tao gia Nop thau Mau 2 6 7" xfId="23837"/>
    <cellStyle name="T_Book1_Cau tao gia Nop thau Mau 2 7" xfId="25043"/>
    <cellStyle name="T_Book1_Cau tao gia Nop thau Mau 2 7 2" xfId="25046"/>
    <cellStyle name="T_Book1_Cau tao gia Nop thau Mau 2 8" xfId="25048"/>
    <cellStyle name="T_Book1_Cau tao gia Nop thau Mau 2 8 2" xfId="25052"/>
    <cellStyle name="T_Book1_Cau tao gia Nop thau Mau 2 9" xfId="2951"/>
    <cellStyle name="T_Book1_Cau tao gia Nop thau Mau 2 9 2" xfId="25055"/>
    <cellStyle name="T_Book1_Cau tao gia Nop thau Mau 3" xfId="24416"/>
    <cellStyle name="T_Book1_Cau tao gia Nop thau Mau 3 2" xfId="7431"/>
    <cellStyle name="T_Book1_Cau tao gia Nop thau Mau 3 2 2" xfId="25056"/>
    <cellStyle name="T_Book1_Cau tao gia Nop thau Mau 3 2 2 2" xfId="22462"/>
    <cellStyle name="T_Book1_Cau tao gia Nop thau Mau 3 2 3" xfId="25057"/>
    <cellStyle name="T_Book1_Cau tao gia Nop thau Mau 3 2 3 2" xfId="22476"/>
    <cellStyle name="T_Book1_Cau tao gia Nop thau Mau 3 2 4" xfId="25059"/>
    <cellStyle name="T_Book1_Cau tao gia Nop thau Mau 3 2 4 2" xfId="25061"/>
    <cellStyle name="T_Book1_Cau tao gia Nop thau Mau 3 2 5" xfId="25063"/>
    <cellStyle name="T_Book1_Cau tao gia Nop thau Mau 3 2 5 2" xfId="25065"/>
    <cellStyle name="T_Book1_Cau tao gia Nop thau Mau 3 2 6" xfId="25067"/>
    <cellStyle name="T_Book1_Cau tao gia Nop thau Mau 3 2 6 2" xfId="25069"/>
    <cellStyle name="T_Book1_Cau tao gia Nop thau Mau 3 2 7" xfId="25072"/>
    <cellStyle name="T_Book1_Cau tao gia Nop thau Mau 3 3" xfId="2027"/>
    <cellStyle name="T_Book1_Cau tao gia Nop thau Mau 3 3 2" xfId="3890"/>
    <cellStyle name="T_Book1_Cau tao gia Nop thau Mau 3 3 2 2" xfId="1178"/>
    <cellStyle name="T_Book1_Cau tao gia Nop thau Mau 3 3 3" xfId="16828"/>
    <cellStyle name="T_Book1_Cau tao gia Nop thau Mau 3 3 3 2" xfId="16831"/>
    <cellStyle name="T_Book1_Cau tao gia Nop thau Mau 3 3 4" xfId="16548"/>
    <cellStyle name="T_Book1_Cau tao gia Nop thau Mau 3 3 4 2" xfId="25074"/>
    <cellStyle name="T_Book1_Cau tao gia Nop thau Mau 3 3 5" xfId="25076"/>
    <cellStyle name="T_Book1_Cau tao gia Nop thau Mau 3 3 5 2" xfId="25078"/>
    <cellStyle name="T_Book1_Cau tao gia Nop thau Mau 3 3 6" xfId="25080"/>
    <cellStyle name="T_Book1_Cau tao gia Nop thau Mau 3 3 6 2" xfId="25082"/>
    <cellStyle name="T_Book1_Cau tao gia Nop thau Mau 3 3 7" xfId="25085"/>
    <cellStyle name="T_Book1_Cau tao gia Nop thau Mau 3 4" xfId="7436"/>
    <cellStyle name="T_Book1_Cau tao gia Nop thau Mau 3 4 2" xfId="16851"/>
    <cellStyle name="T_Book1_Cau tao gia Nop thau Mau 3 5" xfId="7440"/>
    <cellStyle name="T_Book1_Cau tao gia Nop thau Mau 3 5 2" xfId="25087"/>
    <cellStyle name="T_Book1_Cau tao gia Nop thau Mau 3 6" xfId="7444"/>
    <cellStyle name="T_Book1_Cau tao gia Nop thau Mau 3 6 2" xfId="25089"/>
    <cellStyle name="T_Book1_Cau tao gia Nop thau Mau 3 7" xfId="7450"/>
    <cellStyle name="T_Book1_Cau tao gia Nop thau Mau 3 7 2" xfId="14591"/>
    <cellStyle name="T_Book1_Cau tao gia Nop thau Mau 3 8" xfId="25091"/>
    <cellStyle name="T_Book1_Cau tao gia Nop thau Mau 3 8 2" xfId="5506"/>
    <cellStyle name="T_Book1_Cau tao gia Nop thau Mau 4" xfId="12251"/>
    <cellStyle name="T_Book1_Cau tao gia Nop thau Mau 4 2" xfId="24422"/>
    <cellStyle name="T_Book1_Cau tao gia Nop thau Mau 4 2 2" xfId="25094"/>
    <cellStyle name="T_Book1_Cau tao gia Nop thau Mau 4 2 2 2" xfId="25095"/>
    <cellStyle name="T_Book1_Cau tao gia Nop thau Mau 4 2 3" xfId="25096"/>
    <cellStyle name="T_Book1_Cau tao gia Nop thau Mau 4 2 3 2" xfId="25097"/>
    <cellStyle name="T_Book1_Cau tao gia Nop thau Mau 4 2 4" xfId="25098"/>
    <cellStyle name="T_Book1_Cau tao gia Nop thau Mau 4 2 4 2" xfId="25099"/>
    <cellStyle name="T_Book1_Cau tao gia Nop thau Mau 4 2 5" xfId="25100"/>
    <cellStyle name="T_Book1_Cau tao gia Nop thau Mau 4 2 5 2" xfId="25101"/>
    <cellStyle name="T_Book1_Cau tao gia Nop thau Mau 4 2 6" xfId="1477"/>
    <cellStyle name="T_Book1_Cau tao gia Nop thau Mau 4 2 6 2" xfId="7524"/>
    <cellStyle name="T_Book1_Cau tao gia Nop thau Mau 4 2 7" xfId="25103"/>
    <cellStyle name="T_Book1_Cau tao gia Nop thau Mau 4 3" xfId="25104"/>
    <cellStyle name="T_Book1_Cau tao gia Nop thau Mau 4 3 2" xfId="21796"/>
    <cellStyle name="T_Book1_Cau tao gia Nop thau Mau 4 3 2 2" xfId="21799"/>
    <cellStyle name="T_Book1_Cau tao gia Nop thau Mau 4 3 3" xfId="21803"/>
    <cellStyle name="T_Book1_Cau tao gia Nop thau Mau 4 3 3 2" xfId="21806"/>
    <cellStyle name="T_Book1_Cau tao gia Nop thau Mau 4 3 4" xfId="25105"/>
    <cellStyle name="T_Book1_Cau tao gia Nop thau Mau 4 3 4 2" xfId="25106"/>
    <cellStyle name="T_Book1_Cau tao gia Nop thau Mau 4 3 5" xfId="25107"/>
    <cellStyle name="T_Book1_Cau tao gia Nop thau Mau 4 3 5 2" xfId="25108"/>
    <cellStyle name="T_Book1_Cau tao gia Nop thau Mau 4 3 6" xfId="24455"/>
    <cellStyle name="T_Book1_Cau tao gia Nop thau Mau 4 3 6 2" xfId="22280"/>
    <cellStyle name="T_Book1_Cau tao gia Nop thau Mau 4 3 7" xfId="25111"/>
    <cellStyle name="T_Book1_Cau tao gia Nop thau Mau 4 4" xfId="25112"/>
    <cellStyle name="T_Book1_Cau tao gia Nop thau Mau 4 4 2" xfId="21843"/>
    <cellStyle name="T_Book1_Cau tao gia Nop thau Mau 4 5" xfId="25115"/>
    <cellStyle name="T_Book1_Cau tao gia Nop thau Mau 4 5 2" xfId="21870"/>
    <cellStyle name="T_Book1_Cau tao gia Nop thau Mau 4 6" xfId="25116"/>
    <cellStyle name="T_Book1_Cau tao gia Nop thau Mau 4 6 2" xfId="21881"/>
    <cellStyle name="T_Book1_Cau tao gia Nop thau Mau 4 7" xfId="25117"/>
    <cellStyle name="T_Book1_Cau tao gia Nop thau Mau 4 7 2" xfId="2268"/>
    <cellStyle name="T_Book1_Cau tao gia Nop thau Mau 4 8" xfId="25118"/>
    <cellStyle name="T_Book1_Cau tao gia Nop thau Mau 4 8 2" xfId="14805"/>
    <cellStyle name="T_Book1_Cau tao gia Nop thau Mau 5" xfId="14940"/>
    <cellStyle name="T_Book1_Cau tao gia Nop thau Mau 5 2" xfId="4852"/>
    <cellStyle name="T_Book1_Cau tao gia Nop thau Mau 5 2 2" xfId="25119"/>
    <cellStyle name="T_Book1_Cau tao gia Nop thau Mau 5 3" xfId="25120"/>
    <cellStyle name="T_Book1_Cau tao gia Nop thau Mau 5 3 2" xfId="25121"/>
    <cellStyle name="T_Book1_Cau tao gia Nop thau Mau 5 4" xfId="25122"/>
    <cellStyle name="T_Book1_Cau tao gia Nop thau Mau 5 4 2" xfId="15395"/>
    <cellStyle name="T_Book1_Cau tao gia Nop thau Mau 5 5" xfId="25125"/>
    <cellStyle name="T_Book1_Cau tao gia Nop thau Mau 5 5 2" xfId="6408"/>
    <cellStyle name="T_Book1_Cau tao gia Nop thau Mau 5 6" xfId="25126"/>
    <cellStyle name="T_Book1_Cau tao gia Nop thau Mau 5 6 2" xfId="25127"/>
    <cellStyle name="T_Book1_Cau tao gia Nop thau Mau 5 7" xfId="25128"/>
    <cellStyle name="T_Book1_Cau tao gia Nop thau Mau 6" xfId="16169"/>
    <cellStyle name="T_Book1_Cau tao gia Nop thau Mau 6 2" xfId="16171"/>
    <cellStyle name="T_Book1_Cau tao gia Nop thau Mau 6 2 2" xfId="25129"/>
    <cellStyle name="T_Book1_Cau tao gia Nop thau Mau 6 3" xfId="25130"/>
    <cellStyle name="T_Book1_Cau tao gia Nop thau Mau 6 3 2" xfId="2487"/>
    <cellStyle name="T_Book1_Cau tao gia Nop thau Mau 6 4" xfId="25133"/>
    <cellStyle name="T_Book1_Cau tao gia Nop thau Mau 6 4 2" xfId="17046"/>
    <cellStyle name="T_Book1_Cau tao gia Nop thau Mau 6 5" xfId="8672"/>
    <cellStyle name="T_Book1_Cau tao gia Nop thau Mau 6 5 2" xfId="15480"/>
    <cellStyle name="T_Book1_Cau tao gia Nop thau Mau 6 6" xfId="16281"/>
    <cellStyle name="T_Book1_Cau tao gia Nop thau Mau 6 6 2" xfId="15582"/>
    <cellStyle name="T_Book1_Cau tao gia Nop thau Mau 6 7" xfId="16435"/>
    <cellStyle name="T_Book1_Cau tao gia Nop thau Mau 7" xfId="16173"/>
    <cellStyle name="T_Book1_Cau tao gia Nop thau Mau 7 2" xfId="16175"/>
    <cellStyle name="T_Book1_Cau tao gia Nop thau Mau 7 2 2" xfId="840"/>
    <cellStyle name="T_Book1_Cau tao gia Nop thau Mau 7 3" xfId="25137"/>
    <cellStyle name="T_Book1_Cau tao gia Nop thau Mau 7 3 2" xfId="25139"/>
    <cellStyle name="T_Book1_Cau tao gia Nop thau Mau 7 4" xfId="25142"/>
    <cellStyle name="T_Book1_Cau tao gia Nop thau Mau 7 4 2" xfId="25145"/>
    <cellStyle name="T_Book1_Cau tao gia Nop thau Mau 7 5" xfId="25147"/>
    <cellStyle name="T_Book1_Cau tao gia Nop thau Mau 7 5 2" xfId="25149"/>
    <cellStyle name="T_Book1_Cau tao gia Nop thau Mau 7 6" xfId="25151"/>
    <cellStyle name="T_Book1_Cau tao gia Nop thau Mau 7 6 2" xfId="3191"/>
    <cellStyle name="T_Book1_Cau tao gia Nop thau Mau 7 7" xfId="25153"/>
    <cellStyle name="T_Book1_Cau tao gia Nop thau Mau 8" xfId="6760"/>
    <cellStyle name="T_Book1_Cau tao gia Nop thau Mau 8 2" xfId="8973"/>
    <cellStyle name="T_Book1_Cau tao gia Nop thau Mau 9" xfId="16178"/>
    <cellStyle name="T_Book1_Cau tao gia Nop thau Mau 9 2" xfId="9025"/>
    <cellStyle name="T_Book1_Cau tao gia Nop thau Mau_BOQ Piling" xfId="25155"/>
    <cellStyle name="T_Book1_Cau tao gia Nop thau Mau_BOQ Piling 10" xfId="14943"/>
    <cellStyle name="T_Book1_Cau tao gia Nop thau Mau_BOQ Piling 10 2" xfId="25156"/>
    <cellStyle name="T_Book1_Cau tao gia Nop thau Mau_BOQ Piling 11" xfId="23754"/>
    <cellStyle name="T_Book1_Cau tao gia Nop thau Mau_BOQ Piling 11 2" xfId="25157"/>
    <cellStyle name="T_Book1_Cau tao gia Nop thau Mau_BOQ Piling 2" xfId="3089"/>
    <cellStyle name="T_Book1_Cau tao gia Nop thau Mau_BOQ Piling 2 2" xfId="25159"/>
    <cellStyle name="T_Book1_Cau tao gia Nop thau Mau_BOQ Piling 2 2 2" xfId="25160"/>
    <cellStyle name="T_Book1_Cau tao gia Nop thau Mau_BOQ Piling 2 2 2 2" xfId="8040"/>
    <cellStyle name="T_Book1_Cau tao gia Nop thau Mau_BOQ Piling 2 2 3" xfId="25161"/>
    <cellStyle name="T_Book1_Cau tao gia Nop thau Mau_BOQ Piling 2 2 3 2" xfId="11414"/>
    <cellStyle name="T_Book1_Cau tao gia Nop thau Mau_BOQ Piling 2 2 4" xfId="19812"/>
    <cellStyle name="T_Book1_Cau tao gia Nop thau Mau_BOQ Piling 2 2 4 2" xfId="6298"/>
    <cellStyle name="T_Book1_Cau tao gia Nop thau Mau_BOQ Piling 2 2 5" xfId="19814"/>
    <cellStyle name="T_Book1_Cau tao gia Nop thau Mau_BOQ Piling 2 2 5 2" xfId="7820"/>
    <cellStyle name="T_Book1_Cau tao gia Nop thau Mau_BOQ Piling 2 2 6" xfId="15218"/>
    <cellStyle name="T_Book1_Cau tao gia Nop thau Mau_BOQ Piling 2 2 6 2" xfId="7101"/>
    <cellStyle name="T_Book1_Cau tao gia Nop thau Mau_BOQ Piling 2 2 7" xfId="17115"/>
    <cellStyle name="T_Book1_Cau tao gia Nop thau Mau_BOQ Piling 2 3" xfId="419"/>
    <cellStyle name="T_Book1_Cau tao gia Nop thau Mau_BOQ Piling 2 3 2" xfId="3348"/>
    <cellStyle name="T_Book1_Cau tao gia Nop thau Mau_BOQ Piling 2 3 2 2" xfId="16696"/>
    <cellStyle name="T_Book1_Cau tao gia Nop thau Mau_BOQ Piling 2 3 3" xfId="16698"/>
    <cellStyle name="T_Book1_Cau tao gia Nop thau Mau_BOQ Piling 2 3 3 2" xfId="14475"/>
    <cellStyle name="T_Book1_Cau tao gia Nop thau Mau_BOQ Piling 2 3 4" xfId="16402"/>
    <cellStyle name="T_Book1_Cau tao gia Nop thau Mau_BOQ Piling 2 3 4 2" xfId="2358"/>
    <cellStyle name="T_Book1_Cau tao gia Nop thau Mau_BOQ Piling 2 3 5" xfId="19820"/>
    <cellStyle name="T_Book1_Cau tao gia Nop thau Mau_BOQ Piling 2 3 5 2" xfId="19823"/>
    <cellStyle name="T_Book1_Cau tao gia Nop thau Mau_BOQ Piling 2 3 6" xfId="15225"/>
    <cellStyle name="T_Book1_Cau tao gia Nop thau Mau_BOQ Piling 2 3 6 2" xfId="19828"/>
    <cellStyle name="T_Book1_Cau tao gia Nop thau Mau_BOQ Piling 2 3 7" xfId="13859"/>
    <cellStyle name="T_Book1_Cau tao gia Nop thau Mau_BOQ Piling 2 4" xfId="438"/>
    <cellStyle name="T_Book1_Cau tao gia Nop thau Mau_BOQ Piling 2 4 2" xfId="783"/>
    <cellStyle name="T_Book1_Cau tao gia Nop thau Mau_BOQ Piling 2 5" xfId="251"/>
    <cellStyle name="T_Book1_Cau tao gia Nop thau Mau_BOQ Piling 2 5 2" xfId="354"/>
    <cellStyle name="T_Book1_Cau tao gia Nop thau Mau_BOQ Piling 2 6" xfId="81"/>
    <cellStyle name="T_Book1_Cau tao gia Nop thau Mau_BOQ Piling 2 6 2" xfId="7423"/>
    <cellStyle name="T_Book1_Cau tao gia Nop thau Mau_BOQ Piling 2 7" xfId="502"/>
    <cellStyle name="T_Book1_Cau tao gia Nop thau Mau_BOQ Piling 2 7 2" xfId="5041"/>
    <cellStyle name="T_Book1_Cau tao gia Nop thau Mau_BOQ Piling 2 8" xfId="523"/>
    <cellStyle name="T_Book1_Cau tao gia Nop thau Mau_BOQ Piling 2 8 2" xfId="1217"/>
    <cellStyle name="T_Book1_Cau tao gia Nop thau Mau_BOQ Piling 3" xfId="12245"/>
    <cellStyle name="T_Book1_Cau tao gia Nop thau Mau_BOQ Piling 3 2" xfId="22236"/>
    <cellStyle name="T_Book1_Cau tao gia Nop thau Mau_BOQ Piling 3 2 2" xfId="14609"/>
    <cellStyle name="T_Book1_Cau tao gia Nop thau Mau_BOQ Piling 3 2 2 2" xfId="1019"/>
    <cellStyle name="T_Book1_Cau tao gia Nop thau Mau_BOQ Piling 3 2 3" xfId="14613"/>
    <cellStyle name="T_Book1_Cau tao gia Nop thau Mau_BOQ Piling 3 2 3 2" xfId="2332"/>
    <cellStyle name="T_Book1_Cau tao gia Nop thau Mau_BOQ Piling 3 2 4" xfId="14619"/>
    <cellStyle name="T_Book1_Cau tao gia Nop thau Mau_BOQ Piling 3 2 4 2" xfId="14623"/>
    <cellStyle name="T_Book1_Cau tao gia Nop thau Mau_BOQ Piling 3 2 5" xfId="14628"/>
    <cellStyle name="T_Book1_Cau tao gia Nop thau Mau_BOQ Piling 3 2 5 2" xfId="21288"/>
    <cellStyle name="T_Book1_Cau tao gia Nop thau Mau_BOQ Piling 3 2 6" xfId="25163"/>
    <cellStyle name="T_Book1_Cau tao gia Nop thau Mau_BOQ Piling 3 2 6 2" xfId="25168"/>
    <cellStyle name="T_Book1_Cau tao gia Nop thau Mau_BOQ Piling 3 2 7" xfId="25170"/>
    <cellStyle name="T_Book1_Cau tao gia Nop thau Mau_BOQ Piling 3 3" xfId="22238"/>
    <cellStyle name="T_Book1_Cau tao gia Nop thau Mau_BOQ Piling 3 3 2" xfId="25172"/>
    <cellStyle name="T_Book1_Cau tao gia Nop thau Mau_BOQ Piling 3 3 2 2" xfId="19905"/>
    <cellStyle name="T_Book1_Cau tao gia Nop thau Mau_BOQ Piling 3 3 3" xfId="25174"/>
    <cellStyle name="T_Book1_Cau tao gia Nop thau Mau_BOQ Piling 3 3 3 2" xfId="25176"/>
    <cellStyle name="T_Book1_Cau tao gia Nop thau Mau_BOQ Piling 3 3 4" xfId="2507"/>
    <cellStyle name="T_Book1_Cau tao gia Nop thau Mau_BOQ Piling 3 3 4 2" xfId="25178"/>
    <cellStyle name="T_Book1_Cau tao gia Nop thau Mau_BOQ Piling 3 3 5" xfId="25181"/>
    <cellStyle name="T_Book1_Cau tao gia Nop thau Mau_BOQ Piling 3 3 5 2" xfId="25183"/>
    <cellStyle name="T_Book1_Cau tao gia Nop thau Mau_BOQ Piling 3 3 6" xfId="25185"/>
    <cellStyle name="T_Book1_Cau tao gia Nop thau Mau_BOQ Piling 3 3 6 2" xfId="6911"/>
    <cellStyle name="T_Book1_Cau tao gia Nop thau Mau_BOQ Piling 3 3 7" xfId="25190"/>
    <cellStyle name="T_Book1_Cau tao gia Nop thau Mau_BOQ Piling 3 4" xfId="25192"/>
    <cellStyle name="T_Book1_Cau tao gia Nop thau Mau_BOQ Piling 3 4 2" xfId="25194"/>
    <cellStyle name="T_Book1_Cau tao gia Nop thau Mau_BOQ Piling 3 5" xfId="25195"/>
    <cellStyle name="T_Book1_Cau tao gia Nop thau Mau_BOQ Piling 3 5 2" xfId="21187"/>
    <cellStyle name="T_Book1_Cau tao gia Nop thau Mau_BOQ Piling 3 6" xfId="25196"/>
    <cellStyle name="T_Book1_Cau tao gia Nop thau Mau_BOQ Piling 3 6 2" xfId="21222"/>
    <cellStyle name="T_Book1_Cau tao gia Nop thau Mau_BOQ Piling 3 7" xfId="25197"/>
    <cellStyle name="T_Book1_Cau tao gia Nop thau Mau_BOQ Piling 3 7 2" xfId="6222"/>
    <cellStyle name="T_Book1_Cau tao gia Nop thau Mau_BOQ Piling 3 8" xfId="32"/>
    <cellStyle name="T_Book1_Cau tao gia Nop thau Mau_BOQ Piling 3 8 2" xfId="21263"/>
    <cellStyle name="T_Book1_Cau tao gia Nop thau Mau_BOQ Piling 4" xfId="14928"/>
    <cellStyle name="T_Book1_Cau tao gia Nop thau Mau_BOQ Piling 4 2" xfId="22251"/>
    <cellStyle name="T_Book1_Cau tao gia Nop thau Mau_BOQ Piling 4 2 2" xfId="22253"/>
    <cellStyle name="T_Book1_Cau tao gia Nop thau Mau_BOQ Piling 4 3" xfId="22256"/>
    <cellStyle name="T_Book1_Cau tao gia Nop thau Mau_BOQ Piling 4 3 2" xfId="25198"/>
    <cellStyle name="T_Book1_Cau tao gia Nop thau Mau_BOQ Piling 4 4" xfId="25199"/>
    <cellStyle name="T_Book1_Cau tao gia Nop thau Mau_BOQ Piling 4 4 2" xfId="16918"/>
    <cellStyle name="T_Book1_Cau tao gia Nop thau Mau_BOQ Piling 4 5" xfId="1559"/>
    <cellStyle name="T_Book1_Cau tao gia Nop thau Mau_BOQ Piling 4 5 2" xfId="16933"/>
    <cellStyle name="T_Book1_Cau tao gia Nop thau Mau_BOQ Piling 4 6" xfId="25201"/>
    <cellStyle name="T_Book1_Cau tao gia Nop thau Mau_BOQ Piling 4 6 2" xfId="25202"/>
    <cellStyle name="T_Book1_Cau tao gia Nop thau Mau_BOQ Piling 4 7" xfId="25203"/>
    <cellStyle name="T_Book1_Cau tao gia Nop thau Mau_BOQ Piling 5" xfId="4674"/>
    <cellStyle name="T_Book1_Cau tao gia Nop thau Mau_BOQ Piling 5 2" xfId="21914"/>
    <cellStyle name="T_Book1_Cau tao gia Nop thau Mau_BOQ Piling 5 2 2" xfId="21916"/>
    <cellStyle name="T_Book1_Cau tao gia Nop thau Mau_BOQ Piling 5 3" xfId="920"/>
    <cellStyle name="T_Book1_Cau tao gia Nop thau Mau_BOQ Piling 5 3 2" xfId="21918"/>
    <cellStyle name="T_Book1_Cau tao gia Nop thau Mau_BOQ Piling 5 4" xfId="4888"/>
    <cellStyle name="T_Book1_Cau tao gia Nop thau Mau_BOQ Piling 5 4 2" xfId="16960"/>
    <cellStyle name="T_Book1_Cau tao gia Nop thau Mau_BOQ Piling 5 5" xfId="21921"/>
    <cellStyle name="T_Book1_Cau tao gia Nop thau Mau_BOQ Piling 5 5 2" xfId="16975"/>
    <cellStyle name="T_Book1_Cau tao gia Nop thau Mau_BOQ Piling 5 6" xfId="25204"/>
    <cellStyle name="T_Book1_Cau tao gia Nop thau Mau_BOQ Piling 5 6 2" xfId="11018"/>
    <cellStyle name="T_Book1_Cau tao gia Nop thau Mau_BOQ Piling 5 7" xfId="25206"/>
    <cellStyle name="T_Book1_Cau tao gia Nop thau Mau_BOQ Piling 6" xfId="25209"/>
    <cellStyle name="T_Book1_Cau tao gia Nop thau Mau_BOQ Piling 6 2" xfId="11432"/>
    <cellStyle name="T_Book1_Cau tao gia Nop thau Mau_BOQ Piling 6 2 2" xfId="11437"/>
    <cellStyle name="T_Book1_Cau tao gia Nop thau Mau_BOQ Piling 6 3" xfId="21950"/>
    <cellStyle name="T_Book1_Cau tao gia Nop thau Mau_BOQ Piling 6 3 2" xfId="21953"/>
    <cellStyle name="T_Book1_Cau tao gia Nop thau Mau_BOQ Piling 6 4" xfId="21957"/>
    <cellStyle name="T_Book1_Cau tao gia Nop thau Mau_BOQ Piling 6 4 2" xfId="21961"/>
    <cellStyle name="T_Book1_Cau tao gia Nop thau Mau_BOQ Piling 6 5" xfId="21966"/>
    <cellStyle name="T_Book1_Cau tao gia Nop thau Mau_BOQ Piling 6 5 2" xfId="21969"/>
    <cellStyle name="T_Book1_Cau tao gia Nop thau Mau_BOQ Piling 6 6" xfId="25210"/>
    <cellStyle name="T_Book1_Cau tao gia Nop thau Mau_BOQ Piling 6 6 2" xfId="22915"/>
    <cellStyle name="T_Book1_Cau tao gia Nop thau Mau_BOQ Piling 6 7" xfId="25212"/>
    <cellStyle name="T_Book1_Cau tao gia Nop thau Mau_BOQ Piling 7" xfId="24430"/>
    <cellStyle name="T_Book1_Cau tao gia Nop thau Mau_BOQ Piling 7 2" xfId="21986"/>
    <cellStyle name="T_Book1_Cau tao gia Nop thau Mau_BOQ Piling 8" xfId="25215"/>
    <cellStyle name="T_Book1_Cau tao gia Nop thau Mau_BOQ Piling 8 2" xfId="21999"/>
    <cellStyle name="T_Book1_Cau tao gia Nop thau Mau_BOQ Piling 9" xfId="25216"/>
    <cellStyle name="T_Book1_Cau tao gia Nop thau Mau_BOQ Piling 9 2" xfId="22013"/>
    <cellStyle name="T_Book1_Cau tao gia Nop thau Mau_Schematic Cost Plan - Basement 20032011" xfId="25218"/>
    <cellStyle name="T_Book1_Cau tao gia Nop thau Mau_Schematic Cost Plan - Basement 20032011 10" xfId="9486"/>
    <cellStyle name="T_Book1_Cau tao gia Nop thau Mau_Schematic Cost Plan - Basement 20032011 10 2" xfId="12186"/>
    <cellStyle name="T_Book1_Cau tao gia Nop thau Mau_Schematic Cost Plan - Basement 20032011 11" xfId="24984"/>
    <cellStyle name="T_Book1_Cau tao gia Nop thau Mau_Schematic Cost Plan - Basement 20032011 11 2" xfId="12207"/>
    <cellStyle name="T_Book1_Cau tao gia Nop thau Mau_Schematic Cost Plan - Basement 20032011 2" xfId="25221"/>
    <cellStyle name="T_Book1_Cau tao gia Nop thau Mau_Schematic Cost Plan - Basement 20032011 2 2" xfId="25224"/>
    <cellStyle name="T_Book1_Cau tao gia Nop thau Mau_Schematic Cost Plan - Basement 20032011 2 2 2" xfId="23086"/>
    <cellStyle name="T_Book1_Cau tao gia Nop thau Mau_Schematic Cost Plan - Basement 20032011 2 2 2 2" xfId="23089"/>
    <cellStyle name="T_Book1_Cau tao gia Nop thau Mau_Schematic Cost Plan - Basement 20032011 2 2 3" xfId="23093"/>
    <cellStyle name="T_Book1_Cau tao gia Nop thau Mau_Schematic Cost Plan - Basement 20032011 2 2 3 2" xfId="8938"/>
    <cellStyle name="T_Book1_Cau tao gia Nop thau Mau_Schematic Cost Plan - Basement 20032011 2 2 4" xfId="23096"/>
    <cellStyle name="T_Book1_Cau tao gia Nop thau Mau_Schematic Cost Plan - Basement 20032011 2 2 4 2" xfId="23101"/>
    <cellStyle name="T_Book1_Cau tao gia Nop thau Mau_Schematic Cost Plan - Basement 20032011 2 2 5" xfId="23104"/>
    <cellStyle name="T_Book1_Cau tao gia Nop thau Mau_Schematic Cost Plan - Basement 20032011 2 2 5 2" xfId="23109"/>
    <cellStyle name="T_Book1_Cau tao gia Nop thau Mau_Schematic Cost Plan - Basement 20032011 2 2 6" xfId="23112"/>
    <cellStyle name="T_Book1_Cau tao gia Nop thau Mau_Schematic Cost Plan - Basement 20032011 2 2 6 2" xfId="290"/>
    <cellStyle name="T_Book1_Cau tao gia Nop thau Mau_Schematic Cost Plan - Basement 20032011 2 2 7" xfId="24575"/>
    <cellStyle name="T_Book1_Cau tao gia Nop thau Mau_Schematic Cost Plan - Basement 20032011 2 3" xfId="25228"/>
    <cellStyle name="T_Book1_Cau tao gia Nop thau Mau_Schematic Cost Plan - Basement 20032011 2 3 2" xfId="23119"/>
    <cellStyle name="T_Book1_Cau tao gia Nop thau Mau_Schematic Cost Plan - Basement 20032011 2 3 2 2" xfId="23122"/>
    <cellStyle name="T_Book1_Cau tao gia Nop thau Mau_Schematic Cost Plan - Basement 20032011 2 3 3" xfId="4611"/>
    <cellStyle name="T_Book1_Cau tao gia Nop thau Mau_Schematic Cost Plan - Basement 20032011 2 3 3 2" xfId="1697"/>
    <cellStyle name="T_Book1_Cau tao gia Nop thau Mau_Schematic Cost Plan - Basement 20032011 2 3 4" xfId="23126"/>
    <cellStyle name="T_Book1_Cau tao gia Nop thau Mau_Schematic Cost Plan - Basement 20032011 2 3 4 2" xfId="3997"/>
    <cellStyle name="T_Book1_Cau tao gia Nop thau Mau_Schematic Cost Plan - Basement 20032011 2 3 5" xfId="23131"/>
    <cellStyle name="T_Book1_Cau tao gia Nop thau Mau_Schematic Cost Plan - Basement 20032011 2 3 5 2" xfId="23136"/>
    <cellStyle name="T_Book1_Cau tao gia Nop thau Mau_Schematic Cost Plan - Basement 20032011 2 3 6" xfId="23140"/>
    <cellStyle name="T_Book1_Cau tao gia Nop thau Mau_Schematic Cost Plan - Basement 20032011 2 3 6 2" xfId="24470"/>
    <cellStyle name="T_Book1_Cau tao gia Nop thau Mau_Schematic Cost Plan - Basement 20032011 2 3 7" xfId="24589"/>
    <cellStyle name="T_Book1_Cau tao gia Nop thau Mau_Schematic Cost Plan - Basement 20032011 2 4" xfId="25230"/>
    <cellStyle name="T_Book1_Cau tao gia Nop thau Mau_Schematic Cost Plan - Basement 20032011 2 4 2" xfId="25231"/>
    <cellStyle name="T_Book1_Cau tao gia Nop thau Mau_Schematic Cost Plan - Basement 20032011 2 5" xfId="25232"/>
    <cellStyle name="T_Book1_Cau tao gia Nop thau Mau_Schematic Cost Plan - Basement 20032011 2 5 2" xfId="25233"/>
    <cellStyle name="T_Book1_Cau tao gia Nop thau Mau_Schematic Cost Plan - Basement 20032011 2 6" xfId="25234"/>
    <cellStyle name="T_Book1_Cau tao gia Nop thau Mau_Schematic Cost Plan - Basement 20032011 2 6 2" xfId="25235"/>
    <cellStyle name="T_Book1_Cau tao gia Nop thau Mau_Schematic Cost Plan - Basement 20032011 2 7" xfId="24988"/>
    <cellStyle name="T_Book1_Cau tao gia Nop thau Mau_Schematic Cost Plan - Basement 20032011 2 7 2" xfId="4140"/>
    <cellStyle name="T_Book1_Cau tao gia Nop thau Mau_Schematic Cost Plan - Basement 20032011 2 8" xfId="23209"/>
    <cellStyle name="T_Book1_Cau tao gia Nop thau Mau_Schematic Cost Plan - Basement 20032011 2 8 2" xfId="24998"/>
    <cellStyle name="T_Book1_Cau tao gia Nop thau Mau_Schematic Cost Plan - Basement 20032011 3" xfId="7903"/>
    <cellStyle name="T_Book1_Cau tao gia Nop thau Mau_Schematic Cost Plan - Basement 20032011 3 2" xfId="25236"/>
    <cellStyle name="T_Book1_Cau tao gia Nop thau Mau_Schematic Cost Plan - Basement 20032011 3 2 2" xfId="25237"/>
    <cellStyle name="T_Book1_Cau tao gia Nop thau Mau_Schematic Cost Plan - Basement 20032011 3 2 2 2" xfId="625"/>
    <cellStyle name="T_Book1_Cau tao gia Nop thau Mau_Schematic Cost Plan - Basement 20032011 3 2 3" xfId="25238"/>
    <cellStyle name="T_Book1_Cau tao gia Nop thau Mau_Schematic Cost Plan - Basement 20032011 3 2 3 2" xfId="25239"/>
    <cellStyle name="T_Book1_Cau tao gia Nop thau Mau_Schematic Cost Plan - Basement 20032011 3 2 4" xfId="25242"/>
    <cellStyle name="T_Book1_Cau tao gia Nop thau Mau_Schematic Cost Plan - Basement 20032011 3 2 4 2" xfId="14614"/>
    <cellStyle name="T_Book1_Cau tao gia Nop thau Mau_Schematic Cost Plan - Basement 20032011 3 2 5" xfId="25244"/>
    <cellStyle name="T_Book1_Cau tao gia Nop thau Mau_Schematic Cost Plan - Basement 20032011 3 2 5 2" xfId="25173"/>
    <cellStyle name="T_Book1_Cau tao gia Nop thau Mau_Schematic Cost Plan - Basement 20032011 3 2 6" xfId="25247"/>
    <cellStyle name="T_Book1_Cau tao gia Nop thau Mau_Schematic Cost Plan - Basement 20032011 3 2 6 2" xfId="25249"/>
    <cellStyle name="T_Book1_Cau tao gia Nop thau Mau_Schematic Cost Plan - Basement 20032011 3 2 7" xfId="24659"/>
    <cellStyle name="T_Book1_Cau tao gia Nop thau Mau_Schematic Cost Plan - Basement 20032011 3 3" xfId="25253"/>
    <cellStyle name="T_Book1_Cau tao gia Nop thau Mau_Schematic Cost Plan - Basement 20032011 3 3 2" xfId="25254"/>
    <cellStyle name="T_Book1_Cau tao gia Nop thau Mau_Schematic Cost Plan - Basement 20032011 3 3 2 2" xfId="19419"/>
    <cellStyle name="T_Book1_Cau tao gia Nop thau Mau_Schematic Cost Plan - Basement 20032011 3 3 3" xfId="25255"/>
    <cellStyle name="T_Book1_Cau tao gia Nop thau Mau_Schematic Cost Plan - Basement 20032011 3 3 3 2" xfId="25256"/>
    <cellStyle name="T_Book1_Cau tao gia Nop thau Mau_Schematic Cost Plan - Basement 20032011 3 3 4" xfId="25258"/>
    <cellStyle name="T_Book1_Cau tao gia Nop thau Mau_Schematic Cost Plan - Basement 20032011 3 3 4 2" xfId="25260"/>
    <cellStyle name="T_Book1_Cau tao gia Nop thau Mau_Schematic Cost Plan - Basement 20032011 3 3 5" xfId="25263"/>
    <cellStyle name="T_Book1_Cau tao gia Nop thau Mau_Schematic Cost Plan - Basement 20032011 3 3 5 2" xfId="17787"/>
    <cellStyle name="T_Book1_Cau tao gia Nop thau Mau_Schematic Cost Plan - Basement 20032011 3 3 6" xfId="25266"/>
    <cellStyle name="T_Book1_Cau tao gia Nop thau Mau_Schematic Cost Plan - Basement 20032011 3 3 6 2" xfId="25268"/>
    <cellStyle name="T_Book1_Cau tao gia Nop thau Mau_Schematic Cost Plan - Basement 20032011 3 3 7" xfId="24667"/>
    <cellStyle name="T_Book1_Cau tao gia Nop thau Mau_Schematic Cost Plan - Basement 20032011 3 4" xfId="16761"/>
    <cellStyle name="T_Book1_Cau tao gia Nop thau Mau_Schematic Cost Plan - Basement 20032011 3 4 2" xfId="16763"/>
    <cellStyle name="T_Book1_Cau tao gia Nop thau Mau_Schematic Cost Plan - Basement 20032011 3 5" xfId="6381"/>
    <cellStyle name="T_Book1_Cau tao gia Nop thau Mau_Schematic Cost Plan - Basement 20032011 3 5 2" xfId="16765"/>
    <cellStyle name="T_Book1_Cau tao gia Nop thau Mau_Schematic Cost Plan - Basement 20032011 3 6" xfId="5692"/>
    <cellStyle name="T_Book1_Cau tao gia Nop thau Mau_Schematic Cost Plan - Basement 20032011 3 6 2" xfId="16767"/>
    <cellStyle name="T_Book1_Cau tao gia Nop thau Mau_Schematic Cost Plan - Basement 20032011 3 7" xfId="16769"/>
    <cellStyle name="T_Book1_Cau tao gia Nop thau Mau_Schematic Cost Plan - Basement 20032011 3 7 2" xfId="12134"/>
    <cellStyle name="T_Book1_Cau tao gia Nop thau Mau_Schematic Cost Plan - Basement 20032011 3 8" xfId="16772"/>
    <cellStyle name="T_Book1_Cau tao gia Nop thau Mau_Schematic Cost Plan - Basement 20032011 3 8 2" xfId="12151"/>
    <cellStyle name="T_Book1_Cau tao gia Nop thau Mau_Schematic Cost Plan - Basement 20032011 4" xfId="25270"/>
    <cellStyle name="T_Book1_Cau tao gia Nop thau Mau_Schematic Cost Plan - Basement 20032011 4 2" xfId="19543"/>
    <cellStyle name="T_Book1_Cau tao gia Nop thau Mau_Schematic Cost Plan - Basement 20032011 4 2 2" xfId="19546"/>
    <cellStyle name="T_Book1_Cau tao gia Nop thau Mau_Schematic Cost Plan - Basement 20032011 4 3" xfId="19551"/>
    <cellStyle name="T_Book1_Cau tao gia Nop thau Mau_Schematic Cost Plan - Basement 20032011 4 3 2" xfId="19554"/>
    <cellStyle name="T_Book1_Cau tao gia Nop thau Mau_Schematic Cost Plan - Basement 20032011 4 4" xfId="16779"/>
    <cellStyle name="T_Book1_Cau tao gia Nop thau Mau_Schematic Cost Plan - Basement 20032011 4 4 2" xfId="16783"/>
    <cellStyle name="T_Book1_Cau tao gia Nop thau Mau_Schematic Cost Plan - Basement 20032011 4 5" xfId="16789"/>
    <cellStyle name="T_Book1_Cau tao gia Nop thau Mau_Schematic Cost Plan - Basement 20032011 4 5 2" xfId="5362"/>
    <cellStyle name="T_Book1_Cau tao gia Nop thau Mau_Schematic Cost Plan - Basement 20032011 4 6" xfId="16791"/>
    <cellStyle name="T_Book1_Cau tao gia Nop thau Mau_Schematic Cost Plan - Basement 20032011 4 6 2" xfId="5852"/>
    <cellStyle name="T_Book1_Cau tao gia Nop thau Mau_Schematic Cost Plan - Basement 20032011 4 7" xfId="16793"/>
    <cellStyle name="T_Book1_Cau tao gia Nop thau Mau_Schematic Cost Plan - Basement 20032011 5" xfId="25271"/>
    <cellStyle name="T_Book1_Cau tao gia Nop thau Mau_Schematic Cost Plan - Basement 20032011 5 2" xfId="19567"/>
    <cellStyle name="T_Book1_Cau tao gia Nop thau Mau_Schematic Cost Plan - Basement 20032011 5 2 2" xfId="19569"/>
    <cellStyle name="T_Book1_Cau tao gia Nop thau Mau_Schematic Cost Plan - Basement 20032011 5 3" xfId="19572"/>
    <cellStyle name="T_Book1_Cau tao gia Nop thau Mau_Schematic Cost Plan - Basement 20032011 5 3 2" xfId="19574"/>
    <cellStyle name="T_Book1_Cau tao gia Nop thau Mau_Schematic Cost Plan - Basement 20032011 5 4" xfId="16806"/>
    <cellStyle name="T_Book1_Cau tao gia Nop thau Mau_Schematic Cost Plan - Basement 20032011 5 4 2" xfId="25273"/>
    <cellStyle name="T_Book1_Cau tao gia Nop thau Mau_Schematic Cost Plan - Basement 20032011 5 5" xfId="25274"/>
    <cellStyle name="T_Book1_Cau tao gia Nop thau Mau_Schematic Cost Plan - Basement 20032011 5 5 2" xfId="25275"/>
    <cellStyle name="T_Book1_Cau tao gia Nop thau Mau_Schematic Cost Plan - Basement 20032011 5 6" xfId="25276"/>
    <cellStyle name="T_Book1_Cau tao gia Nop thau Mau_Schematic Cost Plan - Basement 20032011 5 6 2" xfId="25277"/>
    <cellStyle name="T_Book1_Cau tao gia Nop thau Mau_Schematic Cost Plan - Basement 20032011 5 7" xfId="13674"/>
    <cellStyle name="T_Book1_Cau tao gia Nop thau Mau_Schematic Cost Plan - Basement 20032011 6" xfId="25278"/>
    <cellStyle name="T_Book1_Cau tao gia Nop thau Mau_Schematic Cost Plan - Basement 20032011 6 2" xfId="19017"/>
    <cellStyle name="T_Book1_Cau tao gia Nop thau Mau_Schematic Cost Plan - Basement 20032011 6 2 2" xfId="19019"/>
    <cellStyle name="T_Book1_Cau tao gia Nop thau Mau_Schematic Cost Plan - Basement 20032011 6 3" xfId="19023"/>
    <cellStyle name="T_Book1_Cau tao gia Nop thau Mau_Schematic Cost Plan - Basement 20032011 6 3 2" xfId="25279"/>
    <cellStyle name="T_Book1_Cau tao gia Nop thau Mau_Schematic Cost Plan - Basement 20032011 6 4" xfId="997"/>
    <cellStyle name="T_Book1_Cau tao gia Nop thau Mau_Schematic Cost Plan - Basement 20032011 6 4 2" xfId="25280"/>
    <cellStyle name="T_Book1_Cau tao gia Nop thau Mau_Schematic Cost Plan - Basement 20032011 6 5" xfId="2565"/>
    <cellStyle name="T_Book1_Cau tao gia Nop thau Mau_Schematic Cost Plan - Basement 20032011 6 5 2" xfId="19290"/>
    <cellStyle name="T_Book1_Cau tao gia Nop thau Mau_Schematic Cost Plan - Basement 20032011 6 6" xfId="23776"/>
    <cellStyle name="T_Book1_Cau tao gia Nop thau Mau_Schematic Cost Plan - Basement 20032011 6 6 2" xfId="21273"/>
    <cellStyle name="T_Book1_Cau tao gia Nop thau Mau_Schematic Cost Plan - Basement 20032011 6 7" xfId="23785"/>
    <cellStyle name="T_Book1_Cau tao gia Nop thau Mau_Schematic Cost Plan - Basement 20032011 7" xfId="25281"/>
    <cellStyle name="T_Book1_Cau tao gia Nop thau Mau_Schematic Cost Plan - Basement 20032011 7 2" xfId="19077"/>
    <cellStyle name="T_Book1_Cau tao gia Nop thau Mau_Schematic Cost Plan - Basement 20032011 8" xfId="15445"/>
    <cellStyle name="T_Book1_Cau tao gia Nop thau Mau_Schematic Cost Plan - Basement 20032011 8 2" xfId="11487"/>
    <cellStyle name="T_Book1_Cau tao gia Nop thau Mau_Schematic Cost Plan - Basement 20032011 9" xfId="15450"/>
    <cellStyle name="T_Book1_Cau tao gia Nop thau Mau_Schematic Cost Plan - Basement 20032011 9 2" xfId="15453"/>
    <cellStyle name="T_Book1_Cau tao gia Nop thau Mau_Schematic Cost Plan (15-04-10) Basement" xfId="11944"/>
    <cellStyle name="T_Book1_Cau tao gia Nop thau Mau_Schematic Cost Plan (15-04-10) Basement 10" xfId="5008"/>
    <cellStyle name="T_Book1_Cau tao gia Nop thau Mau_Schematic Cost Plan (15-04-10) Basement 10 2" xfId="23591"/>
    <cellStyle name="T_Book1_Cau tao gia Nop thau Mau_Schematic Cost Plan (15-04-10) Basement 11" xfId="23659"/>
    <cellStyle name="T_Book1_Cau tao gia Nop thau Mau_Schematic Cost Plan (15-04-10) Basement 11 2" xfId="23661"/>
    <cellStyle name="T_Book1_Cau tao gia Nop thau Mau_Schematic Cost Plan (15-04-10) Basement 2" xfId="23605"/>
    <cellStyle name="T_Book1_Cau tao gia Nop thau Mau_Schematic Cost Plan (15-04-10) Basement 2 2" xfId="25282"/>
    <cellStyle name="T_Book1_Cau tao gia Nop thau Mau_Schematic Cost Plan (15-04-10) Basement 2 2 2" xfId="11960"/>
    <cellStyle name="T_Book1_Cau tao gia Nop thau Mau_Schematic Cost Plan (15-04-10) Basement 2 2 2 2" xfId="13457"/>
    <cellStyle name="T_Book1_Cau tao gia Nop thau Mau_Schematic Cost Plan (15-04-10) Basement 2 2 3" xfId="10013"/>
    <cellStyle name="T_Book1_Cau tao gia Nop thau Mau_Schematic Cost Plan (15-04-10) Basement 2 2 3 2" xfId="7653"/>
    <cellStyle name="T_Book1_Cau tao gia Nop thau Mau_Schematic Cost Plan (15-04-10) Basement 2 2 4" xfId="3324"/>
    <cellStyle name="T_Book1_Cau tao gia Nop thau Mau_Schematic Cost Plan (15-04-10) Basement 2 2 4 2" xfId="2741"/>
    <cellStyle name="T_Book1_Cau tao gia Nop thau Mau_Schematic Cost Plan (15-04-10) Basement 2 2 5" xfId="8810"/>
    <cellStyle name="T_Book1_Cau tao gia Nop thau Mau_Schematic Cost Plan (15-04-10) Basement 2 2 5 2" xfId="6639"/>
    <cellStyle name="T_Book1_Cau tao gia Nop thau Mau_Schematic Cost Plan (15-04-10) Basement 2 2 6" xfId="9090"/>
    <cellStyle name="T_Book1_Cau tao gia Nop thau Mau_Schematic Cost Plan (15-04-10) Basement 2 2 6 2" xfId="9665"/>
    <cellStyle name="T_Book1_Cau tao gia Nop thau Mau_Schematic Cost Plan (15-04-10) Basement 2 2 7" xfId="9667"/>
    <cellStyle name="T_Book1_Cau tao gia Nop thau Mau_Schematic Cost Plan (15-04-10) Basement 2 3" xfId="25285"/>
    <cellStyle name="T_Book1_Cau tao gia Nop thau Mau_Schematic Cost Plan (15-04-10) Basement 2 3 2" xfId="11971"/>
    <cellStyle name="T_Book1_Cau tao gia Nop thau Mau_Schematic Cost Plan (15-04-10) Basement 2 3 2 2" xfId="6715"/>
    <cellStyle name="T_Book1_Cau tao gia Nop thau Mau_Schematic Cost Plan (15-04-10) Basement 2 3 3" xfId="10020"/>
    <cellStyle name="T_Book1_Cau tao gia Nop thau Mau_Schematic Cost Plan (15-04-10) Basement 2 3 3 2" xfId="12337"/>
    <cellStyle name="T_Book1_Cau tao gia Nop thau Mau_Schematic Cost Plan (15-04-10) Basement 2 3 4" xfId="3176"/>
    <cellStyle name="T_Book1_Cau tao gia Nop thau Mau_Schematic Cost Plan (15-04-10) Basement 2 3 4 2" xfId="97"/>
    <cellStyle name="T_Book1_Cau tao gia Nop thau Mau_Schematic Cost Plan (15-04-10) Basement 2 3 5" xfId="8821"/>
    <cellStyle name="T_Book1_Cau tao gia Nop thau Mau_Schematic Cost Plan (15-04-10) Basement 2 3 5 2" xfId="9673"/>
    <cellStyle name="T_Book1_Cau tao gia Nop thau Mau_Schematic Cost Plan (15-04-10) Basement 2 3 6" xfId="7174"/>
    <cellStyle name="T_Book1_Cau tao gia Nop thau Mau_Schematic Cost Plan (15-04-10) Basement 2 3 6 2" xfId="9682"/>
    <cellStyle name="T_Book1_Cau tao gia Nop thau Mau_Schematic Cost Plan (15-04-10) Basement 2 3 7" xfId="9685"/>
    <cellStyle name="T_Book1_Cau tao gia Nop thau Mau_Schematic Cost Plan (15-04-10) Basement 2 4" xfId="11980"/>
    <cellStyle name="T_Book1_Cau tao gia Nop thau Mau_Schematic Cost Plan (15-04-10) Basement 2 4 2" xfId="3492"/>
    <cellStyle name="T_Book1_Cau tao gia Nop thau Mau_Schematic Cost Plan (15-04-10) Basement 2 5" xfId="11993"/>
    <cellStyle name="T_Book1_Cau tao gia Nop thau Mau_Schematic Cost Plan (15-04-10) Basement 2 5 2" xfId="18230"/>
    <cellStyle name="T_Book1_Cau tao gia Nop thau Mau_Schematic Cost Plan (15-04-10) Basement 2 6" xfId="15692"/>
    <cellStyle name="T_Book1_Cau tao gia Nop thau Mau_Schematic Cost Plan (15-04-10) Basement 2 6 2" xfId="7547"/>
    <cellStyle name="T_Book1_Cau tao gia Nop thau Mau_Schematic Cost Plan (15-04-10) Basement 2 7" xfId="22923"/>
    <cellStyle name="T_Book1_Cau tao gia Nop thau Mau_Schematic Cost Plan (15-04-10) Basement 2 7 2" xfId="8378"/>
    <cellStyle name="T_Book1_Cau tao gia Nop thau Mau_Schematic Cost Plan (15-04-10) Basement 2 8" xfId="25288"/>
    <cellStyle name="T_Book1_Cau tao gia Nop thau Mau_Schematic Cost Plan (15-04-10) Basement 2 8 2" xfId="2812"/>
    <cellStyle name="T_Book1_Cau tao gia Nop thau Mau_Schematic Cost Plan (15-04-10) Basement 3" xfId="23470"/>
    <cellStyle name="T_Book1_Cau tao gia Nop thau Mau_Schematic Cost Plan (15-04-10) Basement 3 2" xfId="17958"/>
    <cellStyle name="T_Book1_Cau tao gia Nop thau Mau_Schematic Cost Plan (15-04-10) Basement 3 2 2" xfId="10149"/>
    <cellStyle name="T_Book1_Cau tao gia Nop thau Mau_Schematic Cost Plan (15-04-10) Basement 3 2 2 2" xfId="4546"/>
    <cellStyle name="T_Book1_Cau tao gia Nop thau Mau_Schematic Cost Plan (15-04-10) Basement 3 2 3" xfId="11233"/>
    <cellStyle name="T_Book1_Cau tao gia Nop thau Mau_Schematic Cost Plan (15-04-10) Basement 3 2 3 2" xfId="11237"/>
    <cellStyle name="T_Book1_Cau tao gia Nop thau Mau_Schematic Cost Plan (15-04-10) Basement 3 2 4" xfId="8018"/>
    <cellStyle name="T_Book1_Cau tao gia Nop thau Mau_Schematic Cost Plan (15-04-10) Basement 3 2 4 2" xfId="21345"/>
    <cellStyle name="T_Book1_Cau tao gia Nop thau Mau_Schematic Cost Plan (15-04-10) Basement 3 2 5" xfId="21347"/>
    <cellStyle name="T_Book1_Cau tao gia Nop thau Mau_Schematic Cost Plan (15-04-10) Basement 3 2 5 2" xfId="21351"/>
    <cellStyle name="T_Book1_Cau tao gia Nop thau Mau_Schematic Cost Plan (15-04-10) Basement 3 2 6" xfId="7823"/>
    <cellStyle name="T_Book1_Cau tao gia Nop thau Mau_Schematic Cost Plan (15-04-10) Basement 3 2 6 2" xfId="21353"/>
    <cellStyle name="T_Book1_Cau tao gia Nop thau Mau_Schematic Cost Plan (15-04-10) Basement 3 2 7" xfId="3601"/>
    <cellStyle name="T_Book1_Cau tao gia Nop thau Mau_Schematic Cost Plan (15-04-10) Basement 3 3" xfId="21356"/>
    <cellStyle name="T_Book1_Cau tao gia Nop thau Mau_Schematic Cost Plan (15-04-10) Basement 3 3 2" xfId="11260"/>
    <cellStyle name="T_Book1_Cau tao gia Nop thau Mau_Schematic Cost Plan (15-04-10) Basement 3 3 2 2" xfId="1004"/>
    <cellStyle name="T_Book1_Cau tao gia Nop thau Mau_Schematic Cost Plan (15-04-10) Basement 3 3 3" xfId="1921"/>
    <cellStyle name="T_Book1_Cau tao gia Nop thau Mau_Schematic Cost Plan (15-04-10) Basement 3 3 3 2" xfId="11266"/>
    <cellStyle name="T_Book1_Cau tao gia Nop thau Mau_Schematic Cost Plan (15-04-10) Basement 3 3 4" xfId="10940"/>
    <cellStyle name="T_Book1_Cau tao gia Nop thau Mau_Schematic Cost Plan (15-04-10) Basement 3 3 4 2" xfId="21361"/>
    <cellStyle name="T_Book1_Cau tao gia Nop thau Mau_Schematic Cost Plan (15-04-10) Basement 3 3 5" xfId="21366"/>
    <cellStyle name="T_Book1_Cau tao gia Nop thau Mau_Schematic Cost Plan (15-04-10) Basement 3 3 5 2" xfId="21374"/>
    <cellStyle name="T_Book1_Cau tao gia Nop thau Mau_Schematic Cost Plan (15-04-10) Basement 3 3 6" xfId="2135"/>
    <cellStyle name="T_Book1_Cau tao gia Nop thau Mau_Schematic Cost Plan (15-04-10) Basement 3 3 6 2" xfId="21380"/>
    <cellStyle name="T_Book1_Cau tao gia Nop thau Mau_Schematic Cost Plan (15-04-10) Basement 3 3 7" xfId="7216"/>
    <cellStyle name="T_Book1_Cau tao gia Nop thau Mau_Schematic Cost Plan (15-04-10) Basement 3 4" xfId="15864"/>
    <cellStyle name="T_Book1_Cau tao gia Nop thau Mau_Schematic Cost Plan (15-04-10) Basement 3 4 2" xfId="11283"/>
    <cellStyle name="T_Book1_Cau tao gia Nop thau Mau_Schematic Cost Plan (15-04-10) Basement 3 5" xfId="15188"/>
    <cellStyle name="T_Book1_Cau tao gia Nop thau Mau_Schematic Cost Plan (15-04-10) Basement 3 5 2" xfId="21401"/>
    <cellStyle name="T_Book1_Cau tao gia Nop thau Mau_Schematic Cost Plan (15-04-10) Basement 3 6" xfId="2573"/>
    <cellStyle name="T_Book1_Cau tao gia Nop thau Mau_Schematic Cost Plan (15-04-10) Basement 3 6 2" xfId="21406"/>
    <cellStyle name="T_Book1_Cau tao gia Nop thau Mau_Schematic Cost Plan (15-04-10) Basement 3 7" xfId="21412"/>
    <cellStyle name="T_Book1_Cau tao gia Nop thau Mau_Schematic Cost Plan (15-04-10) Basement 3 7 2" xfId="6967"/>
    <cellStyle name="T_Book1_Cau tao gia Nop thau Mau_Schematic Cost Plan (15-04-10) Basement 3 8" xfId="25291"/>
    <cellStyle name="T_Book1_Cau tao gia Nop thau Mau_Schematic Cost Plan (15-04-10) Basement 3 8 2" xfId="25294"/>
    <cellStyle name="T_Book1_Cau tao gia Nop thau Mau_Schematic Cost Plan (15-04-10) Basement 4" xfId="6793"/>
    <cellStyle name="T_Book1_Cau tao gia Nop thau Mau_Schematic Cost Plan (15-04-10) Basement 4 2" xfId="23494"/>
    <cellStyle name="T_Book1_Cau tao gia Nop thau Mau_Schematic Cost Plan (15-04-10) Basement 4 2 2" xfId="25298"/>
    <cellStyle name="T_Book1_Cau tao gia Nop thau Mau_Schematic Cost Plan (15-04-10) Basement 4 3" xfId="25301"/>
    <cellStyle name="T_Book1_Cau tao gia Nop thau Mau_Schematic Cost Plan (15-04-10) Basement 4 3 2" xfId="25303"/>
    <cellStyle name="T_Book1_Cau tao gia Nop thau Mau_Schematic Cost Plan (15-04-10) Basement 4 4" xfId="15869"/>
    <cellStyle name="T_Book1_Cau tao gia Nop thau Mau_Schematic Cost Plan (15-04-10) Basement 4 4 2" xfId="25304"/>
    <cellStyle name="T_Book1_Cau tao gia Nop thau Mau_Schematic Cost Plan (15-04-10) Basement 4 5" xfId="15192"/>
    <cellStyle name="T_Book1_Cau tao gia Nop thau Mau_Schematic Cost Plan (15-04-10) Basement 4 5 2" xfId="25305"/>
    <cellStyle name="T_Book1_Cau tao gia Nop thau Mau_Schematic Cost Plan (15-04-10) Basement 4 6" xfId="15708"/>
    <cellStyle name="T_Book1_Cau tao gia Nop thau Mau_Schematic Cost Plan (15-04-10) Basement 4 6 2" xfId="25306"/>
    <cellStyle name="T_Book1_Cau tao gia Nop thau Mau_Schematic Cost Plan (15-04-10) Basement 4 7" xfId="25307"/>
    <cellStyle name="T_Book1_Cau tao gia Nop thau Mau_Schematic Cost Plan (15-04-10) Basement 5" xfId="18154"/>
    <cellStyle name="T_Book1_Cau tao gia Nop thau Mau_Schematic Cost Plan (15-04-10) Basement 5 2" xfId="23500"/>
    <cellStyle name="T_Book1_Cau tao gia Nop thau Mau_Schematic Cost Plan (15-04-10) Basement 5 2 2" xfId="25310"/>
    <cellStyle name="T_Book1_Cau tao gia Nop thau Mau_Schematic Cost Plan (15-04-10) Basement 5 3" xfId="25312"/>
    <cellStyle name="T_Book1_Cau tao gia Nop thau Mau_Schematic Cost Plan (15-04-10) Basement 5 3 2" xfId="25315"/>
    <cellStyle name="T_Book1_Cau tao gia Nop thau Mau_Schematic Cost Plan (15-04-10) Basement 5 4" xfId="25316"/>
    <cellStyle name="T_Book1_Cau tao gia Nop thau Mau_Schematic Cost Plan (15-04-10) Basement 5 4 2" xfId="25317"/>
    <cellStyle name="T_Book1_Cau tao gia Nop thau Mau_Schematic Cost Plan (15-04-10) Basement 5 5" xfId="15196"/>
    <cellStyle name="T_Book1_Cau tao gia Nop thau Mau_Schematic Cost Plan (15-04-10) Basement 5 5 2" xfId="25318"/>
    <cellStyle name="T_Book1_Cau tao gia Nop thau Mau_Schematic Cost Plan (15-04-10) Basement 5 6" xfId="1673"/>
    <cellStyle name="T_Book1_Cau tao gia Nop thau Mau_Schematic Cost Plan (15-04-10) Basement 5 6 2" xfId="10453"/>
    <cellStyle name="T_Book1_Cau tao gia Nop thau Mau_Schematic Cost Plan (15-04-10) Basement 5 7" xfId="25320"/>
    <cellStyle name="T_Book1_Cau tao gia Nop thau Mau_Schematic Cost Plan (15-04-10) Basement 6" xfId="23506"/>
    <cellStyle name="T_Book1_Cau tao gia Nop thau Mau_Schematic Cost Plan (15-04-10) Basement 6 2" xfId="23512"/>
    <cellStyle name="T_Book1_Cau tao gia Nop thau Mau_Schematic Cost Plan (15-04-10) Basement 6 2 2" xfId="25322"/>
    <cellStyle name="T_Book1_Cau tao gia Nop thau Mau_Schematic Cost Plan (15-04-10) Basement 6 3" xfId="24704"/>
    <cellStyle name="T_Book1_Cau tao gia Nop thau Mau_Schematic Cost Plan (15-04-10) Basement 6 3 2" xfId="25324"/>
    <cellStyle name="T_Book1_Cau tao gia Nop thau Mau_Schematic Cost Plan (15-04-10) Basement 6 4" xfId="20880"/>
    <cellStyle name="T_Book1_Cau tao gia Nop thau Mau_Schematic Cost Plan (15-04-10) Basement 6 4 2" xfId="4832"/>
    <cellStyle name="T_Book1_Cau tao gia Nop thau Mau_Schematic Cost Plan (15-04-10) Basement 6 5" xfId="5583"/>
    <cellStyle name="T_Book1_Cau tao gia Nop thau Mau_Schematic Cost Plan (15-04-10) Basement 6 5 2" xfId="20886"/>
    <cellStyle name="T_Book1_Cau tao gia Nop thau Mau_Schematic Cost Plan (15-04-10) Basement 6 6" xfId="2470"/>
    <cellStyle name="T_Book1_Cau tao gia Nop thau Mau_Schematic Cost Plan (15-04-10) Basement 6 6 2" xfId="20891"/>
    <cellStyle name="T_Book1_Cau tao gia Nop thau Mau_Schematic Cost Plan (15-04-10) Basement 6 7" xfId="20898"/>
    <cellStyle name="T_Book1_Cau tao gia Nop thau Mau_Schematic Cost Plan (15-04-10) Basement 7" xfId="7986"/>
    <cellStyle name="T_Book1_Cau tao gia Nop thau Mau_Schematic Cost Plan (15-04-10) Basement 7 2" xfId="4719"/>
    <cellStyle name="T_Book1_Cau tao gia Nop thau Mau_Schematic Cost Plan (15-04-10) Basement 8" xfId="23520"/>
    <cellStyle name="T_Book1_Cau tao gia Nop thau Mau_Schematic Cost Plan (15-04-10) Basement 8 2" xfId="19530"/>
    <cellStyle name="T_Book1_Cau tao gia Nop thau Mau_Schematic Cost Plan (15-04-10) Basement 9" xfId="6359"/>
    <cellStyle name="T_Book1_Cau tao gia Nop thau Mau_Schematic Cost Plan (15-04-10) Basement 9 2" xfId="25327"/>
    <cellStyle name="T_Book1_Cau tao gia Thien Long Ha Nam (28-2-08)" xfId="25328"/>
    <cellStyle name="T_Book1_Cau tao gia Thien Long Ha Nam (28-2-08) 10" xfId="25330"/>
    <cellStyle name="T_Book1_Cau tao gia Thien Long Ha Nam (28-2-08) 10 2" xfId="17248"/>
    <cellStyle name="T_Book1_Cau tao gia Thien Long Ha Nam (28-2-08) 11" xfId="4631"/>
    <cellStyle name="T_Book1_Cau tao gia Thien Long Ha Nam (28-2-08) 11 2" xfId="25332"/>
    <cellStyle name="T_Book1_Cau tao gia Thien Long Ha Nam (28-2-08) 12" xfId="1880"/>
    <cellStyle name="T_Book1_Cau tao gia Thien Long Ha Nam (28-2-08) 12 2" xfId="25334"/>
    <cellStyle name="T_Book1_Cau tao gia Thien Long Ha Nam (28-2-08) 2" xfId="25338"/>
    <cellStyle name="T_Book1_Cau tao gia Thien Long Ha Nam (28-2-08) 2 10" xfId="9574"/>
    <cellStyle name="T_Book1_Cau tao gia Thien Long Ha Nam (28-2-08) 2 10 2" xfId="19010"/>
    <cellStyle name="T_Book1_Cau tao gia Thien Long Ha Nam (28-2-08) 2 11" xfId="25340"/>
    <cellStyle name="T_Book1_Cau tao gia Thien Long Ha Nam (28-2-08) 2 11 2" xfId="19071"/>
    <cellStyle name="T_Book1_Cau tao gia Thien Long Ha Nam (28-2-08) 2 2" xfId="25341"/>
    <cellStyle name="T_Book1_Cau tao gia Thien Long Ha Nam (28-2-08) 2 2 2" xfId="25342"/>
    <cellStyle name="T_Book1_Cau tao gia Thien Long Ha Nam (28-2-08) 2 2 2 2" xfId="25344"/>
    <cellStyle name="T_Book1_Cau tao gia Thien Long Ha Nam (28-2-08) 2 2 2 2 2" xfId="10106"/>
    <cellStyle name="T_Book1_Cau tao gia Thien Long Ha Nam (28-2-08) 2 2 2 3" xfId="25346"/>
    <cellStyle name="T_Book1_Cau tao gia Thien Long Ha Nam (28-2-08) 2 2 2 3 2" xfId="13267"/>
    <cellStyle name="T_Book1_Cau tao gia Thien Long Ha Nam (28-2-08) 2 2 2 4" xfId="18385"/>
    <cellStyle name="T_Book1_Cau tao gia Thien Long Ha Nam (28-2-08) 2 2 2 4 2" xfId="21756"/>
    <cellStyle name="T_Book1_Cau tao gia Thien Long Ha Nam (28-2-08) 2 2 2 5" xfId="18106"/>
    <cellStyle name="T_Book1_Cau tao gia Thien Long Ha Nam (28-2-08) 2 2 2 5 2" xfId="25347"/>
    <cellStyle name="T_Book1_Cau tao gia Thien Long Ha Nam (28-2-08) 2 2 2 6" xfId="6189"/>
    <cellStyle name="T_Book1_Cau tao gia Thien Long Ha Nam (28-2-08) 2 2 2 6 2" xfId="25348"/>
    <cellStyle name="T_Book1_Cau tao gia Thien Long Ha Nam (28-2-08) 2 2 2 7" xfId="24252"/>
    <cellStyle name="T_Book1_Cau tao gia Thien Long Ha Nam (28-2-08) 2 2 3" xfId="25349"/>
    <cellStyle name="T_Book1_Cau tao gia Thien Long Ha Nam (28-2-08) 2 2 3 2" xfId="21420"/>
    <cellStyle name="T_Book1_Cau tao gia Thien Long Ha Nam (28-2-08) 2 2 3 2 2" xfId="11119"/>
    <cellStyle name="T_Book1_Cau tao gia Thien Long Ha Nam (28-2-08) 2 2 3 3" xfId="21423"/>
    <cellStyle name="T_Book1_Cau tao gia Thien Long Ha Nam (28-2-08) 2 2 3 3 2" xfId="11126"/>
    <cellStyle name="T_Book1_Cau tao gia Thien Long Ha Nam (28-2-08) 2 2 3 4" xfId="18390"/>
    <cellStyle name="T_Book1_Cau tao gia Thien Long Ha Nam (28-2-08) 2 2 3 4 2" xfId="25352"/>
    <cellStyle name="T_Book1_Cau tao gia Thien Long Ha Nam (28-2-08) 2 2 3 5" xfId="3948"/>
    <cellStyle name="T_Book1_Cau tao gia Thien Long Ha Nam (28-2-08) 2 2 3 5 2" xfId="712"/>
    <cellStyle name="T_Book1_Cau tao gia Thien Long Ha Nam (28-2-08) 2 2 3 6" xfId="4522"/>
    <cellStyle name="T_Book1_Cau tao gia Thien Long Ha Nam (28-2-08) 2 2 3 6 2" xfId="25354"/>
    <cellStyle name="T_Book1_Cau tao gia Thien Long Ha Nam (28-2-08) 2 2 3 7" xfId="24260"/>
    <cellStyle name="T_Book1_Cau tao gia Thien Long Ha Nam (28-2-08) 2 2 4" xfId="25355"/>
    <cellStyle name="T_Book1_Cau tao gia Thien Long Ha Nam (28-2-08) 2 2 4 2" xfId="11138"/>
    <cellStyle name="T_Book1_Cau tao gia Thien Long Ha Nam (28-2-08) 2 2 5" xfId="11932"/>
    <cellStyle name="T_Book1_Cau tao gia Thien Long Ha Nam (28-2-08) 2 2 5 2" xfId="14171"/>
    <cellStyle name="T_Book1_Cau tao gia Thien Long Ha Nam (28-2-08) 2 2 6" xfId="25358"/>
    <cellStyle name="T_Book1_Cau tao gia Thien Long Ha Nam (28-2-08) 2 2 6 2" xfId="5490"/>
    <cellStyle name="T_Book1_Cau tao gia Thien Long Ha Nam (28-2-08) 2 2 7" xfId="25360"/>
    <cellStyle name="T_Book1_Cau tao gia Thien Long Ha Nam (28-2-08) 2 2 7 2" xfId="25361"/>
    <cellStyle name="T_Book1_Cau tao gia Thien Long Ha Nam (28-2-08) 2 2 8" xfId="722"/>
    <cellStyle name="T_Book1_Cau tao gia Thien Long Ha Nam (28-2-08) 2 2 8 2" xfId="3122"/>
    <cellStyle name="T_Book1_Cau tao gia Thien Long Ha Nam (28-2-08) 2 3" xfId="25362"/>
    <cellStyle name="T_Book1_Cau tao gia Thien Long Ha Nam (28-2-08) 2 3 2" xfId="25363"/>
    <cellStyle name="T_Book1_Cau tao gia Thien Long Ha Nam (28-2-08) 2 3 2 2" xfId="24592"/>
    <cellStyle name="T_Book1_Cau tao gia Thien Long Ha Nam (28-2-08) 2 3 2 2 2" xfId="24597"/>
    <cellStyle name="T_Book1_Cau tao gia Thien Long Ha Nam (28-2-08) 2 3 2 3" xfId="15163"/>
    <cellStyle name="T_Book1_Cau tao gia Thien Long Ha Nam (28-2-08) 2 3 2 3 2" xfId="25365"/>
    <cellStyle name="T_Book1_Cau tao gia Thien Long Ha Nam (28-2-08) 2 3 2 4" xfId="18408"/>
    <cellStyle name="T_Book1_Cau tao gia Thien Long Ha Nam (28-2-08) 2 3 2 4 2" xfId="25366"/>
    <cellStyle name="T_Book1_Cau tao gia Thien Long Ha Nam (28-2-08) 2 3 2 5" xfId="18125"/>
    <cellStyle name="T_Book1_Cau tao gia Thien Long Ha Nam (28-2-08) 2 3 2 5 2" xfId="9724"/>
    <cellStyle name="T_Book1_Cau tao gia Thien Long Ha Nam (28-2-08) 2 3 2 6" xfId="25367"/>
    <cellStyle name="T_Book1_Cau tao gia Thien Long Ha Nam (28-2-08) 2 3 2 6 2" xfId="25368"/>
    <cellStyle name="T_Book1_Cau tao gia Thien Long Ha Nam (28-2-08) 2 3 2 7" xfId="25370"/>
    <cellStyle name="T_Book1_Cau tao gia Thien Long Ha Nam (28-2-08) 2 3 3" xfId="25373"/>
    <cellStyle name="T_Book1_Cau tao gia Thien Long Ha Nam (28-2-08) 2 3 3 2" xfId="25375"/>
    <cellStyle name="T_Book1_Cau tao gia Thien Long Ha Nam (28-2-08) 2 3 3 2 2" xfId="25376"/>
    <cellStyle name="T_Book1_Cau tao gia Thien Long Ha Nam (28-2-08) 2 3 3 3" xfId="11186"/>
    <cellStyle name="T_Book1_Cau tao gia Thien Long Ha Nam (28-2-08) 2 3 3 3 2" xfId="25378"/>
    <cellStyle name="T_Book1_Cau tao gia Thien Long Ha Nam (28-2-08) 2 3 3 4" xfId="18413"/>
    <cellStyle name="T_Book1_Cau tao gia Thien Long Ha Nam (28-2-08) 2 3 3 4 2" xfId="25379"/>
    <cellStyle name="T_Book1_Cau tao gia Thien Long Ha Nam (28-2-08) 2 3 3 5" xfId="18128"/>
    <cellStyle name="T_Book1_Cau tao gia Thien Long Ha Nam (28-2-08) 2 3 3 5 2" xfId="25380"/>
    <cellStyle name="T_Book1_Cau tao gia Thien Long Ha Nam (28-2-08) 2 3 3 6" xfId="25382"/>
    <cellStyle name="T_Book1_Cau tao gia Thien Long Ha Nam (28-2-08) 2 3 3 6 2" xfId="25383"/>
    <cellStyle name="T_Book1_Cau tao gia Thien Long Ha Nam (28-2-08) 2 3 3 7" xfId="25385"/>
    <cellStyle name="T_Book1_Cau tao gia Thien Long Ha Nam (28-2-08) 2 3 4" xfId="25386"/>
    <cellStyle name="T_Book1_Cau tao gia Thien Long Ha Nam (28-2-08) 2 3 4 2" xfId="11201"/>
    <cellStyle name="T_Book1_Cau tao gia Thien Long Ha Nam (28-2-08) 2 3 5" xfId="11936"/>
    <cellStyle name="T_Book1_Cau tao gia Thien Long Ha Nam (28-2-08) 2 3 5 2" xfId="3523"/>
    <cellStyle name="T_Book1_Cau tao gia Thien Long Ha Nam (28-2-08) 2 3 6" xfId="25389"/>
    <cellStyle name="T_Book1_Cau tao gia Thien Long Ha Nam (28-2-08) 2 3 6 2" xfId="25392"/>
    <cellStyle name="T_Book1_Cau tao gia Thien Long Ha Nam (28-2-08) 2 3 7" xfId="25394"/>
    <cellStyle name="T_Book1_Cau tao gia Thien Long Ha Nam (28-2-08) 2 3 7 2" xfId="25396"/>
    <cellStyle name="T_Book1_Cau tao gia Thien Long Ha Nam (28-2-08) 2 3 8" xfId="25398"/>
    <cellStyle name="T_Book1_Cau tao gia Thien Long Ha Nam (28-2-08) 2 3 8 2" xfId="362"/>
    <cellStyle name="T_Book1_Cau tao gia Thien Long Ha Nam (28-2-08) 2 4" xfId="23590"/>
    <cellStyle name="T_Book1_Cau tao gia Thien Long Ha Nam (28-2-08) 2 4 2" xfId="23593"/>
    <cellStyle name="T_Book1_Cau tao gia Thien Long Ha Nam (28-2-08) 2 4 2 2" xfId="23595"/>
    <cellStyle name="T_Book1_Cau tao gia Thien Long Ha Nam (28-2-08) 2 4 3" xfId="2364"/>
    <cellStyle name="T_Book1_Cau tao gia Thien Long Ha Nam (28-2-08) 2 4 3 2" xfId="23597"/>
    <cellStyle name="T_Book1_Cau tao gia Thien Long Ha Nam (28-2-08) 2 4 4" xfId="23600"/>
    <cellStyle name="T_Book1_Cau tao gia Thien Long Ha Nam (28-2-08) 2 4 4 2" xfId="23602"/>
    <cellStyle name="T_Book1_Cau tao gia Thien Long Ha Nam (28-2-08) 2 4 5" xfId="11942"/>
    <cellStyle name="T_Book1_Cau tao gia Thien Long Ha Nam (28-2-08) 2 4 5 2" xfId="23607"/>
    <cellStyle name="T_Book1_Cau tao gia Thien Long Ha Nam (28-2-08) 2 4 6" xfId="23613"/>
    <cellStyle name="T_Book1_Cau tao gia Thien Long Ha Nam (28-2-08) 2 4 6 2" xfId="23619"/>
    <cellStyle name="T_Book1_Cau tao gia Thien Long Ha Nam (28-2-08) 2 4 7" xfId="23625"/>
    <cellStyle name="T_Book1_Cau tao gia Thien Long Ha Nam (28-2-08) 2 5" xfId="5851"/>
    <cellStyle name="T_Book1_Cau tao gia Thien Long Ha Nam (28-2-08) 2 5 2" xfId="23628"/>
    <cellStyle name="T_Book1_Cau tao gia Thien Long Ha Nam (28-2-08) 2 5 2 2" xfId="23630"/>
    <cellStyle name="T_Book1_Cau tao gia Thien Long Ha Nam (28-2-08) 2 5 3" xfId="23632"/>
    <cellStyle name="T_Book1_Cau tao gia Thien Long Ha Nam (28-2-08) 2 5 3 2" xfId="23634"/>
    <cellStyle name="T_Book1_Cau tao gia Thien Long Ha Nam (28-2-08) 2 5 4" xfId="6984"/>
    <cellStyle name="T_Book1_Cau tao gia Thien Long Ha Nam (28-2-08) 2 5 4 2" xfId="3102"/>
    <cellStyle name="T_Book1_Cau tao gia Thien Long Ha Nam (28-2-08) 2 5 5" xfId="23636"/>
    <cellStyle name="T_Book1_Cau tao gia Thien Long Ha Nam (28-2-08) 2 5 5 2" xfId="14490"/>
    <cellStyle name="T_Book1_Cau tao gia Thien Long Ha Nam (28-2-08) 2 5 6" xfId="23639"/>
    <cellStyle name="T_Book1_Cau tao gia Thien Long Ha Nam (28-2-08) 2 5 6 2" xfId="23643"/>
    <cellStyle name="T_Book1_Cau tao gia Thien Long Ha Nam (28-2-08) 2 5 7" xfId="23646"/>
    <cellStyle name="T_Book1_Cau tao gia Thien Long Ha Nam (28-2-08) 2 6" xfId="21464"/>
    <cellStyle name="T_Book1_Cau tao gia Thien Long Ha Nam (28-2-08) 2 6 2" xfId="12577"/>
    <cellStyle name="T_Book1_Cau tao gia Thien Long Ha Nam (28-2-08) 2 6 2 2" xfId="25399"/>
    <cellStyle name="T_Book1_Cau tao gia Thien Long Ha Nam (28-2-08) 2 6 3" xfId="6421"/>
    <cellStyle name="T_Book1_Cau tao gia Thien Long Ha Nam (28-2-08) 2 6 3 2" xfId="11472"/>
    <cellStyle name="T_Book1_Cau tao gia Thien Long Ha Nam (28-2-08) 2 6 4" xfId="25400"/>
    <cellStyle name="T_Book1_Cau tao gia Thien Long Ha Nam (28-2-08) 2 6 4 2" xfId="2381"/>
    <cellStyle name="T_Book1_Cau tao gia Thien Long Ha Nam (28-2-08) 2 6 5" xfId="25401"/>
    <cellStyle name="T_Book1_Cau tao gia Thien Long Ha Nam (28-2-08) 2 6 5 2" xfId="25402"/>
    <cellStyle name="T_Book1_Cau tao gia Thien Long Ha Nam (28-2-08) 2 6 6" xfId="25405"/>
    <cellStyle name="T_Book1_Cau tao gia Thien Long Ha Nam (28-2-08) 2 6 6 2" xfId="24623"/>
    <cellStyle name="T_Book1_Cau tao gia Thien Long Ha Nam (28-2-08) 2 6 7" xfId="25406"/>
    <cellStyle name="T_Book1_Cau tao gia Thien Long Ha Nam (28-2-08) 2 7" xfId="7074"/>
    <cellStyle name="T_Book1_Cau tao gia Thien Long Ha Nam (28-2-08) 2 7 2" xfId="7566"/>
    <cellStyle name="T_Book1_Cau tao gia Thien Long Ha Nam (28-2-08) 2 8" xfId="4648"/>
    <cellStyle name="T_Book1_Cau tao gia Thien Long Ha Nam (28-2-08) 2 8 2" xfId="23648"/>
    <cellStyle name="T_Book1_Cau tao gia Thien Long Ha Nam (28-2-08) 2 9" xfId="23650"/>
    <cellStyle name="T_Book1_Cau tao gia Thien Long Ha Nam (28-2-08) 2 9 2" xfId="23653"/>
    <cellStyle name="T_Book1_Cau tao gia Thien Long Ha Nam (28-2-08) 3" xfId="24643"/>
    <cellStyle name="T_Book1_Cau tao gia Thien Long Ha Nam (28-2-08) 3 2" xfId="4265"/>
    <cellStyle name="T_Book1_Cau tao gia Thien Long Ha Nam (28-2-08) 3 2 2" xfId="21770"/>
    <cellStyle name="T_Book1_Cau tao gia Thien Long Ha Nam (28-2-08) 3 2 2 2" xfId="14424"/>
    <cellStyle name="T_Book1_Cau tao gia Thien Long Ha Nam (28-2-08) 3 2 3" xfId="21772"/>
    <cellStyle name="T_Book1_Cau tao gia Thien Long Ha Nam (28-2-08) 3 2 3 2" xfId="14452"/>
    <cellStyle name="T_Book1_Cau tao gia Thien Long Ha Nam (28-2-08) 3 2 4" xfId="21774"/>
    <cellStyle name="T_Book1_Cau tao gia Thien Long Ha Nam (28-2-08) 3 2 4 2" xfId="18227"/>
    <cellStyle name="T_Book1_Cau tao gia Thien Long Ha Nam (28-2-08) 3 2 5" xfId="11761"/>
    <cellStyle name="T_Book1_Cau tao gia Thien Long Ha Nam (28-2-08) 3 2 5 2" xfId="8301"/>
    <cellStyle name="T_Book1_Cau tao gia Thien Long Ha Nam (28-2-08) 3 2 6" xfId="16267"/>
    <cellStyle name="T_Book1_Cau tao gia Thien Long Ha Nam (28-2-08) 3 2 6 2" xfId="8371"/>
    <cellStyle name="T_Book1_Cau tao gia Thien Long Ha Nam (28-2-08) 3 2 7" xfId="8073"/>
    <cellStyle name="T_Book1_Cau tao gia Thien Long Ha Nam (28-2-08) 3 3" xfId="25407"/>
    <cellStyle name="T_Book1_Cau tao gia Thien Long Ha Nam (28-2-08) 3 3 2" xfId="6276"/>
    <cellStyle name="T_Book1_Cau tao gia Thien Long Ha Nam (28-2-08) 3 3 2 2" xfId="11245"/>
    <cellStyle name="T_Book1_Cau tao gia Thien Long Ha Nam (28-2-08) 3 3 3" xfId="21782"/>
    <cellStyle name="T_Book1_Cau tao gia Thien Long Ha Nam (28-2-08) 3 3 3 2" xfId="11277"/>
    <cellStyle name="T_Book1_Cau tao gia Thien Long Ha Nam (28-2-08) 3 3 4" xfId="21785"/>
    <cellStyle name="T_Book1_Cau tao gia Thien Long Ha Nam (28-2-08) 3 3 4 2" xfId="25409"/>
    <cellStyle name="T_Book1_Cau tao gia Thien Long Ha Nam (28-2-08) 3 3 5" xfId="25411"/>
    <cellStyle name="T_Book1_Cau tao gia Thien Long Ha Nam (28-2-08) 3 3 5 2" xfId="25412"/>
    <cellStyle name="T_Book1_Cau tao gia Thien Long Ha Nam (28-2-08) 3 3 6" xfId="16272"/>
    <cellStyle name="T_Book1_Cau tao gia Thien Long Ha Nam (28-2-08) 3 3 6 2" xfId="6561"/>
    <cellStyle name="T_Book1_Cau tao gia Thien Long Ha Nam (28-2-08) 3 3 7" xfId="2705"/>
    <cellStyle name="T_Book1_Cau tao gia Thien Long Ha Nam (28-2-08) 3 4" xfId="23662"/>
    <cellStyle name="T_Book1_Cau tao gia Thien Long Ha Nam (28-2-08) 3 4 2" xfId="25414"/>
    <cellStyle name="T_Book1_Cau tao gia Thien Long Ha Nam (28-2-08) 3 5" xfId="12194"/>
    <cellStyle name="T_Book1_Cau tao gia Thien Long Ha Nam (28-2-08) 3 5 2" xfId="5478"/>
    <cellStyle name="T_Book1_Cau tao gia Thien Long Ha Nam (28-2-08) 3 6" xfId="25416"/>
    <cellStyle name="T_Book1_Cau tao gia Thien Long Ha Nam (28-2-08) 3 6 2" xfId="25418"/>
    <cellStyle name="T_Book1_Cau tao gia Thien Long Ha Nam (28-2-08) 3 7" xfId="25421"/>
    <cellStyle name="T_Book1_Cau tao gia Thien Long Ha Nam (28-2-08) 3 7 2" xfId="25423"/>
    <cellStyle name="T_Book1_Cau tao gia Thien Long Ha Nam (28-2-08) 3 8" xfId="25426"/>
    <cellStyle name="T_Book1_Cau tao gia Thien Long Ha Nam (28-2-08) 3 8 2" xfId="25428"/>
    <cellStyle name="T_Book1_Cau tao gia Thien Long Ha Nam (28-2-08) 4" xfId="3169"/>
    <cellStyle name="T_Book1_Cau tao gia Thien Long Ha Nam (28-2-08) 4 2" xfId="25430"/>
    <cellStyle name="T_Book1_Cau tao gia Thien Long Ha Nam (28-2-08) 4 2 2" xfId="21814"/>
    <cellStyle name="T_Book1_Cau tao gia Thien Long Ha Nam (28-2-08) 4 2 2 2" xfId="4406"/>
    <cellStyle name="T_Book1_Cau tao gia Thien Long Ha Nam (28-2-08) 4 2 3" xfId="21816"/>
    <cellStyle name="T_Book1_Cau tao gia Thien Long Ha Nam (28-2-08) 4 2 3 2" xfId="927"/>
    <cellStyle name="T_Book1_Cau tao gia Thien Long Ha Nam (28-2-08) 4 2 4" xfId="21819"/>
    <cellStyle name="T_Book1_Cau tao gia Thien Long Ha Nam (28-2-08) 4 2 4 2" xfId="4093"/>
    <cellStyle name="T_Book1_Cau tao gia Thien Long Ha Nam (28-2-08) 4 2 5" xfId="12805"/>
    <cellStyle name="T_Book1_Cau tao gia Thien Long Ha Nam (28-2-08) 4 2 5 2" xfId="8617"/>
    <cellStyle name="T_Book1_Cau tao gia Thien Long Ha Nam (28-2-08) 4 2 6" xfId="12807"/>
    <cellStyle name="T_Book1_Cau tao gia Thien Long Ha Nam (28-2-08) 4 2 6 2" xfId="4585"/>
    <cellStyle name="T_Book1_Cau tao gia Thien Long Ha Nam (28-2-08) 4 2 7" xfId="12810"/>
    <cellStyle name="T_Book1_Cau tao gia Thien Long Ha Nam (28-2-08) 4 3" xfId="25431"/>
    <cellStyle name="T_Book1_Cau tao gia Thien Long Ha Nam (28-2-08) 4 3 2" xfId="21826"/>
    <cellStyle name="T_Book1_Cau tao gia Thien Long Ha Nam (28-2-08) 4 3 2 2" xfId="21828"/>
    <cellStyle name="T_Book1_Cau tao gia Thien Long Ha Nam (28-2-08) 4 3 3" xfId="19727"/>
    <cellStyle name="T_Book1_Cau tao gia Thien Long Ha Nam (28-2-08) 4 3 3 2" xfId="21830"/>
    <cellStyle name="T_Book1_Cau tao gia Thien Long Ha Nam (28-2-08) 4 3 4" xfId="21832"/>
    <cellStyle name="T_Book1_Cau tao gia Thien Long Ha Nam (28-2-08) 4 3 4 2" xfId="25432"/>
    <cellStyle name="T_Book1_Cau tao gia Thien Long Ha Nam (28-2-08) 4 3 5" xfId="12829"/>
    <cellStyle name="T_Book1_Cau tao gia Thien Long Ha Nam (28-2-08) 4 3 5 2" xfId="1732"/>
    <cellStyle name="T_Book1_Cau tao gia Thien Long Ha Nam (28-2-08) 4 3 6" xfId="12831"/>
    <cellStyle name="T_Book1_Cau tao gia Thien Long Ha Nam (28-2-08) 4 3 6 2" xfId="12836"/>
    <cellStyle name="T_Book1_Cau tao gia Thien Long Ha Nam (28-2-08) 4 3 7" xfId="12839"/>
    <cellStyle name="T_Book1_Cau tao gia Thien Long Ha Nam (28-2-08) 4 4" xfId="25433"/>
    <cellStyle name="T_Book1_Cau tao gia Thien Long Ha Nam (28-2-08) 4 4 2" xfId="25434"/>
    <cellStyle name="T_Book1_Cau tao gia Thien Long Ha Nam (28-2-08) 4 5" xfId="12218"/>
    <cellStyle name="T_Book1_Cau tao gia Thien Long Ha Nam (28-2-08) 4 5 2" xfId="25435"/>
    <cellStyle name="T_Book1_Cau tao gia Thien Long Ha Nam (28-2-08) 4 6" xfId="25437"/>
    <cellStyle name="T_Book1_Cau tao gia Thien Long Ha Nam (28-2-08) 4 6 2" xfId="25439"/>
    <cellStyle name="T_Book1_Cau tao gia Thien Long Ha Nam (28-2-08) 4 7" xfId="25441"/>
    <cellStyle name="T_Book1_Cau tao gia Thien Long Ha Nam (28-2-08) 4 7 2" xfId="4073"/>
    <cellStyle name="T_Book1_Cau tao gia Thien Long Ha Nam (28-2-08) 4 8" xfId="25443"/>
    <cellStyle name="T_Book1_Cau tao gia Thien Long Ha Nam (28-2-08) 4 8 2" xfId="25445"/>
    <cellStyle name="T_Book1_Cau tao gia Thien Long Ha Nam (28-2-08) 5" xfId="25447"/>
    <cellStyle name="T_Book1_Cau tao gia Thien Long Ha Nam (28-2-08) 5 2" xfId="12225"/>
    <cellStyle name="T_Book1_Cau tao gia Thien Long Ha Nam (28-2-08) 5 2 2" xfId="14314"/>
    <cellStyle name="T_Book1_Cau tao gia Thien Long Ha Nam (28-2-08) 5 3" xfId="1068"/>
    <cellStyle name="T_Book1_Cau tao gia Thien Long Ha Nam (28-2-08) 5 3 2" xfId="2543"/>
    <cellStyle name="T_Book1_Cau tao gia Thien Long Ha Nam (28-2-08) 5 4" xfId="15"/>
    <cellStyle name="T_Book1_Cau tao gia Thien Long Ha Nam (28-2-08) 5 4 2" xfId="14316"/>
    <cellStyle name="T_Book1_Cau tao gia Thien Long Ha Nam (28-2-08) 5 5" xfId="14325"/>
    <cellStyle name="T_Book1_Cau tao gia Thien Long Ha Nam (28-2-08) 5 5 2" xfId="25449"/>
    <cellStyle name="T_Book1_Cau tao gia Thien Long Ha Nam (28-2-08) 5 6" xfId="25451"/>
    <cellStyle name="T_Book1_Cau tao gia Thien Long Ha Nam (28-2-08) 5 6 2" xfId="3915"/>
    <cellStyle name="T_Book1_Cau tao gia Thien Long Ha Nam (28-2-08) 5 7" xfId="25453"/>
    <cellStyle name="T_Book1_Cau tao gia Thien Long Ha Nam (28-2-08) 6" xfId="12228"/>
    <cellStyle name="T_Book1_Cau tao gia Thien Long Ha Nam (28-2-08) 6 2" xfId="12235"/>
    <cellStyle name="T_Book1_Cau tao gia Thien Long Ha Nam (28-2-08) 6 2 2" xfId="14337"/>
    <cellStyle name="T_Book1_Cau tao gia Thien Long Ha Nam (28-2-08) 6 3" xfId="14340"/>
    <cellStyle name="T_Book1_Cau tao gia Thien Long Ha Nam (28-2-08) 6 3 2" xfId="14346"/>
    <cellStyle name="T_Book1_Cau tao gia Thien Long Ha Nam (28-2-08) 6 4" xfId="14349"/>
    <cellStyle name="T_Book1_Cau tao gia Thien Long Ha Nam (28-2-08) 6 4 2" xfId="14354"/>
    <cellStyle name="T_Book1_Cau tao gia Thien Long Ha Nam (28-2-08) 6 5" xfId="14360"/>
    <cellStyle name="T_Book1_Cau tao gia Thien Long Ha Nam (28-2-08) 6 5 2" xfId="23730"/>
    <cellStyle name="T_Book1_Cau tao gia Thien Long Ha Nam (28-2-08) 6 6" xfId="23736"/>
    <cellStyle name="T_Book1_Cau tao gia Thien Long Ha Nam (28-2-08) 6 6 2" xfId="8515"/>
    <cellStyle name="T_Book1_Cau tao gia Thien Long Ha Nam (28-2-08) 6 7" xfId="23740"/>
    <cellStyle name="T_Book1_Cau tao gia Thien Long Ha Nam (28-2-08) 7" xfId="12239"/>
    <cellStyle name="T_Book1_Cau tao gia Thien Long Ha Nam (28-2-08) 7 2" xfId="12242"/>
    <cellStyle name="T_Book1_Cau tao gia Thien Long Ha Nam (28-2-08) 7 2 2" xfId="25455"/>
    <cellStyle name="T_Book1_Cau tao gia Thien Long Ha Nam (28-2-08) 7 3" xfId="14929"/>
    <cellStyle name="T_Book1_Cau tao gia Thien Long Ha Nam (28-2-08) 7 3 2" xfId="25456"/>
    <cellStyle name="T_Book1_Cau tao gia Thien Long Ha Nam (28-2-08) 7 4" xfId="25457"/>
    <cellStyle name="T_Book1_Cau tao gia Thien Long Ha Nam (28-2-08) 7 4 2" xfId="25458"/>
    <cellStyle name="T_Book1_Cau tao gia Thien Long Ha Nam (28-2-08) 7 5" xfId="25037"/>
    <cellStyle name="T_Book1_Cau tao gia Thien Long Ha Nam (28-2-08) 7 5 2" xfId="25460"/>
    <cellStyle name="T_Book1_Cau tao gia Thien Long Ha Nam (28-2-08) 7 6" xfId="25462"/>
    <cellStyle name="T_Book1_Cau tao gia Thien Long Ha Nam (28-2-08) 7 6 2" xfId="25465"/>
    <cellStyle name="T_Book1_Cau tao gia Thien Long Ha Nam (28-2-08) 7 7" xfId="25467"/>
    <cellStyle name="T_Book1_Cau tao gia Thien Long Ha Nam (28-2-08) 8" xfId="8891"/>
    <cellStyle name="T_Book1_Cau tao gia Thien Long Ha Nam (28-2-08) 8 2" xfId="12246"/>
    <cellStyle name="T_Book1_Cau tao gia Thien Long Ha Nam (28-2-08) 9" xfId="9171"/>
    <cellStyle name="T_Book1_Cau tao gia Thien Long Ha Nam (28-2-08) 9 2" xfId="12256"/>
    <cellStyle name="T_Book1_Cau tao gia Thien Long Ha Nam (28-2-08)_BOQ Piling" xfId="16159"/>
    <cellStyle name="T_Book1_Cau tao gia Thien Long Ha Nam (28-2-08)_BOQ Piling 10" xfId="25470"/>
    <cellStyle name="T_Book1_Cau tao gia Thien Long Ha Nam (28-2-08)_BOQ Piling 10 2" xfId="17172"/>
    <cellStyle name="T_Book1_Cau tao gia Thien Long Ha Nam (28-2-08)_BOQ Piling 11" xfId="25472"/>
    <cellStyle name="T_Book1_Cau tao gia Thien Long Ha Nam (28-2-08)_BOQ Piling 11 2" xfId="25473"/>
    <cellStyle name="T_Book1_Cau tao gia Thien Long Ha Nam (28-2-08)_BOQ Piling 2" xfId="18758"/>
    <cellStyle name="T_Book1_Cau tao gia Thien Long Ha Nam (28-2-08)_BOQ Piling 2 2" xfId="25475"/>
    <cellStyle name="T_Book1_Cau tao gia Thien Long Ha Nam (28-2-08)_BOQ Piling 2 2 2" xfId="25480"/>
    <cellStyle name="T_Book1_Cau tao gia Thien Long Ha Nam (28-2-08)_BOQ Piling 2 2 2 2" xfId="25482"/>
    <cellStyle name="T_Book1_Cau tao gia Thien Long Ha Nam (28-2-08)_BOQ Piling 2 2 3" xfId="571"/>
    <cellStyle name="T_Book1_Cau tao gia Thien Long Ha Nam (28-2-08)_BOQ Piling 2 2 3 2" xfId="9029"/>
    <cellStyle name="T_Book1_Cau tao gia Thien Long Ha Nam (28-2-08)_BOQ Piling 2 2 4" xfId="9034"/>
    <cellStyle name="T_Book1_Cau tao gia Thien Long Ha Nam (28-2-08)_BOQ Piling 2 2 4 2" xfId="5832"/>
    <cellStyle name="T_Book1_Cau tao gia Thien Long Ha Nam (28-2-08)_BOQ Piling 2 2 5" xfId="9036"/>
    <cellStyle name="T_Book1_Cau tao gia Thien Long Ha Nam (28-2-08)_BOQ Piling 2 2 5 2" xfId="9042"/>
    <cellStyle name="T_Book1_Cau tao gia Thien Long Ha Nam (28-2-08)_BOQ Piling 2 2 6" xfId="1056"/>
    <cellStyle name="T_Book1_Cau tao gia Thien Long Ha Nam (28-2-08)_BOQ Piling 2 2 6 2" xfId="3887"/>
    <cellStyle name="T_Book1_Cau tao gia Thien Long Ha Nam (28-2-08)_BOQ Piling 2 2 7" xfId="3283"/>
    <cellStyle name="T_Book1_Cau tao gia Thien Long Ha Nam (28-2-08)_BOQ Piling 2 3" xfId="18998"/>
    <cellStyle name="T_Book1_Cau tao gia Thien Long Ha Nam (28-2-08)_BOQ Piling 2 3 2" xfId="25485"/>
    <cellStyle name="T_Book1_Cau tao gia Thien Long Ha Nam (28-2-08)_BOQ Piling 2 3 2 2" xfId="25487"/>
    <cellStyle name="T_Book1_Cau tao gia Thien Long Ha Nam (28-2-08)_BOQ Piling 2 3 3" xfId="25489"/>
    <cellStyle name="T_Book1_Cau tao gia Thien Long Ha Nam (28-2-08)_BOQ Piling 2 3 3 2" xfId="13326"/>
    <cellStyle name="T_Book1_Cau tao gia Thien Long Ha Nam (28-2-08)_BOQ Piling 2 3 4" xfId="25491"/>
    <cellStyle name="T_Book1_Cau tao gia Thien Long Ha Nam (28-2-08)_BOQ Piling 2 3 4 2" xfId="25495"/>
    <cellStyle name="T_Book1_Cau tao gia Thien Long Ha Nam (28-2-08)_BOQ Piling 2 3 5" xfId="25496"/>
    <cellStyle name="T_Book1_Cau tao gia Thien Long Ha Nam (28-2-08)_BOQ Piling 2 3 5 2" xfId="13220"/>
    <cellStyle name="T_Book1_Cau tao gia Thien Long Ha Nam (28-2-08)_BOQ Piling 2 3 6" xfId="16121"/>
    <cellStyle name="T_Book1_Cau tao gia Thien Long Ha Nam (28-2-08)_BOQ Piling 2 3 6 2" xfId="25497"/>
    <cellStyle name="T_Book1_Cau tao gia Thien Long Ha Nam (28-2-08)_BOQ Piling 2 3 7" xfId="25499"/>
    <cellStyle name="T_Book1_Cau tao gia Thien Long Ha Nam (28-2-08)_BOQ Piling 2 4" xfId="17136"/>
    <cellStyle name="T_Book1_Cau tao gia Thien Long Ha Nam (28-2-08)_BOQ Piling 2 4 2" xfId="17138"/>
    <cellStyle name="T_Book1_Cau tao gia Thien Long Ha Nam (28-2-08)_BOQ Piling 2 5" xfId="2226"/>
    <cellStyle name="T_Book1_Cau tao gia Thien Long Ha Nam (28-2-08)_BOQ Piling 2 5 2" xfId="17144"/>
    <cellStyle name="T_Book1_Cau tao gia Thien Long Ha Nam (28-2-08)_BOQ Piling 2 6" xfId="17149"/>
    <cellStyle name="T_Book1_Cau tao gia Thien Long Ha Nam (28-2-08)_BOQ Piling 2 6 2" xfId="17152"/>
    <cellStyle name="T_Book1_Cau tao gia Thien Long Ha Nam (28-2-08)_BOQ Piling 2 7" xfId="12713"/>
    <cellStyle name="T_Book1_Cau tao gia Thien Long Ha Nam (28-2-08)_BOQ Piling 2 7 2" xfId="12717"/>
    <cellStyle name="T_Book1_Cau tao gia Thien Long Ha Nam (28-2-08)_BOQ Piling 2 8" xfId="12738"/>
    <cellStyle name="T_Book1_Cau tao gia Thien Long Ha Nam (28-2-08)_BOQ Piling 2 8 2" xfId="12742"/>
    <cellStyle name="T_Book1_Cau tao gia Thien Long Ha Nam (28-2-08)_BOQ Piling 3" xfId="25500"/>
    <cellStyle name="T_Book1_Cau tao gia Thien Long Ha Nam (28-2-08)_BOQ Piling 3 2" xfId="25503"/>
    <cellStyle name="T_Book1_Cau tao gia Thien Long Ha Nam (28-2-08)_BOQ Piling 3 2 2" xfId="25505"/>
    <cellStyle name="T_Book1_Cau tao gia Thien Long Ha Nam (28-2-08)_BOQ Piling 3 2 2 2" xfId="4842"/>
    <cellStyle name="T_Book1_Cau tao gia Thien Long Ha Nam (28-2-08)_BOQ Piling 3 2 3" xfId="25506"/>
    <cellStyle name="T_Book1_Cau tao gia Thien Long Ha Nam (28-2-08)_BOQ Piling 3 2 3 2" xfId="25507"/>
    <cellStyle name="T_Book1_Cau tao gia Thien Long Ha Nam (28-2-08)_BOQ Piling 3 2 4" xfId="25510"/>
    <cellStyle name="T_Book1_Cau tao gia Thien Long Ha Nam (28-2-08)_BOQ Piling 3 2 4 2" xfId="25512"/>
    <cellStyle name="T_Book1_Cau tao gia Thien Long Ha Nam (28-2-08)_BOQ Piling 3 2 5" xfId="25513"/>
    <cellStyle name="T_Book1_Cau tao gia Thien Long Ha Nam (28-2-08)_BOQ Piling 3 2 5 2" xfId="25514"/>
    <cellStyle name="T_Book1_Cau tao gia Thien Long Ha Nam (28-2-08)_BOQ Piling 3 2 6" xfId="25515"/>
    <cellStyle name="T_Book1_Cau tao gia Thien Long Ha Nam (28-2-08)_BOQ Piling 3 2 6 2" xfId="25517"/>
    <cellStyle name="T_Book1_Cau tao gia Thien Long Ha Nam (28-2-08)_BOQ Piling 3 2 7" xfId="25519"/>
    <cellStyle name="T_Book1_Cau tao gia Thien Long Ha Nam (28-2-08)_BOQ Piling 3 3" xfId="9059"/>
    <cellStyle name="T_Book1_Cau tao gia Thien Long Ha Nam (28-2-08)_BOQ Piling 3 3 2" xfId="25520"/>
    <cellStyle name="T_Book1_Cau tao gia Thien Long Ha Nam (28-2-08)_BOQ Piling 3 3 2 2" xfId="6333"/>
    <cellStyle name="T_Book1_Cau tao gia Thien Long Ha Nam (28-2-08)_BOQ Piling 3 3 3" xfId="25521"/>
    <cellStyle name="T_Book1_Cau tao gia Thien Long Ha Nam (28-2-08)_BOQ Piling 3 3 3 2" xfId="20631"/>
    <cellStyle name="T_Book1_Cau tao gia Thien Long Ha Nam (28-2-08)_BOQ Piling 3 3 4" xfId="25523"/>
    <cellStyle name="T_Book1_Cau tao gia Thien Long Ha Nam (28-2-08)_BOQ Piling 3 3 4 2" xfId="25525"/>
    <cellStyle name="T_Book1_Cau tao gia Thien Long Ha Nam (28-2-08)_BOQ Piling 3 3 5" xfId="25528"/>
    <cellStyle name="T_Book1_Cau tao gia Thien Long Ha Nam (28-2-08)_BOQ Piling 3 3 5 2" xfId="25529"/>
    <cellStyle name="T_Book1_Cau tao gia Thien Long Ha Nam (28-2-08)_BOQ Piling 3 3 6" xfId="25530"/>
    <cellStyle name="T_Book1_Cau tao gia Thien Long Ha Nam (28-2-08)_BOQ Piling 3 3 6 2" xfId="25532"/>
    <cellStyle name="T_Book1_Cau tao gia Thien Long Ha Nam (28-2-08)_BOQ Piling 3 3 7" xfId="20498"/>
    <cellStyle name="T_Book1_Cau tao gia Thien Long Ha Nam (28-2-08)_BOQ Piling 3 4" xfId="17156"/>
    <cellStyle name="T_Book1_Cau tao gia Thien Long Ha Nam (28-2-08)_BOQ Piling 3 4 2" xfId="3286"/>
    <cellStyle name="T_Book1_Cau tao gia Thien Long Ha Nam (28-2-08)_BOQ Piling 3 5" xfId="17159"/>
    <cellStyle name="T_Book1_Cau tao gia Thien Long Ha Nam (28-2-08)_BOQ Piling 3 5 2" xfId="11821"/>
    <cellStyle name="T_Book1_Cau tao gia Thien Long Ha Nam (28-2-08)_BOQ Piling 3 6" xfId="17162"/>
    <cellStyle name="T_Book1_Cau tao gia Thien Long Ha Nam (28-2-08)_BOQ Piling 3 6 2" xfId="17164"/>
    <cellStyle name="T_Book1_Cau tao gia Thien Long Ha Nam (28-2-08)_BOQ Piling 3 7" xfId="12770"/>
    <cellStyle name="T_Book1_Cau tao gia Thien Long Ha Nam (28-2-08)_BOQ Piling 3 7 2" xfId="12774"/>
    <cellStyle name="T_Book1_Cau tao gia Thien Long Ha Nam (28-2-08)_BOQ Piling 3 8" xfId="12780"/>
    <cellStyle name="T_Book1_Cau tao gia Thien Long Ha Nam (28-2-08)_BOQ Piling 3 8 2" xfId="12783"/>
    <cellStyle name="T_Book1_Cau tao gia Thien Long Ha Nam (28-2-08)_BOQ Piling 4" xfId="25533"/>
    <cellStyle name="T_Book1_Cau tao gia Thien Long Ha Nam (28-2-08)_BOQ Piling 4 2" xfId="25536"/>
    <cellStyle name="T_Book1_Cau tao gia Thien Long Ha Nam (28-2-08)_BOQ Piling 4 2 2" xfId="25538"/>
    <cellStyle name="T_Book1_Cau tao gia Thien Long Ha Nam (28-2-08)_BOQ Piling 4 3" xfId="25539"/>
    <cellStyle name="T_Book1_Cau tao gia Thien Long Ha Nam (28-2-08)_BOQ Piling 4 3 2" xfId="25540"/>
    <cellStyle name="T_Book1_Cau tao gia Thien Long Ha Nam (28-2-08)_BOQ Piling 4 4" xfId="12200"/>
    <cellStyle name="T_Book1_Cau tao gia Thien Long Ha Nam (28-2-08)_BOQ Piling 4 4 2" xfId="25541"/>
    <cellStyle name="T_Book1_Cau tao gia Thien Long Ha Nam (28-2-08)_BOQ Piling 4 5" xfId="25542"/>
    <cellStyle name="T_Book1_Cau tao gia Thien Long Ha Nam (28-2-08)_BOQ Piling 4 5 2" xfId="25543"/>
    <cellStyle name="T_Book1_Cau tao gia Thien Long Ha Nam (28-2-08)_BOQ Piling 4 6" xfId="25547"/>
    <cellStyle name="T_Book1_Cau tao gia Thien Long Ha Nam (28-2-08)_BOQ Piling 4 6 2" xfId="4087"/>
    <cellStyle name="T_Book1_Cau tao gia Thien Long Ha Nam (28-2-08)_BOQ Piling 4 7" xfId="25549"/>
    <cellStyle name="T_Book1_Cau tao gia Thien Long Ha Nam (28-2-08)_BOQ Piling 5" xfId="25551"/>
    <cellStyle name="T_Book1_Cau tao gia Thien Long Ha Nam (28-2-08)_BOQ Piling 5 2" xfId="25554"/>
    <cellStyle name="T_Book1_Cau tao gia Thien Long Ha Nam (28-2-08)_BOQ Piling 5 2 2" xfId="22560"/>
    <cellStyle name="T_Book1_Cau tao gia Thien Long Ha Nam (28-2-08)_BOQ Piling 5 3" xfId="25555"/>
    <cellStyle name="T_Book1_Cau tao gia Thien Long Ha Nam (28-2-08)_BOQ Piling 5 3 2" xfId="22587"/>
    <cellStyle name="T_Book1_Cau tao gia Thien Long Ha Nam (28-2-08)_BOQ Piling 5 4" xfId="12208"/>
    <cellStyle name="T_Book1_Cau tao gia Thien Long Ha Nam (28-2-08)_BOQ Piling 5 4 2" xfId="3258"/>
    <cellStyle name="T_Book1_Cau tao gia Thien Long Ha Nam (28-2-08)_BOQ Piling 5 5" xfId="25556"/>
    <cellStyle name="T_Book1_Cau tao gia Thien Long Ha Nam (28-2-08)_BOQ Piling 5 5 2" xfId="22625"/>
    <cellStyle name="T_Book1_Cau tao gia Thien Long Ha Nam (28-2-08)_BOQ Piling 5 6" xfId="25557"/>
    <cellStyle name="T_Book1_Cau tao gia Thien Long Ha Nam (28-2-08)_BOQ Piling 5 6 2" xfId="22647"/>
    <cellStyle name="T_Book1_Cau tao gia Thien Long Ha Nam (28-2-08)_BOQ Piling 5 7" xfId="25559"/>
    <cellStyle name="T_Book1_Cau tao gia Thien Long Ha Nam (28-2-08)_BOQ Piling 6" xfId="25560"/>
    <cellStyle name="T_Book1_Cau tao gia Thien Long Ha Nam (28-2-08)_BOQ Piling 6 2" xfId="8780"/>
    <cellStyle name="T_Book1_Cau tao gia Thien Long Ha Nam (28-2-08)_BOQ Piling 6 2 2" xfId="9247"/>
    <cellStyle name="T_Book1_Cau tao gia Thien Long Ha Nam (28-2-08)_BOQ Piling 6 3" xfId="6319"/>
    <cellStyle name="T_Book1_Cau tao gia Thien Long Ha Nam (28-2-08)_BOQ Piling 6 3 2" xfId="9335"/>
    <cellStyle name="T_Book1_Cau tao gia Thien Long Ha Nam (28-2-08)_BOQ Piling 6 4" xfId="5617"/>
    <cellStyle name="T_Book1_Cau tao gia Thien Long Ha Nam (28-2-08)_BOQ Piling 6 4 2" xfId="9355"/>
    <cellStyle name="T_Book1_Cau tao gia Thien Long Ha Nam (28-2-08)_BOQ Piling 6 5" xfId="9364"/>
    <cellStyle name="T_Book1_Cau tao gia Thien Long Ha Nam (28-2-08)_BOQ Piling 6 5 2" xfId="2147"/>
    <cellStyle name="T_Book1_Cau tao gia Thien Long Ha Nam (28-2-08)_BOQ Piling 6 6" xfId="9370"/>
    <cellStyle name="T_Book1_Cau tao gia Thien Long Ha Nam (28-2-08)_BOQ Piling 6 6 2" xfId="25561"/>
    <cellStyle name="T_Book1_Cau tao gia Thien Long Ha Nam (28-2-08)_BOQ Piling 6 7" xfId="25562"/>
    <cellStyle name="T_Book1_Cau tao gia Thien Long Ha Nam (28-2-08)_BOQ Piling 7" xfId="25564"/>
    <cellStyle name="T_Book1_Cau tao gia Thien Long Ha Nam (28-2-08)_BOQ Piling 7 2" xfId="25566"/>
    <cellStyle name="T_Book1_Cau tao gia Thien Long Ha Nam (28-2-08)_BOQ Piling 8" xfId="25567"/>
    <cellStyle name="T_Book1_Cau tao gia Thien Long Ha Nam (28-2-08)_BOQ Piling 8 2" xfId="1369"/>
    <cellStyle name="T_Book1_Cau tao gia Thien Long Ha Nam (28-2-08)_BOQ Piling 9" xfId="8788"/>
    <cellStyle name="T_Book1_Cau tao gia Thien Long Ha Nam (28-2-08)_BOQ Piling 9 2" xfId="8794"/>
    <cellStyle name="T_Book1_Cau tao gia Thien Long Ha Nam (28-2-08)_Schematic Cost Plan - Basement 20032011" xfId="18571"/>
    <cellStyle name="T_Book1_Cau tao gia Thien Long Ha Nam (28-2-08)_Schematic Cost Plan - Basement 20032011 10" xfId="25568"/>
    <cellStyle name="T_Book1_Cau tao gia Thien Long Ha Nam (28-2-08)_Schematic Cost Plan - Basement 20032011 10 2" xfId="25272"/>
    <cellStyle name="T_Book1_Cau tao gia Thien Long Ha Nam (28-2-08)_Schematic Cost Plan - Basement 20032011 11" xfId="21861"/>
    <cellStyle name="T_Book1_Cau tao gia Thien Long Ha Nam (28-2-08)_Schematic Cost Plan - Basement 20032011 11 2" xfId="25571"/>
    <cellStyle name="T_Book1_Cau tao gia Thien Long Ha Nam (28-2-08)_Schematic Cost Plan - Basement 20032011 2" xfId="25573"/>
    <cellStyle name="T_Book1_Cau tao gia Thien Long Ha Nam (28-2-08)_Schematic Cost Plan - Basement 20032011 2 2" xfId="25576"/>
    <cellStyle name="T_Book1_Cau tao gia Thien Long Ha Nam (28-2-08)_Schematic Cost Plan - Basement 20032011 2 2 2" xfId="25578"/>
    <cellStyle name="T_Book1_Cau tao gia Thien Long Ha Nam (28-2-08)_Schematic Cost Plan - Basement 20032011 2 2 2 2" xfId="5518"/>
    <cellStyle name="T_Book1_Cau tao gia Thien Long Ha Nam (28-2-08)_Schematic Cost Plan - Basement 20032011 2 2 3" xfId="25580"/>
    <cellStyle name="T_Book1_Cau tao gia Thien Long Ha Nam (28-2-08)_Schematic Cost Plan - Basement 20032011 2 2 3 2" xfId="4147"/>
    <cellStyle name="T_Book1_Cau tao gia Thien Long Ha Nam (28-2-08)_Schematic Cost Plan - Basement 20032011 2 2 4" xfId="7556"/>
    <cellStyle name="T_Book1_Cau tao gia Thien Long Ha Nam (28-2-08)_Schematic Cost Plan - Basement 20032011 2 2 4 2" xfId="19847"/>
    <cellStyle name="T_Book1_Cau tao gia Thien Long Ha Nam (28-2-08)_Schematic Cost Plan - Basement 20032011 2 2 5" xfId="23206"/>
    <cellStyle name="T_Book1_Cau tao gia Thien Long Ha Nam (28-2-08)_Schematic Cost Plan - Basement 20032011 2 2 5 2" xfId="19872"/>
    <cellStyle name="T_Book1_Cau tao gia Thien Long Ha Nam (28-2-08)_Schematic Cost Plan - Basement 20032011 2 2 6" xfId="23218"/>
    <cellStyle name="T_Book1_Cau tao gia Thien Long Ha Nam (28-2-08)_Schematic Cost Plan - Basement 20032011 2 2 6 2" xfId="23220"/>
    <cellStyle name="T_Book1_Cau tao gia Thien Long Ha Nam (28-2-08)_Schematic Cost Plan - Basement 20032011 2 2 7" xfId="23222"/>
    <cellStyle name="T_Book1_Cau tao gia Thien Long Ha Nam (28-2-08)_Schematic Cost Plan - Basement 20032011 2 3" xfId="10683"/>
    <cellStyle name="T_Book1_Cau tao gia Thien Long Ha Nam (28-2-08)_Schematic Cost Plan - Basement 20032011 2 3 2" xfId="25582"/>
    <cellStyle name="T_Book1_Cau tao gia Thien Long Ha Nam (28-2-08)_Schematic Cost Plan - Basement 20032011 2 3 2 2" xfId="25584"/>
    <cellStyle name="T_Book1_Cau tao gia Thien Long Ha Nam (28-2-08)_Schematic Cost Plan - Basement 20032011 2 3 3" xfId="25586"/>
    <cellStyle name="T_Book1_Cau tao gia Thien Long Ha Nam (28-2-08)_Schematic Cost Plan - Basement 20032011 2 3 3 2" xfId="25588"/>
    <cellStyle name="T_Book1_Cau tao gia Thien Long Ha Nam (28-2-08)_Schematic Cost Plan - Basement 20032011 2 3 4" xfId="23229"/>
    <cellStyle name="T_Book1_Cau tao gia Thien Long Ha Nam (28-2-08)_Schematic Cost Plan - Basement 20032011 2 3 4 2" xfId="18280"/>
    <cellStyle name="T_Book1_Cau tao gia Thien Long Ha Nam (28-2-08)_Schematic Cost Plan - Basement 20032011 2 3 5" xfId="23232"/>
    <cellStyle name="T_Book1_Cau tao gia Thien Long Ha Nam (28-2-08)_Schematic Cost Plan - Basement 20032011 2 3 5 2" xfId="19911"/>
    <cellStyle name="T_Book1_Cau tao gia Thien Long Ha Nam (28-2-08)_Schematic Cost Plan - Basement 20032011 2 3 6" xfId="23236"/>
    <cellStyle name="T_Book1_Cau tao gia Thien Long Ha Nam (28-2-08)_Schematic Cost Plan - Basement 20032011 2 3 6 2" xfId="23238"/>
    <cellStyle name="T_Book1_Cau tao gia Thien Long Ha Nam (28-2-08)_Schematic Cost Plan - Basement 20032011 2 3 7" xfId="23240"/>
    <cellStyle name="T_Book1_Cau tao gia Thien Long Ha Nam (28-2-08)_Schematic Cost Plan - Basement 20032011 2 4" xfId="22499"/>
    <cellStyle name="T_Book1_Cau tao gia Thien Long Ha Nam (28-2-08)_Schematic Cost Plan - Basement 20032011 2 4 2" xfId="25589"/>
    <cellStyle name="T_Book1_Cau tao gia Thien Long Ha Nam (28-2-08)_Schematic Cost Plan - Basement 20032011 2 5" xfId="25590"/>
    <cellStyle name="T_Book1_Cau tao gia Thien Long Ha Nam (28-2-08)_Schematic Cost Plan - Basement 20032011 2 5 2" xfId="25591"/>
    <cellStyle name="T_Book1_Cau tao gia Thien Long Ha Nam (28-2-08)_Schematic Cost Plan - Basement 20032011 2 6" xfId="17966"/>
    <cellStyle name="T_Book1_Cau tao gia Thien Long Ha Nam (28-2-08)_Schematic Cost Plan - Basement 20032011 2 6 2" xfId="25593"/>
    <cellStyle name="T_Book1_Cau tao gia Thien Long Ha Nam (28-2-08)_Schematic Cost Plan - Basement 20032011 2 7" xfId="12722"/>
    <cellStyle name="T_Book1_Cau tao gia Thien Long Ha Nam (28-2-08)_Schematic Cost Plan - Basement 20032011 2 7 2" xfId="25595"/>
    <cellStyle name="T_Book1_Cau tao gia Thien Long Ha Nam (28-2-08)_Schematic Cost Plan - Basement 20032011 2 8" xfId="25597"/>
    <cellStyle name="T_Book1_Cau tao gia Thien Long Ha Nam (28-2-08)_Schematic Cost Plan - Basement 20032011 2 8 2" xfId="25598"/>
    <cellStyle name="T_Book1_Cau tao gia Thien Long Ha Nam (28-2-08)_Schematic Cost Plan - Basement 20032011 3" xfId="25601"/>
    <cellStyle name="T_Book1_Cau tao gia Thien Long Ha Nam (28-2-08)_Schematic Cost Plan - Basement 20032011 3 2" xfId="25603"/>
    <cellStyle name="T_Book1_Cau tao gia Thien Long Ha Nam (28-2-08)_Schematic Cost Plan - Basement 20032011 3 2 2" xfId="25604"/>
    <cellStyle name="T_Book1_Cau tao gia Thien Long Ha Nam (28-2-08)_Schematic Cost Plan - Basement 20032011 3 2 2 2" xfId="13157"/>
    <cellStyle name="T_Book1_Cau tao gia Thien Long Ha Nam (28-2-08)_Schematic Cost Plan - Basement 20032011 3 2 3" xfId="25605"/>
    <cellStyle name="T_Book1_Cau tao gia Thien Long Ha Nam (28-2-08)_Schematic Cost Plan - Basement 20032011 3 2 3 2" xfId="13182"/>
    <cellStyle name="T_Book1_Cau tao gia Thien Long Ha Nam (28-2-08)_Schematic Cost Plan - Basement 20032011 3 2 4" xfId="25606"/>
    <cellStyle name="T_Book1_Cau tao gia Thien Long Ha Nam (28-2-08)_Schematic Cost Plan - Basement 20032011 3 2 4 2" xfId="25608"/>
    <cellStyle name="T_Book1_Cau tao gia Thien Long Ha Nam (28-2-08)_Schematic Cost Plan - Basement 20032011 3 2 5" xfId="25610"/>
    <cellStyle name="T_Book1_Cau tao gia Thien Long Ha Nam (28-2-08)_Schematic Cost Plan - Basement 20032011 3 2 5 2" xfId="25612"/>
    <cellStyle name="T_Book1_Cau tao gia Thien Long Ha Nam (28-2-08)_Schematic Cost Plan - Basement 20032011 3 2 6" xfId="25616"/>
    <cellStyle name="T_Book1_Cau tao gia Thien Long Ha Nam (28-2-08)_Schematic Cost Plan - Basement 20032011 3 2 6 2" xfId="25618"/>
    <cellStyle name="T_Book1_Cau tao gia Thien Long Ha Nam (28-2-08)_Schematic Cost Plan - Basement 20032011 3 2 7" xfId="25620"/>
    <cellStyle name="T_Book1_Cau tao gia Thien Long Ha Nam (28-2-08)_Schematic Cost Plan - Basement 20032011 3 3" xfId="3640"/>
    <cellStyle name="T_Book1_Cau tao gia Thien Long Ha Nam (28-2-08)_Schematic Cost Plan - Basement 20032011 3 3 2" xfId="25622"/>
    <cellStyle name="T_Book1_Cau tao gia Thien Long Ha Nam (28-2-08)_Schematic Cost Plan - Basement 20032011 3 3 2 2" xfId="25623"/>
    <cellStyle name="T_Book1_Cau tao gia Thien Long Ha Nam (28-2-08)_Schematic Cost Plan - Basement 20032011 3 3 3" xfId="25624"/>
    <cellStyle name="T_Book1_Cau tao gia Thien Long Ha Nam (28-2-08)_Schematic Cost Plan - Basement 20032011 3 3 3 2" xfId="25625"/>
    <cellStyle name="T_Book1_Cau tao gia Thien Long Ha Nam (28-2-08)_Schematic Cost Plan - Basement 20032011 3 3 4" xfId="25626"/>
    <cellStyle name="T_Book1_Cau tao gia Thien Long Ha Nam (28-2-08)_Schematic Cost Plan - Basement 20032011 3 3 4 2" xfId="25628"/>
    <cellStyle name="T_Book1_Cau tao gia Thien Long Ha Nam (28-2-08)_Schematic Cost Plan - Basement 20032011 3 3 5" xfId="25630"/>
    <cellStyle name="T_Book1_Cau tao gia Thien Long Ha Nam (28-2-08)_Schematic Cost Plan - Basement 20032011 3 3 5 2" xfId="25632"/>
    <cellStyle name="T_Book1_Cau tao gia Thien Long Ha Nam (28-2-08)_Schematic Cost Plan - Basement 20032011 3 3 6" xfId="24810"/>
    <cellStyle name="T_Book1_Cau tao gia Thien Long Ha Nam (28-2-08)_Schematic Cost Plan - Basement 20032011 3 3 6 2" xfId="25634"/>
    <cellStyle name="T_Book1_Cau tao gia Thien Long Ha Nam (28-2-08)_Schematic Cost Plan - Basement 20032011 3 3 7" xfId="25636"/>
    <cellStyle name="T_Book1_Cau tao gia Thien Long Ha Nam (28-2-08)_Schematic Cost Plan - Basement 20032011 3 4" xfId="25638"/>
    <cellStyle name="T_Book1_Cau tao gia Thien Long Ha Nam (28-2-08)_Schematic Cost Plan - Basement 20032011 3 4 2" xfId="25640"/>
    <cellStyle name="T_Book1_Cau tao gia Thien Long Ha Nam (28-2-08)_Schematic Cost Plan - Basement 20032011 3 5" xfId="25641"/>
    <cellStyle name="T_Book1_Cau tao gia Thien Long Ha Nam (28-2-08)_Schematic Cost Plan - Basement 20032011 3 5 2" xfId="25642"/>
    <cellStyle name="T_Book1_Cau tao gia Thien Long Ha Nam (28-2-08)_Schematic Cost Plan - Basement 20032011 3 6" xfId="25643"/>
    <cellStyle name="T_Book1_Cau tao gia Thien Long Ha Nam (28-2-08)_Schematic Cost Plan - Basement 20032011 3 6 2" xfId="25644"/>
    <cellStyle name="T_Book1_Cau tao gia Thien Long Ha Nam (28-2-08)_Schematic Cost Plan - Basement 20032011 3 7" xfId="12724"/>
    <cellStyle name="T_Book1_Cau tao gia Thien Long Ha Nam (28-2-08)_Schematic Cost Plan - Basement 20032011 3 7 2" xfId="25645"/>
    <cellStyle name="T_Book1_Cau tao gia Thien Long Ha Nam (28-2-08)_Schematic Cost Plan - Basement 20032011 3 8" xfId="25646"/>
    <cellStyle name="T_Book1_Cau tao gia Thien Long Ha Nam (28-2-08)_Schematic Cost Plan - Basement 20032011 3 8 2" xfId="25647"/>
    <cellStyle name="T_Book1_Cau tao gia Thien Long Ha Nam (28-2-08)_Schematic Cost Plan - Basement 20032011 4" xfId="25648"/>
    <cellStyle name="T_Book1_Cau tao gia Thien Long Ha Nam (28-2-08)_Schematic Cost Plan - Basement 20032011 4 2" xfId="25649"/>
    <cellStyle name="T_Book1_Cau tao gia Thien Long Ha Nam (28-2-08)_Schematic Cost Plan - Basement 20032011 4 2 2" xfId="25650"/>
    <cellStyle name="T_Book1_Cau tao gia Thien Long Ha Nam (28-2-08)_Schematic Cost Plan - Basement 20032011 4 3" xfId="3376"/>
    <cellStyle name="T_Book1_Cau tao gia Thien Long Ha Nam (28-2-08)_Schematic Cost Plan - Basement 20032011 4 3 2" xfId="25651"/>
    <cellStyle name="T_Book1_Cau tao gia Thien Long Ha Nam (28-2-08)_Schematic Cost Plan - Basement 20032011 4 4" xfId="25652"/>
    <cellStyle name="T_Book1_Cau tao gia Thien Long Ha Nam (28-2-08)_Schematic Cost Plan - Basement 20032011 4 4 2" xfId="25654"/>
    <cellStyle name="T_Book1_Cau tao gia Thien Long Ha Nam (28-2-08)_Schematic Cost Plan - Basement 20032011 4 5" xfId="25655"/>
    <cellStyle name="T_Book1_Cau tao gia Thien Long Ha Nam (28-2-08)_Schematic Cost Plan - Basement 20032011 4 5 2" xfId="25656"/>
    <cellStyle name="T_Book1_Cau tao gia Thien Long Ha Nam (28-2-08)_Schematic Cost Plan - Basement 20032011 4 6" xfId="25657"/>
    <cellStyle name="T_Book1_Cau tao gia Thien Long Ha Nam (28-2-08)_Schematic Cost Plan - Basement 20032011 4 6 2" xfId="25659"/>
    <cellStyle name="T_Book1_Cau tao gia Thien Long Ha Nam (28-2-08)_Schematic Cost Plan - Basement 20032011 4 7" xfId="12731"/>
    <cellStyle name="T_Book1_Cau tao gia Thien Long Ha Nam (28-2-08)_Schematic Cost Plan - Basement 20032011 5" xfId="25661"/>
    <cellStyle name="T_Book1_Cau tao gia Thien Long Ha Nam (28-2-08)_Schematic Cost Plan - Basement 20032011 5 2" xfId="25662"/>
    <cellStyle name="T_Book1_Cau tao gia Thien Long Ha Nam (28-2-08)_Schematic Cost Plan - Basement 20032011 5 2 2" xfId="25663"/>
    <cellStyle name="T_Book1_Cau tao gia Thien Long Ha Nam (28-2-08)_Schematic Cost Plan - Basement 20032011 5 3" xfId="2008"/>
    <cellStyle name="T_Book1_Cau tao gia Thien Long Ha Nam (28-2-08)_Schematic Cost Plan - Basement 20032011 5 3 2" xfId="25664"/>
    <cellStyle name="T_Book1_Cau tao gia Thien Long Ha Nam (28-2-08)_Schematic Cost Plan - Basement 20032011 5 4" xfId="25665"/>
    <cellStyle name="T_Book1_Cau tao gia Thien Long Ha Nam (28-2-08)_Schematic Cost Plan - Basement 20032011 5 4 2" xfId="25666"/>
    <cellStyle name="T_Book1_Cau tao gia Thien Long Ha Nam (28-2-08)_Schematic Cost Plan - Basement 20032011 5 5" xfId="25667"/>
    <cellStyle name="T_Book1_Cau tao gia Thien Long Ha Nam (28-2-08)_Schematic Cost Plan - Basement 20032011 5 5 2" xfId="25669"/>
    <cellStyle name="T_Book1_Cau tao gia Thien Long Ha Nam (28-2-08)_Schematic Cost Plan - Basement 20032011 5 6" xfId="25329"/>
    <cellStyle name="T_Book1_Cau tao gia Thien Long Ha Nam (28-2-08)_Schematic Cost Plan - Basement 20032011 5 6 2" xfId="25339"/>
    <cellStyle name="T_Book1_Cau tao gia Thien Long Ha Nam (28-2-08)_Schematic Cost Plan - Basement 20032011 5 7" xfId="11311"/>
    <cellStyle name="T_Book1_Cau tao gia Thien Long Ha Nam (28-2-08)_Schematic Cost Plan - Basement 20032011 6" xfId="25670"/>
    <cellStyle name="T_Book1_Cau tao gia Thien Long Ha Nam (28-2-08)_Schematic Cost Plan - Basement 20032011 6 2" xfId="25671"/>
    <cellStyle name="T_Book1_Cau tao gia Thien Long Ha Nam (28-2-08)_Schematic Cost Plan - Basement 20032011 6 2 2" xfId="25672"/>
    <cellStyle name="T_Book1_Cau tao gia Thien Long Ha Nam (28-2-08)_Schematic Cost Plan - Basement 20032011 6 3" xfId="10698"/>
    <cellStyle name="T_Book1_Cau tao gia Thien Long Ha Nam (28-2-08)_Schematic Cost Plan - Basement 20032011 6 3 2" xfId="25673"/>
    <cellStyle name="T_Book1_Cau tao gia Thien Long Ha Nam (28-2-08)_Schematic Cost Plan - Basement 20032011 6 4" xfId="25675"/>
    <cellStyle name="T_Book1_Cau tao gia Thien Long Ha Nam (28-2-08)_Schematic Cost Plan - Basement 20032011 6 4 2" xfId="8608"/>
    <cellStyle name="T_Book1_Cau tao gia Thien Long Ha Nam (28-2-08)_Schematic Cost Plan - Basement 20032011 6 5" xfId="25677"/>
    <cellStyle name="T_Book1_Cau tao gia Thien Long Ha Nam (28-2-08)_Schematic Cost Plan - Basement 20032011 6 5 2" xfId="25679"/>
    <cellStyle name="T_Book1_Cau tao gia Thien Long Ha Nam (28-2-08)_Schematic Cost Plan - Basement 20032011 6 6" xfId="25680"/>
    <cellStyle name="T_Book1_Cau tao gia Thien Long Ha Nam (28-2-08)_Schematic Cost Plan - Basement 20032011 6 6 2" xfId="25681"/>
    <cellStyle name="T_Book1_Cau tao gia Thien Long Ha Nam (28-2-08)_Schematic Cost Plan - Basement 20032011 6 7" xfId="25682"/>
    <cellStyle name="T_Book1_Cau tao gia Thien Long Ha Nam (28-2-08)_Schematic Cost Plan - Basement 20032011 7" xfId="7695"/>
    <cellStyle name="T_Book1_Cau tao gia Thien Long Ha Nam (28-2-08)_Schematic Cost Plan - Basement 20032011 7 2" xfId="16362"/>
    <cellStyle name="T_Book1_Cau tao gia Thien Long Ha Nam (28-2-08)_Schematic Cost Plan - Basement 20032011 8" xfId="24099"/>
    <cellStyle name="T_Book1_Cau tao gia Thien Long Ha Nam (28-2-08)_Schematic Cost Plan - Basement 20032011 8 2" xfId="16381"/>
    <cellStyle name="T_Book1_Cau tao gia Thien Long Ha Nam (28-2-08)_Schematic Cost Plan - Basement 20032011 9" xfId="25683"/>
    <cellStyle name="T_Book1_Cau tao gia Thien Long Ha Nam (28-2-08)_Schematic Cost Plan - Basement 20032011 9 2" xfId="25684"/>
    <cellStyle name="T_Book1_Cau tao gia Thien Long Ha Nam (28-2-08)_Schematic Cost Plan (15-04-10) Basement" xfId="2866"/>
    <cellStyle name="T_Book1_Cau tao gia Thien Long Ha Nam (28-2-08)_Schematic Cost Plan (15-04-10) Basement 10" xfId="25685"/>
    <cellStyle name="T_Book1_Cau tao gia Thien Long Ha Nam (28-2-08)_Schematic Cost Plan (15-04-10) Basement 10 2" xfId="25686"/>
    <cellStyle name="T_Book1_Cau tao gia Thien Long Ha Nam (28-2-08)_Schematic Cost Plan (15-04-10) Basement 11" xfId="25688"/>
    <cellStyle name="T_Book1_Cau tao gia Thien Long Ha Nam (28-2-08)_Schematic Cost Plan (15-04-10) Basement 11 2" xfId="25689"/>
    <cellStyle name="T_Book1_Cau tao gia Thien Long Ha Nam (28-2-08)_Schematic Cost Plan (15-04-10) Basement 2" xfId="9774"/>
    <cellStyle name="T_Book1_Cau tao gia Thien Long Ha Nam (28-2-08)_Schematic Cost Plan (15-04-10) Basement 2 2" xfId="25690"/>
    <cellStyle name="T_Book1_Cau tao gia Thien Long Ha Nam (28-2-08)_Schematic Cost Plan (15-04-10) Basement 2 2 2" xfId="25691"/>
    <cellStyle name="T_Book1_Cau tao gia Thien Long Ha Nam (28-2-08)_Schematic Cost Plan (15-04-10) Basement 2 2 2 2" xfId="25693"/>
    <cellStyle name="T_Book1_Cau tao gia Thien Long Ha Nam (28-2-08)_Schematic Cost Plan (15-04-10) Basement 2 2 3" xfId="19473"/>
    <cellStyle name="T_Book1_Cau tao gia Thien Long Ha Nam (28-2-08)_Schematic Cost Plan (15-04-10) Basement 2 2 3 2" xfId="17956"/>
    <cellStyle name="T_Book1_Cau tao gia Thien Long Ha Nam (28-2-08)_Schematic Cost Plan (15-04-10) Basement 2 2 4" xfId="25694"/>
    <cellStyle name="T_Book1_Cau tao gia Thien Long Ha Nam (28-2-08)_Schematic Cost Plan (15-04-10) Basement 2 2 4 2" xfId="23585"/>
    <cellStyle name="T_Book1_Cau tao gia Thien Long Ha Nam (28-2-08)_Schematic Cost Plan (15-04-10) Basement 2 2 5" xfId="16692"/>
    <cellStyle name="T_Book1_Cau tao gia Thien Long Ha Nam (28-2-08)_Schematic Cost Plan (15-04-10) Basement 2 2 5 2" xfId="25695"/>
    <cellStyle name="T_Book1_Cau tao gia Thien Long Ha Nam (28-2-08)_Schematic Cost Plan (15-04-10) Basement 2 2 6" xfId="25696"/>
    <cellStyle name="T_Book1_Cau tao gia Thien Long Ha Nam (28-2-08)_Schematic Cost Plan (15-04-10) Basement 2 2 6 2" xfId="25697"/>
    <cellStyle name="T_Book1_Cau tao gia Thien Long Ha Nam (28-2-08)_Schematic Cost Plan (15-04-10) Basement 2 2 7" xfId="25699"/>
    <cellStyle name="T_Book1_Cau tao gia Thien Long Ha Nam (28-2-08)_Schematic Cost Plan (15-04-10) Basement 2 3" xfId="22370"/>
    <cellStyle name="T_Book1_Cau tao gia Thien Long Ha Nam (28-2-08)_Schematic Cost Plan (15-04-10) Basement 2 3 2" xfId="25700"/>
    <cellStyle name="T_Book1_Cau tao gia Thien Long Ha Nam (28-2-08)_Schematic Cost Plan (15-04-10) Basement 2 3 2 2" xfId="25702"/>
    <cellStyle name="T_Book1_Cau tao gia Thien Long Ha Nam (28-2-08)_Schematic Cost Plan (15-04-10) Basement 2 3 3" xfId="25703"/>
    <cellStyle name="T_Book1_Cau tao gia Thien Long Ha Nam (28-2-08)_Schematic Cost Plan (15-04-10) Basement 2 3 3 2" xfId="20419"/>
    <cellStyle name="T_Book1_Cau tao gia Thien Long Ha Nam (28-2-08)_Schematic Cost Plan (15-04-10) Basement 2 3 4" xfId="25704"/>
    <cellStyle name="T_Book1_Cau tao gia Thien Long Ha Nam (28-2-08)_Schematic Cost Plan (15-04-10) Basement 2 3 4 2" xfId="25705"/>
    <cellStyle name="T_Book1_Cau tao gia Thien Long Ha Nam (28-2-08)_Schematic Cost Plan (15-04-10) Basement 2 3 5" xfId="16695"/>
    <cellStyle name="T_Book1_Cau tao gia Thien Long Ha Nam (28-2-08)_Schematic Cost Plan (15-04-10) Basement 2 3 5 2" xfId="25706"/>
    <cellStyle name="T_Book1_Cau tao gia Thien Long Ha Nam (28-2-08)_Schematic Cost Plan (15-04-10) Basement 2 3 6" xfId="5611"/>
    <cellStyle name="T_Book1_Cau tao gia Thien Long Ha Nam (28-2-08)_Schematic Cost Plan (15-04-10) Basement 2 3 6 2" xfId="25707"/>
    <cellStyle name="T_Book1_Cau tao gia Thien Long Ha Nam (28-2-08)_Schematic Cost Plan (15-04-10) Basement 2 3 7" xfId="25709"/>
    <cellStyle name="T_Book1_Cau tao gia Thien Long Ha Nam (28-2-08)_Schematic Cost Plan (15-04-10) Basement 2 4" xfId="25712"/>
    <cellStyle name="T_Book1_Cau tao gia Thien Long Ha Nam (28-2-08)_Schematic Cost Plan (15-04-10) Basement 2 4 2" xfId="25714"/>
    <cellStyle name="T_Book1_Cau tao gia Thien Long Ha Nam (28-2-08)_Schematic Cost Plan (15-04-10) Basement 2 5" xfId="25716"/>
    <cellStyle name="T_Book1_Cau tao gia Thien Long Ha Nam (28-2-08)_Schematic Cost Plan (15-04-10) Basement 2 5 2" xfId="20669"/>
    <cellStyle name="T_Book1_Cau tao gia Thien Long Ha Nam (28-2-08)_Schematic Cost Plan (15-04-10) Basement 2 6" xfId="25718"/>
    <cellStyle name="T_Book1_Cau tao gia Thien Long Ha Nam (28-2-08)_Schematic Cost Plan (15-04-10) Basement 2 6 2" xfId="20688"/>
    <cellStyle name="T_Book1_Cau tao gia Thien Long Ha Nam (28-2-08)_Schematic Cost Plan (15-04-10) Basement 2 7" xfId="25720"/>
    <cellStyle name="T_Book1_Cau tao gia Thien Long Ha Nam (28-2-08)_Schematic Cost Plan (15-04-10) Basement 2 7 2" xfId="25722"/>
    <cellStyle name="T_Book1_Cau tao gia Thien Long Ha Nam (28-2-08)_Schematic Cost Plan (15-04-10) Basement 2 8" xfId="25724"/>
    <cellStyle name="T_Book1_Cau tao gia Thien Long Ha Nam (28-2-08)_Schematic Cost Plan (15-04-10) Basement 2 8 2" xfId="25726"/>
    <cellStyle name="T_Book1_Cau tao gia Thien Long Ha Nam (28-2-08)_Schematic Cost Plan (15-04-10) Basement 3" xfId="25727"/>
    <cellStyle name="T_Book1_Cau tao gia Thien Long Ha Nam (28-2-08)_Schematic Cost Plan (15-04-10) Basement 3 2" xfId="25729"/>
    <cellStyle name="T_Book1_Cau tao gia Thien Long Ha Nam (28-2-08)_Schematic Cost Plan (15-04-10) Basement 3 2 2" xfId="25731"/>
    <cellStyle name="T_Book1_Cau tao gia Thien Long Ha Nam (28-2-08)_Schematic Cost Plan (15-04-10) Basement 3 2 2 2" xfId="25732"/>
    <cellStyle name="T_Book1_Cau tao gia Thien Long Ha Nam (28-2-08)_Schematic Cost Plan (15-04-10) Basement 3 2 3" xfId="25733"/>
    <cellStyle name="T_Book1_Cau tao gia Thien Long Ha Nam (28-2-08)_Schematic Cost Plan (15-04-10) Basement 3 2 3 2" xfId="25734"/>
    <cellStyle name="T_Book1_Cau tao gia Thien Long Ha Nam (28-2-08)_Schematic Cost Plan (15-04-10) Basement 3 2 4" xfId="25735"/>
    <cellStyle name="T_Book1_Cau tao gia Thien Long Ha Nam (28-2-08)_Schematic Cost Plan (15-04-10) Basement 3 2 4 2" xfId="25736"/>
    <cellStyle name="T_Book1_Cau tao gia Thien Long Ha Nam (28-2-08)_Schematic Cost Plan (15-04-10) Basement 3 2 5" xfId="7130"/>
    <cellStyle name="T_Book1_Cau tao gia Thien Long Ha Nam (28-2-08)_Schematic Cost Plan (15-04-10) Basement 3 2 5 2" xfId="25737"/>
    <cellStyle name="T_Book1_Cau tao gia Thien Long Ha Nam (28-2-08)_Schematic Cost Plan (15-04-10) Basement 3 2 6" xfId="25738"/>
    <cellStyle name="T_Book1_Cau tao gia Thien Long Ha Nam (28-2-08)_Schematic Cost Plan (15-04-10) Basement 3 2 6 2" xfId="25739"/>
    <cellStyle name="T_Book1_Cau tao gia Thien Long Ha Nam (28-2-08)_Schematic Cost Plan (15-04-10) Basement 3 2 7" xfId="25740"/>
    <cellStyle name="T_Book1_Cau tao gia Thien Long Ha Nam (28-2-08)_Schematic Cost Plan (15-04-10) Basement 3 3" xfId="25741"/>
    <cellStyle name="T_Book1_Cau tao gia Thien Long Ha Nam (28-2-08)_Schematic Cost Plan (15-04-10) Basement 3 3 2" xfId="25742"/>
    <cellStyle name="T_Book1_Cau tao gia Thien Long Ha Nam (28-2-08)_Schematic Cost Plan (15-04-10) Basement 3 3 2 2" xfId="25743"/>
    <cellStyle name="T_Book1_Cau tao gia Thien Long Ha Nam (28-2-08)_Schematic Cost Plan (15-04-10) Basement 3 3 3" xfId="7829"/>
    <cellStyle name="T_Book1_Cau tao gia Thien Long Ha Nam (28-2-08)_Schematic Cost Plan (15-04-10) Basement 3 3 3 2" xfId="25744"/>
    <cellStyle name="T_Book1_Cau tao gia Thien Long Ha Nam (28-2-08)_Schematic Cost Plan (15-04-10) Basement 3 3 4" xfId="3595"/>
    <cellStyle name="T_Book1_Cau tao gia Thien Long Ha Nam (28-2-08)_Schematic Cost Plan (15-04-10) Basement 3 3 4 2" xfId="25745"/>
    <cellStyle name="T_Book1_Cau tao gia Thien Long Ha Nam (28-2-08)_Schematic Cost Plan (15-04-10) Basement 3 3 5" xfId="9828"/>
    <cellStyle name="T_Book1_Cau tao gia Thien Long Ha Nam (28-2-08)_Schematic Cost Plan (15-04-10) Basement 3 3 5 2" xfId="6143"/>
    <cellStyle name="T_Book1_Cau tao gia Thien Long Ha Nam (28-2-08)_Schematic Cost Plan (15-04-10) Basement 3 3 6" xfId="25746"/>
    <cellStyle name="T_Book1_Cau tao gia Thien Long Ha Nam (28-2-08)_Schematic Cost Plan (15-04-10) Basement 3 3 6 2" xfId="25747"/>
    <cellStyle name="T_Book1_Cau tao gia Thien Long Ha Nam (28-2-08)_Schematic Cost Plan (15-04-10) Basement 3 3 7" xfId="19294"/>
    <cellStyle name="T_Book1_Cau tao gia Thien Long Ha Nam (28-2-08)_Schematic Cost Plan (15-04-10) Basement 3 4" xfId="25750"/>
    <cellStyle name="T_Book1_Cau tao gia Thien Long Ha Nam (28-2-08)_Schematic Cost Plan (15-04-10) Basement 3 4 2" xfId="25752"/>
    <cellStyle name="T_Book1_Cau tao gia Thien Long Ha Nam (28-2-08)_Schematic Cost Plan (15-04-10) Basement 3 5" xfId="25754"/>
    <cellStyle name="T_Book1_Cau tao gia Thien Long Ha Nam (28-2-08)_Schematic Cost Plan (15-04-10) Basement 3 5 2" xfId="1309"/>
    <cellStyle name="T_Book1_Cau tao gia Thien Long Ha Nam (28-2-08)_Schematic Cost Plan (15-04-10) Basement 3 6" xfId="25756"/>
    <cellStyle name="T_Book1_Cau tao gia Thien Long Ha Nam (28-2-08)_Schematic Cost Plan (15-04-10) Basement 3 6 2" xfId="18553"/>
    <cellStyle name="T_Book1_Cau tao gia Thien Long Ha Nam (28-2-08)_Schematic Cost Plan (15-04-10) Basement 3 7" xfId="25758"/>
    <cellStyle name="T_Book1_Cau tao gia Thien Long Ha Nam (28-2-08)_Schematic Cost Plan (15-04-10) Basement 3 7 2" xfId="25760"/>
    <cellStyle name="T_Book1_Cau tao gia Thien Long Ha Nam (28-2-08)_Schematic Cost Plan (15-04-10) Basement 3 8" xfId="25762"/>
    <cellStyle name="T_Book1_Cau tao gia Thien Long Ha Nam (28-2-08)_Schematic Cost Plan (15-04-10) Basement 3 8 2" xfId="25765"/>
    <cellStyle name="T_Book1_Cau tao gia Thien Long Ha Nam (28-2-08)_Schematic Cost Plan (15-04-10) Basement 4" xfId="25767"/>
    <cellStyle name="T_Book1_Cau tao gia Thien Long Ha Nam (28-2-08)_Schematic Cost Plan (15-04-10) Basement 4 2" xfId="25769"/>
    <cellStyle name="T_Book1_Cau tao gia Thien Long Ha Nam (28-2-08)_Schematic Cost Plan (15-04-10) Basement 4 2 2" xfId="25772"/>
    <cellStyle name="T_Book1_Cau tao gia Thien Long Ha Nam (28-2-08)_Schematic Cost Plan (15-04-10) Basement 4 3" xfId="25773"/>
    <cellStyle name="T_Book1_Cau tao gia Thien Long Ha Nam (28-2-08)_Schematic Cost Plan (15-04-10) Basement 4 3 2" xfId="25775"/>
    <cellStyle name="T_Book1_Cau tao gia Thien Long Ha Nam (28-2-08)_Schematic Cost Plan (15-04-10) Basement 4 4" xfId="25778"/>
    <cellStyle name="T_Book1_Cau tao gia Thien Long Ha Nam (28-2-08)_Schematic Cost Plan (15-04-10) Basement 4 4 2" xfId="25780"/>
    <cellStyle name="T_Book1_Cau tao gia Thien Long Ha Nam (28-2-08)_Schematic Cost Plan (15-04-10) Basement 4 5" xfId="25781"/>
    <cellStyle name="T_Book1_Cau tao gia Thien Long Ha Nam (28-2-08)_Schematic Cost Plan (15-04-10) Basement 4 5 2" xfId="25782"/>
    <cellStyle name="T_Book1_Cau tao gia Thien Long Ha Nam (28-2-08)_Schematic Cost Plan (15-04-10) Basement 4 6" xfId="25783"/>
    <cellStyle name="T_Book1_Cau tao gia Thien Long Ha Nam (28-2-08)_Schematic Cost Plan (15-04-10) Basement 4 6 2" xfId="25784"/>
    <cellStyle name="T_Book1_Cau tao gia Thien Long Ha Nam (28-2-08)_Schematic Cost Plan (15-04-10) Basement 4 7" xfId="25785"/>
    <cellStyle name="T_Book1_Cau tao gia Thien Long Ha Nam (28-2-08)_Schematic Cost Plan (15-04-10) Basement 5" xfId="25786"/>
    <cellStyle name="T_Book1_Cau tao gia Thien Long Ha Nam (28-2-08)_Schematic Cost Plan (15-04-10) Basement 5 2" xfId="25788"/>
    <cellStyle name="T_Book1_Cau tao gia Thien Long Ha Nam (28-2-08)_Schematic Cost Plan (15-04-10) Basement 5 2 2" xfId="17806"/>
    <cellStyle name="T_Book1_Cau tao gia Thien Long Ha Nam (28-2-08)_Schematic Cost Plan (15-04-10) Basement 5 3" xfId="25790"/>
    <cellStyle name="T_Book1_Cau tao gia Thien Long Ha Nam (28-2-08)_Schematic Cost Plan (15-04-10) Basement 5 3 2" xfId="25791"/>
    <cellStyle name="T_Book1_Cau tao gia Thien Long Ha Nam (28-2-08)_Schematic Cost Plan (15-04-10) Basement 5 4" xfId="25794"/>
    <cellStyle name="T_Book1_Cau tao gia Thien Long Ha Nam (28-2-08)_Schematic Cost Plan (15-04-10) Basement 5 4 2" xfId="25796"/>
    <cellStyle name="T_Book1_Cau tao gia Thien Long Ha Nam (28-2-08)_Schematic Cost Plan (15-04-10) Basement 5 5" xfId="25797"/>
    <cellStyle name="T_Book1_Cau tao gia Thien Long Ha Nam (28-2-08)_Schematic Cost Plan (15-04-10) Basement 5 5 2" xfId="25798"/>
    <cellStyle name="T_Book1_Cau tao gia Thien Long Ha Nam (28-2-08)_Schematic Cost Plan (15-04-10) Basement 5 6" xfId="19403"/>
    <cellStyle name="T_Book1_Cau tao gia Thien Long Ha Nam (28-2-08)_Schematic Cost Plan (15-04-10) Basement 5 6 2" xfId="25799"/>
    <cellStyle name="T_Book1_Cau tao gia Thien Long Ha Nam (28-2-08)_Schematic Cost Plan (15-04-10) Basement 5 7" xfId="25800"/>
    <cellStyle name="T_Book1_Cau tao gia Thien Long Ha Nam (28-2-08)_Schematic Cost Plan (15-04-10) Basement 6" xfId="2692"/>
    <cellStyle name="T_Book1_Cau tao gia Thien Long Ha Nam (28-2-08)_Schematic Cost Plan (15-04-10) Basement 6 2" xfId="25801"/>
    <cellStyle name="T_Book1_Cau tao gia Thien Long Ha Nam (28-2-08)_Schematic Cost Plan (15-04-10) Basement 6 2 2" xfId="25803"/>
    <cellStyle name="T_Book1_Cau tao gia Thien Long Ha Nam (28-2-08)_Schematic Cost Plan (15-04-10) Basement 6 3" xfId="25805"/>
    <cellStyle name="T_Book1_Cau tao gia Thien Long Ha Nam (28-2-08)_Schematic Cost Plan (15-04-10) Basement 6 3 2" xfId="25806"/>
    <cellStyle name="T_Book1_Cau tao gia Thien Long Ha Nam (28-2-08)_Schematic Cost Plan (15-04-10) Basement 6 4" xfId="25810"/>
    <cellStyle name="T_Book1_Cau tao gia Thien Long Ha Nam (28-2-08)_Schematic Cost Plan (15-04-10) Basement 6 4 2" xfId="25812"/>
    <cellStyle name="T_Book1_Cau tao gia Thien Long Ha Nam (28-2-08)_Schematic Cost Plan (15-04-10) Basement 6 5" xfId="25815"/>
    <cellStyle name="T_Book1_Cau tao gia Thien Long Ha Nam (28-2-08)_Schematic Cost Plan (15-04-10) Basement 6 5 2" xfId="13828"/>
    <cellStyle name="T_Book1_Cau tao gia Thien Long Ha Nam (28-2-08)_Schematic Cost Plan (15-04-10) Basement 6 6" xfId="25816"/>
    <cellStyle name="T_Book1_Cau tao gia Thien Long Ha Nam (28-2-08)_Schematic Cost Plan (15-04-10) Basement 6 6 2" xfId="25817"/>
    <cellStyle name="T_Book1_Cau tao gia Thien Long Ha Nam (28-2-08)_Schematic Cost Plan (15-04-10) Basement 6 7" xfId="25820"/>
    <cellStyle name="T_Book1_Cau tao gia Thien Long Ha Nam (28-2-08)_Schematic Cost Plan (15-04-10) Basement 7" xfId="25821"/>
    <cellStyle name="T_Book1_Cau tao gia Thien Long Ha Nam (28-2-08)_Schematic Cost Plan (15-04-10) Basement 7 2" xfId="25823"/>
    <cellStyle name="T_Book1_Cau tao gia Thien Long Ha Nam (28-2-08)_Schematic Cost Plan (15-04-10) Basement 8" xfId="25825"/>
    <cellStyle name="T_Book1_Cau tao gia Thien Long Ha Nam (28-2-08)_Schematic Cost Plan (15-04-10) Basement 8 2" xfId="25828"/>
    <cellStyle name="T_Book1_Cau tao gia Thien Long Ha Nam (28-2-08)_Schematic Cost Plan (15-04-10) Basement 9" xfId="5663"/>
    <cellStyle name="T_Book1_Cau tao gia Thien Long Ha Nam (28-2-08)_Schematic Cost Plan (15-04-10) Basement 9 2" xfId="22853"/>
    <cellStyle name="T_Book1_Cong tac chuan bi-Thanh" xfId="25829"/>
    <cellStyle name="T_Book1_Cong tac chuan bi-Thanh 10" xfId="25830"/>
    <cellStyle name="T_Book1_Cong tac chuan bi-Thanh 10 2" xfId="25831"/>
    <cellStyle name="T_Book1_Cong tac chuan bi-Thanh 11" xfId="25832"/>
    <cellStyle name="T_Book1_Cong tac chuan bi-Thanh 11 2" xfId="25833"/>
    <cellStyle name="T_Book1_Cong tac chuan bi-Thanh 12" xfId="12975"/>
    <cellStyle name="T_Book1_Cong tac chuan bi-Thanh 12 2" xfId="15338"/>
    <cellStyle name="T_Book1_Cong tac chuan bi-Thanh 2" xfId="5464"/>
    <cellStyle name="T_Book1_Cong tac chuan bi-Thanh 2 10" xfId="13211"/>
    <cellStyle name="T_Book1_Cong tac chuan bi-Thanh 2 10 2" xfId="17747"/>
    <cellStyle name="T_Book1_Cong tac chuan bi-Thanh 2 11" xfId="17750"/>
    <cellStyle name="T_Book1_Cong tac chuan bi-Thanh 2 11 2" xfId="17752"/>
    <cellStyle name="T_Book1_Cong tac chuan bi-Thanh 2 2" xfId="18153"/>
    <cellStyle name="T_Book1_Cong tac chuan bi-Thanh 2 2 2" xfId="25834"/>
    <cellStyle name="T_Book1_Cong tac chuan bi-Thanh 2 2 2 2" xfId="25835"/>
    <cellStyle name="T_Book1_Cong tac chuan bi-Thanh 2 2 2 2 2" xfId="25836"/>
    <cellStyle name="T_Book1_Cong tac chuan bi-Thanh 2 2 2 3" xfId="25837"/>
    <cellStyle name="T_Book1_Cong tac chuan bi-Thanh 2 2 2 3 2" xfId="25838"/>
    <cellStyle name="T_Book1_Cong tac chuan bi-Thanh 2 2 2 4" xfId="25839"/>
    <cellStyle name="T_Book1_Cong tac chuan bi-Thanh 2 2 2 4 2" xfId="25840"/>
    <cellStyle name="T_Book1_Cong tac chuan bi-Thanh 2 2 2 5" xfId="25841"/>
    <cellStyle name="T_Book1_Cong tac chuan bi-Thanh 2 2 2 5 2" xfId="25843"/>
    <cellStyle name="T_Book1_Cong tac chuan bi-Thanh 2 2 2 6" xfId="25844"/>
    <cellStyle name="T_Book1_Cong tac chuan bi-Thanh 2 2 2 6 2" xfId="11836"/>
    <cellStyle name="T_Book1_Cong tac chuan bi-Thanh 2 2 2 7" xfId="25845"/>
    <cellStyle name="T_Book1_Cong tac chuan bi-Thanh 2 2 3" xfId="25846"/>
    <cellStyle name="T_Book1_Cong tac chuan bi-Thanh 2 2 3 2" xfId="25847"/>
    <cellStyle name="T_Book1_Cong tac chuan bi-Thanh 2 2 3 2 2" xfId="18099"/>
    <cellStyle name="T_Book1_Cong tac chuan bi-Thanh 2 2 3 3" xfId="25848"/>
    <cellStyle name="T_Book1_Cong tac chuan bi-Thanh 2 2 3 3 2" xfId="25849"/>
    <cellStyle name="T_Book1_Cong tac chuan bi-Thanh 2 2 3 4" xfId="25852"/>
    <cellStyle name="T_Book1_Cong tac chuan bi-Thanh 2 2 3 4 2" xfId="25853"/>
    <cellStyle name="T_Book1_Cong tac chuan bi-Thanh 2 2 3 5" xfId="25854"/>
    <cellStyle name="T_Book1_Cong tac chuan bi-Thanh 2 2 3 5 2" xfId="25855"/>
    <cellStyle name="T_Book1_Cong tac chuan bi-Thanh 2 2 3 6" xfId="25857"/>
    <cellStyle name="T_Book1_Cong tac chuan bi-Thanh 2 2 3 6 2" xfId="19175"/>
    <cellStyle name="T_Book1_Cong tac chuan bi-Thanh 2 2 3 7" xfId="25858"/>
    <cellStyle name="T_Book1_Cong tac chuan bi-Thanh 2 2 4" xfId="25859"/>
    <cellStyle name="T_Book1_Cong tac chuan bi-Thanh 2 2 4 2" xfId="25860"/>
    <cellStyle name="T_Book1_Cong tac chuan bi-Thanh 2 2 5" xfId="15149"/>
    <cellStyle name="T_Book1_Cong tac chuan bi-Thanh 2 2 5 2" xfId="25861"/>
    <cellStyle name="T_Book1_Cong tac chuan bi-Thanh 2 2 6" xfId="15624"/>
    <cellStyle name="T_Book1_Cong tac chuan bi-Thanh 2 2 6 2" xfId="14496"/>
    <cellStyle name="T_Book1_Cong tac chuan bi-Thanh 2 2 7" xfId="25862"/>
    <cellStyle name="T_Book1_Cong tac chuan bi-Thanh 2 2 7 2" xfId="24606"/>
    <cellStyle name="T_Book1_Cong tac chuan bi-Thanh 2 2 8" xfId="10567"/>
    <cellStyle name="T_Book1_Cong tac chuan bi-Thanh 2 2 8 2" xfId="8549"/>
    <cellStyle name="T_Book1_Cong tac chuan bi-Thanh 2 3" xfId="25863"/>
    <cellStyle name="T_Book1_Cong tac chuan bi-Thanh 2 3 2" xfId="25864"/>
    <cellStyle name="T_Book1_Cong tac chuan bi-Thanh 2 3 2 2" xfId="25865"/>
    <cellStyle name="T_Book1_Cong tac chuan bi-Thanh 2 3 2 2 2" xfId="25866"/>
    <cellStyle name="T_Book1_Cong tac chuan bi-Thanh 2 3 2 3" xfId="18968"/>
    <cellStyle name="T_Book1_Cong tac chuan bi-Thanh 2 3 2 3 2" xfId="18970"/>
    <cellStyle name="T_Book1_Cong tac chuan bi-Thanh 2 3 2 4" xfId="18983"/>
    <cellStyle name="T_Book1_Cong tac chuan bi-Thanh 2 3 2 4 2" xfId="18985"/>
    <cellStyle name="T_Book1_Cong tac chuan bi-Thanh 2 3 2 5" xfId="19001"/>
    <cellStyle name="T_Book1_Cong tac chuan bi-Thanh 2 3 2 5 2" xfId="19003"/>
    <cellStyle name="T_Book1_Cong tac chuan bi-Thanh 2 3 2 6" xfId="19006"/>
    <cellStyle name="T_Book1_Cong tac chuan bi-Thanh 2 3 2 6 2" xfId="19008"/>
    <cellStyle name="T_Book1_Cong tac chuan bi-Thanh 2 3 2 7" xfId="19011"/>
    <cellStyle name="T_Book1_Cong tac chuan bi-Thanh 2 3 3" xfId="24677"/>
    <cellStyle name="T_Book1_Cong tac chuan bi-Thanh 2 3 3 2" xfId="25867"/>
    <cellStyle name="T_Book1_Cong tac chuan bi-Thanh 2 3 3 2 2" xfId="25868"/>
    <cellStyle name="T_Book1_Cong tac chuan bi-Thanh 2 3 3 3" xfId="19028"/>
    <cellStyle name="T_Book1_Cong tac chuan bi-Thanh 2 3 3 3 2" xfId="19030"/>
    <cellStyle name="T_Book1_Cong tac chuan bi-Thanh 2 3 3 4" xfId="19041"/>
    <cellStyle name="T_Book1_Cong tac chuan bi-Thanh 2 3 3 4 2" xfId="19043"/>
    <cellStyle name="T_Book1_Cong tac chuan bi-Thanh 2 3 3 5" xfId="19061"/>
    <cellStyle name="T_Book1_Cong tac chuan bi-Thanh 2 3 3 5 2" xfId="19063"/>
    <cellStyle name="T_Book1_Cong tac chuan bi-Thanh 2 3 3 6" xfId="19066"/>
    <cellStyle name="T_Book1_Cong tac chuan bi-Thanh 2 3 3 6 2" xfId="19069"/>
    <cellStyle name="T_Book1_Cong tac chuan bi-Thanh 2 3 3 7" xfId="19072"/>
    <cellStyle name="T_Book1_Cong tac chuan bi-Thanh 2 3 4" xfId="8932"/>
    <cellStyle name="T_Book1_Cong tac chuan bi-Thanh 2 3 4 2" xfId="25869"/>
    <cellStyle name="T_Book1_Cong tac chuan bi-Thanh 2 3 5" xfId="4241"/>
    <cellStyle name="T_Book1_Cong tac chuan bi-Thanh 2 3 5 2" xfId="25870"/>
    <cellStyle name="T_Book1_Cong tac chuan bi-Thanh 2 3 6" xfId="25872"/>
    <cellStyle name="T_Book1_Cong tac chuan bi-Thanh 2 3 6 2" xfId="25874"/>
    <cellStyle name="T_Book1_Cong tac chuan bi-Thanh 2 3 7" xfId="25877"/>
    <cellStyle name="T_Book1_Cong tac chuan bi-Thanh 2 3 7 2" xfId="24629"/>
    <cellStyle name="T_Book1_Cong tac chuan bi-Thanh 2 3 8" xfId="1045"/>
    <cellStyle name="T_Book1_Cong tac chuan bi-Thanh 2 3 8 2" xfId="24647"/>
    <cellStyle name="T_Book1_Cong tac chuan bi-Thanh 2 4" xfId="11626"/>
    <cellStyle name="T_Book1_Cong tac chuan bi-Thanh 2 4 2" xfId="17742"/>
    <cellStyle name="T_Book1_Cong tac chuan bi-Thanh 2 4 2 2" xfId="25879"/>
    <cellStyle name="T_Book1_Cong tac chuan bi-Thanh 2 4 3" xfId="24681"/>
    <cellStyle name="T_Book1_Cong tac chuan bi-Thanh 2 4 3 2" xfId="668"/>
    <cellStyle name="T_Book1_Cong tac chuan bi-Thanh 2 4 4" xfId="8358"/>
    <cellStyle name="T_Book1_Cong tac chuan bi-Thanh 2 4 4 2" xfId="495"/>
    <cellStyle name="T_Book1_Cong tac chuan bi-Thanh 2 4 5" xfId="25881"/>
    <cellStyle name="T_Book1_Cong tac chuan bi-Thanh 2 4 5 2" xfId="3221"/>
    <cellStyle name="T_Book1_Cong tac chuan bi-Thanh 2 4 6" xfId="9272"/>
    <cellStyle name="T_Book1_Cong tac chuan bi-Thanh 2 4 6 2" xfId="6845"/>
    <cellStyle name="T_Book1_Cong tac chuan bi-Thanh 2 4 7" xfId="25883"/>
    <cellStyle name="T_Book1_Cong tac chuan bi-Thanh 2 5" xfId="4084"/>
    <cellStyle name="T_Book1_Cong tac chuan bi-Thanh 2 5 2" xfId="25885"/>
    <cellStyle name="T_Book1_Cong tac chuan bi-Thanh 2 5 2 2" xfId="25887"/>
    <cellStyle name="T_Book1_Cong tac chuan bi-Thanh 2 5 3" xfId="5998"/>
    <cellStyle name="T_Book1_Cong tac chuan bi-Thanh 2 5 3 2" xfId="5063"/>
    <cellStyle name="T_Book1_Cong tac chuan bi-Thanh 2 5 4" xfId="8362"/>
    <cellStyle name="T_Book1_Cong tac chuan bi-Thanh 2 5 4 2" xfId="15216"/>
    <cellStyle name="T_Book1_Cong tac chuan bi-Thanh 2 5 5" xfId="25888"/>
    <cellStyle name="T_Book1_Cong tac chuan bi-Thanh 2 5 5 2" xfId="15224"/>
    <cellStyle name="T_Book1_Cong tac chuan bi-Thanh 2 5 6" xfId="9278"/>
    <cellStyle name="T_Book1_Cong tac chuan bi-Thanh 2 5 6 2" xfId="25890"/>
    <cellStyle name="T_Book1_Cong tac chuan bi-Thanh 2 5 7" xfId="25892"/>
    <cellStyle name="T_Book1_Cong tac chuan bi-Thanh 2 6" xfId="25893"/>
    <cellStyle name="T_Book1_Cong tac chuan bi-Thanh 2 6 2" xfId="25897"/>
    <cellStyle name="T_Book1_Cong tac chuan bi-Thanh 2 6 2 2" xfId="25900"/>
    <cellStyle name="T_Book1_Cong tac chuan bi-Thanh 2 6 3" xfId="24690"/>
    <cellStyle name="T_Book1_Cong tac chuan bi-Thanh 2 6 3 2" xfId="25904"/>
    <cellStyle name="T_Book1_Cong tac chuan bi-Thanh 2 6 4" xfId="288"/>
    <cellStyle name="T_Book1_Cong tac chuan bi-Thanh 2 6 4 2" xfId="25165"/>
    <cellStyle name="T_Book1_Cong tac chuan bi-Thanh 2 6 5" xfId="25907"/>
    <cellStyle name="T_Book1_Cong tac chuan bi-Thanh 2 6 5 2" xfId="25187"/>
    <cellStyle name="T_Book1_Cong tac chuan bi-Thanh 2 6 6" xfId="595"/>
    <cellStyle name="T_Book1_Cong tac chuan bi-Thanh 2 6 6 2" xfId="25910"/>
    <cellStyle name="T_Book1_Cong tac chuan bi-Thanh 2 6 7" xfId="25912"/>
    <cellStyle name="T_Book1_Cong tac chuan bi-Thanh 2 7" xfId="25914"/>
    <cellStyle name="T_Book1_Cong tac chuan bi-Thanh 2 7 2" xfId="25916"/>
    <cellStyle name="T_Book1_Cong tac chuan bi-Thanh 2 8" xfId="25920"/>
    <cellStyle name="T_Book1_Cong tac chuan bi-Thanh 2 8 2" xfId="25923"/>
    <cellStyle name="T_Book1_Cong tac chuan bi-Thanh 2 9" xfId="25927"/>
    <cellStyle name="T_Book1_Cong tac chuan bi-Thanh 2 9 2" xfId="25929"/>
    <cellStyle name="T_Book1_Cong tac chuan bi-Thanh 3" xfId="2110"/>
    <cellStyle name="T_Book1_Cong tac chuan bi-Thanh 3 2" xfId="18160"/>
    <cellStyle name="T_Book1_Cong tac chuan bi-Thanh 3 2 2" xfId="25931"/>
    <cellStyle name="T_Book1_Cong tac chuan bi-Thanh 3 2 2 2" xfId="25932"/>
    <cellStyle name="T_Book1_Cong tac chuan bi-Thanh 3 2 3" xfId="25933"/>
    <cellStyle name="T_Book1_Cong tac chuan bi-Thanh 3 2 3 2" xfId="25935"/>
    <cellStyle name="T_Book1_Cong tac chuan bi-Thanh 3 2 4" xfId="25936"/>
    <cellStyle name="T_Book1_Cong tac chuan bi-Thanh 3 2 4 2" xfId="25937"/>
    <cellStyle name="T_Book1_Cong tac chuan bi-Thanh 3 2 5" xfId="15194"/>
    <cellStyle name="T_Book1_Cong tac chuan bi-Thanh 3 2 5 2" xfId="25939"/>
    <cellStyle name="T_Book1_Cong tac chuan bi-Thanh 3 2 6" xfId="25942"/>
    <cellStyle name="T_Book1_Cong tac chuan bi-Thanh 3 2 6 2" xfId="25944"/>
    <cellStyle name="T_Book1_Cong tac chuan bi-Thanh 3 2 7" xfId="25945"/>
    <cellStyle name="T_Book1_Cong tac chuan bi-Thanh 3 3" xfId="25947"/>
    <cellStyle name="T_Book1_Cong tac chuan bi-Thanh 3 3 2" xfId="25948"/>
    <cellStyle name="T_Book1_Cong tac chuan bi-Thanh 3 3 2 2" xfId="25949"/>
    <cellStyle name="T_Book1_Cong tac chuan bi-Thanh 3 3 3" xfId="24708"/>
    <cellStyle name="T_Book1_Cong tac chuan bi-Thanh 3 3 3 2" xfId="25950"/>
    <cellStyle name="T_Book1_Cong tac chuan bi-Thanh 3 3 4" xfId="20884"/>
    <cellStyle name="T_Book1_Cong tac chuan bi-Thanh 3 3 4 2" xfId="4836"/>
    <cellStyle name="T_Book1_Cong tac chuan bi-Thanh 3 3 5" xfId="5588"/>
    <cellStyle name="T_Book1_Cong tac chuan bi-Thanh 3 3 5 2" xfId="20889"/>
    <cellStyle name="T_Book1_Cong tac chuan bi-Thanh 3 3 6" xfId="2466"/>
    <cellStyle name="T_Book1_Cong tac chuan bi-Thanh 3 3 6 2" xfId="20894"/>
    <cellStyle name="T_Book1_Cong tac chuan bi-Thanh 3 3 7" xfId="20902"/>
    <cellStyle name="T_Book1_Cong tac chuan bi-Thanh 3 4" xfId="7992"/>
    <cellStyle name="T_Book1_Cong tac chuan bi-Thanh 3 4 2" xfId="4726"/>
    <cellStyle name="T_Book1_Cong tac chuan bi-Thanh 3 5" xfId="25951"/>
    <cellStyle name="T_Book1_Cong tac chuan bi-Thanh 3 5 2" xfId="25953"/>
    <cellStyle name="T_Book1_Cong tac chuan bi-Thanh 3 6" xfId="25955"/>
    <cellStyle name="T_Book1_Cong tac chuan bi-Thanh 3 6 2" xfId="25957"/>
    <cellStyle name="T_Book1_Cong tac chuan bi-Thanh 3 7" xfId="25959"/>
    <cellStyle name="T_Book1_Cong tac chuan bi-Thanh 3 7 2" xfId="25961"/>
    <cellStyle name="T_Book1_Cong tac chuan bi-Thanh 3 8" xfId="25964"/>
    <cellStyle name="T_Book1_Cong tac chuan bi-Thanh 3 8 2" xfId="25969"/>
    <cellStyle name="T_Book1_Cong tac chuan bi-Thanh 4" xfId="18163"/>
    <cellStyle name="T_Book1_Cong tac chuan bi-Thanh 4 2" xfId="18169"/>
    <cellStyle name="T_Book1_Cong tac chuan bi-Thanh 4 2 2" xfId="25973"/>
    <cellStyle name="T_Book1_Cong tac chuan bi-Thanh 4 2 2 2" xfId="25974"/>
    <cellStyle name="T_Book1_Cong tac chuan bi-Thanh 4 2 3" xfId="25976"/>
    <cellStyle name="T_Book1_Cong tac chuan bi-Thanh 4 2 3 2" xfId="25978"/>
    <cellStyle name="T_Book1_Cong tac chuan bi-Thanh 4 2 4" xfId="25979"/>
    <cellStyle name="T_Book1_Cong tac chuan bi-Thanh 4 2 4 2" xfId="25980"/>
    <cellStyle name="T_Book1_Cong tac chuan bi-Thanh 4 2 5" xfId="15249"/>
    <cellStyle name="T_Book1_Cong tac chuan bi-Thanh 4 2 5 2" xfId="25981"/>
    <cellStyle name="T_Book1_Cong tac chuan bi-Thanh 4 2 6" xfId="25982"/>
    <cellStyle name="T_Book1_Cong tac chuan bi-Thanh 4 2 6 2" xfId="25983"/>
    <cellStyle name="T_Book1_Cong tac chuan bi-Thanh 4 2 7" xfId="25984"/>
    <cellStyle name="T_Book1_Cong tac chuan bi-Thanh 4 3" xfId="25986"/>
    <cellStyle name="T_Book1_Cong tac chuan bi-Thanh 4 3 2" xfId="25987"/>
    <cellStyle name="T_Book1_Cong tac chuan bi-Thanh 4 3 2 2" xfId="25988"/>
    <cellStyle name="T_Book1_Cong tac chuan bi-Thanh 4 3 3" xfId="25989"/>
    <cellStyle name="T_Book1_Cong tac chuan bi-Thanh 4 3 3 2" xfId="25991"/>
    <cellStyle name="T_Book1_Cong tac chuan bi-Thanh 4 3 4" xfId="20927"/>
    <cellStyle name="T_Book1_Cong tac chuan bi-Thanh 4 3 4 2" xfId="20929"/>
    <cellStyle name="T_Book1_Cong tac chuan bi-Thanh 4 3 5" xfId="15257"/>
    <cellStyle name="T_Book1_Cong tac chuan bi-Thanh 4 3 5 2" xfId="13319"/>
    <cellStyle name="T_Book1_Cong tac chuan bi-Thanh 4 3 6" xfId="15794"/>
    <cellStyle name="T_Book1_Cong tac chuan bi-Thanh 4 3 6 2" xfId="20932"/>
    <cellStyle name="T_Book1_Cong tac chuan bi-Thanh 4 3 7" xfId="20933"/>
    <cellStyle name="T_Book1_Cong tac chuan bi-Thanh 4 4" xfId="802"/>
    <cellStyle name="T_Book1_Cong tac chuan bi-Thanh 4 4 2" xfId="25992"/>
    <cellStyle name="T_Book1_Cong tac chuan bi-Thanh 4 5" xfId="20505"/>
    <cellStyle name="T_Book1_Cong tac chuan bi-Thanh 4 5 2" xfId="20508"/>
    <cellStyle name="T_Book1_Cong tac chuan bi-Thanh 4 6" xfId="20511"/>
    <cellStyle name="T_Book1_Cong tac chuan bi-Thanh 4 6 2" xfId="20515"/>
    <cellStyle name="T_Book1_Cong tac chuan bi-Thanh 4 7" xfId="15352"/>
    <cellStyle name="T_Book1_Cong tac chuan bi-Thanh 4 7 2" xfId="20519"/>
    <cellStyle name="T_Book1_Cong tac chuan bi-Thanh 4 8" xfId="12267"/>
    <cellStyle name="T_Book1_Cong tac chuan bi-Thanh 4 8 2" xfId="20524"/>
    <cellStyle name="T_Book1_Cong tac chuan bi-Thanh 5" xfId="18171"/>
    <cellStyle name="T_Book1_Cong tac chuan bi-Thanh 5 2" xfId="25994"/>
    <cellStyle name="T_Book1_Cong tac chuan bi-Thanh 5 2 2" xfId="25995"/>
    <cellStyle name="T_Book1_Cong tac chuan bi-Thanh 5 3" xfId="229"/>
    <cellStyle name="T_Book1_Cong tac chuan bi-Thanh 5 3 2" xfId="23562"/>
    <cellStyle name="T_Book1_Cong tac chuan bi-Thanh 5 4" xfId="25996"/>
    <cellStyle name="T_Book1_Cong tac chuan bi-Thanh 5 4 2" xfId="25998"/>
    <cellStyle name="T_Book1_Cong tac chuan bi-Thanh 5 5" xfId="20540"/>
    <cellStyle name="T_Book1_Cong tac chuan bi-Thanh 5 5 2" xfId="20542"/>
    <cellStyle name="T_Book1_Cong tac chuan bi-Thanh 5 6" xfId="20544"/>
    <cellStyle name="T_Book1_Cong tac chuan bi-Thanh 5 6 2" xfId="20546"/>
    <cellStyle name="T_Book1_Cong tac chuan bi-Thanh 5 7" xfId="14370"/>
    <cellStyle name="T_Book1_Cong tac chuan bi-Thanh 6" xfId="25856"/>
    <cellStyle name="T_Book1_Cong tac chuan bi-Thanh 6 2" xfId="25999"/>
    <cellStyle name="T_Book1_Cong tac chuan bi-Thanh 6 2 2" xfId="991"/>
    <cellStyle name="T_Book1_Cong tac chuan bi-Thanh 6 3" xfId="26000"/>
    <cellStyle name="T_Book1_Cong tac chuan bi-Thanh 6 3 2" xfId="26001"/>
    <cellStyle name="T_Book1_Cong tac chuan bi-Thanh 6 4" xfId="26002"/>
    <cellStyle name="T_Book1_Cong tac chuan bi-Thanh 6 4 2" xfId="26004"/>
    <cellStyle name="T_Book1_Cong tac chuan bi-Thanh 6 5" xfId="20556"/>
    <cellStyle name="T_Book1_Cong tac chuan bi-Thanh 6 5 2" xfId="26005"/>
    <cellStyle name="T_Book1_Cong tac chuan bi-Thanh 6 6" xfId="26006"/>
    <cellStyle name="T_Book1_Cong tac chuan bi-Thanh 6 6 2" xfId="26007"/>
    <cellStyle name="T_Book1_Cong tac chuan bi-Thanh 6 7" xfId="26008"/>
    <cellStyle name="T_Book1_Cong tac chuan bi-Thanh 7" xfId="26009"/>
    <cellStyle name="T_Book1_Cong tac chuan bi-Thanh 7 2" xfId="26010"/>
    <cellStyle name="T_Book1_Cong tac chuan bi-Thanh 7 2 2" xfId="26011"/>
    <cellStyle name="T_Book1_Cong tac chuan bi-Thanh 7 3" xfId="26012"/>
    <cellStyle name="T_Book1_Cong tac chuan bi-Thanh 7 3 2" xfId="26013"/>
    <cellStyle name="T_Book1_Cong tac chuan bi-Thanh 7 4" xfId="26014"/>
    <cellStyle name="T_Book1_Cong tac chuan bi-Thanh 7 4 2" xfId="26016"/>
    <cellStyle name="T_Book1_Cong tac chuan bi-Thanh 7 5" xfId="19401"/>
    <cellStyle name="T_Book1_Cong tac chuan bi-Thanh 7 5 2" xfId="26017"/>
    <cellStyle name="T_Book1_Cong tac chuan bi-Thanh 7 6" xfId="26019"/>
    <cellStyle name="T_Book1_Cong tac chuan bi-Thanh 7 6 2" xfId="26020"/>
    <cellStyle name="T_Book1_Cong tac chuan bi-Thanh 7 7" xfId="26021"/>
    <cellStyle name="T_Book1_Cong tac chuan bi-Thanh 8" xfId="26022"/>
    <cellStyle name="T_Book1_Cong tac chuan bi-Thanh 8 2" xfId="26025"/>
    <cellStyle name="T_Book1_Cong tac chuan bi-Thanh 9" xfId="26027"/>
    <cellStyle name="T_Book1_Cong tac chuan bi-Thanh 9 2" xfId="26029"/>
    <cellStyle name="T_Book1_Cong tac chuan bi-Thanh_BOQ Piling" xfId="3603"/>
    <cellStyle name="T_Book1_Cong tac chuan bi-Thanh_BOQ Piling 10" xfId="8756"/>
    <cellStyle name="T_Book1_Cong tac chuan bi-Thanh_BOQ Piling 10 2" xfId="26033"/>
    <cellStyle name="T_Book1_Cong tac chuan bi-Thanh_BOQ Piling 11" xfId="26035"/>
    <cellStyle name="T_Book1_Cong tac chuan bi-Thanh_BOQ Piling 11 2" xfId="26038"/>
    <cellStyle name="T_Book1_Cong tac chuan bi-Thanh_BOQ Piling 2" xfId="26040"/>
    <cellStyle name="T_Book1_Cong tac chuan bi-Thanh_BOQ Piling 2 2" xfId="22946"/>
    <cellStyle name="T_Book1_Cong tac chuan bi-Thanh_BOQ Piling 2 2 2" xfId="16357"/>
    <cellStyle name="T_Book1_Cong tac chuan bi-Thanh_BOQ Piling 2 2 2 2" xfId="26041"/>
    <cellStyle name="T_Book1_Cong tac chuan bi-Thanh_BOQ Piling 2 2 3" xfId="26042"/>
    <cellStyle name="T_Book1_Cong tac chuan bi-Thanh_BOQ Piling 2 2 3 2" xfId="26043"/>
    <cellStyle name="T_Book1_Cong tac chuan bi-Thanh_BOQ Piling 2 2 4" xfId="24317"/>
    <cellStyle name="T_Book1_Cong tac chuan bi-Thanh_BOQ Piling 2 2 4 2" xfId="6670"/>
    <cellStyle name="T_Book1_Cong tac chuan bi-Thanh_BOQ Piling 2 2 5" xfId="26045"/>
    <cellStyle name="T_Book1_Cong tac chuan bi-Thanh_BOQ Piling 2 2 5 2" xfId="26047"/>
    <cellStyle name="T_Book1_Cong tac chuan bi-Thanh_BOQ Piling 2 2 6" xfId="26049"/>
    <cellStyle name="T_Book1_Cong tac chuan bi-Thanh_BOQ Piling 2 2 6 2" xfId="26052"/>
    <cellStyle name="T_Book1_Cong tac chuan bi-Thanh_BOQ Piling 2 2 7" xfId="26054"/>
    <cellStyle name="T_Book1_Cong tac chuan bi-Thanh_BOQ Piling 2 3" xfId="22948"/>
    <cellStyle name="T_Book1_Cong tac chuan bi-Thanh_BOQ Piling 2 3 2" xfId="26055"/>
    <cellStyle name="T_Book1_Cong tac chuan bi-Thanh_BOQ Piling 2 3 2 2" xfId="26056"/>
    <cellStyle name="T_Book1_Cong tac chuan bi-Thanh_BOQ Piling 2 3 3" xfId="26059"/>
    <cellStyle name="T_Book1_Cong tac chuan bi-Thanh_BOQ Piling 2 3 3 2" xfId="26060"/>
    <cellStyle name="T_Book1_Cong tac chuan bi-Thanh_BOQ Piling 2 3 4" xfId="24320"/>
    <cellStyle name="T_Book1_Cong tac chuan bi-Thanh_BOQ Piling 2 3 4 2" xfId="26064"/>
    <cellStyle name="T_Book1_Cong tac chuan bi-Thanh_BOQ Piling 2 3 5" xfId="26067"/>
    <cellStyle name="T_Book1_Cong tac chuan bi-Thanh_BOQ Piling 2 3 5 2" xfId="26070"/>
    <cellStyle name="T_Book1_Cong tac chuan bi-Thanh_BOQ Piling 2 3 6" xfId="26074"/>
    <cellStyle name="T_Book1_Cong tac chuan bi-Thanh_BOQ Piling 2 3 6 2" xfId="20442"/>
    <cellStyle name="T_Book1_Cong tac chuan bi-Thanh_BOQ Piling 2 3 7" xfId="26076"/>
    <cellStyle name="T_Book1_Cong tac chuan bi-Thanh_BOQ Piling 2 4" xfId="26077"/>
    <cellStyle name="T_Book1_Cong tac chuan bi-Thanh_BOQ Piling 2 4 2" xfId="26078"/>
    <cellStyle name="T_Book1_Cong tac chuan bi-Thanh_BOQ Piling 2 5" xfId="26081"/>
    <cellStyle name="T_Book1_Cong tac chuan bi-Thanh_BOQ Piling 2 5 2" xfId="26083"/>
    <cellStyle name="T_Book1_Cong tac chuan bi-Thanh_BOQ Piling 2 6" xfId="26086"/>
    <cellStyle name="T_Book1_Cong tac chuan bi-Thanh_BOQ Piling 2 6 2" xfId="26087"/>
    <cellStyle name="T_Book1_Cong tac chuan bi-Thanh_BOQ Piling 2 7" xfId="26089"/>
    <cellStyle name="T_Book1_Cong tac chuan bi-Thanh_BOQ Piling 2 7 2" xfId="26090"/>
    <cellStyle name="T_Book1_Cong tac chuan bi-Thanh_BOQ Piling 2 8" xfId="26091"/>
    <cellStyle name="T_Book1_Cong tac chuan bi-Thanh_BOQ Piling 2 8 2" xfId="26092"/>
    <cellStyle name="T_Book1_Cong tac chuan bi-Thanh_BOQ Piling 3" xfId="26094"/>
    <cellStyle name="T_Book1_Cong tac chuan bi-Thanh_BOQ Piling 3 2" xfId="22964"/>
    <cellStyle name="T_Book1_Cong tac chuan bi-Thanh_BOQ Piling 3 2 2" xfId="22967"/>
    <cellStyle name="T_Book1_Cong tac chuan bi-Thanh_BOQ Piling 3 2 2 2" xfId="26095"/>
    <cellStyle name="T_Book1_Cong tac chuan bi-Thanh_BOQ Piling 3 2 3" xfId="26096"/>
    <cellStyle name="T_Book1_Cong tac chuan bi-Thanh_BOQ Piling 3 2 3 2" xfId="26097"/>
    <cellStyle name="T_Book1_Cong tac chuan bi-Thanh_BOQ Piling 3 2 4" xfId="26098"/>
    <cellStyle name="T_Book1_Cong tac chuan bi-Thanh_BOQ Piling 3 2 4 2" xfId="26099"/>
    <cellStyle name="T_Book1_Cong tac chuan bi-Thanh_BOQ Piling 3 2 5" xfId="26101"/>
    <cellStyle name="T_Book1_Cong tac chuan bi-Thanh_BOQ Piling 3 2 5 2" xfId="11705"/>
    <cellStyle name="T_Book1_Cong tac chuan bi-Thanh_BOQ Piling 3 2 6" xfId="26103"/>
    <cellStyle name="T_Book1_Cong tac chuan bi-Thanh_BOQ Piling 3 2 6 2" xfId="26105"/>
    <cellStyle name="T_Book1_Cong tac chuan bi-Thanh_BOQ Piling 3 2 7" xfId="26107"/>
    <cellStyle name="T_Book1_Cong tac chuan bi-Thanh_BOQ Piling 3 3" xfId="3584"/>
    <cellStyle name="T_Book1_Cong tac chuan bi-Thanh_BOQ Piling 3 3 2" xfId="26108"/>
    <cellStyle name="T_Book1_Cong tac chuan bi-Thanh_BOQ Piling 3 3 2 2" xfId="26109"/>
    <cellStyle name="T_Book1_Cong tac chuan bi-Thanh_BOQ Piling 3 3 3" xfId="26110"/>
    <cellStyle name="T_Book1_Cong tac chuan bi-Thanh_BOQ Piling 3 3 3 2" xfId="26111"/>
    <cellStyle name="T_Book1_Cong tac chuan bi-Thanh_BOQ Piling 3 3 4" xfId="26112"/>
    <cellStyle name="T_Book1_Cong tac chuan bi-Thanh_BOQ Piling 3 3 4 2" xfId="26113"/>
    <cellStyle name="T_Book1_Cong tac chuan bi-Thanh_BOQ Piling 3 3 5" xfId="26115"/>
    <cellStyle name="T_Book1_Cong tac chuan bi-Thanh_BOQ Piling 3 3 5 2" xfId="23871"/>
    <cellStyle name="T_Book1_Cong tac chuan bi-Thanh_BOQ Piling 3 3 6" xfId="26117"/>
    <cellStyle name="T_Book1_Cong tac chuan bi-Thanh_BOQ Piling 3 3 6 2" xfId="23905"/>
    <cellStyle name="T_Book1_Cong tac chuan bi-Thanh_BOQ Piling 3 3 7" xfId="26119"/>
    <cellStyle name="T_Book1_Cong tac chuan bi-Thanh_BOQ Piling 3 4" xfId="672"/>
    <cellStyle name="T_Book1_Cong tac chuan bi-Thanh_BOQ Piling 3 4 2" xfId="241"/>
    <cellStyle name="T_Book1_Cong tac chuan bi-Thanh_BOQ Piling 3 5" xfId="26120"/>
    <cellStyle name="T_Book1_Cong tac chuan bi-Thanh_BOQ Piling 3 5 2" xfId="26121"/>
    <cellStyle name="T_Book1_Cong tac chuan bi-Thanh_BOQ Piling 3 6" xfId="26123"/>
    <cellStyle name="T_Book1_Cong tac chuan bi-Thanh_BOQ Piling 3 6 2" xfId="26124"/>
    <cellStyle name="T_Book1_Cong tac chuan bi-Thanh_BOQ Piling 3 7" xfId="26125"/>
    <cellStyle name="T_Book1_Cong tac chuan bi-Thanh_BOQ Piling 3 7 2" xfId="26126"/>
    <cellStyle name="T_Book1_Cong tac chuan bi-Thanh_BOQ Piling 3 8" xfId="26127"/>
    <cellStyle name="T_Book1_Cong tac chuan bi-Thanh_BOQ Piling 3 8 2" xfId="26128"/>
    <cellStyle name="T_Book1_Cong tac chuan bi-Thanh_BOQ Piling 4" xfId="26130"/>
    <cellStyle name="T_Book1_Cong tac chuan bi-Thanh_BOQ Piling 4 2" xfId="26134"/>
    <cellStyle name="T_Book1_Cong tac chuan bi-Thanh_BOQ Piling 4 2 2" xfId="12661"/>
    <cellStyle name="T_Book1_Cong tac chuan bi-Thanh_BOQ Piling 4 3" xfId="26136"/>
    <cellStyle name="T_Book1_Cong tac chuan bi-Thanh_BOQ Piling 4 3 2" xfId="2188"/>
    <cellStyle name="T_Book1_Cong tac chuan bi-Thanh_BOQ Piling 4 4" xfId="8232"/>
    <cellStyle name="T_Book1_Cong tac chuan bi-Thanh_BOQ Piling 4 4 2" xfId="18894"/>
    <cellStyle name="T_Book1_Cong tac chuan bi-Thanh_BOQ Piling 4 5" xfId="26137"/>
    <cellStyle name="T_Book1_Cong tac chuan bi-Thanh_BOQ Piling 4 5 2" xfId="26138"/>
    <cellStyle name="T_Book1_Cong tac chuan bi-Thanh_BOQ Piling 4 6" xfId="26140"/>
    <cellStyle name="T_Book1_Cong tac chuan bi-Thanh_BOQ Piling 4 6 2" xfId="26141"/>
    <cellStyle name="T_Book1_Cong tac chuan bi-Thanh_BOQ Piling 4 7" xfId="26143"/>
    <cellStyle name="T_Book1_Cong tac chuan bi-Thanh_BOQ Piling 5" xfId="26145"/>
    <cellStyle name="T_Book1_Cong tac chuan bi-Thanh_BOQ Piling 5 2" xfId="26147"/>
    <cellStyle name="T_Book1_Cong tac chuan bi-Thanh_BOQ Piling 5 2 2" xfId="26148"/>
    <cellStyle name="T_Book1_Cong tac chuan bi-Thanh_BOQ Piling 5 3" xfId="26149"/>
    <cellStyle name="T_Book1_Cong tac chuan bi-Thanh_BOQ Piling 5 3 2" xfId="26150"/>
    <cellStyle name="T_Book1_Cong tac chuan bi-Thanh_BOQ Piling 5 4" xfId="8247"/>
    <cellStyle name="T_Book1_Cong tac chuan bi-Thanh_BOQ Piling 5 4 2" xfId="26151"/>
    <cellStyle name="T_Book1_Cong tac chuan bi-Thanh_BOQ Piling 5 5" xfId="26152"/>
    <cellStyle name="T_Book1_Cong tac chuan bi-Thanh_BOQ Piling 5 5 2" xfId="3633"/>
    <cellStyle name="T_Book1_Cong tac chuan bi-Thanh_BOQ Piling 5 6" xfId="26153"/>
    <cellStyle name="T_Book1_Cong tac chuan bi-Thanh_BOQ Piling 5 6 2" xfId="26154"/>
    <cellStyle name="T_Book1_Cong tac chuan bi-Thanh_BOQ Piling 5 7" xfId="25692"/>
    <cellStyle name="T_Book1_Cong tac chuan bi-Thanh_BOQ Piling 6" xfId="26156"/>
    <cellStyle name="T_Book1_Cong tac chuan bi-Thanh_BOQ Piling 6 2" xfId="26158"/>
    <cellStyle name="T_Book1_Cong tac chuan bi-Thanh_BOQ Piling 6 2 2" xfId="26159"/>
    <cellStyle name="T_Book1_Cong tac chuan bi-Thanh_BOQ Piling 6 3" xfId="26160"/>
    <cellStyle name="T_Book1_Cong tac chuan bi-Thanh_BOQ Piling 6 3 2" xfId="22539"/>
    <cellStyle name="T_Book1_Cong tac chuan bi-Thanh_BOQ Piling 6 4" xfId="8262"/>
    <cellStyle name="T_Book1_Cong tac chuan bi-Thanh_BOQ Piling 6 4 2" xfId="22550"/>
    <cellStyle name="T_Book1_Cong tac chuan bi-Thanh_BOQ Piling 6 5" xfId="26162"/>
    <cellStyle name="T_Book1_Cong tac chuan bi-Thanh_BOQ Piling 6 5 2" xfId="26163"/>
    <cellStyle name="T_Book1_Cong tac chuan bi-Thanh_BOQ Piling 6 6" xfId="26164"/>
    <cellStyle name="T_Book1_Cong tac chuan bi-Thanh_BOQ Piling 6 6 2" xfId="26165"/>
    <cellStyle name="T_Book1_Cong tac chuan bi-Thanh_BOQ Piling 6 7" xfId="25701"/>
    <cellStyle name="T_Book1_Cong tac chuan bi-Thanh_BOQ Piling 7" xfId="26167"/>
    <cellStyle name="T_Book1_Cong tac chuan bi-Thanh_BOQ Piling 7 2" xfId="22116"/>
    <cellStyle name="T_Book1_Cong tac chuan bi-Thanh_BOQ Piling 8" xfId="5732"/>
    <cellStyle name="T_Book1_Cong tac chuan bi-Thanh_BOQ Piling 8 2" xfId="15969"/>
    <cellStyle name="T_Book1_Cong tac chuan bi-Thanh_BOQ Piling 9" xfId="4399"/>
    <cellStyle name="T_Book1_Cong tac chuan bi-Thanh_BOQ Piling 9 2" xfId="15977"/>
    <cellStyle name="T_Book1_Cong tac chuan bi-Thanh_Schematic Cost Plan - Basement 20032011" xfId="26168"/>
    <cellStyle name="T_Book1_Cong tac chuan bi-Thanh_Schematic Cost Plan - Basement 20032011 10" xfId="26169"/>
    <cellStyle name="T_Book1_Cong tac chuan bi-Thanh_Schematic Cost Plan - Basement 20032011 10 2" xfId="26170"/>
    <cellStyle name="T_Book1_Cong tac chuan bi-Thanh_Schematic Cost Plan - Basement 20032011 11" xfId="3924"/>
    <cellStyle name="T_Book1_Cong tac chuan bi-Thanh_Schematic Cost Plan - Basement 20032011 11 2" xfId="20113"/>
    <cellStyle name="T_Book1_Cong tac chuan bi-Thanh_Schematic Cost Plan - Basement 20032011 2" xfId="26173"/>
    <cellStyle name="T_Book1_Cong tac chuan bi-Thanh_Schematic Cost Plan - Basement 20032011 2 2" xfId="26174"/>
    <cellStyle name="T_Book1_Cong tac chuan bi-Thanh_Schematic Cost Plan - Basement 20032011 2 2 2" xfId="918"/>
    <cellStyle name="T_Book1_Cong tac chuan bi-Thanh_Schematic Cost Plan - Basement 20032011 2 2 2 2" xfId="21920"/>
    <cellStyle name="T_Book1_Cong tac chuan bi-Thanh_Schematic Cost Plan - Basement 20032011 2 2 3" xfId="4890"/>
    <cellStyle name="T_Book1_Cong tac chuan bi-Thanh_Schematic Cost Plan - Basement 20032011 2 2 3 2" xfId="16962"/>
    <cellStyle name="T_Book1_Cong tac chuan bi-Thanh_Schematic Cost Plan - Basement 20032011 2 2 4" xfId="21923"/>
    <cellStyle name="T_Book1_Cong tac chuan bi-Thanh_Schematic Cost Plan - Basement 20032011 2 2 4 2" xfId="16977"/>
    <cellStyle name="T_Book1_Cong tac chuan bi-Thanh_Schematic Cost Plan - Basement 20032011 2 2 5" xfId="25205"/>
    <cellStyle name="T_Book1_Cong tac chuan bi-Thanh_Schematic Cost Plan - Basement 20032011 2 2 5 2" xfId="11017"/>
    <cellStyle name="T_Book1_Cong tac chuan bi-Thanh_Schematic Cost Plan - Basement 20032011 2 2 6" xfId="25207"/>
    <cellStyle name="T_Book1_Cong tac chuan bi-Thanh_Schematic Cost Plan - Basement 20032011 2 2 6 2" xfId="26175"/>
    <cellStyle name="T_Book1_Cong tac chuan bi-Thanh_Schematic Cost Plan - Basement 20032011 2 2 7" xfId="24899"/>
    <cellStyle name="T_Book1_Cong tac chuan bi-Thanh_Schematic Cost Plan - Basement 20032011 2 3" xfId="26177"/>
    <cellStyle name="T_Book1_Cong tac chuan bi-Thanh_Schematic Cost Plan - Basement 20032011 2 3 2" xfId="21952"/>
    <cellStyle name="T_Book1_Cong tac chuan bi-Thanh_Schematic Cost Plan - Basement 20032011 2 3 2 2" xfId="21955"/>
    <cellStyle name="T_Book1_Cong tac chuan bi-Thanh_Schematic Cost Plan - Basement 20032011 2 3 3" xfId="21959"/>
    <cellStyle name="T_Book1_Cong tac chuan bi-Thanh_Schematic Cost Plan - Basement 20032011 2 3 3 2" xfId="21963"/>
    <cellStyle name="T_Book1_Cong tac chuan bi-Thanh_Schematic Cost Plan - Basement 20032011 2 3 4" xfId="21968"/>
    <cellStyle name="T_Book1_Cong tac chuan bi-Thanh_Schematic Cost Plan - Basement 20032011 2 3 4 2" xfId="21971"/>
    <cellStyle name="T_Book1_Cong tac chuan bi-Thanh_Schematic Cost Plan - Basement 20032011 2 3 5" xfId="25211"/>
    <cellStyle name="T_Book1_Cong tac chuan bi-Thanh_Schematic Cost Plan - Basement 20032011 2 3 5 2" xfId="22916"/>
    <cellStyle name="T_Book1_Cong tac chuan bi-Thanh_Schematic Cost Plan - Basement 20032011 2 3 6" xfId="25213"/>
    <cellStyle name="T_Book1_Cong tac chuan bi-Thanh_Schematic Cost Plan - Basement 20032011 2 3 6 2" xfId="26178"/>
    <cellStyle name="T_Book1_Cong tac chuan bi-Thanh_Schematic Cost Plan - Basement 20032011 2 3 7" xfId="24903"/>
    <cellStyle name="T_Book1_Cong tac chuan bi-Thanh_Schematic Cost Plan - Basement 20032011 2 4" xfId="26180"/>
    <cellStyle name="T_Book1_Cong tac chuan bi-Thanh_Schematic Cost Plan - Basement 20032011 2 4 2" xfId="21991"/>
    <cellStyle name="T_Book1_Cong tac chuan bi-Thanh_Schematic Cost Plan - Basement 20032011 2 5" xfId="26181"/>
    <cellStyle name="T_Book1_Cong tac chuan bi-Thanh_Schematic Cost Plan - Basement 20032011 2 5 2" xfId="22002"/>
    <cellStyle name="T_Book1_Cong tac chuan bi-Thanh_Schematic Cost Plan - Basement 20032011 2 6" xfId="4602"/>
    <cellStyle name="T_Book1_Cong tac chuan bi-Thanh_Schematic Cost Plan - Basement 20032011 2 6 2" xfId="22018"/>
    <cellStyle name="T_Book1_Cong tac chuan bi-Thanh_Schematic Cost Plan - Basement 20032011 2 7" xfId="2817"/>
    <cellStyle name="T_Book1_Cong tac chuan bi-Thanh_Schematic Cost Plan - Basement 20032011 2 7 2" xfId="26183"/>
    <cellStyle name="T_Book1_Cong tac chuan bi-Thanh_Schematic Cost Plan - Basement 20032011 2 8" xfId="26184"/>
    <cellStyle name="T_Book1_Cong tac chuan bi-Thanh_Schematic Cost Plan - Basement 20032011 2 8 2" xfId="26185"/>
    <cellStyle name="T_Book1_Cong tac chuan bi-Thanh_Schematic Cost Plan - Basement 20032011 3" xfId="26186"/>
    <cellStyle name="T_Book1_Cong tac chuan bi-Thanh_Schematic Cost Plan - Basement 20032011 3 2" xfId="26187"/>
    <cellStyle name="T_Book1_Cong tac chuan bi-Thanh_Schematic Cost Plan - Basement 20032011 3 2 2" xfId="25131"/>
    <cellStyle name="T_Book1_Cong tac chuan bi-Thanh_Schematic Cost Plan - Basement 20032011 3 2 2 2" xfId="2486"/>
    <cellStyle name="T_Book1_Cong tac chuan bi-Thanh_Schematic Cost Plan - Basement 20032011 3 2 3" xfId="25134"/>
    <cellStyle name="T_Book1_Cong tac chuan bi-Thanh_Schematic Cost Plan - Basement 20032011 3 2 3 2" xfId="17047"/>
    <cellStyle name="T_Book1_Cong tac chuan bi-Thanh_Schematic Cost Plan - Basement 20032011 3 2 4" xfId="8671"/>
    <cellStyle name="T_Book1_Cong tac chuan bi-Thanh_Schematic Cost Plan - Basement 20032011 3 2 4 2" xfId="15477"/>
    <cellStyle name="T_Book1_Cong tac chuan bi-Thanh_Schematic Cost Plan - Basement 20032011 3 2 5" xfId="16280"/>
    <cellStyle name="T_Book1_Cong tac chuan bi-Thanh_Schematic Cost Plan - Basement 20032011 3 2 5 2" xfId="15581"/>
    <cellStyle name="T_Book1_Cong tac chuan bi-Thanh_Schematic Cost Plan - Basement 20032011 3 2 6" xfId="16436"/>
    <cellStyle name="T_Book1_Cong tac chuan bi-Thanh_Schematic Cost Plan - Basement 20032011 3 2 6 2" xfId="26188"/>
    <cellStyle name="T_Book1_Cong tac chuan bi-Thanh_Schematic Cost Plan - Basement 20032011 3 2 7" xfId="24915"/>
    <cellStyle name="T_Book1_Cong tac chuan bi-Thanh_Schematic Cost Plan - Basement 20032011 3 3" xfId="26189"/>
    <cellStyle name="T_Book1_Cong tac chuan bi-Thanh_Schematic Cost Plan - Basement 20032011 3 3 2" xfId="25138"/>
    <cellStyle name="T_Book1_Cong tac chuan bi-Thanh_Schematic Cost Plan - Basement 20032011 3 3 2 2" xfId="25140"/>
    <cellStyle name="T_Book1_Cong tac chuan bi-Thanh_Schematic Cost Plan - Basement 20032011 3 3 3" xfId="25143"/>
    <cellStyle name="T_Book1_Cong tac chuan bi-Thanh_Schematic Cost Plan - Basement 20032011 3 3 3 2" xfId="25146"/>
    <cellStyle name="T_Book1_Cong tac chuan bi-Thanh_Schematic Cost Plan - Basement 20032011 3 3 4" xfId="25148"/>
    <cellStyle name="T_Book1_Cong tac chuan bi-Thanh_Schematic Cost Plan - Basement 20032011 3 3 4 2" xfId="25150"/>
    <cellStyle name="T_Book1_Cong tac chuan bi-Thanh_Schematic Cost Plan - Basement 20032011 3 3 5" xfId="25152"/>
    <cellStyle name="T_Book1_Cong tac chuan bi-Thanh_Schematic Cost Plan - Basement 20032011 3 3 5 2" xfId="3189"/>
    <cellStyle name="T_Book1_Cong tac chuan bi-Thanh_Schematic Cost Plan - Basement 20032011 3 3 6" xfId="25154"/>
    <cellStyle name="T_Book1_Cong tac chuan bi-Thanh_Schematic Cost Plan - Basement 20032011 3 3 6 2" xfId="26190"/>
    <cellStyle name="T_Book1_Cong tac chuan bi-Thanh_Schematic Cost Plan - Basement 20032011 3 3 7" xfId="24918"/>
    <cellStyle name="T_Book1_Cong tac chuan bi-Thanh_Schematic Cost Plan - Basement 20032011 3 4" xfId="26191"/>
    <cellStyle name="T_Book1_Cong tac chuan bi-Thanh_Schematic Cost Plan - Basement 20032011 3 4 2" xfId="26192"/>
    <cellStyle name="T_Book1_Cong tac chuan bi-Thanh_Schematic Cost Plan - Basement 20032011 3 5" xfId="26193"/>
    <cellStyle name="T_Book1_Cong tac chuan bi-Thanh_Schematic Cost Plan - Basement 20032011 3 5 2" xfId="26194"/>
    <cellStyle name="T_Book1_Cong tac chuan bi-Thanh_Schematic Cost Plan - Basement 20032011 3 6" xfId="26195"/>
    <cellStyle name="T_Book1_Cong tac chuan bi-Thanh_Schematic Cost Plan - Basement 20032011 3 6 2" xfId="26196"/>
    <cellStyle name="T_Book1_Cong tac chuan bi-Thanh_Schematic Cost Plan - Basement 20032011 3 7" xfId="26197"/>
    <cellStyle name="T_Book1_Cong tac chuan bi-Thanh_Schematic Cost Plan - Basement 20032011 3 7 2" xfId="26198"/>
    <cellStyle name="T_Book1_Cong tac chuan bi-Thanh_Schematic Cost Plan - Basement 20032011 3 8" xfId="26199"/>
    <cellStyle name="T_Book1_Cong tac chuan bi-Thanh_Schematic Cost Plan - Basement 20032011 3 8 2" xfId="26200"/>
    <cellStyle name="T_Book1_Cong tac chuan bi-Thanh_Schematic Cost Plan - Basement 20032011 4" xfId="16837"/>
    <cellStyle name="T_Book1_Cong tac chuan bi-Thanh_Schematic Cost Plan - Basement 20032011 4 2" xfId="16839"/>
    <cellStyle name="T_Book1_Cong tac chuan bi-Thanh_Schematic Cost Plan - Basement 20032011 4 2 2" xfId="26201"/>
    <cellStyle name="T_Book1_Cong tac chuan bi-Thanh_Schematic Cost Plan - Basement 20032011 4 3" xfId="26202"/>
    <cellStyle name="T_Book1_Cong tac chuan bi-Thanh_Schematic Cost Plan - Basement 20032011 4 3 2" xfId="26203"/>
    <cellStyle name="T_Book1_Cong tac chuan bi-Thanh_Schematic Cost Plan - Basement 20032011 4 4" xfId="26204"/>
    <cellStyle name="T_Book1_Cong tac chuan bi-Thanh_Schematic Cost Plan - Basement 20032011 4 4 2" xfId="6326"/>
    <cellStyle name="T_Book1_Cong tac chuan bi-Thanh_Schematic Cost Plan - Basement 20032011 4 5" xfId="26205"/>
    <cellStyle name="T_Book1_Cong tac chuan bi-Thanh_Schematic Cost Plan - Basement 20032011 4 5 2" xfId="20496"/>
    <cellStyle name="T_Book1_Cong tac chuan bi-Thanh_Schematic Cost Plan - Basement 20032011 4 6" xfId="26206"/>
    <cellStyle name="T_Book1_Cong tac chuan bi-Thanh_Schematic Cost Plan - Basement 20032011 4 6 2" xfId="26207"/>
    <cellStyle name="T_Book1_Cong tac chuan bi-Thanh_Schematic Cost Plan - Basement 20032011 4 7" xfId="26208"/>
    <cellStyle name="T_Book1_Cong tac chuan bi-Thanh_Schematic Cost Plan - Basement 20032011 5" xfId="16843"/>
    <cellStyle name="T_Book1_Cong tac chuan bi-Thanh_Schematic Cost Plan - Basement 20032011 5 2" xfId="16846"/>
    <cellStyle name="T_Book1_Cong tac chuan bi-Thanh_Schematic Cost Plan - Basement 20032011 5 2 2" xfId="26209"/>
    <cellStyle name="T_Book1_Cong tac chuan bi-Thanh_Schematic Cost Plan - Basement 20032011 5 3" xfId="26210"/>
    <cellStyle name="T_Book1_Cong tac chuan bi-Thanh_Schematic Cost Plan - Basement 20032011 5 3 2" xfId="1229"/>
    <cellStyle name="T_Book1_Cong tac chuan bi-Thanh_Schematic Cost Plan - Basement 20032011 5 4" xfId="26211"/>
    <cellStyle name="T_Book1_Cong tac chuan bi-Thanh_Schematic Cost Plan - Basement 20032011 5 4 2" xfId="26212"/>
    <cellStyle name="T_Book1_Cong tac chuan bi-Thanh_Schematic Cost Plan - Basement 20032011 5 5" xfId="26214"/>
    <cellStyle name="T_Book1_Cong tac chuan bi-Thanh_Schematic Cost Plan - Basement 20032011 5 5 2" xfId="22068"/>
    <cellStyle name="T_Book1_Cong tac chuan bi-Thanh_Schematic Cost Plan - Basement 20032011 5 6" xfId="26215"/>
    <cellStyle name="T_Book1_Cong tac chuan bi-Thanh_Schematic Cost Plan - Basement 20032011 5 6 2" xfId="22076"/>
    <cellStyle name="T_Book1_Cong tac chuan bi-Thanh_Schematic Cost Plan - Basement 20032011 5 7" xfId="26216"/>
    <cellStyle name="T_Book1_Cong tac chuan bi-Thanh_Schematic Cost Plan - Basement 20032011 6" xfId="9899"/>
    <cellStyle name="T_Book1_Cong tac chuan bi-Thanh_Schematic Cost Plan - Basement 20032011 6 2" xfId="16850"/>
    <cellStyle name="T_Book1_Cong tac chuan bi-Thanh_Schematic Cost Plan - Basement 20032011 6 2 2" xfId="26219"/>
    <cellStyle name="T_Book1_Cong tac chuan bi-Thanh_Schematic Cost Plan - Basement 20032011 6 3" xfId="26220"/>
    <cellStyle name="T_Book1_Cong tac chuan bi-Thanh_Schematic Cost Plan - Basement 20032011 6 3 2" xfId="26131"/>
    <cellStyle name="T_Book1_Cong tac chuan bi-Thanh_Schematic Cost Plan - Basement 20032011 6 4" xfId="26221"/>
    <cellStyle name="T_Book1_Cong tac chuan bi-Thanh_Schematic Cost Plan - Basement 20032011 6 4 2" xfId="26222"/>
    <cellStyle name="T_Book1_Cong tac chuan bi-Thanh_Schematic Cost Plan - Basement 20032011 6 5" xfId="26223"/>
    <cellStyle name="T_Book1_Cong tac chuan bi-Thanh_Schematic Cost Plan - Basement 20032011 6 5 2" xfId="26224"/>
    <cellStyle name="T_Book1_Cong tac chuan bi-Thanh_Schematic Cost Plan - Basement 20032011 6 6" xfId="26225"/>
    <cellStyle name="T_Book1_Cong tac chuan bi-Thanh_Schematic Cost Plan - Basement 20032011 6 6 2" xfId="26226"/>
    <cellStyle name="T_Book1_Cong tac chuan bi-Thanh_Schematic Cost Plan - Basement 20032011 6 7" xfId="26227"/>
    <cellStyle name="T_Book1_Cong tac chuan bi-Thanh_Schematic Cost Plan - Basement 20032011 7" xfId="16853"/>
    <cellStyle name="T_Book1_Cong tac chuan bi-Thanh_Schematic Cost Plan - Basement 20032011 7 2" xfId="6212"/>
    <cellStyle name="T_Book1_Cong tac chuan bi-Thanh_Schematic Cost Plan - Basement 20032011 8" xfId="16860"/>
    <cellStyle name="T_Book1_Cong tac chuan bi-Thanh_Schematic Cost Plan - Basement 20032011 8 2" xfId="16867"/>
    <cellStyle name="T_Book1_Cong tac chuan bi-Thanh_Schematic Cost Plan - Basement 20032011 9" xfId="16872"/>
    <cellStyle name="T_Book1_Cong tac chuan bi-Thanh_Schematic Cost Plan - Basement 20032011 9 2" xfId="26230"/>
    <cellStyle name="T_Book1_Cong tac chuan bi-Thanh_Schematic Cost Plan (15-04-10) Basement" xfId="8970"/>
    <cellStyle name="T_Book1_Cong tac chuan bi-Thanh_Schematic Cost Plan (15-04-10) Basement 10" xfId="7275"/>
    <cellStyle name="T_Book1_Cong tac chuan bi-Thanh_Schematic Cost Plan (15-04-10) Basement 10 2" xfId="26232"/>
    <cellStyle name="T_Book1_Cong tac chuan bi-Thanh_Schematic Cost Plan (15-04-10) Basement 11" xfId="4477"/>
    <cellStyle name="T_Book1_Cong tac chuan bi-Thanh_Schematic Cost Plan (15-04-10) Basement 11 2" xfId="22367"/>
    <cellStyle name="T_Book1_Cong tac chuan bi-Thanh_Schematic Cost Plan (15-04-10) Basement 2" xfId="26234"/>
    <cellStyle name="T_Book1_Cong tac chuan bi-Thanh_Schematic Cost Plan (15-04-10) Basement 2 2" xfId="26235"/>
    <cellStyle name="T_Book1_Cong tac chuan bi-Thanh_Schematic Cost Plan (15-04-10) Basement 2 2 2" xfId="26236"/>
    <cellStyle name="T_Book1_Cong tac chuan bi-Thanh_Schematic Cost Plan (15-04-10) Basement 2 2 2 2" xfId="26237"/>
    <cellStyle name="T_Book1_Cong tac chuan bi-Thanh_Schematic Cost Plan (15-04-10) Basement 2 2 3" xfId="26238"/>
    <cellStyle name="T_Book1_Cong tac chuan bi-Thanh_Schematic Cost Plan (15-04-10) Basement 2 2 3 2" xfId="26239"/>
    <cellStyle name="T_Book1_Cong tac chuan bi-Thanh_Schematic Cost Plan (15-04-10) Basement 2 2 4" xfId="26240"/>
    <cellStyle name="T_Book1_Cong tac chuan bi-Thanh_Schematic Cost Plan (15-04-10) Basement 2 2 4 2" xfId="26242"/>
    <cellStyle name="T_Book1_Cong tac chuan bi-Thanh_Schematic Cost Plan (15-04-10) Basement 2 2 5" xfId="26243"/>
    <cellStyle name="T_Book1_Cong tac chuan bi-Thanh_Schematic Cost Plan (15-04-10) Basement 2 2 5 2" xfId="26245"/>
    <cellStyle name="T_Book1_Cong tac chuan bi-Thanh_Schematic Cost Plan (15-04-10) Basement 2 2 6" xfId="13666"/>
    <cellStyle name="T_Book1_Cong tac chuan bi-Thanh_Schematic Cost Plan (15-04-10) Basement 2 2 6 2" xfId="26248"/>
    <cellStyle name="T_Book1_Cong tac chuan bi-Thanh_Schematic Cost Plan (15-04-10) Basement 2 2 7" xfId="26249"/>
    <cellStyle name="T_Book1_Cong tac chuan bi-Thanh_Schematic Cost Plan (15-04-10) Basement 2 3" xfId="25880"/>
    <cellStyle name="T_Book1_Cong tac chuan bi-Thanh_Schematic Cost Plan (15-04-10) Basement 2 3 2" xfId="26251"/>
    <cellStyle name="T_Book1_Cong tac chuan bi-Thanh_Schematic Cost Plan (15-04-10) Basement 2 3 2 2" xfId="26252"/>
    <cellStyle name="T_Book1_Cong tac chuan bi-Thanh_Schematic Cost Plan (15-04-10) Basement 2 3 3" xfId="26253"/>
    <cellStyle name="T_Book1_Cong tac chuan bi-Thanh_Schematic Cost Plan (15-04-10) Basement 2 3 3 2" xfId="26254"/>
    <cellStyle name="T_Book1_Cong tac chuan bi-Thanh_Schematic Cost Plan (15-04-10) Basement 2 3 4" xfId="26255"/>
    <cellStyle name="T_Book1_Cong tac chuan bi-Thanh_Schematic Cost Plan (15-04-10) Basement 2 3 4 2" xfId="26256"/>
    <cellStyle name="T_Book1_Cong tac chuan bi-Thanh_Schematic Cost Plan (15-04-10) Basement 2 3 5" xfId="26257"/>
    <cellStyle name="T_Book1_Cong tac chuan bi-Thanh_Schematic Cost Plan (15-04-10) Basement 2 3 5 2" xfId="26259"/>
    <cellStyle name="T_Book1_Cong tac chuan bi-Thanh_Schematic Cost Plan (15-04-10) Basement 2 3 6" xfId="9556"/>
    <cellStyle name="T_Book1_Cong tac chuan bi-Thanh_Schematic Cost Plan (15-04-10) Basement 2 3 6 2" xfId="26261"/>
    <cellStyle name="T_Book1_Cong tac chuan bi-Thanh_Schematic Cost Plan (15-04-10) Basement 2 3 7" xfId="26263"/>
    <cellStyle name="T_Book1_Cong tac chuan bi-Thanh_Schematic Cost Plan (15-04-10) Basement 2 4" xfId="26264"/>
    <cellStyle name="T_Book1_Cong tac chuan bi-Thanh_Schematic Cost Plan (15-04-10) Basement 2 4 2" xfId="26265"/>
    <cellStyle name="T_Book1_Cong tac chuan bi-Thanh_Schematic Cost Plan (15-04-10) Basement 2 5" xfId="26267"/>
    <cellStyle name="T_Book1_Cong tac chuan bi-Thanh_Schematic Cost Plan (15-04-10) Basement 2 5 2" xfId="26269"/>
    <cellStyle name="T_Book1_Cong tac chuan bi-Thanh_Schematic Cost Plan (15-04-10) Basement 2 6" xfId="26271"/>
    <cellStyle name="T_Book1_Cong tac chuan bi-Thanh_Schematic Cost Plan (15-04-10) Basement 2 6 2" xfId="26273"/>
    <cellStyle name="T_Book1_Cong tac chuan bi-Thanh_Schematic Cost Plan (15-04-10) Basement 2 7" xfId="19611"/>
    <cellStyle name="T_Book1_Cong tac chuan bi-Thanh_Schematic Cost Plan (15-04-10) Basement 2 7 2" xfId="26275"/>
    <cellStyle name="T_Book1_Cong tac chuan bi-Thanh_Schematic Cost Plan (15-04-10) Basement 2 8" xfId="21017"/>
    <cellStyle name="T_Book1_Cong tac chuan bi-Thanh_Schematic Cost Plan (15-04-10) Basement 2 8 2" xfId="26277"/>
    <cellStyle name="T_Book1_Cong tac chuan bi-Thanh_Schematic Cost Plan (15-04-10) Basement 3" xfId="7568"/>
    <cellStyle name="T_Book1_Cong tac chuan bi-Thanh_Schematic Cost Plan (15-04-10) Basement 3 2" xfId="7573"/>
    <cellStyle name="T_Book1_Cong tac chuan bi-Thanh_Schematic Cost Plan (15-04-10) Basement 3 2 2" xfId="7576"/>
    <cellStyle name="T_Book1_Cong tac chuan bi-Thanh_Schematic Cost Plan (15-04-10) Basement 3 2 2 2" xfId="7367"/>
    <cellStyle name="T_Book1_Cong tac chuan bi-Thanh_Schematic Cost Plan (15-04-10) Basement 3 2 3" xfId="6440"/>
    <cellStyle name="T_Book1_Cong tac chuan bi-Thanh_Schematic Cost Plan (15-04-10) Basement 3 2 3 2" xfId="6493"/>
    <cellStyle name="T_Book1_Cong tac chuan bi-Thanh_Schematic Cost Plan (15-04-10) Basement 3 2 4" xfId="7580"/>
    <cellStyle name="T_Book1_Cong tac chuan bi-Thanh_Schematic Cost Plan (15-04-10) Basement 3 2 4 2" xfId="3828"/>
    <cellStyle name="T_Book1_Cong tac chuan bi-Thanh_Schematic Cost Plan (15-04-10) Basement 3 2 5" xfId="7584"/>
    <cellStyle name="T_Book1_Cong tac chuan bi-Thanh_Schematic Cost Plan (15-04-10) Basement 3 2 5 2" xfId="1531"/>
    <cellStyle name="T_Book1_Cong tac chuan bi-Thanh_Schematic Cost Plan (15-04-10) Basement 3 2 6" xfId="3628"/>
    <cellStyle name="T_Book1_Cong tac chuan bi-Thanh_Schematic Cost Plan (15-04-10) Basement 3 2 6 2" xfId="4825"/>
    <cellStyle name="T_Book1_Cong tac chuan bi-Thanh_Schematic Cost Plan (15-04-10) Basement 3 2 7" xfId="6548"/>
    <cellStyle name="T_Book1_Cong tac chuan bi-Thanh_Schematic Cost Plan (15-04-10) Basement 3 3" xfId="666"/>
    <cellStyle name="T_Book1_Cong tac chuan bi-Thanh_Schematic Cost Plan (15-04-10) Basement 3 3 2" xfId="7592"/>
    <cellStyle name="T_Book1_Cong tac chuan bi-Thanh_Schematic Cost Plan (15-04-10) Basement 3 3 2 2" xfId="876"/>
    <cellStyle name="T_Book1_Cong tac chuan bi-Thanh_Schematic Cost Plan (15-04-10) Basement 3 3 3" xfId="2943"/>
    <cellStyle name="T_Book1_Cong tac chuan bi-Thanh_Schematic Cost Plan (15-04-10) Basement 3 3 3 2" xfId="2702"/>
    <cellStyle name="T_Book1_Cong tac chuan bi-Thanh_Schematic Cost Plan (15-04-10) Basement 3 3 4" xfId="7600"/>
    <cellStyle name="T_Book1_Cong tac chuan bi-Thanh_Schematic Cost Plan (15-04-10) Basement 3 3 4 2" xfId="4292"/>
    <cellStyle name="T_Book1_Cong tac chuan bi-Thanh_Schematic Cost Plan (15-04-10) Basement 3 3 5" xfId="169"/>
    <cellStyle name="T_Book1_Cong tac chuan bi-Thanh_Schematic Cost Plan (15-04-10) Basement 3 3 5 2" xfId="7602"/>
    <cellStyle name="T_Book1_Cong tac chuan bi-Thanh_Schematic Cost Plan (15-04-10) Basement 3 3 6" xfId="3369"/>
    <cellStyle name="T_Book1_Cong tac chuan bi-Thanh_Schematic Cost Plan (15-04-10) Basement 3 3 6 2" xfId="612"/>
    <cellStyle name="T_Book1_Cong tac chuan bi-Thanh_Schematic Cost Plan (15-04-10) Basement 3 3 7" xfId="5681"/>
    <cellStyle name="T_Book1_Cong tac chuan bi-Thanh_Schematic Cost Plan (15-04-10) Basement 3 4" xfId="5127"/>
    <cellStyle name="T_Book1_Cong tac chuan bi-Thanh_Schematic Cost Plan (15-04-10) Basement 3 4 2" xfId="5887"/>
    <cellStyle name="T_Book1_Cong tac chuan bi-Thanh_Schematic Cost Plan (15-04-10) Basement 3 5" xfId="7251"/>
    <cellStyle name="T_Book1_Cong tac chuan bi-Thanh_Schematic Cost Plan (15-04-10) Basement 3 5 2" xfId="7608"/>
    <cellStyle name="T_Book1_Cong tac chuan bi-Thanh_Schematic Cost Plan (15-04-10) Basement 3 6" xfId="7612"/>
    <cellStyle name="T_Book1_Cong tac chuan bi-Thanh_Schematic Cost Plan (15-04-10) Basement 3 6 2" xfId="3845"/>
    <cellStyle name="T_Book1_Cong tac chuan bi-Thanh_Schematic Cost Plan (15-04-10) Basement 3 7" xfId="1473"/>
    <cellStyle name="T_Book1_Cong tac chuan bi-Thanh_Schematic Cost Plan (15-04-10) Basement 3 7 2" xfId="7615"/>
    <cellStyle name="T_Book1_Cong tac chuan bi-Thanh_Schematic Cost Plan (15-04-10) Basement 3 8" xfId="7626"/>
    <cellStyle name="T_Book1_Cong tac chuan bi-Thanh_Schematic Cost Plan (15-04-10) Basement 3 8 2" xfId="7634"/>
    <cellStyle name="T_Book1_Cong tac chuan bi-Thanh_Schematic Cost Plan (15-04-10) Basement 4" xfId="7640"/>
    <cellStyle name="T_Book1_Cong tac chuan bi-Thanh_Schematic Cost Plan (15-04-10) Basement 4 2" xfId="465"/>
    <cellStyle name="T_Book1_Cong tac chuan bi-Thanh_Schematic Cost Plan (15-04-10) Basement 4 2 2" xfId="7463"/>
    <cellStyle name="T_Book1_Cong tac chuan bi-Thanh_Schematic Cost Plan (15-04-10) Basement 4 3" xfId="492"/>
    <cellStyle name="T_Book1_Cong tac chuan bi-Thanh_Schematic Cost Plan (15-04-10) Basement 4 3 2" xfId="3057"/>
    <cellStyle name="T_Book1_Cong tac chuan bi-Thanh_Schematic Cost Plan (15-04-10) Basement 4 4" xfId="506"/>
    <cellStyle name="T_Book1_Cong tac chuan bi-Thanh_Schematic Cost Plan (15-04-10) Basement 4 4 2" xfId="6904"/>
    <cellStyle name="T_Book1_Cong tac chuan bi-Thanh_Schematic Cost Plan (15-04-10) Basement 4 5" xfId="7686"/>
    <cellStyle name="T_Book1_Cong tac chuan bi-Thanh_Schematic Cost Plan (15-04-10) Basement 4 5 2" xfId="7690"/>
    <cellStyle name="T_Book1_Cong tac chuan bi-Thanh_Schematic Cost Plan (15-04-10) Basement 4 6" xfId="7693"/>
    <cellStyle name="T_Book1_Cong tac chuan bi-Thanh_Schematic Cost Plan (15-04-10) Basement 4 6 2" xfId="7697"/>
    <cellStyle name="T_Book1_Cong tac chuan bi-Thanh_Schematic Cost Plan (15-04-10) Basement 4 7" xfId="7088"/>
    <cellStyle name="T_Book1_Cong tac chuan bi-Thanh_Schematic Cost Plan (15-04-10) Basement 5" xfId="7713"/>
    <cellStyle name="T_Book1_Cong tac chuan bi-Thanh_Schematic Cost Plan (15-04-10) Basement 5 2" xfId="7717"/>
    <cellStyle name="T_Book1_Cong tac chuan bi-Thanh_Schematic Cost Plan (15-04-10) Basement 5 2 2" xfId="2068"/>
    <cellStyle name="T_Book1_Cong tac chuan bi-Thanh_Schematic Cost Plan (15-04-10) Basement 5 3" xfId="3222"/>
    <cellStyle name="T_Book1_Cong tac chuan bi-Thanh_Schematic Cost Plan (15-04-10) Basement 5 3 2" xfId="4950"/>
    <cellStyle name="T_Book1_Cong tac chuan bi-Thanh_Schematic Cost Plan (15-04-10) Basement 5 4" xfId="7724"/>
    <cellStyle name="T_Book1_Cong tac chuan bi-Thanh_Schematic Cost Plan (15-04-10) Basement 5 4 2" xfId="7730"/>
    <cellStyle name="T_Book1_Cong tac chuan bi-Thanh_Schematic Cost Plan (15-04-10) Basement 5 5" xfId="7420"/>
    <cellStyle name="T_Book1_Cong tac chuan bi-Thanh_Schematic Cost Plan (15-04-10) Basement 5 5 2" xfId="5739"/>
    <cellStyle name="T_Book1_Cong tac chuan bi-Thanh_Schematic Cost Plan (15-04-10) Basement 5 6" xfId="5522"/>
    <cellStyle name="T_Book1_Cong tac chuan bi-Thanh_Schematic Cost Plan (15-04-10) Basement 5 6 2" xfId="58"/>
    <cellStyle name="T_Book1_Cong tac chuan bi-Thanh_Schematic Cost Plan (15-04-10) Basement 5 7" xfId="1143"/>
    <cellStyle name="T_Book1_Cong tac chuan bi-Thanh_Schematic Cost Plan (15-04-10) Basement 6" xfId="4813"/>
    <cellStyle name="T_Book1_Cong tac chuan bi-Thanh_Schematic Cost Plan (15-04-10) Basement 6 2" xfId="7736"/>
    <cellStyle name="T_Book1_Cong tac chuan bi-Thanh_Schematic Cost Plan (15-04-10) Basement 6 2 2" xfId="3806"/>
    <cellStyle name="T_Book1_Cong tac chuan bi-Thanh_Schematic Cost Plan (15-04-10) Basement 6 3" xfId="6844"/>
    <cellStyle name="T_Book1_Cong tac chuan bi-Thanh_Schematic Cost Plan (15-04-10) Basement 6 3 2" xfId="798"/>
    <cellStyle name="T_Book1_Cong tac chuan bi-Thanh_Schematic Cost Plan (15-04-10) Basement 6 4" xfId="5242"/>
    <cellStyle name="T_Book1_Cong tac chuan bi-Thanh_Schematic Cost Plan (15-04-10) Basement 6 4 2" xfId="5555"/>
    <cellStyle name="T_Book1_Cong tac chuan bi-Thanh_Schematic Cost Plan (15-04-10) Basement 6 5" xfId="3262"/>
    <cellStyle name="T_Book1_Cong tac chuan bi-Thanh_Schematic Cost Plan (15-04-10) Basement 6 5 2" xfId="5635"/>
    <cellStyle name="T_Book1_Cong tac chuan bi-Thanh_Schematic Cost Plan (15-04-10) Basement 6 6" xfId="7738"/>
    <cellStyle name="T_Book1_Cong tac chuan bi-Thanh_Schematic Cost Plan (15-04-10) Basement 6 6 2" xfId="7742"/>
    <cellStyle name="T_Book1_Cong tac chuan bi-Thanh_Schematic Cost Plan (15-04-10) Basement 6 7" xfId="7748"/>
    <cellStyle name="T_Book1_Cong tac chuan bi-Thanh_Schematic Cost Plan (15-04-10) Basement 7" xfId="6051"/>
    <cellStyle name="T_Book1_Cong tac chuan bi-Thanh_Schematic Cost Plan (15-04-10) Basement 7 2" xfId="3575"/>
    <cellStyle name="T_Book1_Cong tac chuan bi-Thanh_Schematic Cost Plan (15-04-10) Basement 8" xfId="7752"/>
    <cellStyle name="T_Book1_Cong tac chuan bi-Thanh_Schematic Cost Plan (15-04-10) Basement 8 2" xfId="6862"/>
    <cellStyle name="T_Book1_Cong tac chuan bi-Thanh_Schematic Cost Plan (15-04-10) Basement 9" xfId="3610"/>
    <cellStyle name="T_Book1_Cong tac chuan bi-Thanh_Schematic Cost Plan (15-04-10) Basement 9 2" xfId="7756"/>
    <cellStyle name="T_Book1_Copy of Cau tao gia Mau" xfId="26279"/>
    <cellStyle name="T_Book1_Copy of Cau tao gia Mau 10" xfId="8675"/>
    <cellStyle name="T_Book1_Copy of Cau tao gia Mau 10 2" xfId="26282"/>
    <cellStyle name="T_Book1_Copy of Cau tao gia Mau 11" xfId="8684"/>
    <cellStyle name="T_Book1_Copy of Cau tao gia Mau 11 2" xfId="26285"/>
    <cellStyle name="T_Book1_Copy of Cau tao gia Mau 12" xfId="8691"/>
    <cellStyle name="T_Book1_Copy of Cau tao gia Mau 12 2" xfId="26287"/>
    <cellStyle name="T_Book1_Copy of Cau tao gia Mau 2" xfId="26288"/>
    <cellStyle name="T_Book1_Copy of Cau tao gia Mau 2 10" xfId="15366"/>
    <cellStyle name="T_Book1_Copy of Cau tao gia Mau 2 10 2" xfId="26290"/>
    <cellStyle name="T_Book1_Copy of Cau tao gia Mau 2 11" xfId="26291"/>
    <cellStyle name="T_Book1_Copy of Cau tao gia Mau 2 11 2" xfId="24431"/>
    <cellStyle name="T_Book1_Copy of Cau tao gia Mau 2 2" xfId="26292"/>
    <cellStyle name="T_Book1_Copy of Cau tao gia Mau 2 2 2" xfId="26293"/>
    <cellStyle name="T_Book1_Copy of Cau tao gia Mau 2 2 2 2" xfId="13179"/>
    <cellStyle name="T_Book1_Copy of Cau tao gia Mau 2 2 2 2 2" xfId="13184"/>
    <cellStyle name="T_Book1_Copy of Cau tao gia Mau 2 2 2 3" xfId="13187"/>
    <cellStyle name="T_Book1_Copy of Cau tao gia Mau 2 2 2 3 2" xfId="6029"/>
    <cellStyle name="T_Book1_Copy of Cau tao gia Mau 2 2 2 4" xfId="13190"/>
    <cellStyle name="T_Book1_Copy of Cau tao gia Mau 2 2 2 4 2" xfId="8852"/>
    <cellStyle name="T_Book1_Copy of Cau tao gia Mau 2 2 2 5" xfId="13193"/>
    <cellStyle name="T_Book1_Copy of Cau tao gia Mau 2 2 2 5 2" xfId="9096"/>
    <cellStyle name="T_Book1_Copy of Cau tao gia Mau 2 2 2 6" xfId="26294"/>
    <cellStyle name="T_Book1_Copy of Cau tao gia Mau 2 2 2 6 2" xfId="26296"/>
    <cellStyle name="T_Book1_Copy of Cau tao gia Mau 2 2 2 7" xfId="9357"/>
    <cellStyle name="T_Book1_Copy of Cau tao gia Mau 2 2 3" xfId="19622"/>
    <cellStyle name="T_Book1_Copy of Cau tao gia Mau 2 2 3 2" xfId="7243"/>
    <cellStyle name="T_Book1_Copy of Cau tao gia Mau 2 2 3 2 2" xfId="26297"/>
    <cellStyle name="T_Book1_Copy of Cau tao gia Mau 2 2 3 3" xfId="26298"/>
    <cellStyle name="T_Book1_Copy of Cau tao gia Mau 2 2 3 3 2" xfId="9366"/>
    <cellStyle name="T_Book1_Copy of Cau tao gia Mau 2 2 3 4" xfId="26299"/>
    <cellStyle name="T_Book1_Copy of Cau tao gia Mau 2 2 3 4 2" xfId="9542"/>
    <cellStyle name="T_Book1_Copy of Cau tao gia Mau 2 2 3 5" xfId="26300"/>
    <cellStyle name="T_Book1_Copy of Cau tao gia Mau 2 2 3 5 2" xfId="4125"/>
    <cellStyle name="T_Book1_Copy of Cau tao gia Mau 2 2 3 6" xfId="26301"/>
    <cellStyle name="T_Book1_Copy of Cau tao gia Mau 2 2 3 6 2" xfId="5160"/>
    <cellStyle name="T_Book1_Copy of Cau tao gia Mau 2 2 3 7" xfId="2149"/>
    <cellStyle name="T_Book1_Copy of Cau tao gia Mau 2 2 4" xfId="26303"/>
    <cellStyle name="T_Book1_Copy of Cau tao gia Mau 2 2 4 2" xfId="2720"/>
    <cellStyle name="T_Book1_Copy of Cau tao gia Mau 2 2 5" xfId="26304"/>
    <cellStyle name="T_Book1_Copy of Cau tao gia Mau 2 2 5 2" xfId="26306"/>
    <cellStyle name="T_Book1_Copy of Cau tao gia Mau 2 2 6" xfId="18186"/>
    <cellStyle name="T_Book1_Copy of Cau tao gia Mau 2 2 6 2" xfId="26308"/>
    <cellStyle name="T_Book1_Copy of Cau tao gia Mau 2 2 7" xfId="26310"/>
    <cellStyle name="T_Book1_Copy of Cau tao gia Mau 2 2 7 2" xfId="26312"/>
    <cellStyle name="T_Book1_Copy of Cau tao gia Mau 2 2 8" xfId="26314"/>
    <cellStyle name="T_Book1_Copy of Cau tao gia Mau 2 2 8 2" xfId="26316"/>
    <cellStyle name="T_Book1_Copy of Cau tao gia Mau 2 3" xfId="26318"/>
    <cellStyle name="T_Book1_Copy of Cau tao gia Mau 2 3 2" xfId="26319"/>
    <cellStyle name="T_Book1_Copy of Cau tao gia Mau 2 3 2 2" xfId="24963"/>
    <cellStyle name="T_Book1_Copy of Cau tao gia Mau 2 3 2 2 2" xfId="2984"/>
    <cellStyle name="T_Book1_Copy of Cau tao gia Mau 2 3 2 3" xfId="22512"/>
    <cellStyle name="T_Book1_Copy of Cau tao gia Mau 2 3 2 3 2" xfId="26320"/>
    <cellStyle name="T_Book1_Copy of Cau tao gia Mau 2 3 2 4" xfId="26321"/>
    <cellStyle name="T_Book1_Copy of Cau tao gia Mau 2 3 2 4 2" xfId="26322"/>
    <cellStyle name="T_Book1_Copy of Cau tao gia Mau 2 3 2 5" xfId="26323"/>
    <cellStyle name="T_Book1_Copy of Cau tao gia Mau 2 3 2 5 2" xfId="26325"/>
    <cellStyle name="T_Book1_Copy of Cau tao gia Mau 2 3 2 6" xfId="26326"/>
    <cellStyle name="T_Book1_Copy of Cau tao gia Mau 2 3 2 6 2" xfId="13202"/>
    <cellStyle name="T_Book1_Copy of Cau tao gia Mau 2 3 2 7" xfId="9531"/>
    <cellStyle name="T_Book1_Copy of Cau tao gia Mau 2 3 3" xfId="26328"/>
    <cellStyle name="T_Book1_Copy of Cau tao gia Mau 2 3 3 2" xfId="4969"/>
    <cellStyle name="T_Book1_Copy of Cau tao gia Mau 2 3 3 2 2" xfId="26329"/>
    <cellStyle name="T_Book1_Copy of Cau tao gia Mau 2 3 3 3" xfId="19595"/>
    <cellStyle name="T_Book1_Copy of Cau tao gia Mau 2 3 3 3 2" xfId="26330"/>
    <cellStyle name="T_Book1_Copy of Cau tao gia Mau 2 3 3 4" xfId="26332"/>
    <cellStyle name="T_Book1_Copy of Cau tao gia Mau 2 3 3 4 2" xfId="26333"/>
    <cellStyle name="T_Book1_Copy of Cau tao gia Mau 2 3 3 5" xfId="26334"/>
    <cellStyle name="T_Book1_Copy of Cau tao gia Mau 2 3 3 5 2" xfId="26336"/>
    <cellStyle name="T_Book1_Copy of Cau tao gia Mau 2 3 3 6" xfId="26337"/>
    <cellStyle name="T_Book1_Copy of Cau tao gia Mau 2 3 3 6 2" xfId="26339"/>
    <cellStyle name="T_Book1_Copy of Cau tao gia Mau 2 3 3 7" xfId="9544"/>
    <cellStyle name="T_Book1_Copy of Cau tao gia Mau 2 3 4" xfId="26340"/>
    <cellStyle name="T_Book1_Copy of Cau tao gia Mau 2 3 4 2" xfId="24983"/>
    <cellStyle name="T_Book1_Copy of Cau tao gia Mau 2 3 5" xfId="26341"/>
    <cellStyle name="T_Book1_Copy of Cau tao gia Mau 2 3 5 2" xfId="26343"/>
    <cellStyle name="T_Book1_Copy of Cau tao gia Mau 2 3 6" xfId="18190"/>
    <cellStyle name="T_Book1_Copy of Cau tao gia Mau 2 3 6 2" xfId="26345"/>
    <cellStyle name="T_Book1_Copy of Cau tao gia Mau 2 3 7" xfId="26347"/>
    <cellStyle name="T_Book1_Copy of Cau tao gia Mau 2 3 7 2" xfId="26349"/>
    <cellStyle name="T_Book1_Copy of Cau tao gia Mau 2 3 8" xfId="26351"/>
    <cellStyle name="T_Book1_Copy of Cau tao gia Mau 2 3 8 2" xfId="26353"/>
    <cellStyle name="T_Book1_Copy of Cau tao gia Mau 2 4" xfId="26355"/>
    <cellStyle name="T_Book1_Copy of Cau tao gia Mau 2 4 2" xfId="26356"/>
    <cellStyle name="T_Book1_Copy of Cau tao gia Mau 2 4 2 2" xfId="26357"/>
    <cellStyle name="T_Book1_Copy of Cau tao gia Mau 2 4 3" xfId="26359"/>
    <cellStyle name="T_Book1_Copy of Cau tao gia Mau 2 4 3 2" xfId="24186"/>
    <cellStyle name="T_Book1_Copy of Cau tao gia Mau 2 4 4" xfId="26360"/>
    <cellStyle name="T_Book1_Copy of Cau tao gia Mau 2 4 4 2" xfId="24231"/>
    <cellStyle name="T_Book1_Copy of Cau tao gia Mau 2 4 5" xfId="3153"/>
    <cellStyle name="T_Book1_Copy of Cau tao gia Mau 2 4 5 2" xfId="24242"/>
    <cellStyle name="T_Book1_Copy of Cau tao gia Mau 2 4 6" xfId="18196"/>
    <cellStyle name="T_Book1_Copy of Cau tao gia Mau 2 4 6 2" xfId="13400"/>
    <cellStyle name="T_Book1_Copy of Cau tao gia Mau 2 4 7" xfId="26361"/>
    <cellStyle name="T_Book1_Copy of Cau tao gia Mau 2 5" xfId="26363"/>
    <cellStyle name="T_Book1_Copy of Cau tao gia Mau 2 5 2" xfId="1037"/>
    <cellStyle name="T_Book1_Copy of Cau tao gia Mau 2 5 2 2" xfId="26364"/>
    <cellStyle name="T_Book1_Copy of Cau tao gia Mau 2 5 3" xfId="26366"/>
    <cellStyle name="T_Book1_Copy of Cau tao gia Mau 2 5 3 2" xfId="26367"/>
    <cellStyle name="T_Book1_Copy of Cau tao gia Mau 2 5 4" xfId="26368"/>
    <cellStyle name="T_Book1_Copy of Cau tao gia Mau 2 5 4 2" xfId="26369"/>
    <cellStyle name="T_Book1_Copy of Cau tao gia Mau 2 5 5" xfId="12877"/>
    <cellStyle name="T_Book1_Copy of Cau tao gia Mau 2 5 5 2" xfId="12882"/>
    <cellStyle name="T_Book1_Copy of Cau tao gia Mau 2 5 6" xfId="12887"/>
    <cellStyle name="T_Book1_Copy of Cau tao gia Mau 2 5 6 2" xfId="12893"/>
    <cellStyle name="T_Book1_Copy of Cau tao gia Mau 2 5 7" xfId="12899"/>
    <cellStyle name="T_Book1_Copy of Cau tao gia Mau 2 6" xfId="25403"/>
    <cellStyle name="T_Book1_Copy of Cau tao gia Mau 2 6 2" xfId="26370"/>
    <cellStyle name="T_Book1_Copy of Cau tao gia Mau 2 6 2 2" xfId="26371"/>
    <cellStyle name="T_Book1_Copy of Cau tao gia Mau 2 6 3" xfId="26373"/>
    <cellStyle name="T_Book1_Copy of Cau tao gia Mau 2 6 3 2" xfId="26374"/>
    <cellStyle name="T_Book1_Copy of Cau tao gia Mau 2 6 4" xfId="26375"/>
    <cellStyle name="T_Book1_Copy of Cau tao gia Mau 2 6 4 2" xfId="26376"/>
    <cellStyle name="T_Book1_Copy of Cau tao gia Mau 2 6 5" xfId="12930"/>
    <cellStyle name="T_Book1_Copy of Cau tao gia Mau 2 6 5 2" xfId="12934"/>
    <cellStyle name="T_Book1_Copy of Cau tao gia Mau 2 6 6" xfId="12938"/>
    <cellStyle name="T_Book1_Copy of Cau tao gia Mau 2 6 6 2" xfId="12383"/>
    <cellStyle name="T_Book1_Copy of Cau tao gia Mau 2 6 7" xfId="2116"/>
    <cellStyle name="T_Book1_Copy of Cau tao gia Mau 2 7" xfId="25875"/>
    <cellStyle name="T_Book1_Copy of Cau tao gia Mau 2 7 2" xfId="26377"/>
    <cellStyle name="T_Book1_Copy of Cau tao gia Mau 2 8" xfId="19094"/>
    <cellStyle name="T_Book1_Copy of Cau tao gia Mau 2 8 2" xfId="14984"/>
    <cellStyle name="T_Book1_Copy of Cau tao gia Mau 2 9" xfId="19096"/>
    <cellStyle name="T_Book1_Copy of Cau tao gia Mau 2 9 2" xfId="19099"/>
    <cellStyle name="T_Book1_Copy of Cau tao gia Mau 3" xfId="19945"/>
    <cellStyle name="T_Book1_Copy of Cau tao gia Mau 3 2" xfId="11848"/>
    <cellStyle name="T_Book1_Copy of Cau tao gia Mau 3 2 2" xfId="26379"/>
    <cellStyle name="T_Book1_Copy of Cau tao gia Mau 3 2 2 2" xfId="26381"/>
    <cellStyle name="T_Book1_Copy of Cau tao gia Mau 3 2 3" xfId="26382"/>
    <cellStyle name="T_Book1_Copy of Cau tao gia Mau 3 2 3 2" xfId="26383"/>
    <cellStyle name="T_Book1_Copy of Cau tao gia Mau 3 2 4" xfId="26384"/>
    <cellStyle name="T_Book1_Copy of Cau tao gia Mau 3 2 4 2" xfId="26386"/>
    <cellStyle name="T_Book1_Copy of Cau tao gia Mau 3 2 5" xfId="26390"/>
    <cellStyle name="T_Book1_Copy of Cau tao gia Mau 3 2 5 2" xfId="26392"/>
    <cellStyle name="T_Book1_Copy of Cau tao gia Mau 3 2 6" xfId="18199"/>
    <cellStyle name="T_Book1_Copy of Cau tao gia Mau 3 2 6 2" xfId="26395"/>
    <cellStyle name="T_Book1_Copy of Cau tao gia Mau 3 2 7" xfId="26398"/>
    <cellStyle name="T_Book1_Copy of Cau tao gia Mau 3 3" xfId="26401"/>
    <cellStyle name="T_Book1_Copy of Cau tao gia Mau 3 3 2" xfId="646"/>
    <cellStyle name="T_Book1_Copy of Cau tao gia Mau 3 3 2 2" xfId="14715"/>
    <cellStyle name="T_Book1_Copy of Cau tao gia Mau 3 3 3" xfId="14717"/>
    <cellStyle name="T_Book1_Copy of Cau tao gia Mau 3 3 3 2" xfId="10933"/>
    <cellStyle name="T_Book1_Copy of Cau tao gia Mau 3 3 4" xfId="26402"/>
    <cellStyle name="T_Book1_Copy of Cau tao gia Mau 3 3 4 2" xfId="26404"/>
    <cellStyle name="T_Book1_Copy of Cau tao gia Mau 3 3 5" xfId="26406"/>
    <cellStyle name="T_Book1_Copy of Cau tao gia Mau 3 3 5 2" xfId="26410"/>
    <cellStyle name="T_Book1_Copy of Cau tao gia Mau 3 3 6" xfId="18203"/>
    <cellStyle name="T_Book1_Copy of Cau tao gia Mau 3 3 6 2" xfId="26413"/>
    <cellStyle name="T_Book1_Copy of Cau tao gia Mau 3 3 7" xfId="26416"/>
    <cellStyle name="T_Book1_Copy of Cau tao gia Mau 3 4" xfId="24616"/>
    <cellStyle name="T_Book1_Copy of Cau tao gia Mau 3 4 2" xfId="24618"/>
    <cellStyle name="T_Book1_Copy of Cau tao gia Mau 3 5" xfId="24620"/>
    <cellStyle name="T_Book1_Copy of Cau tao gia Mau 3 5 2" xfId="24622"/>
    <cellStyle name="T_Book1_Copy of Cau tao gia Mau 3 6" xfId="24625"/>
    <cellStyle name="T_Book1_Copy of Cau tao gia Mau 3 6 2" xfId="24627"/>
    <cellStyle name="T_Book1_Copy of Cau tao gia Mau 3 7" xfId="24630"/>
    <cellStyle name="T_Book1_Copy of Cau tao gia Mau 3 7 2" xfId="24633"/>
    <cellStyle name="T_Book1_Copy of Cau tao gia Mau 3 8" xfId="4661"/>
    <cellStyle name="T_Book1_Copy of Cau tao gia Mau 3 8 2" xfId="14875"/>
    <cellStyle name="T_Book1_Copy of Cau tao gia Mau 4" xfId="26420"/>
    <cellStyle name="T_Book1_Copy of Cau tao gia Mau 4 2" xfId="26421"/>
    <cellStyle name="T_Book1_Copy of Cau tao gia Mau 4 2 2" xfId="26424"/>
    <cellStyle name="T_Book1_Copy of Cau tao gia Mau 4 2 2 2" xfId="26427"/>
    <cellStyle name="T_Book1_Copy of Cau tao gia Mau 4 2 3" xfId="26430"/>
    <cellStyle name="T_Book1_Copy of Cau tao gia Mau 4 2 3 2" xfId="26433"/>
    <cellStyle name="T_Book1_Copy of Cau tao gia Mau 4 2 4" xfId="26436"/>
    <cellStyle name="T_Book1_Copy of Cau tao gia Mau 4 2 4 2" xfId="26439"/>
    <cellStyle name="T_Book1_Copy of Cau tao gia Mau 4 2 5" xfId="26446"/>
    <cellStyle name="T_Book1_Copy of Cau tao gia Mau 4 2 5 2" xfId="26448"/>
    <cellStyle name="T_Book1_Copy of Cau tao gia Mau 4 2 6" xfId="26451"/>
    <cellStyle name="T_Book1_Copy of Cau tao gia Mau 4 2 6 2" xfId="26454"/>
    <cellStyle name="T_Book1_Copy of Cau tao gia Mau 4 2 7" xfId="26457"/>
    <cellStyle name="T_Book1_Copy of Cau tao gia Mau 4 3" xfId="26460"/>
    <cellStyle name="T_Book1_Copy of Cau tao gia Mau 4 3 2" xfId="26462"/>
    <cellStyle name="T_Book1_Copy of Cau tao gia Mau 4 3 2 2" xfId="26464"/>
    <cellStyle name="T_Book1_Copy of Cau tao gia Mau 4 3 3" xfId="26465"/>
    <cellStyle name="T_Book1_Copy of Cau tao gia Mau 4 3 3 2" xfId="26467"/>
    <cellStyle name="T_Book1_Copy of Cau tao gia Mau 4 3 4" xfId="26470"/>
    <cellStyle name="T_Book1_Copy of Cau tao gia Mau 4 3 4 2" xfId="26472"/>
    <cellStyle name="T_Book1_Copy of Cau tao gia Mau 4 3 5" xfId="26475"/>
    <cellStyle name="T_Book1_Copy of Cau tao gia Mau 4 3 5 2" xfId="23980"/>
    <cellStyle name="T_Book1_Copy of Cau tao gia Mau 4 3 6" xfId="26479"/>
    <cellStyle name="T_Book1_Copy of Cau tao gia Mau 4 3 6 2" xfId="6429"/>
    <cellStyle name="T_Book1_Copy of Cau tao gia Mau 4 3 7" xfId="26481"/>
    <cellStyle name="T_Book1_Copy of Cau tao gia Mau 4 4" xfId="6204"/>
    <cellStyle name="T_Book1_Copy of Cau tao gia Mau 4 4 2" xfId="1350"/>
    <cellStyle name="T_Book1_Copy of Cau tao gia Mau 4 5" xfId="24635"/>
    <cellStyle name="T_Book1_Copy of Cau tao gia Mau 4 5 2" xfId="24638"/>
    <cellStyle name="T_Book1_Copy of Cau tao gia Mau 4 6" xfId="24642"/>
    <cellStyle name="T_Book1_Copy of Cau tao gia Mau 4 6 2" xfId="24645"/>
    <cellStyle name="T_Book1_Copy of Cau tao gia Mau 4 7" xfId="24648"/>
    <cellStyle name="T_Book1_Copy of Cau tao gia Mau 4 7 2" xfId="24652"/>
    <cellStyle name="T_Book1_Copy of Cau tao gia Mau 4 8" xfId="19116"/>
    <cellStyle name="T_Book1_Copy of Cau tao gia Mau 4 8 2" xfId="24654"/>
    <cellStyle name="T_Book1_Copy of Cau tao gia Mau 5" xfId="26483"/>
    <cellStyle name="T_Book1_Copy of Cau tao gia Mau 5 2" xfId="26484"/>
    <cellStyle name="T_Book1_Copy of Cau tao gia Mau 5 2 2" xfId="26486"/>
    <cellStyle name="T_Book1_Copy of Cau tao gia Mau 5 3" xfId="26488"/>
    <cellStyle name="T_Book1_Copy of Cau tao gia Mau 5 3 2" xfId="26490"/>
    <cellStyle name="T_Book1_Copy of Cau tao gia Mau 5 4" xfId="16147"/>
    <cellStyle name="T_Book1_Copy of Cau tao gia Mau 5 4 2" xfId="22451"/>
    <cellStyle name="T_Book1_Copy of Cau tao gia Mau 5 5" xfId="26491"/>
    <cellStyle name="T_Book1_Copy of Cau tao gia Mau 5 5 2" xfId="26493"/>
    <cellStyle name="T_Book1_Copy of Cau tao gia Mau 5 6" xfId="26494"/>
    <cellStyle name="T_Book1_Copy of Cau tao gia Mau 5 6 2" xfId="26495"/>
    <cellStyle name="T_Book1_Copy of Cau tao gia Mau 5 7" xfId="26496"/>
    <cellStyle name="T_Book1_Copy of Cau tao gia Mau 6" xfId="23257"/>
    <cellStyle name="T_Book1_Copy of Cau tao gia Mau 6 2" xfId="26499"/>
    <cellStyle name="T_Book1_Copy of Cau tao gia Mau 6 2 2" xfId="26500"/>
    <cellStyle name="T_Book1_Copy of Cau tao gia Mau 6 3" xfId="26501"/>
    <cellStyle name="T_Book1_Copy of Cau tao gia Mau 6 3 2" xfId="26502"/>
    <cellStyle name="T_Book1_Copy of Cau tao gia Mau 6 4" xfId="6978"/>
    <cellStyle name="T_Book1_Copy of Cau tao gia Mau 6 4 2" xfId="26503"/>
    <cellStyle name="T_Book1_Copy of Cau tao gia Mau 6 5" xfId="26504"/>
    <cellStyle name="T_Book1_Copy of Cau tao gia Mau 6 5 2" xfId="26505"/>
    <cellStyle name="T_Book1_Copy of Cau tao gia Mau 6 6" xfId="26506"/>
    <cellStyle name="T_Book1_Copy of Cau tao gia Mau 6 6 2" xfId="26507"/>
    <cellStyle name="T_Book1_Copy of Cau tao gia Mau 6 7" xfId="26508"/>
    <cellStyle name="T_Book1_Copy of Cau tao gia Mau 7" xfId="26510"/>
    <cellStyle name="T_Book1_Copy of Cau tao gia Mau 7 2" xfId="26511"/>
    <cellStyle name="T_Book1_Copy of Cau tao gia Mau 7 2 2" xfId="26512"/>
    <cellStyle name="T_Book1_Copy of Cau tao gia Mau 7 3" xfId="26514"/>
    <cellStyle name="T_Book1_Copy of Cau tao gia Mau 7 3 2" xfId="26515"/>
    <cellStyle name="T_Book1_Copy of Cau tao gia Mau 7 4" xfId="18760"/>
    <cellStyle name="T_Book1_Copy of Cau tao gia Mau 7 4 2" xfId="25477"/>
    <cellStyle name="T_Book1_Copy of Cau tao gia Mau 7 5" xfId="25501"/>
    <cellStyle name="T_Book1_Copy of Cau tao gia Mau 7 5 2" xfId="25504"/>
    <cellStyle name="T_Book1_Copy of Cau tao gia Mau 7 6" xfId="25534"/>
    <cellStyle name="T_Book1_Copy of Cau tao gia Mau 7 6 2" xfId="25537"/>
    <cellStyle name="T_Book1_Copy of Cau tao gia Mau 7 7" xfId="25550"/>
    <cellStyle name="T_Book1_Copy of Cau tao gia Mau 8" xfId="26517"/>
    <cellStyle name="T_Book1_Copy of Cau tao gia Mau 8 2" xfId="26518"/>
    <cellStyle name="T_Book1_Copy of Cau tao gia Mau 9" xfId="5412"/>
    <cellStyle name="T_Book1_Copy of Cau tao gia Mau 9 2" xfId="26520"/>
    <cellStyle name="T_Book1_Copy of Cau tao gia Mau_BOQ Piling" xfId="26521"/>
    <cellStyle name="T_Book1_Copy of Cau tao gia Mau_BOQ Piling 10" xfId="26523"/>
    <cellStyle name="T_Book1_Copy of Cau tao gia Mau_BOQ Piling 10 2" xfId="26524"/>
    <cellStyle name="T_Book1_Copy of Cau tao gia Mau_BOQ Piling 11" xfId="26525"/>
    <cellStyle name="T_Book1_Copy of Cau tao gia Mau_BOQ Piling 11 2" xfId="26526"/>
    <cellStyle name="T_Book1_Copy of Cau tao gia Mau_BOQ Piling 2" xfId="2240"/>
    <cellStyle name="T_Book1_Copy of Cau tao gia Mau_BOQ Piling 2 2" xfId="26527"/>
    <cellStyle name="T_Book1_Copy of Cau tao gia Mau_BOQ Piling 2 2 2" xfId="26530"/>
    <cellStyle name="T_Book1_Copy of Cau tao gia Mau_BOQ Piling 2 2 2 2" xfId="8560"/>
    <cellStyle name="T_Book1_Copy of Cau tao gia Mau_BOQ Piling 2 2 3" xfId="26532"/>
    <cellStyle name="T_Book1_Copy of Cau tao gia Mau_BOQ Piling 2 2 3 2" xfId="19177"/>
    <cellStyle name="T_Book1_Copy of Cau tao gia Mau_BOQ Piling 2 2 4" xfId="26533"/>
    <cellStyle name="T_Book1_Copy of Cau tao gia Mau_BOQ Piling 2 2 4 2" xfId="26534"/>
    <cellStyle name="T_Book1_Copy of Cau tao gia Mau_BOQ Piling 2 2 5" xfId="26537"/>
    <cellStyle name="T_Book1_Copy of Cau tao gia Mau_BOQ Piling 2 2 5 2" xfId="26539"/>
    <cellStyle name="T_Book1_Copy of Cau tao gia Mau_BOQ Piling 2 2 6" xfId="16327"/>
    <cellStyle name="T_Book1_Copy of Cau tao gia Mau_BOQ Piling 2 2 6 2" xfId="26541"/>
    <cellStyle name="T_Book1_Copy of Cau tao gia Mau_BOQ Piling 2 2 7" xfId="26543"/>
    <cellStyle name="T_Book1_Copy of Cau tao gia Mau_BOQ Piling 2 3" xfId="26546"/>
    <cellStyle name="T_Book1_Copy of Cau tao gia Mau_BOQ Piling 2 3 2" xfId="26548"/>
    <cellStyle name="T_Book1_Copy of Cau tao gia Mau_BOQ Piling 2 3 2 2" xfId="19193"/>
    <cellStyle name="T_Book1_Copy of Cau tao gia Mau_BOQ Piling 2 3 3" xfId="26550"/>
    <cellStyle name="T_Book1_Copy of Cau tao gia Mau_BOQ Piling 2 3 3 2" xfId="26551"/>
    <cellStyle name="T_Book1_Copy of Cau tao gia Mau_BOQ Piling 2 3 4" xfId="26552"/>
    <cellStyle name="T_Book1_Copy of Cau tao gia Mau_BOQ Piling 2 3 4 2" xfId="26553"/>
    <cellStyle name="T_Book1_Copy of Cau tao gia Mau_BOQ Piling 2 3 5" xfId="26556"/>
    <cellStyle name="T_Book1_Copy of Cau tao gia Mau_BOQ Piling 2 3 5 2" xfId="25563"/>
    <cellStyle name="T_Book1_Copy of Cau tao gia Mau_BOQ Piling 2 3 6" xfId="16340"/>
    <cellStyle name="T_Book1_Copy of Cau tao gia Mau_BOQ Piling 2 3 6 2" xfId="26558"/>
    <cellStyle name="T_Book1_Copy of Cau tao gia Mau_BOQ Piling 2 3 7" xfId="26561"/>
    <cellStyle name="T_Book1_Copy of Cau tao gia Mau_BOQ Piling 2 4" xfId="26564"/>
    <cellStyle name="T_Book1_Copy of Cau tao gia Mau_BOQ Piling 2 4 2" xfId="26567"/>
    <cellStyle name="T_Book1_Copy of Cau tao gia Mau_BOQ Piling 2 5" xfId="26570"/>
    <cellStyle name="T_Book1_Copy of Cau tao gia Mau_BOQ Piling 2 5 2" xfId="26573"/>
    <cellStyle name="T_Book1_Copy of Cau tao gia Mau_BOQ Piling 2 6" xfId="26574"/>
    <cellStyle name="T_Book1_Copy of Cau tao gia Mau_BOQ Piling 2 6 2" xfId="26576"/>
    <cellStyle name="T_Book1_Copy of Cau tao gia Mau_BOQ Piling 2 7" xfId="26578"/>
    <cellStyle name="T_Book1_Copy of Cau tao gia Mau_BOQ Piling 2 7 2" xfId="26580"/>
    <cellStyle name="T_Book1_Copy of Cau tao gia Mau_BOQ Piling 2 8" xfId="23005"/>
    <cellStyle name="T_Book1_Copy of Cau tao gia Mau_BOQ Piling 2 8 2" xfId="26583"/>
    <cellStyle name="T_Book1_Copy of Cau tao gia Mau_BOQ Piling 3" xfId="26586"/>
    <cellStyle name="T_Book1_Copy of Cau tao gia Mau_BOQ Piling 3 2" xfId="26588"/>
    <cellStyle name="T_Book1_Copy of Cau tao gia Mau_BOQ Piling 3 2 2" xfId="24314"/>
    <cellStyle name="T_Book1_Copy of Cau tao gia Mau_BOQ Piling 3 2 2 2" xfId="10694"/>
    <cellStyle name="T_Book1_Copy of Cau tao gia Mau_BOQ Piling 3 2 3" xfId="24323"/>
    <cellStyle name="T_Book1_Copy of Cau tao gia Mau_BOQ Piling 3 2 3 2" xfId="3856"/>
    <cellStyle name="T_Book1_Copy of Cau tao gia Mau_BOQ Piling 3 2 4" xfId="24325"/>
    <cellStyle name="T_Book1_Copy of Cau tao gia Mau_BOQ Piling 3 2 4 2" xfId="8045"/>
    <cellStyle name="T_Book1_Copy of Cau tao gia Mau_BOQ Piling 3 2 5" xfId="24327"/>
    <cellStyle name="T_Book1_Copy of Cau tao gia Mau_BOQ Piling 3 2 5 2" xfId="24330"/>
    <cellStyle name="T_Book1_Copy of Cau tao gia Mau_BOQ Piling 3 2 6" xfId="16399"/>
    <cellStyle name="T_Book1_Copy of Cau tao gia Mau_BOQ Piling 3 2 6 2" xfId="24332"/>
    <cellStyle name="T_Book1_Copy of Cau tao gia Mau_BOQ Piling 3 2 7" xfId="24334"/>
    <cellStyle name="T_Book1_Copy of Cau tao gia Mau_BOQ Piling 3 3" xfId="26591"/>
    <cellStyle name="T_Book1_Copy of Cau tao gia Mau_BOQ Piling 3 3 2" xfId="1893"/>
    <cellStyle name="T_Book1_Copy of Cau tao gia Mau_BOQ Piling 3 3 2 2" xfId="24346"/>
    <cellStyle name="T_Book1_Copy of Cau tao gia Mau_BOQ Piling 3 3 3" xfId="24348"/>
    <cellStyle name="T_Book1_Copy of Cau tao gia Mau_BOQ Piling 3 3 3 2" xfId="24350"/>
    <cellStyle name="T_Book1_Copy of Cau tao gia Mau_BOQ Piling 3 3 4" xfId="24352"/>
    <cellStyle name="T_Book1_Copy of Cau tao gia Mau_BOQ Piling 3 3 4 2" xfId="24354"/>
    <cellStyle name="T_Book1_Copy of Cau tao gia Mau_BOQ Piling 3 3 5" xfId="24357"/>
    <cellStyle name="T_Book1_Copy of Cau tao gia Mau_BOQ Piling 3 3 5 2" xfId="14476"/>
    <cellStyle name="T_Book1_Copy of Cau tao gia Mau_BOQ Piling 3 3 6" xfId="16409"/>
    <cellStyle name="T_Book1_Copy of Cau tao gia Mau_BOQ Piling 3 3 6 2" xfId="26593"/>
    <cellStyle name="T_Book1_Copy of Cau tao gia Mau_BOQ Piling 3 3 7" xfId="20871"/>
    <cellStyle name="T_Book1_Copy of Cau tao gia Mau_BOQ Piling 3 4" xfId="26594"/>
    <cellStyle name="T_Book1_Copy of Cau tao gia Mau_BOQ Piling 3 4 2" xfId="10869"/>
    <cellStyle name="T_Book1_Copy of Cau tao gia Mau_BOQ Piling 3 5" xfId="5978"/>
    <cellStyle name="T_Book1_Copy of Cau tao gia Mau_BOQ Piling 3 5 2" xfId="10901"/>
    <cellStyle name="T_Book1_Copy of Cau tao gia Mau_BOQ Piling 3 6" xfId="1890"/>
    <cellStyle name="T_Book1_Copy of Cau tao gia Mau_BOQ Piling 3 6 2" xfId="26597"/>
    <cellStyle name="T_Book1_Copy of Cau tao gia Mau_BOQ Piling 3 7" xfId="11450"/>
    <cellStyle name="T_Book1_Copy of Cau tao gia Mau_BOQ Piling 3 7 2" xfId="26598"/>
    <cellStyle name="T_Book1_Copy of Cau tao gia Mau_BOQ Piling 3 8" xfId="7382"/>
    <cellStyle name="T_Book1_Copy of Cau tao gia Mau_BOQ Piling 3 8 2" xfId="26600"/>
    <cellStyle name="T_Book1_Copy of Cau tao gia Mau_BOQ Piling 4" xfId="11038"/>
    <cellStyle name="T_Book1_Copy of Cau tao gia Mau_BOQ Piling 4 2" xfId="26601"/>
    <cellStyle name="T_Book1_Copy of Cau tao gia Mau_BOQ Piling 4 2 2" xfId="26603"/>
    <cellStyle name="T_Book1_Copy of Cau tao gia Mau_BOQ Piling 4 3" xfId="26605"/>
    <cellStyle name="T_Book1_Copy of Cau tao gia Mau_BOQ Piling 4 3 2" xfId="26606"/>
    <cellStyle name="T_Book1_Copy of Cau tao gia Mau_BOQ Piling 4 4" xfId="26607"/>
    <cellStyle name="T_Book1_Copy of Cau tao gia Mau_BOQ Piling 4 4 2" xfId="26608"/>
    <cellStyle name="T_Book1_Copy of Cau tao gia Mau_BOQ Piling 4 5" xfId="26609"/>
    <cellStyle name="T_Book1_Copy of Cau tao gia Mau_BOQ Piling 4 5 2" xfId="26610"/>
    <cellStyle name="T_Book1_Copy of Cau tao gia Mau_BOQ Piling 4 6" xfId="26612"/>
    <cellStyle name="T_Book1_Copy of Cau tao gia Mau_BOQ Piling 4 6 2" xfId="26614"/>
    <cellStyle name="T_Book1_Copy of Cau tao gia Mau_BOQ Piling 4 7" xfId="26616"/>
    <cellStyle name="T_Book1_Copy of Cau tao gia Mau_BOQ Piling 5" xfId="26617"/>
    <cellStyle name="T_Book1_Copy of Cau tao gia Mau_BOQ Piling 5 2" xfId="26619"/>
    <cellStyle name="T_Book1_Copy of Cau tao gia Mau_BOQ Piling 5 2 2" xfId="26621"/>
    <cellStyle name="T_Book1_Copy of Cau tao gia Mau_BOQ Piling 5 3" xfId="26622"/>
    <cellStyle name="T_Book1_Copy of Cau tao gia Mau_BOQ Piling 5 3 2" xfId="26623"/>
    <cellStyle name="T_Book1_Copy of Cau tao gia Mau_BOQ Piling 5 4" xfId="26624"/>
    <cellStyle name="T_Book1_Copy of Cau tao gia Mau_BOQ Piling 5 4 2" xfId="26625"/>
    <cellStyle name="T_Book1_Copy of Cau tao gia Mau_BOQ Piling 5 5" xfId="26627"/>
    <cellStyle name="T_Book1_Copy of Cau tao gia Mau_BOQ Piling 5 5 2" xfId="26628"/>
    <cellStyle name="T_Book1_Copy of Cau tao gia Mau_BOQ Piling 5 6" xfId="26629"/>
    <cellStyle name="T_Book1_Copy of Cau tao gia Mau_BOQ Piling 5 6 2" xfId="26632"/>
    <cellStyle name="T_Book1_Copy of Cau tao gia Mau_BOQ Piling 5 7" xfId="26634"/>
    <cellStyle name="T_Book1_Copy of Cau tao gia Mau_BOQ Piling 6" xfId="26639"/>
    <cellStyle name="T_Book1_Copy of Cau tao gia Mau_BOQ Piling 6 2" xfId="26641"/>
    <cellStyle name="T_Book1_Copy of Cau tao gia Mau_BOQ Piling 6 2 2" xfId="26643"/>
    <cellStyle name="T_Book1_Copy of Cau tao gia Mau_BOQ Piling 6 3" xfId="26644"/>
    <cellStyle name="T_Book1_Copy of Cau tao gia Mau_BOQ Piling 6 3 2" xfId="26645"/>
    <cellStyle name="T_Book1_Copy of Cau tao gia Mau_BOQ Piling 6 4" xfId="26646"/>
    <cellStyle name="T_Book1_Copy of Cau tao gia Mau_BOQ Piling 6 4 2" xfId="26647"/>
    <cellStyle name="T_Book1_Copy of Cau tao gia Mau_BOQ Piling 6 5" xfId="26648"/>
    <cellStyle name="T_Book1_Copy of Cau tao gia Mau_BOQ Piling 6 5 2" xfId="26649"/>
    <cellStyle name="T_Book1_Copy of Cau tao gia Mau_BOQ Piling 6 6" xfId="1300"/>
    <cellStyle name="T_Book1_Copy of Cau tao gia Mau_BOQ Piling 6 6 2" xfId="26650"/>
    <cellStyle name="T_Book1_Copy of Cau tao gia Mau_BOQ Piling 6 7" xfId="26651"/>
    <cellStyle name="T_Book1_Copy of Cau tao gia Mau_BOQ Piling 7" xfId="26652"/>
    <cellStyle name="T_Book1_Copy of Cau tao gia Mau_BOQ Piling 7 2" xfId="26654"/>
    <cellStyle name="T_Book1_Copy of Cau tao gia Mau_BOQ Piling 8" xfId="26655"/>
    <cellStyle name="T_Book1_Copy of Cau tao gia Mau_BOQ Piling 8 2" xfId="26656"/>
    <cellStyle name="T_Book1_Copy of Cau tao gia Mau_BOQ Piling 9" xfId="23384"/>
    <cellStyle name="T_Book1_Copy of Cau tao gia Mau_BOQ Piling 9 2" xfId="26657"/>
    <cellStyle name="T_Book1_Copy of Cau tao gia Mau_Schematic Cost Plan - Basement 20032011" xfId="26658"/>
    <cellStyle name="T_Book1_Copy of Cau tao gia Mau_Schematic Cost Plan - Basement 20032011 10" xfId="26659"/>
    <cellStyle name="T_Book1_Copy of Cau tao gia Mau_Schematic Cost Plan - Basement 20032011 10 2" xfId="12077"/>
    <cellStyle name="T_Book1_Copy of Cau tao gia Mau_Schematic Cost Plan - Basement 20032011 11" xfId="26661"/>
    <cellStyle name="T_Book1_Copy of Cau tao gia Mau_Schematic Cost Plan - Basement 20032011 11 2" xfId="26662"/>
    <cellStyle name="T_Book1_Copy of Cau tao gia Mau_Schematic Cost Plan - Basement 20032011 2" xfId="26663"/>
    <cellStyle name="T_Book1_Copy of Cau tao gia Mau_Schematic Cost Plan - Basement 20032011 2 2" xfId="26665"/>
    <cellStyle name="T_Book1_Copy of Cau tao gia Mau_Schematic Cost Plan - Basement 20032011 2 2 2" xfId="26668"/>
    <cellStyle name="T_Book1_Copy of Cau tao gia Mau_Schematic Cost Plan - Basement 20032011 2 2 2 2" xfId="5004"/>
    <cellStyle name="T_Book1_Copy of Cau tao gia Mau_Schematic Cost Plan - Basement 20032011 2 2 3" xfId="26670"/>
    <cellStyle name="T_Book1_Copy of Cau tao gia Mau_Schematic Cost Plan - Basement 20032011 2 2 3 2" xfId="26672"/>
    <cellStyle name="T_Book1_Copy of Cau tao gia Mau_Schematic Cost Plan - Basement 20032011 2 2 4" xfId="19710"/>
    <cellStyle name="T_Book1_Copy of Cau tao gia Mau_Schematic Cost Plan - Basement 20032011 2 2 4 2" xfId="26675"/>
    <cellStyle name="T_Book1_Copy of Cau tao gia Mau_Schematic Cost Plan - Basement 20032011 2 2 5" xfId="26678"/>
    <cellStyle name="T_Book1_Copy of Cau tao gia Mau_Schematic Cost Plan - Basement 20032011 2 2 5 2" xfId="26680"/>
    <cellStyle name="T_Book1_Copy of Cau tao gia Mau_Schematic Cost Plan - Basement 20032011 2 2 6" xfId="26682"/>
    <cellStyle name="T_Book1_Copy of Cau tao gia Mau_Schematic Cost Plan - Basement 20032011 2 2 6 2" xfId="26684"/>
    <cellStyle name="T_Book1_Copy of Cau tao gia Mau_Schematic Cost Plan - Basement 20032011 2 2 7" xfId="26686"/>
    <cellStyle name="T_Book1_Copy of Cau tao gia Mau_Schematic Cost Plan - Basement 20032011 2 3" xfId="26688"/>
    <cellStyle name="T_Book1_Copy of Cau tao gia Mau_Schematic Cost Plan - Basement 20032011 2 3 2" xfId="26692"/>
    <cellStyle name="T_Book1_Copy of Cau tao gia Mau_Schematic Cost Plan - Basement 20032011 2 3 2 2" xfId="23642"/>
    <cellStyle name="T_Book1_Copy of Cau tao gia Mau_Schematic Cost Plan - Basement 20032011 2 3 3" xfId="26694"/>
    <cellStyle name="T_Book1_Copy of Cau tao gia Mau_Schematic Cost Plan - Basement 20032011 2 3 3 2" xfId="26696"/>
    <cellStyle name="T_Book1_Copy of Cau tao gia Mau_Schematic Cost Plan - Basement 20032011 2 3 4" xfId="19714"/>
    <cellStyle name="T_Book1_Copy of Cau tao gia Mau_Schematic Cost Plan - Basement 20032011 2 3 4 2" xfId="6048"/>
    <cellStyle name="T_Book1_Copy of Cau tao gia Mau_Schematic Cost Plan - Basement 20032011 2 3 5" xfId="26698"/>
    <cellStyle name="T_Book1_Copy of Cau tao gia Mau_Schematic Cost Plan - Basement 20032011 2 3 5 2" xfId="26701"/>
    <cellStyle name="T_Book1_Copy of Cau tao gia Mau_Schematic Cost Plan - Basement 20032011 2 3 6" xfId="26703"/>
    <cellStyle name="T_Book1_Copy of Cau tao gia Mau_Schematic Cost Plan - Basement 20032011 2 3 6 2" xfId="26705"/>
    <cellStyle name="T_Book1_Copy of Cau tao gia Mau_Schematic Cost Plan - Basement 20032011 2 3 7" xfId="26707"/>
    <cellStyle name="T_Book1_Copy of Cau tao gia Mau_Schematic Cost Plan - Basement 20032011 2 4" xfId="13704"/>
    <cellStyle name="T_Book1_Copy of Cau tao gia Mau_Schematic Cost Plan - Basement 20032011 2 4 2" xfId="19417"/>
    <cellStyle name="T_Book1_Copy of Cau tao gia Mau_Schematic Cost Plan - Basement 20032011 2 5" xfId="26709"/>
    <cellStyle name="T_Book1_Copy of Cau tao gia Mau_Schematic Cost Plan - Basement 20032011 2 5 2" xfId="26712"/>
    <cellStyle name="T_Book1_Copy of Cau tao gia Mau_Schematic Cost Plan - Basement 20032011 2 6" xfId="26714"/>
    <cellStyle name="T_Book1_Copy of Cau tao gia Mau_Schematic Cost Plan - Basement 20032011 2 6 2" xfId="26716"/>
    <cellStyle name="T_Book1_Copy of Cau tao gia Mau_Schematic Cost Plan - Basement 20032011 2 7" xfId="26717"/>
    <cellStyle name="T_Book1_Copy of Cau tao gia Mau_Schematic Cost Plan - Basement 20032011 2 7 2" xfId="26719"/>
    <cellStyle name="T_Book1_Copy of Cau tao gia Mau_Schematic Cost Plan - Basement 20032011 2 8" xfId="26720"/>
    <cellStyle name="T_Book1_Copy of Cau tao gia Mau_Schematic Cost Plan - Basement 20032011 2 8 2" xfId="26721"/>
    <cellStyle name="T_Book1_Copy of Cau tao gia Mau_Schematic Cost Plan - Basement 20032011 3" xfId="3721"/>
    <cellStyle name="T_Book1_Copy of Cau tao gia Mau_Schematic Cost Plan - Basement 20032011 3 2" xfId="6829"/>
    <cellStyle name="T_Book1_Copy of Cau tao gia Mau_Schematic Cost Plan - Basement 20032011 3 2 2" xfId="26723"/>
    <cellStyle name="T_Book1_Copy of Cau tao gia Mau_Schematic Cost Plan - Basement 20032011 3 2 2 2" xfId="26724"/>
    <cellStyle name="T_Book1_Copy of Cau tao gia Mau_Schematic Cost Plan - Basement 20032011 3 2 3" xfId="26725"/>
    <cellStyle name="T_Book1_Copy of Cau tao gia Mau_Schematic Cost Plan - Basement 20032011 3 2 3 2" xfId="26726"/>
    <cellStyle name="T_Book1_Copy of Cau tao gia Mau_Schematic Cost Plan - Basement 20032011 3 2 4" xfId="26727"/>
    <cellStyle name="T_Book1_Copy of Cau tao gia Mau_Schematic Cost Plan - Basement 20032011 3 2 4 2" xfId="5370"/>
    <cellStyle name="T_Book1_Copy of Cau tao gia Mau_Schematic Cost Plan - Basement 20032011 3 2 5" xfId="26728"/>
    <cellStyle name="T_Book1_Copy of Cau tao gia Mau_Schematic Cost Plan - Basement 20032011 3 2 5 2" xfId="1093"/>
    <cellStyle name="T_Book1_Copy of Cau tao gia Mau_Schematic Cost Plan - Basement 20032011 3 2 6" xfId="26730"/>
    <cellStyle name="T_Book1_Copy of Cau tao gia Mau_Schematic Cost Plan - Basement 20032011 3 2 6 2" xfId="26731"/>
    <cellStyle name="T_Book1_Copy of Cau tao gia Mau_Schematic Cost Plan - Basement 20032011 3 2 7" xfId="26733"/>
    <cellStyle name="T_Book1_Copy of Cau tao gia Mau_Schematic Cost Plan - Basement 20032011 3 3" xfId="26735"/>
    <cellStyle name="T_Book1_Copy of Cau tao gia Mau_Schematic Cost Plan - Basement 20032011 3 3 2" xfId="26737"/>
    <cellStyle name="T_Book1_Copy of Cau tao gia Mau_Schematic Cost Plan - Basement 20032011 3 3 2 2" xfId="26738"/>
    <cellStyle name="T_Book1_Copy of Cau tao gia Mau_Schematic Cost Plan - Basement 20032011 3 3 3" xfId="26739"/>
    <cellStyle name="T_Book1_Copy of Cau tao gia Mau_Schematic Cost Plan - Basement 20032011 3 3 3 2" xfId="26740"/>
    <cellStyle name="T_Book1_Copy of Cau tao gia Mau_Schematic Cost Plan - Basement 20032011 3 3 4" xfId="26741"/>
    <cellStyle name="T_Book1_Copy of Cau tao gia Mau_Schematic Cost Plan - Basement 20032011 3 3 4 2" xfId="26742"/>
    <cellStyle name="T_Book1_Copy of Cau tao gia Mau_Schematic Cost Plan - Basement 20032011 3 3 5" xfId="17428"/>
    <cellStyle name="T_Book1_Copy of Cau tao gia Mau_Schematic Cost Plan - Basement 20032011 3 3 5 2" xfId="26743"/>
    <cellStyle name="T_Book1_Copy of Cau tao gia Mau_Schematic Cost Plan - Basement 20032011 3 3 6" xfId="26744"/>
    <cellStyle name="T_Book1_Copy of Cau tao gia Mau_Schematic Cost Plan - Basement 20032011 3 3 6 2" xfId="26745"/>
    <cellStyle name="T_Book1_Copy of Cau tao gia Mau_Schematic Cost Plan - Basement 20032011 3 3 7" xfId="26747"/>
    <cellStyle name="T_Book1_Copy of Cau tao gia Mau_Schematic Cost Plan - Basement 20032011 3 4" xfId="8055"/>
    <cellStyle name="T_Book1_Copy of Cau tao gia Mau_Schematic Cost Plan - Basement 20032011 3 4 2" xfId="26749"/>
    <cellStyle name="T_Book1_Copy of Cau tao gia Mau_Schematic Cost Plan - Basement 20032011 3 5" xfId="26751"/>
    <cellStyle name="T_Book1_Copy of Cau tao gia Mau_Schematic Cost Plan - Basement 20032011 3 5 2" xfId="26753"/>
    <cellStyle name="T_Book1_Copy of Cau tao gia Mau_Schematic Cost Plan - Basement 20032011 3 6" xfId="26755"/>
    <cellStyle name="T_Book1_Copy of Cau tao gia Mau_Schematic Cost Plan - Basement 20032011 3 6 2" xfId="26756"/>
    <cellStyle name="T_Book1_Copy of Cau tao gia Mau_Schematic Cost Plan - Basement 20032011 3 7" xfId="915"/>
    <cellStyle name="T_Book1_Copy of Cau tao gia Mau_Schematic Cost Plan - Basement 20032011 3 7 2" xfId="26757"/>
    <cellStyle name="T_Book1_Copy of Cau tao gia Mau_Schematic Cost Plan - Basement 20032011 3 8" xfId="4893"/>
    <cellStyle name="T_Book1_Copy of Cau tao gia Mau_Schematic Cost Plan - Basement 20032011 3 8 2" xfId="26758"/>
    <cellStyle name="T_Book1_Copy of Cau tao gia Mau_Schematic Cost Plan - Basement 20032011 4" xfId="7963"/>
    <cellStyle name="T_Book1_Copy of Cau tao gia Mau_Schematic Cost Plan - Basement 20032011 4 2" xfId="26759"/>
    <cellStyle name="T_Book1_Copy of Cau tao gia Mau_Schematic Cost Plan - Basement 20032011 4 2 2" xfId="26760"/>
    <cellStyle name="T_Book1_Copy of Cau tao gia Mau_Schematic Cost Plan - Basement 20032011 4 3" xfId="26761"/>
    <cellStyle name="T_Book1_Copy of Cau tao gia Mau_Schematic Cost Plan - Basement 20032011 4 3 2" xfId="26762"/>
    <cellStyle name="T_Book1_Copy of Cau tao gia Mau_Schematic Cost Plan - Basement 20032011 4 4" xfId="13709"/>
    <cellStyle name="T_Book1_Copy of Cau tao gia Mau_Schematic Cost Plan - Basement 20032011 4 4 2" xfId="26763"/>
    <cellStyle name="T_Book1_Copy of Cau tao gia Mau_Schematic Cost Plan - Basement 20032011 4 5" xfId="26764"/>
    <cellStyle name="T_Book1_Copy of Cau tao gia Mau_Schematic Cost Plan - Basement 20032011 4 5 2" xfId="26765"/>
    <cellStyle name="T_Book1_Copy of Cau tao gia Mau_Schematic Cost Plan - Basement 20032011 4 6" xfId="11429"/>
    <cellStyle name="T_Book1_Copy of Cau tao gia Mau_Schematic Cost Plan - Basement 20032011 4 6 2" xfId="11433"/>
    <cellStyle name="T_Book1_Copy of Cau tao gia Mau_Schematic Cost Plan - Basement 20032011 4 7" xfId="26766"/>
    <cellStyle name="T_Book1_Copy of Cau tao gia Mau_Schematic Cost Plan - Basement 20032011 5" xfId="26767"/>
    <cellStyle name="T_Book1_Copy of Cau tao gia Mau_Schematic Cost Plan - Basement 20032011 5 2" xfId="26768"/>
    <cellStyle name="T_Book1_Copy of Cau tao gia Mau_Schematic Cost Plan - Basement 20032011 5 2 2" xfId="26770"/>
    <cellStyle name="T_Book1_Copy of Cau tao gia Mau_Schematic Cost Plan - Basement 20032011 5 3" xfId="26772"/>
    <cellStyle name="T_Book1_Copy of Cau tao gia Mau_Schematic Cost Plan - Basement 20032011 5 3 2" xfId="26774"/>
    <cellStyle name="T_Book1_Copy of Cau tao gia Mau_Schematic Cost Plan - Basement 20032011 5 4" xfId="8840"/>
    <cellStyle name="T_Book1_Copy of Cau tao gia Mau_Schematic Cost Plan - Basement 20032011 5 4 2" xfId="26776"/>
    <cellStyle name="T_Book1_Copy of Cau tao gia Mau_Schematic Cost Plan - Basement 20032011 5 5" xfId="7067"/>
    <cellStyle name="T_Book1_Copy of Cau tao gia Mau_Schematic Cost Plan - Basement 20032011 5 5 2" xfId="26777"/>
    <cellStyle name="T_Book1_Copy of Cau tao gia Mau_Schematic Cost Plan - Basement 20032011 5 6" xfId="26778"/>
    <cellStyle name="T_Book1_Copy of Cau tao gia Mau_Schematic Cost Plan - Basement 20032011 5 6 2" xfId="26779"/>
    <cellStyle name="T_Book1_Copy of Cau tao gia Mau_Schematic Cost Plan - Basement 20032011 5 7" xfId="26780"/>
    <cellStyle name="T_Book1_Copy of Cau tao gia Mau_Schematic Cost Plan - Basement 20032011 6" xfId="26781"/>
    <cellStyle name="T_Book1_Copy of Cau tao gia Mau_Schematic Cost Plan - Basement 20032011 6 2" xfId="26782"/>
    <cellStyle name="T_Book1_Copy of Cau tao gia Mau_Schematic Cost Plan - Basement 20032011 6 2 2" xfId="26785"/>
    <cellStyle name="T_Book1_Copy of Cau tao gia Mau_Schematic Cost Plan - Basement 20032011 6 3" xfId="26788"/>
    <cellStyle name="T_Book1_Copy of Cau tao gia Mau_Schematic Cost Plan - Basement 20032011 6 3 2" xfId="26791"/>
    <cellStyle name="T_Book1_Copy of Cau tao gia Mau_Schematic Cost Plan - Basement 20032011 6 4" xfId="12549"/>
    <cellStyle name="T_Book1_Copy of Cau tao gia Mau_Schematic Cost Plan - Basement 20032011 6 4 2" xfId="26794"/>
    <cellStyle name="T_Book1_Copy of Cau tao gia Mau_Schematic Cost Plan - Basement 20032011 6 5" xfId="2222"/>
    <cellStyle name="T_Book1_Copy of Cau tao gia Mau_Schematic Cost Plan - Basement 20032011 6 5 2" xfId="26796"/>
    <cellStyle name="T_Book1_Copy of Cau tao gia Mau_Schematic Cost Plan - Basement 20032011 6 6" xfId="26798"/>
    <cellStyle name="T_Book1_Copy of Cau tao gia Mau_Schematic Cost Plan - Basement 20032011 6 6 2" xfId="26800"/>
    <cellStyle name="T_Book1_Copy of Cau tao gia Mau_Schematic Cost Plan - Basement 20032011 6 7" xfId="26802"/>
    <cellStyle name="T_Book1_Copy of Cau tao gia Mau_Schematic Cost Plan - Basement 20032011 7" xfId="26803"/>
    <cellStyle name="T_Book1_Copy of Cau tao gia Mau_Schematic Cost Plan - Basement 20032011 7 2" xfId="26804"/>
    <cellStyle name="T_Book1_Copy of Cau tao gia Mau_Schematic Cost Plan - Basement 20032011 8" xfId="26805"/>
    <cellStyle name="T_Book1_Copy of Cau tao gia Mau_Schematic Cost Plan - Basement 20032011 8 2" xfId="26806"/>
    <cellStyle name="T_Book1_Copy of Cau tao gia Mau_Schematic Cost Plan - Basement 20032011 9" xfId="26807"/>
    <cellStyle name="T_Book1_Copy of Cau tao gia Mau_Schematic Cost Plan - Basement 20032011 9 2" xfId="26809"/>
    <cellStyle name="T_Book1_Copy of Cau tao gia Mau_Schematic Cost Plan (15-04-10) Basement" xfId="13219"/>
    <cellStyle name="T_Book1_Copy of Cau tao gia Mau_Schematic Cost Plan (15-04-10) Basement 10" xfId="26811"/>
    <cellStyle name="T_Book1_Copy of Cau tao gia Mau_Schematic Cost Plan (15-04-10) Basement 10 2" xfId="11887"/>
    <cellStyle name="T_Book1_Copy of Cau tao gia Mau_Schematic Cost Plan (15-04-10) Basement 11" xfId="26814"/>
    <cellStyle name="T_Book1_Copy of Cau tao gia Mau_Schematic Cost Plan (15-04-10) Basement 11 2" xfId="12088"/>
    <cellStyle name="T_Book1_Copy of Cau tao gia Mau_Schematic Cost Plan (15-04-10) Basement 2" xfId="12990"/>
    <cellStyle name="T_Book1_Copy of Cau tao gia Mau_Schematic Cost Plan (15-04-10) Basement 2 2" xfId="12998"/>
    <cellStyle name="T_Book1_Copy of Cau tao gia Mau_Schematic Cost Plan (15-04-10) Basement 2 2 2" xfId="26817"/>
    <cellStyle name="T_Book1_Copy of Cau tao gia Mau_Schematic Cost Plan (15-04-10) Basement 2 2 2 2" xfId="26818"/>
    <cellStyle name="T_Book1_Copy of Cau tao gia Mau_Schematic Cost Plan (15-04-10) Basement 2 2 3" xfId="26819"/>
    <cellStyle name="T_Book1_Copy of Cau tao gia Mau_Schematic Cost Plan (15-04-10) Basement 2 2 3 2" xfId="26821"/>
    <cellStyle name="T_Book1_Copy of Cau tao gia Mau_Schematic Cost Plan (15-04-10) Basement 2 2 4" xfId="26822"/>
    <cellStyle name="T_Book1_Copy of Cau tao gia Mau_Schematic Cost Plan (15-04-10) Basement 2 2 4 2" xfId="26823"/>
    <cellStyle name="T_Book1_Copy of Cau tao gia Mau_Schematic Cost Plan (15-04-10) Basement 2 2 5" xfId="26824"/>
    <cellStyle name="T_Book1_Copy of Cau tao gia Mau_Schematic Cost Plan (15-04-10) Basement 2 2 5 2" xfId="5917"/>
    <cellStyle name="T_Book1_Copy of Cau tao gia Mau_Schematic Cost Plan (15-04-10) Basement 2 2 6" xfId="26825"/>
    <cellStyle name="T_Book1_Copy of Cau tao gia Mau_Schematic Cost Plan (15-04-10) Basement 2 2 6 2" xfId="26827"/>
    <cellStyle name="T_Book1_Copy of Cau tao gia Mau_Schematic Cost Plan (15-04-10) Basement 2 2 7" xfId="26828"/>
    <cellStyle name="T_Book1_Copy of Cau tao gia Mau_Schematic Cost Plan (15-04-10) Basement 2 3" xfId="26830"/>
    <cellStyle name="T_Book1_Copy of Cau tao gia Mau_Schematic Cost Plan (15-04-10) Basement 2 3 2" xfId="26832"/>
    <cellStyle name="T_Book1_Copy of Cau tao gia Mau_Schematic Cost Plan (15-04-10) Basement 2 3 2 2" xfId="26833"/>
    <cellStyle name="T_Book1_Copy of Cau tao gia Mau_Schematic Cost Plan (15-04-10) Basement 2 3 3" xfId="26834"/>
    <cellStyle name="T_Book1_Copy of Cau tao gia Mau_Schematic Cost Plan (15-04-10) Basement 2 3 3 2" xfId="26835"/>
    <cellStyle name="T_Book1_Copy of Cau tao gia Mau_Schematic Cost Plan (15-04-10) Basement 2 3 4" xfId="26836"/>
    <cellStyle name="T_Book1_Copy of Cau tao gia Mau_Schematic Cost Plan (15-04-10) Basement 2 3 4 2" xfId="26837"/>
    <cellStyle name="T_Book1_Copy of Cau tao gia Mau_Schematic Cost Plan (15-04-10) Basement 2 3 5" xfId="26838"/>
    <cellStyle name="T_Book1_Copy of Cau tao gia Mau_Schematic Cost Plan (15-04-10) Basement 2 3 5 2" xfId="26839"/>
    <cellStyle name="T_Book1_Copy of Cau tao gia Mau_Schematic Cost Plan (15-04-10) Basement 2 3 6" xfId="26840"/>
    <cellStyle name="T_Book1_Copy of Cau tao gia Mau_Schematic Cost Plan (15-04-10) Basement 2 3 6 2" xfId="26842"/>
    <cellStyle name="T_Book1_Copy of Cau tao gia Mau_Schematic Cost Plan (15-04-10) Basement 2 3 7" xfId="26843"/>
    <cellStyle name="T_Book1_Copy of Cau tao gia Mau_Schematic Cost Plan (15-04-10) Basement 2 4" xfId="26845"/>
    <cellStyle name="T_Book1_Copy of Cau tao gia Mau_Schematic Cost Plan (15-04-10) Basement 2 4 2" xfId="26847"/>
    <cellStyle name="T_Book1_Copy of Cau tao gia Mau_Schematic Cost Plan (15-04-10) Basement 2 5" xfId="26849"/>
    <cellStyle name="T_Book1_Copy of Cau tao gia Mau_Schematic Cost Plan (15-04-10) Basement 2 5 2" xfId="26851"/>
    <cellStyle name="T_Book1_Copy of Cau tao gia Mau_Schematic Cost Plan (15-04-10) Basement 2 6" xfId="26853"/>
    <cellStyle name="T_Book1_Copy of Cau tao gia Mau_Schematic Cost Plan (15-04-10) Basement 2 6 2" xfId="12648"/>
    <cellStyle name="T_Book1_Copy of Cau tao gia Mau_Schematic Cost Plan (15-04-10) Basement 2 7" xfId="5790"/>
    <cellStyle name="T_Book1_Copy of Cau tao gia Mau_Schematic Cost Plan (15-04-10) Basement 2 7 2" xfId="18871"/>
    <cellStyle name="T_Book1_Copy of Cau tao gia Mau_Schematic Cost Plan (15-04-10) Basement 2 8" xfId="26854"/>
    <cellStyle name="T_Book1_Copy of Cau tao gia Mau_Schematic Cost Plan (15-04-10) Basement 2 8 2" xfId="18890"/>
    <cellStyle name="T_Book1_Copy of Cau tao gia Mau_Schematic Cost Plan (15-04-10) Basement 3" xfId="755"/>
    <cellStyle name="T_Book1_Copy of Cau tao gia Mau_Schematic Cost Plan (15-04-10) Basement 3 2" xfId="7349"/>
    <cellStyle name="T_Book1_Copy of Cau tao gia Mau_Schematic Cost Plan (15-04-10) Basement 3 2 2" xfId="26855"/>
    <cellStyle name="T_Book1_Copy of Cau tao gia Mau_Schematic Cost Plan (15-04-10) Basement 3 2 2 2" xfId="26856"/>
    <cellStyle name="T_Book1_Copy of Cau tao gia Mau_Schematic Cost Plan (15-04-10) Basement 3 2 3" xfId="26857"/>
    <cellStyle name="T_Book1_Copy of Cau tao gia Mau_Schematic Cost Plan (15-04-10) Basement 3 2 3 2" xfId="26858"/>
    <cellStyle name="T_Book1_Copy of Cau tao gia Mau_Schematic Cost Plan (15-04-10) Basement 3 2 4" xfId="26859"/>
    <cellStyle name="T_Book1_Copy of Cau tao gia Mau_Schematic Cost Plan (15-04-10) Basement 3 2 4 2" xfId="26860"/>
    <cellStyle name="T_Book1_Copy of Cau tao gia Mau_Schematic Cost Plan (15-04-10) Basement 3 2 5" xfId="26861"/>
    <cellStyle name="T_Book1_Copy of Cau tao gia Mau_Schematic Cost Plan (15-04-10) Basement 3 2 5 2" xfId="26863"/>
    <cellStyle name="T_Book1_Copy of Cau tao gia Mau_Schematic Cost Plan (15-04-10) Basement 3 2 6" xfId="26864"/>
    <cellStyle name="T_Book1_Copy of Cau tao gia Mau_Schematic Cost Plan (15-04-10) Basement 3 2 6 2" xfId="26866"/>
    <cellStyle name="T_Book1_Copy of Cau tao gia Mau_Schematic Cost Plan (15-04-10) Basement 3 2 7" xfId="26867"/>
    <cellStyle name="T_Book1_Copy of Cau tao gia Mau_Schematic Cost Plan (15-04-10) Basement 3 3" xfId="26869"/>
    <cellStyle name="T_Book1_Copy of Cau tao gia Mau_Schematic Cost Plan (15-04-10) Basement 3 3 2" xfId="26870"/>
    <cellStyle name="T_Book1_Copy of Cau tao gia Mau_Schematic Cost Plan (15-04-10) Basement 3 3 2 2" xfId="26871"/>
    <cellStyle name="T_Book1_Copy of Cau tao gia Mau_Schematic Cost Plan (15-04-10) Basement 3 3 3" xfId="26872"/>
    <cellStyle name="T_Book1_Copy of Cau tao gia Mau_Schematic Cost Plan (15-04-10) Basement 3 3 3 2" xfId="26873"/>
    <cellStyle name="T_Book1_Copy of Cau tao gia Mau_Schematic Cost Plan (15-04-10) Basement 3 3 4" xfId="26874"/>
    <cellStyle name="T_Book1_Copy of Cau tao gia Mau_Schematic Cost Plan (15-04-10) Basement 3 3 4 2" xfId="26876"/>
    <cellStyle name="T_Book1_Copy of Cau tao gia Mau_Schematic Cost Plan (15-04-10) Basement 3 3 5" xfId="26877"/>
    <cellStyle name="T_Book1_Copy of Cau tao gia Mau_Schematic Cost Plan (15-04-10) Basement 3 3 5 2" xfId="26878"/>
    <cellStyle name="T_Book1_Copy of Cau tao gia Mau_Schematic Cost Plan (15-04-10) Basement 3 3 6" xfId="26879"/>
    <cellStyle name="T_Book1_Copy of Cau tao gia Mau_Schematic Cost Plan (15-04-10) Basement 3 3 6 2" xfId="26880"/>
    <cellStyle name="T_Book1_Copy of Cau tao gia Mau_Schematic Cost Plan (15-04-10) Basement 3 3 7" xfId="26881"/>
    <cellStyle name="T_Book1_Copy of Cau tao gia Mau_Schematic Cost Plan (15-04-10) Basement 3 4" xfId="26883"/>
    <cellStyle name="T_Book1_Copy of Cau tao gia Mau_Schematic Cost Plan (15-04-10) Basement 3 4 2" xfId="16440"/>
    <cellStyle name="T_Book1_Copy of Cau tao gia Mau_Schematic Cost Plan (15-04-10) Basement 3 5" xfId="12607"/>
    <cellStyle name="T_Book1_Copy of Cau tao gia Mau_Schematic Cost Plan (15-04-10) Basement 3 5 2" xfId="26884"/>
    <cellStyle name="T_Book1_Copy of Cau tao gia Mau_Schematic Cost Plan (15-04-10) Basement 3 6" xfId="26885"/>
    <cellStyle name="T_Book1_Copy of Cau tao gia Mau_Schematic Cost Plan (15-04-10) Basement 3 6 2" xfId="26886"/>
    <cellStyle name="T_Book1_Copy of Cau tao gia Mau_Schematic Cost Plan (15-04-10) Basement 3 7" xfId="26887"/>
    <cellStyle name="T_Book1_Copy of Cau tao gia Mau_Schematic Cost Plan (15-04-10) Basement 3 7 2" xfId="26888"/>
    <cellStyle name="T_Book1_Copy of Cau tao gia Mau_Schematic Cost Plan (15-04-10) Basement 3 8" xfId="26889"/>
    <cellStyle name="T_Book1_Copy of Cau tao gia Mau_Schematic Cost Plan (15-04-10) Basement 3 8 2" xfId="26890"/>
    <cellStyle name="T_Book1_Copy of Cau tao gia Mau_Schematic Cost Plan (15-04-10) Basement 4" xfId="13005"/>
    <cellStyle name="T_Book1_Copy of Cau tao gia Mau_Schematic Cost Plan (15-04-10) Basement 4 2" xfId="5315"/>
    <cellStyle name="T_Book1_Copy of Cau tao gia Mau_Schematic Cost Plan (15-04-10) Basement 4 2 2" xfId="12102"/>
    <cellStyle name="T_Book1_Copy of Cau tao gia Mau_Schematic Cost Plan (15-04-10) Basement 4 3" xfId="26891"/>
    <cellStyle name="T_Book1_Copy of Cau tao gia Mau_Schematic Cost Plan (15-04-10) Basement 4 3 2" xfId="11830"/>
    <cellStyle name="T_Book1_Copy of Cau tao gia Mau_Schematic Cost Plan (15-04-10) Basement 4 4" xfId="26892"/>
    <cellStyle name="T_Book1_Copy of Cau tao gia Mau_Schematic Cost Plan (15-04-10) Basement 4 4 2" xfId="26893"/>
    <cellStyle name="T_Book1_Copy of Cau tao gia Mau_Schematic Cost Plan (15-04-10) Basement 4 5" xfId="12609"/>
    <cellStyle name="T_Book1_Copy of Cau tao gia Mau_Schematic Cost Plan (15-04-10) Basement 4 5 2" xfId="26894"/>
    <cellStyle name="T_Book1_Copy of Cau tao gia Mau_Schematic Cost Plan (15-04-10) Basement 4 6" xfId="26896"/>
    <cellStyle name="T_Book1_Copy of Cau tao gia Mau_Schematic Cost Plan (15-04-10) Basement 4 6 2" xfId="26897"/>
    <cellStyle name="T_Book1_Copy of Cau tao gia Mau_Schematic Cost Plan (15-04-10) Basement 4 7" xfId="26898"/>
    <cellStyle name="T_Book1_Copy of Cau tao gia Mau_Schematic Cost Plan (15-04-10) Basement 5" xfId="24394"/>
    <cellStyle name="T_Book1_Copy of Cau tao gia Mau_Schematic Cost Plan (15-04-10) Basement 5 2" xfId="26899"/>
    <cellStyle name="T_Book1_Copy of Cau tao gia Mau_Schematic Cost Plan (15-04-10) Basement 5 2 2" xfId="1988"/>
    <cellStyle name="T_Book1_Copy of Cau tao gia Mau_Schematic Cost Plan (15-04-10) Basement 5 3" xfId="26900"/>
    <cellStyle name="T_Book1_Copy of Cau tao gia Mau_Schematic Cost Plan (15-04-10) Basement 5 3 2" xfId="26901"/>
    <cellStyle name="T_Book1_Copy of Cau tao gia Mau_Schematic Cost Plan (15-04-10) Basement 5 4" xfId="26902"/>
    <cellStyle name="T_Book1_Copy of Cau tao gia Mau_Schematic Cost Plan (15-04-10) Basement 5 4 2" xfId="4382"/>
    <cellStyle name="T_Book1_Copy of Cau tao gia Mau_Schematic Cost Plan (15-04-10) Basement 5 5" xfId="12611"/>
    <cellStyle name="T_Book1_Copy of Cau tao gia Mau_Schematic Cost Plan (15-04-10) Basement 5 5 2" xfId="26903"/>
    <cellStyle name="T_Book1_Copy of Cau tao gia Mau_Schematic Cost Plan (15-04-10) Basement 5 6" xfId="26172"/>
    <cellStyle name="T_Book1_Copy of Cau tao gia Mau_Schematic Cost Plan (15-04-10) Basement 5 6 2" xfId="26904"/>
    <cellStyle name="T_Book1_Copy of Cau tao gia Mau_Schematic Cost Plan (15-04-10) Basement 5 7" xfId="26905"/>
    <cellStyle name="T_Book1_Copy of Cau tao gia Mau_Schematic Cost Plan (15-04-10) Basement 6" xfId="13278"/>
    <cellStyle name="T_Book1_Copy of Cau tao gia Mau_Schematic Cost Plan (15-04-10) Basement 6 2" xfId="9962"/>
    <cellStyle name="T_Book1_Copy of Cau tao gia Mau_Schematic Cost Plan (15-04-10) Basement 6 2 2" xfId="5164"/>
    <cellStyle name="T_Book1_Copy of Cau tao gia Mau_Schematic Cost Plan (15-04-10) Basement 6 3" xfId="20078"/>
    <cellStyle name="T_Book1_Copy of Cau tao gia Mau_Schematic Cost Plan (15-04-10) Basement 6 3 2" xfId="20083"/>
    <cellStyle name="T_Book1_Copy of Cau tao gia Mau_Schematic Cost Plan (15-04-10) Basement 6 4" xfId="20101"/>
    <cellStyle name="T_Book1_Copy of Cau tao gia Mau_Schematic Cost Plan (15-04-10) Basement 6 4 2" xfId="20105"/>
    <cellStyle name="T_Book1_Copy of Cau tao gia Mau_Schematic Cost Plan (15-04-10) Basement 6 5" xfId="12617"/>
    <cellStyle name="T_Book1_Copy of Cau tao gia Mau_Schematic Cost Plan (15-04-10) Basement 6 5 2" xfId="20109"/>
    <cellStyle name="T_Book1_Copy of Cau tao gia Mau_Schematic Cost Plan (15-04-10) Basement 6 6" xfId="20116"/>
    <cellStyle name="T_Book1_Copy of Cau tao gia Mau_Schematic Cost Plan (15-04-10) Basement 6 6 2" xfId="20120"/>
    <cellStyle name="T_Book1_Copy of Cau tao gia Mau_Schematic Cost Plan (15-04-10) Basement 6 7" xfId="21699"/>
    <cellStyle name="T_Book1_Copy of Cau tao gia Mau_Schematic Cost Plan (15-04-10) Basement 7" xfId="21702"/>
    <cellStyle name="T_Book1_Copy of Cau tao gia Mau_Schematic Cost Plan (15-04-10) Basement 7 2" xfId="21704"/>
    <cellStyle name="T_Book1_Copy of Cau tao gia Mau_Schematic Cost Plan (15-04-10) Basement 8" xfId="20742"/>
    <cellStyle name="T_Book1_Copy of Cau tao gia Mau_Schematic Cost Plan (15-04-10) Basement 8 2" xfId="21737"/>
    <cellStyle name="T_Book1_Copy of Cau tao gia Mau_Schematic Cost Plan (15-04-10) Basement 9" xfId="21740"/>
    <cellStyle name="T_Book1_Copy of Cau tao gia Mau_Schematic Cost Plan (15-04-10) Basement 9 2" xfId="14969"/>
    <cellStyle name="T_Book1_CPK" xfId="26906"/>
    <cellStyle name="T_Book1_CPK 10" xfId="26908"/>
    <cellStyle name="T_Book1_CPK 10 2" xfId="26910"/>
    <cellStyle name="T_Book1_CPK 11" xfId="23154"/>
    <cellStyle name="T_Book1_CPK 11 2" xfId="23156"/>
    <cellStyle name="T_Book1_CPK 2" xfId="26912"/>
    <cellStyle name="T_Book1_CPK 2 2" xfId="26915"/>
    <cellStyle name="T_Book1_CPK 2 2 2" xfId="104"/>
    <cellStyle name="T_Book1_CPK 2 2 2 2" xfId="5824"/>
    <cellStyle name="T_Book1_CPK 2 2 3" xfId="26917"/>
    <cellStyle name="T_Book1_CPK 2 2 3 2" xfId="17474"/>
    <cellStyle name="T_Book1_CPK 2 2 4" xfId="26919"/>
    <cellStyle name="T_Book1_CPK 2 2 4 2" xfId="17537"/>
    <cellStyle name="T_Book1_CPK 2 2 5" xfId="26920"/>
    <cellStyle name="T_Book1_CPK 2 2 5 2" xfId="26921"/>
    <cellStyle name="T_Book1_CPK 2 2 6" xfId="26924"/>
    <cellStyle name="T_Book1_CPK 2 2 6 2" xfId="26925"/>
    <cellStyle name="T_Book1_CPK 2 2 7" xfId="26928"/>
    <cellStyle name="T_Book1_CPK 2 3" xfId="21705"/>
    <cellStyle name="T_Book1_CPK 2 3 2" xfId="21708"/>
    <cellStyle name="T_Book1_CPK 2 3 2 2" xfId="22332"/>
    <cellStyle name="T_Book1_CPK 2 3 3" xfId="26929"/>
    <cellStyle name="T_Book1_CPK 2 3 3 2" xfId="26930"/>
    <cellStyle name="T_Book1_CPK 2 3 4" xfId="26931"/>
    <cellStyle name="T_Book1_CPK 2 3 4 2" xfId="4245"/>
    <cellStyle name="T_Book1_CPK 2 3 5" xfId="26932"/>
    <cellStyle name="T_Book1_CPK 2 3 5 2" xfId="26933"/>
    <cellStyle name="T_Book1_CPK 2 3 6" xfId="26934"/>
    <cellStyle name="T_Book1_CPK 2 3 6 2" xfId="26935"/>
    <cellStyle name="T_Book1_CPK 2 3 7" xfId="26936"/>
    <cellStyle name="T_Book1_CPK 2 4" xfId="21711"/>
    <cellStyle name="T_Book1_CPK 2 4 2" xfId="21714"/>
    <cellStyle name="T_Book1_CPK 2 5" xfId="21717"/>
    <cellStyle name="T_Book1_CPK 2 5 2" xfId="21720"/>
    <cellStyle name="T_Book1_CPK 2 6" xfId="12624"/>
    <cellStyle name="T_Book1_CPK 2 6 2" xfId="21723"/>
    <cellStyle name="T_Book1_CPK 2 7" xfId="21727"/>
    <cellStyle name="T_Book1_CPK 2 7 2" xfId="21730"/>
    <cellStyle name="T_Book1_CPK 2 8" xfId="21733"/>
    <cellStyle name="T_Book1_CPK 2 8 2" xfId="1579"/>
    <cellStyle name="T_Book1_CPK 3" xfId="26938"/>
    <cellStyle name="T_Book1_CPK 3 2" xfId="26941"/>
    <cellStyle name="T_Book1_CPK 3 2 2" xfId="26943"/>
    <cellStyle name="T_Book1_CPK 3 2 2 2" xfId="26947"/>
    <cellStyle name="T_Book1_CPK 3 2 3" xfId="26950"/>
    <cellStyle name="T_Book1_CPK 3 2 3 2" xfId="26953"/>
    <cellStyle name="T_Book1_CPK 3 2 4" xfId="26955"/>
    <cellStyle name="T_Book1_CPK 3 2 4 2" xfId="20220"/>
    <cellStyle name="T_Book1_CPK 3 2 5" xfId="26957"/>
    <cellStyle name="T_Book1_CPK 3 2 5 2" xfId="26959"/>
    <cellStyle name="T_Book1_CPK 3 2 6" xfId="26961"/>
    <cellStyle name="T_Book1_CPK 3 2 6 2" xfId="26963"/>
    <cellStyle name="T_Book1_CPK 3 2 7" xfId="26965"/>
    <cellStyle name="T_Book1_CPK 3 3" xfId="21738"/>
    <cellStyle name="T_Book1_CPK 3 3 2" xfId="26967"/>
    <cellStyle name="T_Book1_CPK 3 3 2 2" xfId="5296"/>
    <cellStyle name="T_Book1_CPK 3 3 3" xfId="26969"/>
    <cellStyle name="T_Book1_CPK 3 3 3 2" xfId="26971"/>
    <cellStyle name="T_Book1_CPK 3 3 4" xfId="26973"/>
    <cellStyle name="T_Book1_CPK 3 3 4 2" xfId="26975"/>
    <cellStyle name="T_Book1_CPK 3 3 5" xfId="26977"/>
    <cellStyle name="T_Book1_CPK 3 3 5 2" xfId="26979"/>
    <cellStyle name="T_Book1_CPK 3 3 6" xfId="5706"/>
    <cellStyle name="T_Book1_CPK 3 3 6 2" xfId="26982"/>
    <cellStyle name="T_Book1_CPK 3 3 7" xfId="6069"/>
    <cellStyle name="T_Book1_CPK 3 4" xfId="2929"/>
    <cellStyle name="T_Book1_CPK 3 4 2" xfId="26984"/>
    <cellStyle name="T_Book1_CPK 3 5" xfId="13800"/>
    <cellStyle name="T_Book1_CPK 3 5 2" xfId="17258"/>
    <cellStyle name="T_Book1_CPK 3 6" xfId="26986"/>
    <cellStyle name="T_Book1_CPK 3 6 2" xfId="26989"/>
    <cellStyle name="T_Book1_CPK 3 7" xfId="19246"/>
    <cellStyle name="T_Book1_CPK 3 7 2" xfId="18215"/>
    <cellStyle name="T_Book1_CPK 3 8" xfId="26992"/>
    <cellStyle name="T_Book1_CPK 3 8 2" xfId="26995"/>
    <cellStyle name="T_Book1_CPK 4" xfId="26998"/>
    <cellStyle name="T_Book1_CPK 4 2" xfId="27000"/>
    <cellStyle name="T_Book1_CPK 4 2 2" xfId="27002"/>
    <cellStyle name="T_Book1_CPK 4 3" xfId="14968"/>
    <cellStyle name="T_Book1_CPK 4 3 2" xfId="27004"/>
    <cellStyle name="T_Book1_CPK 4 4" xfId="27006"/>
    <cellStyle name="T_Book1_CPK 4 4 2" xfId="27008"/>
    <cellStyle name="T_Book1_CPK 4 5" xfId="13809"/>
    <cellStyle name="T_Book1_CPK 4 5 2" xfId="27010"/>
    <cellStyle name="T_Book1_CPK 4 6" xfId="27013"/>
    <cellStyle name="T_Book1_CPK 4 6 2" xfId="27016"/>
    <cellStyle name="T_Book1_CPK 4 7" xfId="19251"/>
    <cellStyle name="T_Book1_CPK 5" xfId="27019"/>
    <cellStyle name="T_Book1_CPK 5 2" xfId="27021"/>
    <cellStyle name="T_Book1_CPK 5 2 2" xfId="27023"/>
    <cellStyle name="T_Book1_CPK 5 3" xfId="15049"/>
    <cellStyle name="T_Book1_CPK 5 3 2" xfId="27025"/>
    <cellStyle name="T_Book1_CPK 5 4" xfId="27027"/>
    <cellStyle name="T_Book1_CPK 5 4 2" xfId="27029"/>
    <cellStyle name="T_Book1_CPK 5 5" xfId="13817"/>
    <cellStyle name="T_Book1_CPK 5 5 2" xfId="27031"/>
    <cellStyle name="T_Book1_CPK 5 6" xfId="27033"/>
    <cellStyle name="T_Book1_CPK 5 6 2" xfId="27036"/>
    <cellStyle name="T_Book1_CPK 5 7" xfId="19257"/>
    <cellStyle name="T_Book1_CPK 6" xfId="27038"/>
    <cellStyle name="T_Book1_CPK 6 2" xfId="27041"/>
    <cellStyle name="T_Book1_CPK 6 2 2" xfId="27043"/>
    <cellStyle name="T_Book1_CPK 6 3" xfId="21745"/>
    <cellStyle name="T_Book1_CPK 6 3 2" xfId="27045"/>
    <cellStyle name="T_Book1_CPK 6 4" xfId="27047"/>
    <cellStyle name="T_Book1_CPK 6 4 2" xfId="27049"/>
    <cellStyle name="T_Book1_CPK 6 5" xfId="13824"/>
    <cellStyle name="T_Book1_CPK 6 5 2" xfId="27051"/>
    <cellStyle name="T_Book1_CPK 6 6" xfId="27053"/>
    <cellStyle name="T_Book1_CPK 6 6 2" xfId="27056"/>
    <cellStyle name="T_Book1_CPK 6 7" xfId="4919"/>
    <cellStyle name="T_Book1_CPK 7" xfId="27058"/>
    <cellStyle name="T_Book1_CPK 7 2" xfId="27060"/>
    <cellStyle name="T_Book1_CPK 8" xfId="27062"/>
    <cellStyle name="T_Book1_CPK 8 2" xfId="27064"/>
    <cellStyle name="T_Book1_CPK 9" xfId="24593"/>
    <cellStyle name="T_Book1_CPK 9 2" xfId="24598"/>
    <cellStyle name="T_Book1_Du toan truong tho 25.8.08" xfId="27065"/>
    <cellStyle name="T_Book1_Du toan truong tho 25.8.08 10" xfId="27066"/>
    <cellStyle name="T_Book1_Du toan truong tho 25.8.08 10 2" xfId="27067"/>
    <cellStyle name="T_Book1_Du toan truong tho 25.8.08 11" xfId="27068"/>
    <cellStyle name="T_Book1_Du toan truong tho 25.8.08 11 2" xfId="8705"/>
    <cellStyle name="T_Book1_Du toan truong tho 25.8.08 2" xfId="22802"/>
    <cellStyle name="T_Book1_Du toan truong tho 25.8.08 2 2" xfId="27069"/>
    <cellStyle name="T_Book1_Du toan truong tho 25.8.08 2 2 2" xfId="27070"/>
    <cellStyle name="T_Book1_Du toan truong tho 25.8.08 2 2 2 2" xfId="27071"/>
    <cellStyle name="T_Book1_Du toan truong tho 25.8.08 2 2 3" xfId="27073"/>
    <cellStyle name="T_Book1_Du toan truong tho 25.8.08 2 2 3 2" xfId="27074"/>
    <cellStyle name="T_Book1_Du toan truong tho 25.8.08 2 2 4" xfId="910"/>
    <cellStyle name="T_Book1_Du toan truong tho 25.8.08 2 2 4 2" xfId="27077"/>
    <cellStyle name="T_Book1_Du toan truong tho 25.8.08 2 2 5" xfId="27078"/>
    <cellStyle name="T_Book1_Du toan truong tho 25.8.08 2 2 5 2" xfId="4927"/>
    <cellStyle name="T_Book1_Du toan truong tho 25.8.08 2 2 6" xfId="27079"/>
    <cellStyle name="T_Book1_Du toan truong tho 25.8.08 2 2 6 2" xfId="6722"/>
    <cellStyle name="T_Book1_Du toan truong tho 25.8.08 2 2 7" xfId="27083"/>
    <cellStyle name="T_Book1_Du toan truong tho 25.8.08 2 3" xfId="26522"/>
    <cellStyle name="T_Book1_Du toan truong tho 25.8.08 2 3 2" xfId="2239"/>
    <cellStyle name="T_Book1_Du toan truong tho 25.8.08 2 3 2 2" xfId="26528"/>
    <cellStyle name="T_Book1_Du toan truong tho 25.8.08 2 3 3" xfId="26587"/>
    <cellStyle name="T_Book1_Du toan truong tho 25.8.08 2 3 3 2" xfId="26589"/>
    <cellStyle name="T_Book1_Du toan truong tho 25.8.08 2 3 4" xfId="11036"/>
    <cellStyle name="T_Book1_Du toan truong tho 25.8.08 2 3 4 2" xfId="26602"/>
    <cellStyle name="T_Book1_Du toan truong tho 25.8.08 2 3 5" xfId="26618"/>
    <cellStyle name="T_Book1_Du toan truong tho 25.8.08 2 3 5 2" xfId="26620"/>
    <cellStyle name="T_Book1_Du toan truong tho 25.8.08 2 3 6" xfId="26636"/>
    <cellStyle name="T_Book1_Du toan truong tho 25.8.08 2 3 6 2" xfId="26642"/>
    <cellStyle name="T_Book1_Du toan truong tho 25.8.08 2 3 7" xfId="26653"/>
    <cellStyle name="T_Book1_Du toan truong tho 25.8.08 2 4" xfId="27085"/>
    <cellStyle name="T_Book1_Du toan truong tho 25.8.08 2 4 2" xfId="27086"/>
    <cellStyle name="T_Book1_Du toan truong tho 25.8.08 2 5" xfId="27087"/>
    <cellStyle name="T_Book1_Du toan truong tho 25.8.08 2 5 2" xfId="27088"/>
    <cellStyle name="T_Book1_Du toan truong tho 25.8.08 2 6" xfId="27089"/>
    <cellStyle name="T_Book1_Du toan truong tho 25.8.08 2 6 2" xfId="27090"/>
    <cellStyle name="T_Book1_Du toan truong tho 25.8.08 2 7" xfId="642"/>
    <cellStyle name="T_Book1_Du toan truong tho 25.8.08 2 7 2" xfId="27091"/>
    <cellStyle name="T_Book1_Du toan truong tho 25.8.08 2 8" xfId="27093"/>
    <cellStyle name="T_Book1_Du toan truong tho 25.8.08 2 8 2" xfId="27094"/>
    <cellStyle name="T_Book1_Du toan truong tho 25.8.08 3" xfId="27095"/>
    <cellStyle name="T_Book1_Du toan truong tho 25.8.08 3 2" xfId="27096"/>
    <cellStyle name="T_Book1_Du toan truong tho 25.8.08 3 2 2" xfId="27097"/>
    <cellStyle name="T_Book1_Du toan truong tho 25.8.08 3 2 2 2" xfId="27098"/>
    <cellStyle name="T_Book1_Du toan truong tho 25.8.08 3 2 3" xfId="27099"/>
    <cellStyle name="T_Book1_Du toan truong tho 25.8.08 3 2 3 2" xfId="6441"/>
    <cellStyle name="T_Book1_Du toan truong tho 25.8.08 3 2 4" xfId="27100"/>
    <cellStyle name="T_Book1_Du toan truong tho 25.8.08 3 2 4 2" xfId="2942"/>
    <cellStyle name="T_Book1_Du toan truong tho 25.8.08 3 2 5" xfId="24030"/>
    <cellStyle name="T_Book1_Du toan truong tho 25.8.08 3 2 5 2" xfId="24032"/>
    <cellStyle name="T_Book1_Du toan truong tho 25.8.08 3 2 6" xfId="2262"/>
    <cellStyle name="T_Book1_Du toan truong tho 25.8.08 3 2 6 2" xfId="24039"/>
    <cellStyle name="T_Book1_Du toan truong tho 25.8.08 3 2 7" xfId="24047"/>
    <cellStyle name="T_Book1_Du toan truong tho 25.8.08 3 3" xfId="1834"/>
    <cellStyle name="T_Book1_Du toan truong tho 25.8.08 3 3 2" xfId="27101"/>
    <cellStyle name="T_Book1_Du toan truong tho 25.8.08 3 3 2 2" xfId="27102"/>
    <cellStyle name="T_Book1_Du toan truong tho 25.8.08 3 3 3" xfId="27103"/>
    <cellStyle name="T_Book1_Du toan truong tho 25.8.08 3 3 3 2" xfId="7647"/>
    <cellStyle name="T_Book1_Du toan truong tho 25.8.08 3 3 4" xfId="27104"/>
    <cellStyle name="T_Book1_Du toan truong tho 25.8.08 3 3 4 2" xfId="7668"/>
    <cellStyle name="T_Book1_Du toan truong tho 25.8.08 3 3 5" xfId="24076"/>
    <cellStyle name="T_Book1_Du toan truong tho 25.8.08 3 3 5 2" xfId="3247"/>
    <cellStyle name="T_Book1_Du toan truong tho 25.8.08 3 3 6" xfId="11536"/>
    <cellStyle name="T_Book1_Du toan truong tho 25.8.08 3 3 6 2" xfId="24083"/>
    <cellStyle name="T_Book1_Du toan truong tho 25.8.08 3 3 7" xfId="24097"/>
    <cellStyle name="T_Book1_Du toan truong tho 25.8.08 3 4" xfId="18061"/>
    <cellStyle name="T_Book1_Du toan truong tho 25.8.08 3 4 2" xfId="27105"/>
    <cellStyle name="T_Book1_Du toan truong tho 25.8.08 3 5" xfId="27106"/>
    <cellStyle name="T_Book1_Du toan truong tho 25.8.08 3 5 2" xfId="12865"/>
    <cellStyle name="T_Book1_Du toan truong tho 25.8.08 3 6" xfId="27107"/>
    <cellStyle name="T_Book1_Du toan truong tho 25.8.08 3 6 2" xfId="27108"/>
    <cellStyle name="T_Book1_Du toan truong tho 25.8.08 3 7" xfId="9988"/>
    <cellStyle name="T_Book1_Du toan truong tho 25.8.08 3 7 2" xfId="27110"/>
    <cellStyle name="T_Book1_Du toan truong tho 25.8.08 3 8" xfId="27112"/>
    <cellStyle name="T_Book1_Du toan truong tho 25.8.08 3 8 2" xfId="27113"/>
    <cellStyle name="T_Book1_Du toan truong tho 25.8.08 4" xfId="27115"/>
    <cellStyle name="T_Book1_Du toan truong tho 25.8.08 4 2" xfId="27116"/>
    <cellStyle name="T_Book1_Du toan truong tho 25.8.08 4 2 2" xfId="27117"/>
    <cellStyle name="T_Book1_Du toan truong tho 25.8.08 4 3" xfId="27118"/>
    <cellStyle name="T_Book1_Du toan truong tho 25.8.08 4 3 2" xfId="27119"/>
    <cellStyle name="T_Book1_Du toan truong tho 25.8.08 4 4" xfId="18066"/>
    <cellStyle name="T_Book1_Du toan truong tho 25.8.08 4 4 2" xfId="27120"/>
    <cellStyle name="T_Book1_Du toan truong tho 25.8.08 4 5" xfId="27122"/>
    <cellStyle name="T_Book1_Du toan truong tho 25.8.08 4 5 2" xfId="27123"/>
    <cellStyle name="T_Book1_Du toan truong tho 25.8.08 4 6" xfId="5580"/>
    <cellStyle name="T_Book1_Du toan truong tho 25.8.08 4 6 2" xfId="26571"/>
    <cellStyle name="T_Book1_Du toan truong tho 25.8.08 4 7" xfId="9990"/>
    <cellStyle name="T_Book1_Du toan truong tho 25.8.08 5" xfId="27125"/>
    <cellStyle name="T_Book1_Du toan truong tho 25.8.08 5 2" xfId="27127"/>
    <cellStyle name="T_Book1_Du toan truong tho 25.8.08 5 2 2" xfId="27129"/>
    <cellStyle name="T_Book1_Du toan truong tho 25.8.08 5 3" xfId="5360"/>
    <cellStyle name="T_Book1_Du toan truong tho 25.8.08 5 3 2" xfId="27131"/>
    <cellStyle name="T_Book1_Du toan truong tho 25.8.08 5 4" xfId="18069"/>
    <cellStyle name="T_Book1_Du toan truong tho 25.8.08 5 4 2" xfId="27132"/>
    <cellStyle name="T_Book1_Du toan truong tho 25.8.08 5 5" xfId="27133"/>
    <cellStyle name="T_Book1_Du toan truong tho 25.8.08 5 5 2" xfId="27134"/>
    <cellStyle name="T_Book1_Du toan truong tho 25.8.08 5 6" xfId="27135"/>
    <cellStyle name="T_Book1_Du toan truong tho 25.8.08 5 6 2" xfId="27137"/>
    <cellStyle name="T_Book1_Du toan truong tho 25.8.08 5 7" xfId="9994"/>
    <cellStyle name="T_Book1_Du toan truong tho 25.8.08 6" xfId="5007"/>
    <cellStyle name="T_Book1_Du toan truong tho 25.8.08 6 2" xfId="27138"/>
    <cellStyle name="T_Book1_Du toan truong tho 25.8.08 6 2 2" xfId="27139"/>
    <cellStyle name="T_Book1_Du toan truong tho 25.8.08 6 3" xfId="15803"/>
    <cellStyle name="T_Book1_Du toan truong tho 25.8.08 6 3 2" xfId="18187"/>
    <cellStyle name="T_Book1_Du toan truong tho 25.8.08 6 4" xfId="1088"/>
    <cellStyle name="T_Book1_Du toan truong tho 25.8.08 6 4 2" xfId="18191"/>
    <cellStyle name="T_Book1_Du toan truong tho 25.8.08 6 5" xfId="18194"/>
    <cellStyle name="T_Book1_Du toan truong tho 25.8.08 6 5 2" xfId="18197"/>
    <cellStyle name="T_Book1_Du toan truong tho 25.8.08 6 6" xfId="4641"/>
    <cellStyle name="T_Book1_Du toan truong tho 25.8.08 6 6 2" xfId="12886"/>
    <cellStyle name="T_Book1_Du toan truong tho 25.8.08 6 7" xfId="6401"/>
    <cellStyle name="T_Book1_Du toan truong tho 25.8.08 7" xfId="20261"/>
    <cellStyle name="T_Book1_Du toan truong tho 25.8.08 7 2" xfId="20263"/>
    <cellStyle name="T_Book1_Du toan truong tho 25.8.08 8" xfId="20265"/>
    <cellStyle name="T_Book1_Du toan truong tho 25.8.08 8 2" xfId="20268"/>
    <cellStyle name="T_Book1_Du toan truong tho 25.8.08 9" xfId="854"/>
    <cellStyle name="T_Book1_Du toan truong tho 25.8.08 9 2" xfId="20272"/>
    <cellStyle name="T_Book1_KHAI TOAN" xfId="25335"/>
    <cellStyle name="T_Book1_KHAI TOAN 10" xfId="27140"/>
    <cellStyle name="T_Book1_KHAI TOAN 10 2" xfId="27141"/>
    <cellStyle name="T_Book1_KHAI TOAN 11" xfId="27142"/>
    <cellStyle name="T_Book1_KHAI TOAN 11 2" xfId="27143"/>
    <cellStyle name="T_Book1_KHAI TOAN 2" xfId="27145"/>
    <cellStyle name="T_Book1_KHAI TOAN 2 2" xfId="27147"/>
    <cellStyle name="T_Book1_KHAI TOAN 2 2 2" xfId="27149"/>
    <cellStyle name="T_Book1_KHAI TOAN 2 2 2 2" xfId="27150"/>
    <cellStyle name="T_Book1_KHAI TOAN 2 2 3" xfId="15608"/>
    <cellStyle name="T_Book1_KHAI TOAN 2 2 3 2" xfId="27151"/>
    <cellStyle name="T_Book1_KHAI TOAN 2 2 4" xfId="27152"/>
    <cellStyle name="T_Book1_KHAI TOAN 2 2 4 2" xfId="27153"/>
    <cellStyle name="T_Book1_KHAI TOAN 2 2 5" xfId="27154"/>
    <cellStyle name="T_Book1_KHAI TOAN 2 2 5 2" xfId="15618"/>
    <cellStyle name="T_Book1_KHAI TOAN 2 2 6" xfId="27157"/>
    <cellStyle name="T_Book1_KHAI TOAN 2 2 6 2" xfId="15623"/>
    <cellStyle name="T_Book1_KHAI TOAN 2 2 7" xfId="4592"/>
    <cellStyle name="T_Book1_KHAI TOAN 2 3" xfId="27159"/>
    <cellStyle name="T_Book1_KHAI TOAN 2 3 2" xfId="27160"/>
    <cellStyle name="T_Book1_KHAI TOAN 2 3 2 2" xfId="27162"/>
    <cellStyle name="T_Book1_KHAI TOAN 2 3 3" xfId="15689"/>
    <cellStyle name="T_Book1_KHAI TOAN 2 3 3 2" xfId="27165"/>
    <cellStyle name="T_Book1_KHAI TOAN 2 3 4" xfId="27168"/>
    <cellStyle name="T_Book1_KHAI TOAN 2 3 4 2" xfId="2570"/>
    <cellStyle name="T_Book1_KHAI TOAN 2 3 5" xfId="27170"/>
    <cellStyle name="T_Book1_KHAI TOAN 2 3 5 2" xfId="27173"/>
    <cellStyle name="T_Book1_KHAI TOAN 2 3 6" xfId="27177"/>
    <cellStyle name="T_Book1_KHAI TOAN 2 3 6 2" xfId="25943"/>
    <cellStyle name="T_Book1_KHAI TOAN 2 3 7" xfId="15717"/>
    <cellStyle name="T_Book1_KHAI TOAN 2 4" xfId="27179"/>
    <cellStyle name="T_Book1_KHAI TOAN 2 4 2" xfId="27180"/>
    <cellStyle name="T_Book1_KHAI TOAN 2 5" xfId="27161"/>
    <cellStyle name="T_Book1_KHAI TOAN 2 5 2" xfId="27163"/>
    <cellStyle name="T_Book1_KHAI TOAN 2 6" xfId="15688"/>
    <cellStyle name="T_Book1_KHAI TOAN 2 6 2" xfId="27166"/>
    <cellStyle name="T_Book1_KHAI TOAN 2 7" xfId="27169"/>
    <cellStyle name="T_Book1_KHAI TOAN 2 7 2" xfId="2569"/>
    <cellStyle name="T_Book1_KHAI TOAN 2 8" xfId="27171"/>
    <cellStyle name="T_Book1_KHAI TOAN 2 8 2" xfId="27174"/>
    <cellStyle name="T_Book1_KHAI TOAN 3" xfId="27182"/>
    <cellStyle name="T_Book1_KHAI TOAN 3 2" xfId="27184"/>
    <cellStyle name="T_Book1_KHAI TOAN 3 2 2" xfId="27186"/>
    <cellStyle name="T_Book1_KHAI TOAN 3 2 2 2" xfId="27187"/>
    <cellStyle name="T_Book1_KHAI TOAN 3 2 3" xfId="27189"/>
    <cellStyle name="T_Book1_KHAI TOAN 3 2 3 2" xfId="27190"/>
    <cellStyle name="T_Book1_KHAI TOAN 3 2 4" xfId="27191"/>
    <cellStyle name="T_Book1_KHAI TOAN 3 2 4 2" xfId="27193"/>
    <cellStyle name="T_Book1_KHAI TOAN 3 2 5" xfId="11666"/>
    <cellStyle name="T_Book1_KHAI TOAN 3 2 5 2" xfId="27195"/>
    <cellStyle name="T_Book1_KHAI TOAN 3 2 6" xfId="27197"/>
    <cellStyle name="T_Book1_KHAI TOAN 3 2 6 2" xfId="27199"/>
    <cellStyle name="T_Book1_KHAI TOAN 3 2 7" xfId="27201"/>
    <cellStyle name="T_Book1_KHAI TOAN 3 3" xfId="27202"/>
    <cellStyle name="T_Book1_KHAI TOAN 3 3 2" xfId="6630"/>
    <cellStyle name="T_Book1_KHAI TOAN 3 3 2 2" xfId="2055"/>
    <cellStyle name="T_Book1_KHAI TOAN 3 3 3" xfId="8762"/>
    <cellStyle name="T_Book1_KHAI TOAN 3 3 3 2" xfId="8764"/>
    <cellStyle name="T_Book1_KHAI TOAN 3 3 4" xfId="8769"/>
    <cellStyle name="T_Book1_KHAI TOAN 3 3 4 2" xfId="27203"/>
    <cellStyle name="T_Book1_KHAI TOAN 3 3 5" xfId="11673"/>
    <cellStyle name="T_Book1_KHAI TOAN 3 3 5 2" xfId="27205"/>
    <cellStyle name="T_Book1_KHAI TOAN 3 3 6" xfId="27208"/>
    <cellStyle name="T_Book1_KHAI TOAN 3 3 6 2" xfId="27210"/>
    <cellStyle name="T_Book1_KHAI TOAN 3 3 7" xfId="27211"/>
    <cellStyle name="T_Book1_KHAI TOAN 3 4" xfId="27212"/>
    <cellStyle name="T_Book1_KHAI TOAN 3 4 2" xfId="27213"/>
    <cellStyle name="T_Book1_KHAI TOAN 3 5" xfId="27181"/>
    <cellStyle name="T_Book1_KHAI TOAN 3 5 2" xfId="27214"/>
    <cellStyle name="T_Book1_KHAI TOAN 3 6" xfId="7509"/>
    <cellStyle name="T_Book1_KHAI TOAN 3 6 2" xfId="27215"/>
    <cellStyle name="T_Book1_KHAI TOAN 3 7" xfId="27216"/>
    <cellStyle name="T_Book1_KHAI TOAN 3 7 2" xfId="27217"/>
    <cellStyle name="T_Book1_KHAI TOAN 3 8" xfId="27218"/>
    <cellStyle name="T_Book1_KHAI TOAN 3 8 2" xfId="27220"/>
    <cellStyle name="T_Book1_KHAI TOAN 4" xfId="4504"/>
    <cellStyle name="T_Book1_KHAI TOAN 4 2" xfId="27221"/>
    <cellStyle name="T_Book1_KHAI TOAN 4 2 2" xfId="27222"/>
    <cellStyle name="T_Book1_KHAI TOAN 4 3" xfId="27223"/>
    <cellStyle name="T_Book1_KHAI TOAN 4 3 2" xfId="4644"/>
    <cellStyle name="T_Book1_KHAI TOAN 4 4" xfId="27224"/>
    <cellStyle name="T_Book1_KHAI TOAN 4 4 2" xfId="27225"/>
    <cellStyle name="T_Book1_KHAI TOAN 4 5" xfId="27164"/>
    <cellStyle name="T_Book1_KHAI TOAN 4 5 2" xfId="13284"/>
    <cellStyle name="T_Book1_KHAI TOAN 4 6" xfId="15829"/>
    <cellStyle name="T_Book1_KHAI TOAN 4 6 2" xfId="27226"/>
    <cellStyle name="T_Book1_KHAI TOAN 4 7" xfId="27228"/>
    <cellStyle name="T_Book1_KHAI TOAN 5" xfId="27230"/>
    <cellStyle name="T_Book1_KHAI TOAN 5 2" xfId="27231"/>
    <cellStyle name="T_Book1_KHAI TOAN 5 2 2" xfId="27232"/>
    <cellStyle name="T_Book1_KHAI TOAN 5 3" xfId="27233"/>
    <cellStyle name="T_Book1_KHAI TOAN 5 3 2" xfId="27234"/>
    <cellStyle name="T_Book1_KHAI TOAN 5 4" xfId="11989"/>
    <cellStyle name="T_Book1_KHAI TOAN 5 4 2" xfId="27236"/>
    <cellStyle name="T_Book1_KHAI TOAN 5 5" xfId="27167"/>
    <cellStyle name="T_Book1_KHAI TOAN 5 5 2" xfId="7550"/>
    <cellStyle name="T_Book1_KHAI TOAN 5 6" xfId="22926"/>
    <cellStyle name="T_Book1_KHAI TOAN 5 6 2" xfId="8373"/>
    <cellStyle name="T_Book1_KHAI TOAN 5 7" xfId="27237"/>
    <cellStyle name="T_Book1_KHAI TOAN 6" xfId="27239"/>
    <cellStyle name="T_Book1_KHAI TOAN 6 2" xfId="21358"/>
    <cellStyle name="T_Book1_KHAI TOAN 6 2 2" xfId="11256"/>
    <cellStyle name="T_Book1_KHAI TOAN 6 3" xfId="15859"/>
    <cellStyle name="T_Book1_KHAI TOAN 6 3 2" xfId="11279"/>
    <cellStyle name="T_Book1_KHAI TOAN 6 4" xfId="15185"/>
    <cellStyle name="T_Book1_KHAI TOAN 6 4 2" xfId="21403"/>
    <cellStyle name="T_Book1_KHAI TOAN 6 5" xfId="2568"/>
    <cellStyle name="T_Book1_KHAI TOAN 6 5 2" xfId="21409"/>
    <cellStyle name="T_Book1_KHAI TOAN 6 6" xfId="21415"/>
    <cellStyle name="T_Book1_KHAI TOAN 6 6 2" xfId="6971"/>
    <cellStyle name="T_Book1_KHAI TOAN 6 7" xfId="27241"/>
    <cellStyle name="T_Book1_KHAI TOAN 7" xfId="27242"/>
    <cellStyle name="T_Book1_KHAI TOAN 7 2" xfId="27243"/>
    <cellStyle name="T_Book1_KHAI TOAN 8" xfId="4785"/>
    <cellStyle name="T_Book1_KHAI TOAN 8 2" xfId="25934"/>
    <cellStyle name="T_Book1_KHAI TOAN 9" xfId="24703"/>
    <cellStyle name="T_Book1_KHAI TOAN 9 2" xfId="24709"/>
    <cellStyle name="T_Book1_mo ta tong quan" xfId="27244"/>
    <cellStyle name="T_Book1_mo ta tong quan 10" xfId="12405"/>
    <cellStyle name="T_Book1_mo ta tong quan 10 2" xfId="27245"/>
    <cellStyle name="T_Book1_mo ta tong quan 11" xfId="27246"/>
    <cellStyle name="T_Book1_mo ta tong quan 11 2" xfId="27248"/>
    <cellStyle name="T_Book1_mo ta tong quan 2" xfId="27249"/>
    <cellStyle name="T_Book1_mo ta tong quan 2 2" xfId="22698"/>
    <cellStyle name="T_Book1_mo ta tong quan 2 2 2" xfId="3033"/>
    <cellStyle name="T_Book1_mo ta tong quan 2 2 2 2" xfId="27251"/>
    <cellStyle name="T_Book1_mo ta tong quan 2 2 3" xfId="27253"/>
    <cellStyle name="T_Book1_mo ta tong quan 2 2 3 2" xfId="27255"/>
    <cellStyle name="T_Book1_mo ta tong quan 2 2 4" xfId="23003"/>
    <cellStyle name="T_Book1_mo ta tong quan 2 2 4 2" xfId="27256"/>
    <cellStyle name="T_Book1_mo ta tong quan 2 2 5" xfId="27257"/>
    <cellStyle name="T_Book1_mo ta tong quan 2 2 5 2" xfId="27260"/>
    <cellStyle name="T_Book1_mo ta tong quan 2 2 6" xfId="27261"/>
    <cellStyle name="T_Book1_mo ta tong quan 2 2 6 2" xfId="27262"/>
    <cellStyle name="T_Book1_mo ta tong quan 2 2 7" xfId="27263"/>
    <cellStyle name="T_Book1_mo ta tong quan 2 3" xfId="27267"/>
    <cellStyle name="T_Book1_mo ta tong quan 2 3 2" xfId="26575"/>
    <cellStyle name="T_Book1_mo ta tong quan 2 3 2 2" xfId="26577"/>
    <cellStyle name="T_Book1_mo ta tong quan 2 3 3" xfId="26579"/>
    <cellStyle name="T_Book1_mo ta tong quan 2 3 3 2" xfId="26581"/>
    <cellStyle name="T_Book1_mo ta tong quan 2 3 4" xfId="23006"/>
    <cellStyle name="T_Book1_mo ta tong quan 2 3 4 2" xfId="26584"/>
    <cellStyle name="T_Book1_mo ta tong quan 2 3 5" xfId="27269"/>
    <cellStyle name="T_Book1_mo ta tong quan 2 3 5 2" xfId="27270"/>
    <cellStyle name="T_Book1_mo ta tong quan 2 3 6" xfId="27272"/>
    <cellStyle name="T_Book1_mo ta tong quan 2 3 6 2" xfId="27273"/>
    <cellStyle name="T_Book1_mo ta tong quan 2 3 7" xfId="27275"/>
    <cellStyle name="T_Book1_mo ta tong quan 2 4" xfId="27277"/>
    <cellStyle name="T_Book1_mo ta tong quan 2 4 2" xfId="1891"/>
    <cellStyle name="T_Book1_mo ta tong quan 2 5" xfId="16640"/>
    <cellStyle name="T_Book1_mo ta tong quan 2 5 2" xfId="26613"/>
    <cellStyle name="T_Book1_mo ta tong quan 2 6" xfId="27278"/>
    <cellStyle name="T_Book1_mo ta tong quan 2 6 2" xfId="26630"/>
    <cellStyle name="T_Book1_mo ta tong quan 2 7" xfId="24458"/>
    <cellStyle name="T_Book1_mo ta tong quan 2 7 2" xfId="1301"/>
    <cellStyle name="T_Book1_mo ta tong quan 2 8" xfId="1079"/>
    <cellStyle name="T_Book1_mo ta tong quan 2 8 2" xfId="24460"/>
    <cellStyle name="T_Book1_mo ta tong quan 3" xfId="21949"/>
    <cellStyle name="T_Book1_mo ta tong quan 3 2" xfId="22723"/>
    <cellStyle name="T_Book1_mo ta tong quan 3 2 2" xfId="27279"/>
    <cellStyle name="T_Book1_mo ta tong quan 3 2 2 2" xfId="27280"/>
    <cellStyle name="T_Book1_mo ta tong quan 3 2 3" xfId="27281"/>
    <cellStyle name="T_Book1_mo ta tong quan 3 2 3 2" xfId="27282"/>
    <cellStyle name="T_Book1_mo ta tong quan 3 2 4" xfId="23021"/>
    <cellStyle name="T_Book1_mo ta tong quan 3 2 4 2" xfId="19259"/>
    <cellStyle name="T_Book1_mo ta tong quan 3 2 5" xfId="27283"/>
    <cellStyle name="T_Book1_mo ta tong quan 3 2 5 2" xfId="27285"/>
    <cellStyle name="T_Book1_mo ta tong quan 3 2 6" xfId="27287"/>
    <cellStyle name="T_Book1_mo ta tong quan 3 2 6 2" xfId="27288"/>
    <cellStyle name="T_Book1_mo ta tong quan 3 2 7" xfId="27289"/>
    <cellStyle name="T_Book1_mo ta tong quan 3 3" xfId="27290"/>
    <cellStyle name="T_Book1_mo ta tong quan 3 3 2" xfId="27292"/>
    <cellStyle name="T_Book1_mo ta tong quan 3 3 2 2" xfId="27294"/>
    <cellStyle name="T_Book1_mo ta tong quan 3 3 3" xfId="27295"/>
    <cellStyle name="T_Book1_mo ta tong quan 3 3 3 2" xfId="27296"/>
    <cellStyle name="T_Book1_mo ta tong quan 3 3 4" xfId="23026"/>
    <cellStyle name="T_Book1_mo ta tong quan 3 3 4 2" xfId="27298"/>
    <cellStyle name="T_Book1_mo ta tong quan 3 3 5" xfId="27300"/>
    <cellStyle name="T_Book1_mo ta tong quan 3 3 5 2" xfId="27301"/>
    <cellStyle name="T_Book1_mo ta tong quan 3 3 6" xfId="27303"/>
    <cellStyle name="T_Book1_mo ta tong quan 3 3 6 2" xfId="27304"/>
    <cellStyle name="T_Book1_mo ta tong quan 3 3 7" xfId="27306"/>
    <cellStyle name="T_Book1_mo ta tong quan 3 4" xfId="27307"/>
    <cellStyle name="T_Book1_mo ta tong quan 3 4 2" xfId="27308"/>
    <cellStyle name="T_Book1_mo ta tong quan 3 5" xfId="11709"/>
    <cellStyle name="T_Book1_mo ta tong quan 3 5 2" xfId="27310"/>
    <cellStyle name="T_Book1_mo ta tong quan 3 6" xfId="27311"/>
    <cellStyle name="T_Book1_mo ta tong quan 3 6 2" xfId="27312"/>
    <cellStyle name="T_Book1_mo ta tong quan 3 7" xfId="24465"/>
    <cellStyle name="T_Book1_mo ta tong quan 3 7 2" xfId="24467"/>
    <cellStyle name="T_Book1_mo ta tong quan 3 8" xfId="9710"/>
    <cellStyle name="T_Book1_mo ta tong quan 3 8 2" xfId="24469"/>
    <cellStyle name="T_Book1_mo ta tong quan 4" xfId="27313"/>
    <cellStyle name="T_Book1_mo ta tong quan 4 2" xfId="27314"/>
    <cellStyle name="T_Book1_mo ta tong quan 4 2 2" xfId="26362"/>
    <cellStyle name="T_Book1_mo ta tong quan 4 3" xfId="27315"/>
    <cellStyle name="T_Book1_mo ta tong quan 4 3 2" xfId="12898"/>
    <cellStyle name="T_Book1_mo ta tong quan 4 4" xfId="27317"/>
    <cellStyle name="T_Book1_mo ta tong quan 4 4 2" xfId="2115"/>
    <cellStyle name="T_Book1_mo ta tong quan 4 5" xfId="267"/>
    <cellStyle name="T_Book1_mo ta tong quan 4 5 2" xfId="10280"/>
    <cellStyle name="T_Book1_mo ta tong quan 4 6" xfId="109"/>
    <cellStyle name="T_Book1_mo ta tong quan 4 6 2" xfId="27318"/>
    <cellStyle name="T_Book1_mo ta tong quan 4 7" xfId="24478"/>
    <cellStyle name="T_Book1_mo ta tong quan 5" xfId="27319"/>
    <cellStyle name="T_Book1_mo ta tong quan 5 2" xfId="27321"/>
    <cellStyle name="T_Book1_mo ta tong quan 5 2 2" xfId="27322"/>
    <cellStyle name="T_Book1_mo ta tong quan 5 3" xfId="27324"/>
    <cellStyle name="T_Book1_mo ta tong quan 5 3 2" xfId="13041"/>
    <cellStyle name="T_Book1_mo ta tong quan 5 4" xfId="27326"/>
    <cellStyle name="T_Book1_mo ta tong quan 5 4 2" xfId="13067"/>
    <cellStyle name="T_Book1_mo ta tong quan 5 5" xfId="16642"/>
    <cellStyle name="T_Book1_mo ta tong quan 5 5 2" xfId="27327"/>
    <cellStyle name="T_Book1_mo ta tong quan 5 6" xfId="27328"/>
    <cellStyle name="T_Book1_mo ta tong quan 5 6 2" xfId="27329"/>
    <cellStyle name="T_Book1_mo ta tong quan 5 7" xfId="24481"/>
    <cellStyle name="T_Book1_mo ta tong quan 6" xfId="27330"/>
    <cellStyle name="T_Book1_mo ta tong quan 6 2" xfId="7673"/>
    <cellStyle name="T_Book1_mo ta tong quan 6 2 2" xfId="8873"/>
    <cellStyle name="T_Book1_mo ta tong quan 6 3" xfId="2156"/>
    <cellStyle name="T_Book1_mo ta tong quan 6 3 2" xfId="8884"/>
    <cellStyle name="T_Book1_mo ta tong quan 6 4" xfId="4049"/>
    <cellStyle name="T_Book1_mo ta tong quan 6 4 2" xfId="8889"/>
    <cellStyle name="T_Book1_mo ta tong quan 6 5" xfId="8403"/>
    <cellStyle name="T_Book1_mo ta tong quan 6 5 2" xfId="8421"/>
    <cellStyle name="T_Book1_mo ta tong quan 6 6" xfId="8423"/>
    <cellStyle name="T_Book1_mo ta tong quan 6 6 2" xfId="8436"/>
    <cellStyle name="T_Book1_mo ta tong quan 6 7" xfId="1358"/>
    <cellStyle name="T_Book1_mo ta tong quan 7" xfId="27332"/>
    <cellStyle name="T_Book1_mo ta tong quan 7 2" xfId="27334"/>
    <cellStyle name="T_Book1_mo ta tong quan 8" xfId="27335"/>
    <cellStyle name="T_Book1_mo ta tong quan 8 2" xfId="27336"/>
    <cellStyle name="T_Book1_mo ta tong quan 9" xfId="27337"/>
    <cellStyle name="T_Book1_mo ta tong quan 9 2" xfId="27339"/>
    <cellStyle name="T_Book1_NAM LONG - DIEP" xfId="26244"/>
    <cellStyle name="T_Book1_NAM LONG - DIEP 10" xfId="6723"/>
    <cellStyle name="T_Book1_NAM LONG - DIEP 10 2" xfId="1445"/>
    <cellStyle name="T_Book1_NAM LONG - DIEP 11" xfId="19046"/>
    <cellStyle name="T_Book1_NAM LONG - DIEP 11 2" xfId="19048"/>
    <cellStyle name="T_Book1_NAM LONG - DIEP 2" xfId="26247"/>
    <cellStyle name="T_Book1_NAM LONG - DIEP 2 2" xfId="27341"/>
    <cellStyle name="T_Book1_NAM LONG - DIEP 2 2 2" xfId="16087"/>
    <cellStyle name="T_Book1_NAM LONG - DIEP 2 2 2 2" xfId="16091"/>
    <cellStyle name="T_Book1_NAM LONG - DIEP 2 2 3" xfId="16095"/>
    <cellStyle name="T_Book1_NAM LONG - DIEP 2 2 3 2" xfId="16098"/>
    <cellStyle name="T_Book1_NAM LONG - DIEP 2 2 4" xfId="2447"/>
    <cellStyle name="T_Book1_NAM LONG - DIEP 2 2 4 2" xfId="5110"/>
    <cellStyle name="T_Book1_NAM LONG - DIEP 2 2 5" xfId="27342"/>
    <cellStyle name="T_Book1_NAM LONG - DIEP 2 2 5 2" xfId="27344"/>
    <cellStyle name="T_Book1_NAM LONG - DIEP 2 2 6" xfId="27347"/>
    <cellStyle name="T_Book1_NAM LONG - DIEP 2 2 6 2" xfId="27349"/>
    <cellStyle name="T_Book1_NAM LONG - DIEP 2 2 7" xfId="27352"/>
    <cellStyle name="T_Book1_NAM LONG - DIEP 2 3" xfId="27353"/>
    <cellStyle name="T_Book1_NAM LONG - DIEP 2 3 2" xfId="7996"/>
    <cellStyle name="T_Book1_NAM LONG - DIEP 2 3 2 2" xfId="16108"/>
    <cellStyle name="T_Book1_NAM LONG - DIEP 2 3 3" xfId="14428"/>
    <cellStyle name="T_Book1_NAM LONG - DIEP 2 3 3 2" xfId="16111"/>
    <cellStyle name="T_Book1_NAM LONG - DIEP 2 3 4" xfId="14692"/>
    <cellStyle name="T_Book1_NAM LONG - DIEP 2 3 4 2" xfId="27356"/>
    <cellStyle name="T_Book1_NAM LONG - DIEP 2 3 5" xfId="27358"/>
    <cellStyle name="T_Book1_NAM LONG - DIEP 2 3 5 2" xfId="27362"/>
    <cellStyle name="T_Book1_NAM LONG - DIEP 2 3 6" xfId="27365"/>
    <cellStyle name="T_Book1_NAM LONG - DIEP 2 3 6 2" xfId="27369"/>
    <cellStyle name="T_Book1_NAM LONG - DIEP 2 3 7" xfId="27371"/>
    <cellStyle name="T_Book1_NAM LONG - DIEP 2 4" xfId="27372"/>
    <cellStyle name="T_Book1_NAM LONG - DIEP 2 4 2" xfId="16118"/>
    <cellStyle name="T_Book1_NAM LONG - DIEP 2 5" xfId="27373"/>
    <cellStyle name="T_Book1_NAM LONG - DIEP 2 5 2" xfId="5303"/>
    <cellStyle name="T_Book1_NAM LONG - DIEP 2 6" xfId="27374"/>
    <cellStyle name="T_Book1_NAM LONG - DIEP 2 6 2" xfId="27375"/>
    <cellStyle name="T_Book1_NAM LONG - DIEP 2 7" xfId="27379"/>
    <cellStyle name="T_Book1_NAM LONG - DIEP 2 7 2" xfId="20734"/>
    <cellStyle name="T_Book1_NAM LONG - DIEP 2 8" xfId="27380"/>
    <cellStyle name="T_Book1_NAM LONG - DIEP 2 8 2" xfId="20749"/>
    <cellStyle name="T_Book1_NAM LONG - DIEP 3" xfId="23398"/>
    <cellStyle name="T_Book1_NAM LONG - DIEP 3 2" xfId="13624"/>
    <cellStyle name="T_Book1_NAM LONG - DIEP 3 2 2" xfId="15767"/>
    <cellStyle name="T_Book1_NAM LONG - DIEP 3 2 2 2" xfId="27381"/>
    <cellStyle name="T_Book1_NAM LONG - DIEP 3 2 3" xfId="27382"/>
    <cellStyle name="T_Book1_NAM LONG - DIEP 3 2 3 2" xfId="2736"/>
    <cellStyle name="T_Book1_NAM LONG - DIEP 3 2 4" xfId="2973"/>
    <cellStyle name="T_Book1_NAM LONG - DIEP 3 2 4 2" xfId="27384"/>
    <cellStyle name="T_Book1_NAM LONG - DIEP 3 2 5" xfId="27386"/>
    <cellStyle name="T_Book1_NAM LONG - DIEP 3 2 5 2" xfId="27387"/>
    <cellStyle name="T_Book1_NAM LONG - DIEP 3 2 6" xfId="27389"/>
    <cellStyle name="T_Book1_NAM LONG - DIEP 3 2 6 2" xfId="27392"/>
    <cellStyle name="T_Book1_NAM LONG - DIEP 3 2 7" xfId="6345"/>
    <cellStyle name="T_Book1_NAM LONG - DIEP 3 3" xfId="27393"/>
    <cellStyle name="T_Book1_NAM LONG - DIEP 3 3 2" xfId="27394"/>
    <cellStyle name="T_Book1_NAM LONG - DIEP 3 3 2 2" xfId="6663"/>
    <cellStyle name="T_Book1_NAM LONG - DIEP 3 3 3" xfId="27395"/>
    <cellStyle name="T_Book1_NAM LONG - DIEP 3 3 3 2" xfId="18574"/>
    <cellStyle name="T_Book1_NAM LONG - DIEP 3 3 4" xfId="27396"/>
    <cellStyle name="T_Book1_NAM LONG - DIEP 3 3 4 2" xfId="18592"/>
    <cellStyle name="T_Book1_NAM LONG - DIEP 3 3 5" xfId="27397"/>
    <cellStyle name="T_Book1_NAM LONG - DIEP 3 3 5 2" xfId="27399"/>
    <cellStyle name="T_Book1_NAM LONG - DIEP 3 3 6" xfId="27401"/>
    <cellStyle name="T_Book1_NAM LONG - DIEP 3 3 6 2" xfId="27403"/>
    <cellStyle name="T_Book1_NAM LONG - DIEP 3 3 7" xfId="2508"/>
    <cellStyle name="T_Book1_NAM LONG - DIEP 3 4" xfId="9982"/>
    <cellStyle name="T_Book1_NAM LONG - DIEP 3 4 2" xfId="9985"/>
    <cellStyle name="T_Book1_NAM LONG - DIEP 3 5" xfId="10049"/>
    <cellStyle name="T_Book1_NAM LONG - DIEP 3 5 2" xfId="10056"/>
    <cellStyle name="T_Book1_NAM LONG - DIEP 3 6" xfId="10151"/>
    <cellStyle name="T_Book1_NAM LONG - DIEP 3 6 2" xfId="1571"/>
    <cellStyle name="T_Book1_NAM LONG - DIEP 3 7" xfId="10173"/>
    <cellStyle name="T_Book1_NAM LONG - DIEP 3 7 2" xfId="10176"/>
    <cellStyle name="T_Book1_NAM LONG - DIEP 3 8" xfId="2495"/>
    <cellStyle name="T_Book1_NAM LONG - DIEP 3 8 2" xfId="2890"/>
    <cellStyle name="T_Book1_NAM LONG - DIEP 4" xfId="27405"/>
    <cellStyle name="T_Book1_NAM LONG - DIEP 4 2" xfId="27407"/>
    <cellStyle name="T_Book1_NAM LONG - DIEP 4 2 2" xfId="27408"/>
    <cellStyle name="T_Book1_NAM LONG - DIEP 4 3" xfId="27410"/>
    <cellStyle name="T_Book1_NAM LONG - DIEP 4 3 2" xfId="27411"/>
    <cellStyle name="T_Book1_NAM LONG - DIEP 4 4" xfId="14331"/>
    <cellStyle name="T_Book1_NAM LONG - DIEP 4 4 2" xfId="24931"/>
    <cellStyle name="T_Book1_NAM LONG - DIEP 4 5" xfId="24941"/>
    <cellStyle name="T_Book1_NAM LONG - DIEP 4 5 2" xfId="14531"/>
    <cellStyle name="T_Book1_NAM LONG - DIEP 4 6" xfId="24943"/>
    <cellStyle name="T_Book1_NAM LONG - DIEP 4 6 2" xfId="24946"/>
    <cellStyle name="T_Book1_NAM LONG - DIEP 4 7" xfId="2791"/>
    <cellStyle name="T_Book1_NAM LONG - DIEP 5" xfId="27413"/>
    <cellStyle name="T_Book1_NAM LONG - DIEP 5 2" xfId="27415"/>
    <cellStyle name="T_Book1_NAM LONG - DIEP 5 2 2" xfId="27416"/>
    <cellStyle name="T_Book1_NAM LONG - DIEP 5 3" xfId="27418"/>
    <cellStyle name="T_Book1_NAM LONG - DIEP 5 3 2" xfId="27419"/>
    <cellStyle name="T_Book1_NAM LONG - DIEP 5 4" xfId="14335"/>
    <cellStyle name="T_Book1_NAM LONG - DIEP 5 4 2" xfId="24679"/>
    <cellStyle name="T_Book1_NAM LONG - DIEP 5 5" xfId="4188"/>
    <cellStyle name="T_Book1_NAM LONG - DIEP 5 5 2" xfId="5995"/>
    <cellStyle name="T_Book1_NAM LONG - DIEP 5 6" xfId="24683"/>
    <cellStyle name="T_Book1_NAM LONG - DIEP 5 6 2" xfId="24687"/>
    <cellStyle name="T_Book1_NAM LONG - DIEP 5 7" xfId="24693"/>
    <cellStyle name="T_Book1_NAM LONG - DIEP 6" xfId="21510"/>
    <cellStyle name="T_Book1_NAM LONG - DIEP 6 2" xfId="27421"/>
    <cellStyle name="T_Book1_NAM LONG - DIEP 6 2 2" xfId="25313"/>
    <cellStyle name="T_Book1_NAM LONG - DIEP 6 3" xfId="27422"/>
    <cellStyle name="T_Book1_NAM LONG - DIEP 6 3 2" xfId="24706"/>
    <cellStyle name="T_Book1_NAM LONG - DIEP 6 4" xfId="14344"/>
    <cellStyle name="T_Book1_NAM LONG - DIEP 6 4 2" xfId="24712"/>
    <cellStyle name="T_Book1_NAM LONG - DIEP 6 5" xfId="24715"/>
    <cellStyle name="T_Book1_NAM LONG - DIEP 6 5 2" xfId="1083"/>
    <cellStyle name="T_Book1_NAM LONG - DIEP 6 6" xfId="24719"/>
    <cellStyle name="T_Book1_NAM LONG - DIEP 6 6 2" xfId="24722"/>
    <cellStyle name="T_Book1_NAM LONG - DIEP 6 7" xfId="24725"/>
    <cellStyle name="T_Book1_NAM LONG - DIEP 7" xfId="3008"/>
    <cellStyle name="T_Book1_NAM LONG - DIEP 7 2" xfId="27423"/>
    <cellStyle name="T_Book1_NAM LONG - DIEP 8" xfId="2071"/>
    <cellStyle name="T_Book1_NAM LONG - DIEP 8 2" xfId="13661"/>
    <cellStyle name="T_Book1_NAM LONG - DIEP 9" xfId="27424"/>
    <cellStyle name="T_Book1_NAM LONG - DIEP 9 2" xfId="8495"/>
    <cellStyle name="T_Book1_Schematic Cost Plan - Basement 20032011" xfId="27425"/>
    <cellStyle name="T_Book1_Schematic Cost Plan - Basement 20032011 10" xfId="27426"/>
    <cellStyle name="T_Book1_Schematic Cost Plan - Basement 20032011 10 2" xfId="27428"/>
    <cellStyle name="T_Book1_Schematic Cost Plan - Basement 20032011 11" xfId="19638"/>
    <cellStyle name="T_Book1_Schematic Cost Plan - Basement 20032011 11 2" xfId="19641"/>
    <cellStyle name="T_Book1_Schematic Cost Plan - Basement 20032011 2" xfId="27431"/>
    <cellStyle name="T_Book1_Schematic Cost Plan - Basement 20032011 2 2" xfId="27432"/>
    <cellStyle name="T_Book1_Schematic Cost Plan - Basement 20032011 2 2 2" xfId="71"/>
    <cellStyle name="T_Book1_Schematic Cost Plan - Basement 20032011 2 2 2 2" xfId="27433"/>
    <cellStyle name="T_Book1_Schematic Cost Plan - Basement 20032011 2 2 3" xfId="27436"/>
    <cellStyle name="T_Book1_Schematic Cost Plan - Basement 20032011 2 2 3 2" xfId="27438"/>
    <cellStyle name="T_Book1_Schematic Cost Plan - Basement 20032011 2 2 4" xfId="27440"/>
    <cellStyle name="T_Book1_Schematic Cost Plan - Basement 20032011 2 2 4 2" xfId="3305"/>
    <cellStyle name="T_Book1_Schematic Cost Plan - Basement 20032011 2 2 5" xfId="27442"/>
    <cellStyle name="T_Book1_Schematic Cost Plan - Basement 20032011 2 2 5 2" xfId="27444"/>
    <cellStyle name="T_Book1_Schematic Cost Plan - Basement 20032011 2 2 6" xfId="18832"/>
    <cellStyle name="T_Book1_Schematic Cost Plan - Basement 20032011 2 2 6 2" xfId="15276"/>
    <cellStyle name="T_Book1_Schematic Cost Plan - Basement 20032011 2 2 7" xfId="18836"/>
    <cellStyle name="T_Book1_Schematic Cost Plan - Basement 20032011 2 3" xfId="27446"/>
    <cellStyle name="T_Book1_Schematic Cost Plan - Basement 20032011 2 3 2" xfId="2461"/>
    <cellStyle name="T_Book1_Schematic Cost Plan - Basement 20032011 2 3 2 2" xfId="27447"/>
    <cellStyle name="T_Book1_Schematic Cost Plan - Basement 20032011 2 3 3" xfId="27449"/>
    <cellStyle name="T_Book1_Schematic Cost Plan - Basement 20032011 2 3 3 2" xfId="27451"/>
    <cellStyle name="T_Book1_Schematic Cost Plan - Basement 20032011 2 3 4" xfId="27453"/>
    <cellStyle name="T_Book1_Schematic Cost Plan - Basement 20032011 2 3 4 2" xfId="12071"/>
    <cellStyle name="T_Book1_Schematic Cost Plan - Basement 20032011 2 3 5" xfId="27455"/>
    <cellStyle name="T_Book1_Schematic Cost Plan - Basement 20032011 2 3 5 2" xfId="15201"/>
    <cellStyle name="T_Book1_Schematic Cost Plan - Basement 20032011 2 3 6" xfId="375"/>
    <cellStyle name="T_Book1_Schematic Cost Plan - Basement 20032011 2 3 6 2" xfId="5033"/>
    <cellStyle name="T_Book1_Schematic Cost Plan - Basement 20032011 2 3 7" xfId="27457"/>
    <cellStyle name="T_Book1_Schematic Cost Plan - Basement 20032011 2 4" xfId="27458"/>
    <cellStyle name="T_Book1_Schematic Cost Plan - Basement 20032011 2 4 2" xfId="27459"/>
    <cellStyle name="T_Book1_Schematic Cost Plan - Basement 20032011 2 5" xfId="20879"/>
    <cellStyle name="T_Book1_Schematic Cost Plan - Basement 20032011 2 5 2" xfId="27460"/>
    <cellStyle name="T_Book1_Schematic Cost Plan - Basement 20032011 2 6" xfId="14275"/>
    <cellStyle name="T_Book1_Schematic Cost Plan - Basement 20032011 2 6 2" xfId="27461"/>
    <cellStyle name="T_Book1_Schematic Cost Plan - Basement 20032011 2 7" xfId="27462"/>
    <cellStyle name="T_Book1_Schematic Cost Plan - Basement 20032011 2 7 2" xfId="27463"/>
    <cellStyle name="T_Book1_Schematic Cost Plan - Basement 20032011 2 8" xfId="27464"/>
    <cellStyle name="T_Book1_Schematic Cost Plan - Basement 20032011 2 8 2" xfId="27465"/>
    <cellStyle name="T_Book1_Schematic Cost Plan - Basement 20032011 3" xfId="27467"/>
    <cellStyle name="T_Book1_Schematic Cost Plan - Basement 20032011 3 2" xfId="27468"/>
    <cellStyle name="T_Book1_Schematic Cost Plan - Basement 20032011 3 2 2" xfId="16421"/>
    <cellStyle name="T_Book1_Schematic Cost Plan - Basement 20032011 3 2 2 2" xfId="27470"/>
    <cellStyle name="T_Book1_Schematic Cost Plan - Basement 20032011 3 2 3" xfId="2661"/>
    <cellStyle name="T_Book1_Schematic Cost Plan - Basement 20032011 3 2 3 2" xfId="27471"/>
    <cellStyle name="T_Book1_Schematic Cost Plan - Basement 20032011 3 2 4" xfId="27473"/>
    <cellStyle name="T_Book1_Schematic Cost Plan - Basement 20032011 3 2 4 2" xfId="14617"/>
    <cellStyle name="T_Book1_Schematic Cost Plan - Basement 20032011 3 2 5" xfId="27474"/>
    <cellStyle name="T_Book1_Schematic Cost Plan - Basement 20032011 3 2 5 2" xfId="2505"/>
    <cellStyle name="T_Book1_Schematic Cost Plan - Basement 20032011 3 2 6" xfId="27476"/>
    <cellStyle name="T_Book1_Schematic Cost Plan - Basement 20032011 3 2 6 2" xfId="7132"/>
    <cellStyle name="T_Book1_Schematic Cost Plan - Basement 20032011 3 2 7" xfId="27477"/>
    <cellStyle name="T_Book1_Schematic Cost Plan - Basement 20032011 3 3" xfId="27478"/>
    <cellStyle name="T_Book1_Schematic Cost Plan - Basement 20032011 3 3 2" xfId="3935"/>
    <cellStyle name="T_Book1_Schematic Cost Plan - Basement 20032011 3 3 2 2" xfId="27480"/>
    <cellStyle name="T_Book1_Schematic Cost Plan - Basement 20032011 3 3 3" xfId="27481"/>
    <cellStyle name="T_Book1_Schematic Cost Plan - Basement 20032011 3 3 3 2" xfId="27482"/>
    <cellStyle name="T_Book1_Schematic Cost Plan - Basement 20032011 3 3 4" xfId="27483"/>
    <cellStyle name="T_Book1_Schematic Cost Plan - Basement 20032011 3 3 4 2" xfId="27484"/>
    <cellStyle name="T_Book1_Schematic Cost Plan - Basement 20032011 3 3 5" xfId="27487"/>
    <cellStyle name="T_Book1_Schematic Cost Plan - Basement 20032011 3 3 5 2" xfId="27488"/>
    <cellStyle name="T_Book1_Schematic Cost Plan - Basement 20032011 3 3 6" xfId="20417"/>
    <cellStyle name="T_Book1_Schematic Cost Plan - Basement 20032011 3 3 6 2" xfId="27490"/>
    <cellStyle name="T_Book1_Schematic Cost Plan - Basement 20032011 3 3 7" xfId="27491"/>
    <cellStyle name="T_Book1_Schematic Cost Plan - Basement 20032011 3 4" xfId="27492"/>
    <cellStyle name="T_Book1_Schematic Cost Plan - Basement 20032011 3 4 2" xfId="27495"/>
    <cellStyle name="T_Book1_Schematic Cost Plan - Basement 20032011 3 5" xfId="27498"/>
    <cellStyle name="T_Book1_Schematic Cost Plan - Basement 20032011 3 5 2" xfId="27501"/>
    <cellStyle name="T_Book1_Schematic Cost Plan - Basement 20032011 3 6" xfId="27503"/>
    <cellStyle name="T_Book1_Schematic Cost Plan - Basement 20032011 3 6 2" xfId="27506"/>
    <cellStyle name="T_Book1_Schematic Cost Plan - Basement 20032011 3 7" xfId="4806"/>
    <cellStyle name="T_Book1_Schematic Cost Plan - Basement 20032011 3 7 2" xfId="27508"/>
    <cellStyle name="T_Book1_Schematic Cost Plan - Basement 20032011 3 8" xfId="27511"/>
    <cellStyle name="T_Book1_Schematic Cost Plan - Basement 20032011 3 8 2" xfId="27514"/>
    <cellStyle name="T_Book1_Schematic Cost Plan - Basement 20032011 4" xfId="27519"/>
    <cellStyle name="T_Book1_Schematic Cost Plan - Basement 20032011 4 2" xfId="27520"/>
    <cellStyle name="T_Book1_Schematic Cost Plan - Basement 20032011 4 2 2" xfId="27522"/>
    <cellStyle name="T_Book1_Schematic Cost Plan - Basement 20032011 4 3" xfId="27525"/>
    <cellStyle name="T_Book1_Schematic Cost Plan - Basement 20032011 4 3 2" xfId="27527"/>
    <cellStyle name="T_Book1_Schematic Cost Plan - Basement 20032011 4 4" xfId="27530"/>
    <cellStyle name="T_Book1_Schematic Cost Plan - Basement 20032011 4 4 2" xfId="27533"/>
    <cellStyle name="T_Book1_Schematic Cost Plan - Basement 20032011 4 5" xfId="19624"/>
    <cellStyle name="T_Book1_Schematic Cost Plan - Basement 20032011 4 5 2" xfId="19628"/>
    <cellStyle name="T_Book1_Schematic Cost Plan - Basement 20032011 4 6" xfId="19632"/>
    <cellStyle name="T_Book1_Schematic Cost Plan - Basement 20032011 4 6 2" xfId="19635"/>
    <cellStyle name="T_Book1_Schematic Cost Plan - Basement 20032011 4 7" xfId="27537"/>
    <cellStyle name="T_Book1_Schematic Cost Plan - Basement 20032011 5" xfId="27539"/>
    <cellStyle name="T_Book1_Schematic Cost Plan - Basement 20032011 5 2" xfId="27540"/>
    <cellStyle name="T_Book1_Schematic Cost Plan - Basement 20032011 5 2 2" xfId="12366"/>
    <cellStyle name="T_Book1_Schematic Cost Plan - Basement 20032011 5 3" xfId="27541"/>
    <cellStyle name="T_Book1_Schematic Cost Plan - Basement 20032011 5 3 2" xfId="27542"/>
    <cellStyle name="T_Book1_Schematic Cost Plan - Basement 20032011 5 4" xfId="27543"/>
    <cellStyle name="T_Book1_Schematic Cost Plan - Basement 20032011 5 4 2" xfId="27545"/>
    <cellStyle name="T_Book1_Schematic Cost Plan - Basement 20032011 5 5" xfId="27548"/>
    <cellStyle name="T_Book1_Schematic Cost Plan - Basement 20032011 5 5 2" xfId="27550"/>
    <cellStyle name="T_Book1_Schematic Cost Plan - Basement 20032011 5 6" xfId="27553"/>
    <cellStyle name="T_Book1_Schematic Cost Plan - Basement 20032011 5 6 2" xfId="27555"/>
    <cellStyle name="T_Book1_Schematic Cost Plan - Basement 20032011 5 7" xfId="2324"/>
    <cellStyle name="T_Book1_Schematic Cost Plan - Basement 20032011 6" xfId="27557"/>
    <cellStyle name="T_Book1_Schematic Cost Plan - Basement 20032011 6 2" xfId="8663"/>
    <cellStyle name="T_Book1_Schematic Cost Plan - Basement 20032011 6 2 2" xfId="27560"/>
    <cellStyle name="T_Book1_Schematic Cost Plan - Basement 20032011 6 3" xfId="27562"/>
    <cellStyle name="T_Book1_Schematic Cost Plan - Basement 20032011 6 3 2" xfId="6948"/>
    <cellStyle name="T_Book1_Schematic Cost Plan - Basement 20032011 6 4" xfId="27564"/>
    <cellStyle name="T_Book1_Schematic Cost Plan - Basement 20032011 6 4 2" xfId="5341"/>
    <cellStyle name="T_Book1_Schematic Cost Plan - Basement 20032011 6 5" xfId="27569"/>
    <cellStyle name="T_Book1_Schematic Cost Plan - Basement 20032011 6 5 2" xfId="27573"/>
    <cellStyle name="T_Book1_Schematic Cost Plan - Basement 20032011 6 6" xfId="27577"/>
    <cellStyle name="T_Book1_Schematic Cost Plan - Basement 20032011 6 6 2" xfId="27581"/>
    <cellStyle name="T_Book1_Schematic Cost Plan - Basement 20032011 6 7" xfId="27584"/>
    <cellStyle name="T_Book1_Schematic Cost Plan - Basement 20032011 7" xfId="6117"/>
    <cellStyle name="T_Book1_Schematic Cost Plan - Basement 20032011 7 2" xfId="15958"/>
    <cellStyle name="T_Book1_Schematic Cost Plan - Basement 20032011 8" xfId="27587"/>
    <cellStyle name="T_Book1_Schematic Cost Plan - Basement 20032011 8 2" xfId="13214"/>
    <cellStyle name="T_Book1_Schematic Cost Plan - Basement 20032011 9" xfId="27588"/>
    <cellStyle name="T_Book1_Schematic Cost Plan - Basement 20032011 9 2" xfId="27589"/>
    <cellStyle name="T_Book1_Schematic Cost Plan (15-04-10) Basement" xfId="27590"/>
    <cellStyle name="T_Book1_Schematic Cost Plan (15-04-10) Basement 10" xfId="4882"/>
    <cellStyle name="T_Book1_Schematic Cost Plan (15-04-10) Basement 10 2" xfId="27591"/>
    <cellStyle name="T_Book1_Schematic Cost Plan (15-04-10) Basement 11" xfId="19448"/>
    <cellStyle name="T_Book1_Schematic Cost Plan (15-04-10) Basement 11 2" xfId="27594"/>
    <cellStyle name="T_Book1_Schematic Cost Plan (15-04-10) Basement 2" xfId="27596"/>
    <cellStyle name="T_Book1_Schematic Cost Plan (15-04-10) Basement 2 2" xfId="26431"/>
    <cellStyle name="T_Book1_Schematic Cost Plan (15-04-10) Basement 2 2 2" xfId="26434"/>
    <cellStyle name="T_Book1_Schematic Cost Plan (15-04-10) Basement 2 2 2 2" xfId="27597"/>
    <cellStyle name="T_Book1_Schematic Cost Plan (15-04-10) Basement 2 2 3" xfId="27598"/>
    <cellStyle name="T_Book1_Schematic Cost Plan (15-04-10) Basement 2 2 3 2" xfId="7662"/>
    <cellStyle name="T_Book1_Schematic Cost Plan (15-04-10) Basement 2 2 4" xfId="16646"/>
    <cellStyle name="T_Book1_Schematic Cost Plan (15-04-10) Basement 2 2 4 2" xfId="4324"/>
    <cellStyle name="T_Book1_Schematic Cost Plan (15-04-10) Basement 2 2 5" xfId="13594"/>
    <cellStyle name="T_Book1_Schematic Cost Plan (15-04-10) Basement 2 2 5 2" xfId="3134"/>
    <cellStyle name="T_Book1_Schematic Cost Plan (15-04-10) Basement 2 2 6" xfId="20641"/>
    <cellStyle name="T_Book1_Schematic Cost Plan (15-04-10) Basement 2 2 6 2" xfId="24092"/>
    <cellStyle name="T_Book1_Schematic Cost Plan (15-04-10) Basement 2 2 7" xfId="24491"/>
    <cellStyle name="T_Book1_Schematic Cost Plan (15-04-10) Basement 2 3" xfId="26437"/>
    <cellStyle name="T_Book1_Schematic Cost Plan (15-04-10) Basement 2 3 2" xfId="26440"/>
    <cellStyle name="T_Book1_Schematic Cost Plan (15-04-10) Basement 2 3 2 2" xfId="27599"/>
    <cellStyle name="T_Book1_Schematic Cost Plan (15-04-10) Basement 2 3 3" xfId="23277"/>
    <cellStyle name="T_Book1_Schematic Cost Plan (15-04-10) Basement 2 3 3 2" xfId="23280"/>
    <cellStyle name="T_Book1_Schematic Cost Plan (15-04-10) Basement 2 3 4" xfId="16654"/>
    <cellStyle name="T_Book1_Schematic Cost Plan (15-04-10) Basement 2 3 4 2" xfId="23283"/>
    <cellStyle name="T_Book1_Schematic Cost Plan (15-04-10) Basement 2 3 5" xfId="13598"/>
    <cellStyle name="T_Book1_Schematic Cost Plan (15-04-10) Basement 2 3 5 2" xfId="23286"/>
    <cellStyle name="T_Book1_Schematic Cost Plan (15-04-10) Basement 2 3 6" xfId="20647"/>
    <cellStyle name="T_Book1_Schematic Cost Plan (15-04-10) Basement 2 3 6 2" xfId="23290"/>
    <cellStyle name="T_Book1_Schematic Cost Plan (15-04-10) Basement 2 3 7" xfId="23294"/>
    <cellStyle name="T_Book1_Schematic Cost Plan (15-04-10) Basement 2 4" xfId="26443"/>
    <cellStyle name="T_Book1_Schematic Cost Plan (15-04-10) Basement 2 4 2" xfId="26449"/>
    <cellStyle name="T_Book1_Schematic Cost Plan (15-04-10) Basement 2 5" xfId="26452"/>
    <cellStyle name="T_Book1_Schematic Cost Plan (15-04-10) Basement 2 5 2" xfId="26455"/>
    <cellStyle name="T_Book1_Schematic Cost Plan (15-04-10) Basement 2 6" xfId="26458"/>
    <cellStyle name="T_Book1_Schematic Cost Plan (15-04-10) Basement 2 6 2" xfId="27601"/>
    <cellStyle name="T_Book1_Schematic Cost Plan (15-04-10) Basement 2 7" xfId="9150"/>
    <cellStyle name="T_Book1_Schematic Cost Plan (15-04-10) Basement 2 7 2" xfId="27602"/>
    <cellStyle name="T_Book1_Schematic Cost Plan (15-04-10) Basement 2 8" xfId="27604"/>
    <cellStyle name="T_Book1_Schematic Cost Plan (15-04-10) Basement 2 8 2" xfId="27605"/>
    <cellStyle name="T_Book1_Schematic Cost Plan (15-04-10) Basement 3" xfId="27607"/>
    <cellStyle name="T_Book1_Schematic Cost Plan (15-04-10) Basement 3 2" xfId="26466"/>
    <cellStyle name="T_Book1_Schematic Cost Plan (15-04-10) Basement 3 2 2" xfId="26469"/>
    <cellStyle name="T_Book1_Schematic Cost Plan (15-04-10) Basement 3 2 2 2" xfId="27610"/>
    <cellStyle name="T_Book1_Schematic Cost Plan (15-04-10) Basement 3 2 3" xfId="27612"/>
    <cellStyle name="T_Book1_Schematic Cost Plan (15-04-10) Basement 3 2 3 2" xfId="8039"/>
    <cellStyle name="T_Book1_Schematic Cost Plan (15-04-10) Basement 3 2 4" xfId="27614"/>
    <cellStyle name="T_Book1_Schematic Cost Plan (15-04-10) Basement 3 2 4 2" xfId="27616"/>
    <cellStyle name="T_Book1_Schematic Cost Plan (15-04-10) Basement 3 2 5" xfId="27617"/>
    <cellStyle name="T_Book1_Schematic Cost Plan (15-04-10) Basement 3 2 5 2" xfId="27619"/>
    <cellStyle name="T_Book1_Schematic Cost Plan (15-04-10) Basement 3 2 6" xfId="24511"/>
    <cellStyle name="T_Book1_Schematic Cost Plan (15-04-10) Basement 3 2 6 2" xfId="23374"/>
    <cellStyle name="T_Book1_Schematic Cost Plan (15-04-10) Basement 3 2 7" xfId="1327"/>
    <cellStyle name="T_Book1_Schematic Cost Plan (15-04-10) Basement 3 3" xfId="26471"/>
    <cellStyle name="T_Book1_Schematic Cost Plan (15-04-10) Basement 3 3 2" xfId="26474"/>
    <cellStyle name="T_Book1_Schematic Cost Plan (15-04-10) Basement 3 3 2 2" xfId="3698"/>
    <cellStyle name="T_Book1_Schematic Cost Plan (15-04-10) Basement 3 3 3" xfId="23307"/>
    <cellStyle name="T_Book1_Schematic Cost Plan (15-04-10) Basement 3 3 3 2" xfId="23310"/>
    <cellStyle name="T_Book1_Schematic Cost Plan (15-04-10) Basement 3 3 4" xfId="23314"/>
    <cellStyle name="T_Book1_Schematic Cost Plan (15-04-10) Basement 3 3 4 2" xfId="23318"/>
    <cellStyle name="T_Book1_Schematic Cost Plan (15-04-10) Basement 3 3 5" xfId="23321"/>
    <cellStyle name="T_Book1_Schematic Cost Plan (15-04-10) Basement 3 3 5 2" xfId="23325"/>
    <cellStyle name="T_Book1_Schematic Cost Plan (15-04-10) Basement 3 3 6" xfId="7199"/>
    <cellStyle name="T_Book1_Schematic Cost Plan (15-04-10) Basement 3 3 6 2" xfId="23329"/>
    <cellStyle name="T_Book1_Schematic Cost Plan (15-04-10) Basement 3 3 7" xfId="23331"/>
    <cellStyle name="T_Book1_Schematic Cost Plan (15-04-10) Basement 3 4" xfId="26477"/>
    <cellStyle name="T_Book1_Schematic Cost Plan (15-04-10) Basement 3 4 2" xfId="23983"/>
    <cellStyle name="T_Book1_Schematic Cost Plan (15-04-10) Basement 3 5" xfId="26480"/>
    <cellStyle name="T_Book1_Schematic Cost Plan (15-04-10) Basement 3 5 2" xfId="6433"/>
    <cellStyle name="T_Book1_Schematic Cost Plan (15-04-10) Basement 3 6" xfId="26482"/>
    <cellStyle name="T_Book1_Schematic Cost Plan (15-04-10) Basement 3 6 2" xfId="27620"/>
    <cellStyle name="T_Book1_Schematic Cost Plan (15-04-10) Basement 3 7" xfId="9154"/>
    <cellStyle name="T_Book1_Schematic Cost Plan (15-04-10) Basement 3 7 2" xfId="27621"/>
    <cellStyle name="T_Book1_Schematic Cost Plan (15-04-10) Basement 3 8" xfId="27622"/>
    <cellStyle name="T_Book1_Schematic Cost Plan (15-04-10) Basement 3 8 2" xfId="27623"/>
    <cellStyle name="T_Book1_Schematic Cost Plan (15-04-10) Basement 4" xfId="27625"/>
    <cellStyle name="T_Book1_Schematic Cost Plan (15-04-10) Basement 4 2" xfId="27627"/>
    <cellStyle name="T_Book1_Schematic Cost Plan (15-04-10) Basement 4 2 2" xfId="27629"/>
    <cellStyle name="T_Book1_Schematic Cost Plan (15-04-10) Basement 4 3" xfId="27632"/>
    <cellStyle name="T_Book1_Schematic Cost Plan (15-04-10) Basement 4 3 2" xfId="1997"/>
    <cellStyle name="T_Book1_Schematic Cost Plan (15-04-10) Basement 4 4" xfId="27635"/>
    <cellStyle name="T_Book1_Schematic Cost Plan (15-04-10) Basement 4 4 2" xfId="24380"/>
    <cellStyle name="T_Book1_Schematic Cost Plan (15-04-10) Basement 4 5" xfId="27638"/>
    <cellStyle name="T_Book1_Schematic Cost Plan (15-04-10) Basement 4 5 2" xfId="13272"/>
    <cellStyle name="T_Book1_Schematic Cost Plan (15-04-10) Basement 4 6" xfId="8872"/>
    <cellStyle name="T_Book1_Schematic Cost Plan (15-04-10) Basement 4 6 2" xfId="13275"/>
    <cellStyle name="T_Book1_Schematic Cost Plan (15-04-10) Basement 4 7" xfId="9159"/>
    <cellStyle name="T_Book1_Schematic Cost Plan (15-04-10) Basement 5" xfId="27092"/>
    <cellStyle name="T_Book1_Schematic Cost Plan (15-04-10) Basement 5 2" xfId="27640"/>
    <cellStyle name="T_Book1_Schematic Cost Plan (15-04-10) Basement 5 2 2" xfId="27642"/>
    <cellStyle name="T_Book1_Schematic Cost Plan (15-04-10) Basement 5 3" xfId="27645"/>
    <cellStyle name="T_Book1_Schematic Cost Plan (15-04-10) Basement 5 3 2" xfId="27647"/>
    <cellStyle name="T_Book1_Schematic Cost Plan (15-04-10) Basement 5 4" xfId="12163"/>
    <cellStyle name="T_Book1_Schematic Cost Plan (15-04-10) Basement 5 4 2" xfId="27650"/>
    <cellStyle name="T_Book1_Schematic Cost Plan (15-04-10) Basement 5 5" xfId="27653"/>
    <cellStyle name="T_Book1_Schematic Cost Plan (15-04-10) Basement 5 5 2" xfId="27654"/>
    <cellStyle name="T_Book1_Schematic Cost Plan (15-04-10) Basement 5 6" xfId="8883"/>
    <cellStyle name="T_Book1_Schematic Cost Plan (15-04-10) Basement 5 6 2" xfId="27655"/>
    <cellStyle name="T_Book1_Schematic Cost Plan (15-04-10) Basement 5 7" xfId="5607"/>
    <cellStyle name="T_Book1_Schematic Cost Plan (15-04-10) Basement 6" xfId="27656"/>
    <cellStyle name="T_Book1_Schematic Cost Plan (15-04-10) Basement 6 2" xfId="27657"/>
    <cellStyle name="T_Book1_Schematic Cost Plan (15-04-10) Basement 6 2 2" xfId="27658"/>
    <cellStyle name="T_Book1_Schematic Cost Plan (15-04-10) Basement 6 3" xfId="27659"/>
    <cellStyle name="T_Book1_Schematic Cost Plan (15-04-10) Basement 6 3 2" xfId="27660"/>
    <cellStyle name="T_Book1_Schematic Cost Plan (15-04-10) Basement 6 4" xfId="12231"/>
    <cellStyle name="T_Book1_Schematic Cost Plan (15-04-10) Basement 6 4 2" xfId="27662"/>
    <cellStyle name="T_Book1_Schematic Cost Plan (15-04-10) Basement 6 5" xfId="27663"/>
    <cellStyle name="T_Book1_Schematic Cost Plan (15-04-10) Basement 6 5 2" xfId="27664"/>
    <cellStyle name="T_Book1_Schematic Cost Plan (15-04-10) Basement 6 6" xfId="8888"/>
    <cellStyle name="T_Book1_Schematic Cost Plan (15-04-10) Basement 6 6 2" xfId="27665"/>
    <cellStyle name="T_Book1_Schematic Cost Plan (15-04-10) Basement 6 7" xfId="9173"/>
    <cellStyle name="T_Book1_Schematic Cost Plan (15-04-10) Basement 7" xfId="10988"/>
    <cellStyle name="T_Book1_Schematic Cost Plan (15-04-10) Basement 7 2" xfId="27666"/>
    <cellStyle name="T_Book1_Schematic Cost Plan (15-04-10) Basement 8" xfId="14798"/>
    <cellStyle name="T_Book1_Schematic Cost Plan (15-04-10) Basement 8 2" xfId="27668"/>
    <cellStyle name="T_Book1_Schematic Cost Plan (15-04-10) Basement 9" xfId="27669"/>
    <cellStyle name="T_Book1_Schematic Cost Plan (15-04-10) Basement 9 2" xfId="27672"/>
    <cellStyle name="T_Book1_Thiet bi" xfId="27673"/>
    <cellStyle name="T_Book1_Thiet bi 10" xfId="19864"/>
    <cellStyle name="T_Book1_Thiet bi 10 2" xfId="14515"/>
    <cellStyle name="T_Book1_Thiet bi 11" xfId="27675"/>
    <cellStyle name="T_Book1_Thiet bi 11 2" xfId="16447"/>
    <cellStyle name="T_Book1_Thiet bi 2" xfId="27677"/>
    <cellStyle name="T_Book1_Thiet bi 2 2" xfId="23393"/>
    <cellStyle name="T_Book1_Thiet bi 2 2 2" xfId="5755"/>
    <cellStyle name="T_Book1_Thiet bi 2 2 2 2" xfId="24104"/>
    <cellStyle name="T_Book1_Thiet bi 2 2 3" xfId="24106"/>
    <cellStyle name="T_Book1_Thiet bi 2 2 3 2" xfId="24108"/>
    <cellStyle name="T_Book1_Thiet bi 2 2 4" xfId="24111"/>
    <cellStyle name="T_Book1_Thiet bi 2 2 4 2" xfId="12398"/>
    <cellStyle name="T_Book1_Thiet bi 2 2 5" xfId="21506"/>
    <cellStyle name="T_Book1_Thiet bi 2 2 5 2" xfId="27678"/>
    <cellStyle name="T_Book1_Thiet bi 2 2 6" xfId="27679"/>
    <cellStyle name="T_Book1_Thiet bi 2 2 6 2" xfId="27680"/>
    <cellStyle name="T_Book1_Thiet bi 2 2 7" xfId="6901"/>
    <cellStyle name="T_Book1_Thiet bi 2 3" xfId="17683"/>
    <cellStyle name="T_Book1_Thiet bi 2 3 2" xfId="24120"/>
    <cellStyle name="T_Book1_Thiet bi 2 3 2 2" xfId="24122"/>
    <cellStyle name="T_Book1_Thiet bi 2 3 3" xfId="24125"/>
    <cellStyle name="T_Book1_Thiet bi 2 3 3 2" xfId="27682"/>
    <cellStyle name="T_Book1_Thiet bi 2 3 4" xfId="27684"/>
    <cellStyle name="T_Book1_Thiet bi 2 3 4 2" xfId="27685"/>
    <cellStyle name="T_Book1_Thiet bi 2 3 5" xfId="27688"/>
    <cellStyle name="T_Book1_Thiet bi 2 3 5 2" xfId="27689"/>
    <cellStyle name="T_Book1_Thiet bi 2 3 6" xfId="27691"/>
    <cellStyle name="T_Book1_Thiet bi 2 3 6 2" xfId="27692"/>
    <cellStyle name="T_Book1_Thiet bi 2 3 7" xfId="7688"/>
    <cellStyle name="T_Book1_Thiet bi 2 4" xfId="27693"/>
    <cellStyle name="T_Book1_Thiet bi 2 4 2" xfId="24135"/>
    <cellStyle name="T_Book1_Thiet bi 2 5" xfId="27694"/>
    <cellStyle name="T_Book1_Thiet bi 2 5 2" xfId="24146"/>
    <cellStyle name="T_Book1_Thiet bi 2 6" xfId="27695"/>
    <cellStyle name="T_Book1_Thiet bi 2 6 2" xfId="27696"/>
    <cellStyle name="T_Book1_Thiet bi 2 7" xfId="27697"/>
    <cellStyle name="T_Book1_Thiet bi 2 7 2" xfId="27698"/>
    <cellStyle name="T_Book1_Thiet bi 2 8" xfId="817"/>
    <cellStyle name="T_Book1_Thiet bi 2 8 2" xfId="27699"/>
    <cellStyle name="T_Book1_Thiet bi 3" xfId="27700"/>
    <cellStyle name="T_Book1_Thiet bi 3 2" xfId="445"/>
    <cellStyle name="T_Book1_Thiet bi 3 2 2" xfId="23406"/>
    <cellStyle name="T_Book1_Thiet bi 3 2 2 2" xfId="27080"/>
    <cellStyle name="T_Book1_Thiet bi 3 2 3" xfId="27701"/>
    <cellStyle name="T_Book1_Thiet bi 3 2 3 2" xfId="26637"/>
    <cellStyle name="T_Book1_Thiet bi 3 2 4" xfId="27704"/>
    <cellStyle name="T_Book1_Thiet bi 3 2 4 2" xfId="6287"/>
    <cellStyle name="T_Book1_Thiet bi 3 2 5" xfId="21514"/>
    <cellStyle name="T_Book1_Thiet bi 3 2 5 2" xfId="27707"/>
    <cellStyle name="T_Book1_Thiet bi 3 2 6" xfId="9409"/>
    <cellStyle name="T_Book1_Thiet bi 3 2 6 2" xfId="27710"/>
    <cellStyle name="T_Book1_Thiet bi 3 2 7" xfId="7725"/>
    <cellStyle name="T_Book1_Thiet bi 3 3" xfId="17691"/>
    <cellStyle name="T_Book1_Thiet bi 3 3 2" xfId="27713"/>
    <cellStyle name="T_Book1_Thiet bi 3 3 2 2" xfId="2261"/>
    <cellStyle name="T_Book1_Thiet bi 3 3 3" xfId="27716"/>
    <cellStyle name="T_Book1_Thiet bi 3 3 3 2" xfId="11535"/>
    <cellStyle name="T_Book1_Thiet bi 3 3 4" xfId="27719"/>
    <cellStyle name="T_Book1_Thiet bi 3 3 4 2" xfId="11544"/>
    <cellStyle name="T_Book1_Thiet bi 3 3 5" xfId="27722"/>
    <cellStyle name="T_Book1_Thiet bi 3 3 5 2" xfId="11548"/>
    <cellStyle name="T_Book1_Thiet bi 3 3 6" xfId="27724"/>
    <cellStyle name="T_Book1_Thiet bi 3 3 6 2" xfId="4131"/>
    <cellStyle name="T_Book1_Thiet bi 3 3 7" xfId="5734"/>
    <cellStyle name="T_Book1_Thiet bi 3 4" xfId="27727"/>
    <cellStyle name="T_Book1_Thiet bi 3 4 2" xfId="27728"/>
    <cellStyle name="T_Book1_Thiet bi 3 5" xfId="27732"/>
    <cellStyle name="T_Book1_Thiet bi 3 5 2" xfId="27733"/>
    <cellStyle name="T_Book1_Thiet bi 3 6" xfId="27735"/>
    <cellStyle name="T_Book1_Thiet bi 3 6 2" xfId="27736"/>
    <cellStyle name="T_Book1_Thiet bi 3 7" xfId="27738"/>
    <cellStyle name="T_Book1_Thiet bi 3 7 2" xfId="27739"/>
    <cellStyle name="T_Book1_Thiet bi 3 8" xfId="4861"/>
    <cellStyle name="T_Book1_Thiet bi 3 8 2" xfId="10489"/>
    <cellStyle name="T_Book1_Thiet bi 4" xfId="11328"/>
    <cellStyle name="T_Book1_Thiet bi 4 2" xfId="23421"/>
    <cellStyle name="T_Book1_Thiet bi 4 2 2" xfId="23424"/>
    <cellStyle name="T_Book1_Thiet bi 4 3" xfId="17697"/>
    <cellStyle name="T_Book1_Thiet bi 4 3 2" xfId="27740"/>
    <cellStyle name="T_Book1_Thiet bi 4 4" xfId="27741"/>
    <cellStyle name="T_Book1_Thiet bi 4 4 2" xfId="27742"/>
    <cellStyle name="T_Book1_Thiet bi 4 5" xfId="27743"/>
    <cellStyle name="T_Book1_Thiet bi 4 5 2" xfId="27744"/>
    <cellStyle name="T_Book1_Thiet bi 4 6" xfId="27745"/>
    <cellStyle name="T_Book1_Thiet bi 4 6 2" xfId="27746"/>
    <cellStyle name="T_Book1_Thiet bi 4 7" xfId="27747"/>
    <cellStyle name="T_Book1_Thiet bi 5" xfId="27748"/>
    <cellStyle name="T_Book1_Thiet bi 5 2" xfId="27749"/>
    <cellStyle name="T_Book1_Thiet bi 5 2 2" xfId="27750"/>
    <cellStyle name="T_Book1_Thiet bi 5 3" xfId="17700"/>
    <cellStyle name="T_Book1_Thiet bi 5 3 2" xfId="27751"/>
    <cellStyle name="T_Book1_Thiet bi 5 4" xfId="27752"/>
    <cellStyle name="T_Book1_Thiet bi 5 4 2" xfId="27753"/>
    <cellStyle name="T_Book1_Thiet bi 5 5" xfId="27754"/>
    <cellStyle name="T_Book1_Thiet bi 5 5 2" xfId="27755"/>
    <cellStyle name="T_Book1_Thiet bi 5 6" xfId="27756"/>
    <cellStyle name="T_Book1_Thiet bi 5 6 2" xfId="27757"/>
    <cellStyle name="T_Book1_Thiet bi 5 7" xfId="27758"/>
    <cellStyle name="T_Book1_Thiet bi 6" xfId="27759"/>
    <cellStyle name="T_Book1_Thiet bi 6 2" xfId="27760"/>
    <cellStyle name="T_Book1_Thiet bi 6 2 2" xfId="27761"/>
    <cellStyle name="T_Book1_Thiet bi 6 3" xfId="27762"/>
    <cellStyle name="T_Book1_Thiet bi 6 3 2" xfId="7951"/>
    <cellStyle name="T_Book1_Thiet bi 6 4" xfId="18384"/>
    <cellStyle name="T_Book1_Thiet bi 6 4 2" xfId="27764"/>
    <cellStyle name="T_Book1_Thiet bi 6 5" xfId="27766"/>
    <cellStyle name="T_Book1_Thiet bi 6 5 2" xfId="27767"/>
    <cellStyle name="T_Book1_Thiet bi 6 6" xfId="27769"/>
    <cellStyle name="T_Book1_Thiet bi 6 6 2" xfId="27770"/>
    <cellStyle name="T_Book1_Thiet bi 6 7" xfId="27772"/>
    <cellStyle name="T_Book1_Thiet bi 7" xfId="25343"/>
    <cellStyle name="T_Book1_Thiet bi 7 2" xfId="25345"/>
    <cellStyle name="T_Book1_Thiet bi 8" xfId="25350"/>
    <cellStyle name="T_Book1_Thiet bi 8 2" xfId="21421"/>
    <cellStyle name="T_Book1_Thiet bi 9" xfId="25356"/>
    <cellStyle name="T_Book1_Thiet bi 9 2" xfId="11137"/>
    <cellStyle name="T_Book1_Update rate-27.6.2008" xfId="14231"/>
    <cellStyle name="T_Book1_Update rate-27.6.2008 10" xfId="27773"/>
    <cellStyle name="T_Book1_Update rate-27.6.2008 10 2" xfId="21308"/>
    <cellStyle name="T_Book1_Update rate-27.6.2008 11" xfId="27774"/>
    <cellStyle name="T_Book1_Update rate-27.6.2008 11 2" xfId="21339"/>
    <cellStyle name="T_Book1_Update rate-27.6.2008 2" xfId="5178"/>
    <cellStyle name="T_Book1_Update rate-27.6.2008 2 2" xfId="27776"/>
    <cellStyle name="T_Book1_Update rate-27.6.2008 2 2 2" xfId="5944"/>
    <cellStyle name="T_Book1_Update rate-27.6.2008 2 2 2 2" xfId="27777"/>
    <cellStyle name="T_Book1_Update rate-27.6.2008 2 2 3" xfId="4008"/>
    <cellStyle name="T_Book1_Update rate-27.6.2008 2 2 3 2" xfId="27778"/>
    <cellStyle name="T_Book1_Update rate-27.6.2008 2 2 4" xfId="27779"/>
    <cellStyle name="T_Book1_Update rate-27.6.2008 2 2 4 2" xfId="27780"/>
    <cellStyle name="T_Book1_Update rate-27.6.2008 2 2 5" xfId="27781"/>
    <cellStyle name="T_Book1_Update rate-27.6.2008 2 2 5 2" xfId="786"/>
    <cellStyle name="T_Book1_Update rate-27.6.2008 2 2 6" xfId="22078"/>
    <cellStyle name="T_Book1_Update rate-27.6.2008 2 2 6 2" xfId="342"/>
    <cellStyle name="T_Book1_Update rate-27.6.2008 2 2 7" xfId="27782"/>
    <cellStyle name="T_Book1_Update rate-27.6.2008 2 3" xfId="21694"/>
    <cellStyle name="T_Book1_Update rate-27.6.2008 2 3 2" xfId="27783"/>
    <cellStyle name="T_Book1_Update rate-27.6.2008 2 3 2 2" xfId="27785"/>
    <cellStyle name="T_Book1_Update rate-27.6.2008 2 3 3" xfId="5088"/>
    <cellStyle name="T_Book1_Update rate-27.6.2008 2 3 3 2" xfId="27786"/>
    <cellStyle name="T_Book1_Update rate-27.6.2008 2 3 4" xfId="27787"/>
    <cellStyle name="T_Book1_Update rate-27.6.2008 2 3 4 2" xfId="27788"/>
    <cellStyle name="T_Book1_Update rate-27.6.2008 2 3 5" xfId="27789"/>
    <cellStyle name="T_Book1_Update rate-27.6.2008 2 3 5 2" xfId="27790"/>
    <cellStyle name="T_Book1_Update rate-27.6.2008 2 3 6" xfId="22087"/>
    <cellStyle name="T_Book1_Update rate-27.6.2008 2 3 6 2" xfId="27792"/>
    <cellStyle name="T_Book1_Update rate-27.6.2008 2 3 7" xfId="27794"/>
    <cellStyle name="T_Book1_Update rate-27.6.2008 2 4" xfId="27795"/>
    <cellStyle name="T_Book1_Update rate-27.6.2008 2 4 2" xfId="27796"/>
    <cellStyle name="T_Book1_Update rate-27.6.2008 2 5" xfId="27797"/>
    <cellStyle name="T_Book1_Update rate-27.6.2008 2 5 2" xfId="27801"/>
    <cellStyle name="T_Book1_Update rate-27.6.2008 2 6" xfId="27803"/>
    <cellStyle name="T_Book1_Update rate-27.6.2008 2 6 2" xfId="27805"/>
    <cellStyle name="T_Book1_Update rate-27.6.2008 2 7" xfId="9808"/>
    <cellStyle name="T_Book1_Update rate-27.6.2008 2 7 2" xfId="27808"/>
    <cellStyle name="T_Book1_Update rate-27.6.2008 2 8" xfId="10900"/>
    <cellStyle name="T_Book1_Update rate-27.6.2008 2 8 2" xfId="27811"/>
    <cellStyle name="T_Book1_Update rate-27.6.2008 3" xfId="3862"/>
    <cellStyle name="T_Book1_Update rate-27.6.2008 3 2" xfId="27812"/>
    <cellStyle name="T_Book1_Update rate-27.6.2008 3 2 2" xfId="27813"/>
    <cellStyle name="T_Book1_Update rate-27.6.2008 3 2 2 2" xfId="27814"/>
    <cellStyle name="T_Book1_Update rate-27.6.2008 3 2 3" xfId="27815"/>
    <cellStyle name="T_Book1_Update rate-27.6.2008 3 2 3 2" xfId="27816"/>
    <cellStyle name="T_Book1_Update rate-27.6.2008 3 2 4" xfId="27817"/>
    <cellStyle name="T_Book1_Update rate-27.6.2008 3 2 4 2" xfId="27819"/>
    <cellStyle name="T_Book1_Update rate-27.6.2008 3 2 5" xfId="27820"/>
    <cellStyle name="T_Book1_Update rate-27.6.2008 3 2 5 2" xfId="27821"/>
    <cellStyle name="T_Book1_Update rate-27.6.2008 3 2 6" xfId="22126"/>
    <cellStyle name="T_Book1_Update rate-27.6.2008 3 2 6 2" xfId="27822"/>
    <cellStyle name="T_Book1_Update rate-27.6.2008 3 2 7" xfId="10571"/>
    <cellStyle name="T_Book1_Update rate-27.6.2008 3 3" xfId="21697"/>
    <cellStyle name="T_Book1_Update rate-27.6.2008 3 3 2" xfId="27823"/>
    <cellStyle name="T_Book1_Update rate-27.6.2008 3 3 2 2" xfId="27824"/>
    <cellStyle name="T_Book1_Update rate-27.6.2008 3 3 3" xfId="27825"/>
    <cellStyle name="T_Book1_Update rate-27.6.2008 3 3 3 2" xfId="27826"/>
    <cellStyle name="T_Book1_Update rate-27.6.2008 3 3 4" xfId="27827"/>
    <cellStyle name="T_Book1_Update rate-27.6.2008 3 3 4 2" xfId="27830"/>
    <cellStyle name="T_Book1_Update rate-27.6.2008 3 3 5" xfId="27832"/>
    <cellStyle name="T_Book1_Update rate-27.6.2008 3 3 5 2" xfId="27834"/>
    <cellStyle name="T_Book1_Update rate-27.6.2008 3 3 6" xfId="22128"/>
    <cellStyle name="T_Book1_Update rate-27.6.2008 3 3 6 2" xfId="27836"/>
    <cellStyle name="T_Book1_Update rate-27.6.2008 3 3 7" xfId="17106"/>
    <cellStyle name="T_Book1_Update rate-27.6.2008 3 4" xfId="22564"/>
    <cellStyle name="T_Book1_Update rate-27.6.2008 3 4 2" xfId="27838"/>
    <cellStyle name="T_Book1_Update rate-27.6.2008 3 5" xfId="27839"/>
    <cellStyle name="T_Book1_Update rate-27.6.2008 3 5 2" xfId="27843"/>
    <cellStyle name="T_Book1_Update rate-27.6.2008 3 6" xfId="27845"/>
    <cellStyle name="T_Book1_Update rate-27.6.2008 3 6 2" xfId="18693"/>
    <cellStyle name="T_Book1_Update rate-27.6.2008 3 7" xfId="9816"/>
    <cellStyle name="T_Book1_Update rate-27.6.2008 3 7 2" xfId="18796"/>
    <cellStyle name="T_Book1_Update rate-27.6.2008 3 8" xfId="4542"/>
    <cellStyle name="T_Book1_Update rate-27.6.2008 3 8 2" xfId="18820"/>
    <cellStyle name="T_Book1_Update rate-27.6.2008 4" xfId="280"/>
    <cellStyle name="T_Book1_Update rate-27.6.2008 4 2" xfId="27847"/>
    <cellStyle name="T_Book1_Update rate-27.6.2008 4 2 2" xfId="27848"/>
    <cellStyle name="T_Book1_Update rate-27.6.2008 4 3" xfId="27849"/>
    <cellStyle name="T_Book1_Update rate-27.6.2008 4 3 2" xfId="27850"/>
    <cellStyle name="T_Book1_Update rate-27.6.2008 4 4" xfId="22568"/>
    <cellStyle name="T_Book1_Update rate-27.6.2008 4 4 2" xfId="8112"/>
    <cellStyle name="T_Book1_Update rate-27.6.2008 4 5" xfId="27852"/>
    <cellStyle name="T_Book1_Update rate-27.6.2008 4 5 2" xfId="27855"/>
    <cellStyle name="T_Book1_Update rate-27.6.2008 4 6" xfId="27858"/>
    <cellStyle name="T_Book1_Update rate-27.6.2008 4 6 2" xfId="22363"/>
    <cellStyle name="T_Book1_Update rate-27.6.2008 4 7" xfId="27859"/>
    <cellStyle name="T_Book1_Update rate-27.6.2008 5" xfId="27861"/>
    <cellStyle name="T_Book1_Update rate-27.6.2008 5 2" xfId="27863"/>
    <cellStyle name="T_Book1_Update rate-27.6.2008 5 2 2" xfId="27864"/>
    <cellStyle name="T_Book1_Update rate-27.6.2008 5 3" xfId="27865"/>
    <cellStyle name="T_Book1_Update rate-27.6.2008 5 3 2" xfId="27866"/>
    <cellStyle name="T_Book1_Update rate-27.6.2008 5 4" xfId="22572"/>
    <cellStyle name="T_Book1_Update rate-27.6.2008 5 4 2" xfId="27867"/>
    <cellStyle name="T_Book1_Update rate-27.6.2008 5 5" xfId="5152"/>
    <cellStyle name="T_Book1_Update rate-27.6.2008 5 5 2" xfId="27869"/>
    <cellStyle name="T_Book1_Update rate-27.6.2008 5 6" xfId="27872"/>
    <cellStyle name="T_Book1_Update rate-27.6.2008 5 6 2" xfId="27874"/>
    <cellStyle name="T_Book1_Update rate-27.6.2008 5 7" xfId="27876"/>
    <cellStyle name="T_Book1_Update rate-27.6.2008 6" xfId="27878"/>
    <cellStyle name="T_Book1_Update rate-27.6.2008 6 2" xfId="27881"/>
    <cellStyle name="T_Book1_Update rate-27.6.2008 6 2 2" xfId="27882"/>
    <cellStyle name="T_Book1_Update rate-27.6.2008 6 3" xfId="8023"/>
    <cellStyle name="T_Book1_Update rate-27.6.2008 6 3 2" xfId="27883"/>
    <cellStyle name="T_Book1_Update rate-27.6.2008 6 4" xfId="22576"/>
    <cellStyle name="T_Book1_Update rate-27.6.2008 6 4 2" xfId="27885"/>
    <cellStyle name="T_Book1_Update rate-27.6.2008 6 5" xfId="27887"/>
    <cellStyle name="T_Book1_Update rate-27.6.2008 6 5 2" xfId="3238"/>
    <cellStyle name="T_Book1_Update rate-27.6.2008 6 6" xfId="27889"/>
    <cellStyle name="T_Book1_Update rate-27.6.2008 6 6 2" xfId="27891"/>
    <cellStyle name="T_Book1_Update rate-27.6.2008 6 7" xfId="27893"/>
    <cellStyle name="T_Book1_Update rate-27.6.2008 7" xfId="18406"/>
    <cellStyle name="T_Book1_Update rate-27.6.2008 7 2" xfId="27895"/>
    <cellStyle name="T_Book1_Update rate-27.6.2008 8" xfId="27897"/>
    <cellStyle name="T_Book1_Update rate-27.6.2008 8 2" xfId="27899"/>
    <cellStyle name="T_Book1_Update rate-27.6.2008 9" xfId="27902"/>
    <cellStyle name="T_Book1_Update rate-27.6.2008 9 2" xfId="22629"/>
    <cellStyle name="T_Book1_View &amp; check" xfId="27903"/>
    <cellStyle name="T_Book1_View &amp; check 10" xfId="17931"/>
    <cellStyle name="T_Book1_View &amp; check 10 2" xfId="27904"/>
    <cellStyle name="T_Book1_View &amp; check 11" xfId="27905"/>
    <cellStyle name="T_Book1_View &amp; check 11 2" xfId="27906"/>
    <cellStyle name="T_Book1_View &amp; check 2" xfId="27907"/>
    <cellStyle name="T_Book1_View &amp; check 2 2" xfId="27908"/>
    <cellStyle name="T_Book1_View &amp; check 2 2 2" xfId="27909"/>
    <cellStyle name="T_Book1_View &amp; check 2 2 2 2" xfId="27910"/>
    <cellStyle name="T_Book1_View &amp; check 2 2 3" xfId="27911"/>
    <cellStyle name="T_Book1_View &amp; check 2 2 3 2" xfId="27912"/>
    <cellStyle name="T_Book1_View &amp; check 2 2 4" xfId="11961"/>
    <cellStyle name="T_Book1_View &amp; check 2 2 4 2" xfId="27913"/>
    <cellStyle name="T_Book1_View &amp; check 2 2 5" xfId="27914"/>
    <cellStyle name="T_Book1_View &amp; check 2 2 5 2" xfId="27915"/>
    <cellStyle name="T_Book1_View &amp; check 2 2 6" xfId="3326"/>
    <cellStyle name="T_Book1_View &amp; check 2 2 6 2" xfId="27916"/>
    <cellStyle name="T_Book1_View &amp; check 2 2 7" xfId="27917"/>
    <cellStyle name="T_Book1_View &amp; check 2 3" xfId="27919"/>
    <cellStyle name="T_Book1_View &amp; check 2 3 2" xfId="27920"/>
    <cellStyle name="T_Book1_View &amp; check 2 3 2 2" xfId="27921"/>
    <cellStyle name="T_Book1_View &amp; check 2 3 3" xfId="27922"/>
    <cellStyle name="T_Book1_View &amp; check 2 3 3 2" xfId="6783"/>
    <cellStyle name="T_Book1_View &amp; check 2 3 4" xfId="11972"/>
    <cellStyle name="T_Book1_View &amp; check 2 3 4 2" xfId="27923"/>
    <cellStyle name="T_Book1_View &amp; check 2 3 5" xfId="27924"/>
    <cellStyle name="T_Book1_View &amp; check 2 3 5 2" xfId="12338"/>
    <cellStyle name="T_Book1_View &amp; check 2 3 6" xfId="18620"/>
    <cellStyle name="T_Book1_View &amp; check 2 3 6 2" xfId="96"/>
    <cellStyle name="T_Book1_View &amp; check 2 3 7" xfId="18625"/>
    <cellStyle name="T_Book1_View &amp; check 2 4" xfId="27925"/>
    <cellStyle name="T_Book1_View &amp; check 2 4 2" xfId="22975"/>
    <cellStyle name="T_Book1_View &amp; check 2 5" xfId="20060"/>
    <cellStyle name="T_Book1_View &amp; check 2 5 2" xfId="23047"/>
    <cellStyle name="T_Book1_View &amp; check 2 6" xfId="22889"/>
    <cellStyle name="T_Book1_View &amp; check 2 6 2" xfId="23081"/>
    <cellStyle name="T_Book1_View &amp; check 2 7" xfId="27926"/>
    <cellStyle name="T_Book1_View &amp; check 2 7 2" xfId="23108"/>
    <cellStyle name="T_Book1_View &amp; check 2 8" xfId="3083"/>
    <cellStyle name="T_Book1_View &amp; check 2 8 2" xfId="23135"/>
    <cellStyle name="T_Book1_View &amp; check 3" xfId="2034"/>
    <cellStyle name="T_Book1_View &amp; check 3 2" xfId="14815"/>
    <cellStyle name="T_Book1_View &amp; check 3 2 2" xfId="10129"/>
    <cellStyle name="T_Book1_View &amp; check 3 2 2 2" xfId="6689"/>
    <cellStyle name="T_Book1_View &amp; check 3 2 3" xfId="27927"/>
    <cellStyle name="T_Book1_View &amp; check 3 2 3 2" xfId="27928"/>
    <cellStyle name="T_Book1_View &amp; check 3 2 4" xfId="27929"/>
    <cellStyle name="T_Book1_View &amp; check 3 2 4 2" xfId="4551"/>
    <cellStyle name="T_Book1_View &amp; check 3 2 5" xfId="27930"/>
    <cellStyle name="T_Book1_View &amp; check 3 2 5 2" xfId="27931"/>
    <cellStyle name="T_Book1_View &amp; check 3 2 6" xfId="27932"/>
    <cellStyle name="T_Book1_View &amp; check 3 2 6 2" xfId="27934"/>
    <cellStyle name="T_Book1_View &amp; check 3 2 7" xfId="27935"/>
    <cellStyle name="T_Book1_View &amp; check 3 3" xfId="13403"/>
    <cellStyle name="T_Book1_View &amp; check 3 3 2" xfId="7371"/>
    <cellStyle name="T_Book1_View &amp; check 3 3 2 2" xfId="27937"/>
    <cellStyle name="T_Book1_View &amp; check 3 3 3" xfId="27938"/>
    <cellStyle name="T_Book1_View &amp; check 3 3 3 2" xfId="11247"/>
    <cellStyle name="T_Book1_View &amp; check 3 3 4" xfId="27939"/>
    <cellStyle name="T_Book1_View &amp; check 3 3 4 2" xfId="27940"/>
    <cellStyle name="T_Book1_View &amp; check 3 3 5" xfId="27941"/>
    <cellStyle name="T_Book1_View &amp; check 3 3 5 2" xfId="27943"/>
    <cellStyle name="T_Book1_View &amp; check 3 3 6" xfId="18711"/>
    <cellStyle name="T_Book1_View &amp; check 3 3 6 2" xfId="18717"/>
    <cellStyle name="T_Book1_View &amp; check 3 3 7" xfId="18722"/>
    <cellStyle name="T_Book1_View &amp; check 3 4" xfId="6445"/>
    <cellStyle name="T_Book1_View &amp; check 3 4 2" xfId="6500"/>
    <cellStyle name="T_Book1_View &amp; check 3 5" xfId="14817"/>
    <cellStyle name="T_Book1_View &amp; check 3 5 2" xfId="14820"/>
    <cellStyle name="T_Book1_View &amp; check 3 6" xfId="14826"/>
    <cellStyle name="T_Book1_View &amp; check 3 6 2" xfId="27944"/>
    <cellStyle name="T_Book1_View &amp; check 3 7" xfId="27945"/>
    <cellStyle name="T_Book1_View &amp; check 3 7 2" xfId="27946"/>
    <cellStyle name="T_Book1_View &amp; check 3 8" xfId="27947"/>
    <cellStyle name="T_Book1_View &amp; check 3 8 2" xfId="27950"/>
    <cellStyle name="T_Book1_View &amp; check 4" xfId="27951"/>
    <cellStyle name="T_Book1_View &amp; check 4 2" xfId="27952"/>
    <cellStyle name="T_Book1_View &amp; check 4 2 2" xfId="18249"/>
    <cellStyle name="T_Book1_View &amp; check 4 3" xfId="27953"/>
    <cellStyle name="T_Book1_View &amp; check 4 3 2" xfId="18262"/>
    <cellStyle name="T_Book1_View &amp; check 4 4" xfId="19765"/>
    <cellStyle name="T_Book1_View &amp; check 4 4 2" xfId="23201"/>
    <cellStyle name="T_Book1_View &amp; check 4 5" xfId="20066"/>
    <cellStyle name="T_Book1_View &amp; check 4 5 2" xfId="23214"/>
    <cellStyle name="T_Book1_View &amp; check 4 6" xfId="22895"/>
    <cellStyle name="T_Book1_View &amp; check 4 6 2" xfId="27955"/>
    <cellStyle name="T_Book1_View &amp; check 4 7" xfId="27956"/>
    <cellStyle name="T_Book1_View &amp; check 5" xfId="23836"/>
    <cellStyle name="T_Book1_View &amp; check 5 2" xfId="27957"/>
    <cellStyle name="T_Book1_View &amp; check 5 2 2" xfId="27958"/>
    <cellStyle name="T_Book1_View &amp; check 5 3" xfId="5890"/>
    <cellStyle name="T_Book1_View &amp; check 5 3 2" xfId="27959"/>
    <cellStyle name="T_Book1_View &amp; check 5 4" xfId="19768"/>
    <cellStyle name="T_Book1_View &amp; check 5 4 2" xfId="27960"/>
    <cellStyle name="T_Book1_View &amp; check 5 5" xfId="20070"/>
    <cellStyle name="T_Book1_View &amp; check 5 5 2" xfId="11299"/>
    <cellStyle name="T_Book1_View &amp; check 5 6" xfId="22898"/>
    <cellStyle name="T_Book1_View &amp; check 5 6 2" xfId="27961"/>
    <cellStyle name="T_Book1_View &amp; check 5 7" xfId="2000"/>
    <cellStyle name="T_Book1_View &amp; check 6" xfId="27962"/>
    <cellStyle name="T_Book1_View &amp; check 6 2" xfId="27963"/>
    <cellStyle name="T_Book1_View &amp; check 6 2 2" xfId="18991"/>
    <cellStyle name="T_Book1_View &amp; check 6 3" xfId="27964"/>
    <cellStyle name="T_Book1_View &amp; check 6 3 2" xfId="27966"/>
    <cellStyle name="T_Book1_View &amp; check 6 4" xfId="19774"/>
    <cellStyle name="T_Book1_View &amp; check 6 4 2" xfId="27967"/>
    <cellStyle name="T_Book1_View &amp; check 6 5" xfId="20074"/>
    <cellStyle name="T_Book1_View &amp; check 6 5 2" xfId="27968"/>
    <cellStyle name="T_Book1_View &amp; check 6 6" xfId="27969"/>
    <cellStyle name="T_Book1_View &amp; check 6 6 2" xfId="27971"/>
    <cellStyle name="T_Book1_View &amp; check 6 7" xfId="27972"/>
    <cellStyle name="T_Book1_View &amp; check 7" xfId="27974"/>
    <cellStyle name="T_Book1_View &amp; check 7 2" xfId="27975"/>
    <cellStyle name="T_Book1_View &amp; check 8" xfId="27976"/>
    <cellStyle name="T_Book1_View &amp; check 8 2" xfId="27977"/>
    <cellStyle name="T_Book1_View &amp; check 9" xfId="8649"/>
    <cellStyle name="T_Book1_View &amp; check 9 2" xfId="27978"/>
    <cellStyle name="T_Book2" xfId="704"/>
    <cellStyle name="T_Book2 10" xfId="27980"/>
    <cellStyle name="T_Book2 10 2" xfId="27981"/>
    <cellStyle name="T_Book2 11" xfId="27983"/>
    <cellStyle name="T_Book2 11 2" xfId="27986"/>
    <cellStyle name="T_Book2 2" xfId="27987"/>
    <cellStyle name="T_Book2 2 2" xfId="27990"/>
    <cellStyle name="T_Book2 2 2 2" xfId="23677"/>
    <cellStyle name="T_Book2 2 2 2 2" xfId="27992"/>
    <cellStyle name="T_Book2 2 2 3" xfId="27993"/>
    <cellStyle name="T_Book2 2 2 3 2" xfId="27995"/>
    <cellStyle name="T_Book2 2 2 4" xfId="7264"/>
    <cellStyle name="T_Book2 2 2 4 2" xfId="17783"/>
    <cellStyle name="T_Book2 2 2 5" xfId="27997"/>
    <cellStyle name="T_Book2 2 2 5 2" xfId="28000"/>
    <cellStyle name="T_Book2 2 2 6" xfId="28002"/>
    <cellStyle name="T_Book2 2 2 6 2" xfId="28004"/>
    <cellStyle name="T_Book2 2 2 7" xfId="25546"/>
    <cellStyle name="T_Book2 2 3" xfId="27900"/>
    <cellStyle name="T_Book2 2 3 2" xfId="23692"/>
    <cellStyle name="T_Book2 2 3 2 2" xfId="1347"/>
    <cellStyle name="T_Book2 2 3 3" xfId="28005"/>
    <cellStyle name="T_Book2 2 3 3 2" xfId="10736"/>
    <cellStyle name="T_Book2 2 3 4" xfId="28008"/>
    <cellStyle name="T_Book2 2 3 4 2" xfId="10755"/>
    <cellStyle name="T_Book2 2 3 5" xfId="28011"/>
    <cellStyle name="T_Book2 2 3 5 2" xfId="7154"/>
    <cellStyle name="T_Book2 2 3 6" xfId="28013"/>
    <cellStyle name="T_Book2 2 3 6 2" xfId="2989"/>
    <cellStyle name="T_Book2 2 3 7" xfId="4089"/>
    <cellStyle name="T_Book2 2 4" xfId="28014"/>
    <cellStyle name="T_Book2 2 4 2" xfId="28015"/>
    <cellStyle name="T_Book2 2 5" xfId="28016"/>
    <cellStyle name="T_Book2 2 5 2" xfId="28017"/>
    <cellStyle name="T_Book2 2 6" xfId="28018"/>
    <cellStyle name="T_Book2 2 6 2" xfId="28020"/>
    <cellStyle name="T_Book2 2 7" xfId="28021"/>
    <cellStyle name="T_Book2 2 7 2" xfId="22344"/>
    <cellStyle name="T_Book2 2 8" xfId="28023"/>
    <cellStyle name="T_Book2 2 8 2" xfId="3531"/>
    <cellStyle name="T_Book2 3" xfId="28024"/>
    <cellStyle name="T_Book2 3 2" xfId="22592"/>
    <cellStyle name="T_Book2 3 2 2" xfId="2897"/>
    <cellStyle name="T_Book2 3 2 2 2" xfId="22594"/>
    <cellStyle name="T_Book2 3 2 3" xfId="22596"/>
    <cellStyle name="T_Book2 3 2 3 2" xfId="3765"/>
    <cellStyle name="T_Book2 3 2 4" xfId="22599"/>
    <cellStyle name="T_Book2 3 2 4 2" xfId="22602"/>
    <cellStyle name="T_Book2 3 2 5" xfId="22609"/>
    <cellStyle name="T_Book2 3 2 5 2" xfId="22611"/>
    <cellStyle name="T_Book2 3 2 6" xfId="22618"/>
    <cellStyle name="T_Book2 3 2 6 2" xfId="22620"/>
    <cellStyle name="T_Book2 3 2 7" xfId="22627"/>
    <cellStyle name="T_Book2 3 3" xfId="22630"/>
    <cellStyle name="T_Book2 3 3 2" xfId="22632"/>
    <cellStyle name="T_Book2 3 3 2 2" xfId="22634"/>
    <cellStyle name="T_Book2 3 3 3" xfId="22636"/>
    <cellStyle name="T_Book2 3 3 3 2" xfId="22637"/>
    <cellStyle name="T_Book2 3 3 4" xfId="6871"/>
    <cellStyle name="T_Book2 3 3 4 2" xfId="17298"/>
    <cellStyle name="T_Book2 3 3 5" xfId="7024"/>
    <cellStyle name="T_Book2 3 3 5 2" xfId="22642"/>
    <cellStyle name="T_Book2 3 3 6" xfId="22645"/>
    <cellStyle name="T_Book2 3 3 6 2" xfId="9142"/>
    <cellStyle name="T_Book2 3 3 7" xfId="22649"/>
    <cellStyle name="T_Book2 3 4" xfId="22651"/>
    <cellStyle name="T_Book2 3 4 2" xfId="22653"/>
    <cellStyle name="T_Book2 3 5" xfId="22656"/>
    <cellStyle name="T_Book2 3 5 2" xfId="14720"/>
    <cellStyle name="T_Book2 3 6" xfId="22658"/>
    <cellStyle name="T_Book2 3 6 2" xfId="22660"/>
    <cellStyle name="T_Book2 3 7" xfId="28025"/>
    <cellStyle name="T_Book2 3 7 2" xfId="28026"/>
    <cellStyle name="T_Book2 3 8" xfId="28028"/>
    <cellStyle name="T_Book2 3 8 2" xfId="28029"/>
    <cellStyle name="T_Book2 4" xfId="28030"/>
    <cellStyle name="T_Book2 4 2" xfId="25607"/>
    <cellStyle name="T_Book2 4 2 2" xfId="25609"/>
    <cellStyle name="T_Book2 4 3" xfId="25611"/>
    <cellStyle name="T_Book2 4 3 2" xfId="25613"/>
    <cellStyle name="T_Book2 4 4" xfId="25617"/>
    <cellStyle name="T_Book2 4 4 2" xfId="25619"/>
    <cellStyle name="T_Book2 4 5" xfId="25621"/>
    <cellStyle name="T_Book2 4 5 2" xfId="28031"/>
    <cellStyle name="T_Book2 4 6" xfId="28032"/>
    <cellStyle name="T_Book2 4 6 2" xfId="28033"/>
    <cellStyle name="T_Book2 4 7" xfId="28034"/>
    <cellStyle name="T_Book2 5" xfId="28035"/>
    <cellStyle name="T_Book2 5 2" xfId="25627"/>
    <cellStyle name="T_Book2 5 2 2" xfId="25629"/>
    <cellStyle name="T_Book2 5 3" xfId="25631"/>
    <cellStyle name="T_Book2 5 3 2" xfId="25633"/>
    <cellStyle name="T_Book2 5 4" xfId="24811"/>
    <cellStyle name="T_Book2 5 4 2" xfId="25635"/>
    <cellStyle name="T_Book2 5 5" xfId="25637"/>
    <cellStyle name="T_Book2 5 5 2" xfId="28037"/>
    <cellStyle name="T_Book2 5 6" xfId="28038"/>
    <cellStyle name="T_Book2 5 6 2" xfId="28039"/>
    <cellStyle name="T_Book2 5 7" xfId="28040"/>
    <cellStyle name="T_Book2 6" xfId="28041"/>
    <cellStyle name="T_Book2 6 2" xfId="28042"/>
    <cellStyle name="T_Book2 6 2 2" xfId="28043"/>
    <cellStyle name="T_Book2 6 3" xfId="28044"/>
    <cellStyle name="T_Book2 6 3 2" xfId="28045"/>
    <cellStyle name="T_Book2 6 4" xfId="3154"/>
    <cellStyle name="T_Book2 6 4 2" xfId="28047"/>
    <cellStyle name="T_Book2 6 5" xfId="28049"/>
    <cellStyle name="T_Book2 6 5 2" xfId="13397"/>
    <cellStyle name="T_Book2 6 6" xfId="28050"/>
    <cellStyle name="T_Book2 6 6 2" xfId="28051"/>
    <cellStyle name="T_Book2 6 7" xfId="28052"/>
    <cellStyle name="T_Book2 7" xfId="28053"/>
    <cellStyle name="T_Book2 7 2" xfId="28055"/>
    <cellStyle name="T_Book2 8" xfId="11086"/>
    <cellStyle name="T_Book2 8 2" xfId="28056"/>
    <cellStyle name="T_Book2 9" xfId="7009"/>
    <cellStyle name="T_Book2 9 2" xfId="28057"/>
    <cellStyle name="T_boq 20100313 (issued)" xfId="26061"/>
    <cellStyle name="T_boq 20100313 (issued) 10" xfId="26258"/>
    <cellStyle name="T_boq 20100313 (issued) 10 2" xfId="26260"/>
    <cellStyle name="T_boq 20100313 (issued) 11" xfId="9555"/>
    <cellStyle name="T_boq 20100313 (issued) 11 2" xfId="26262"/>
    <cellStyle name="T_boq 20100313 (issued) 2" xfId="28058"/>
    <cellStyle name="T_boq 20100313 (issued) 2 2" xfId="23442"/>
    <cellStyle name="T_boq 20100313 (issued) 2 2 2" xfId="14027"/>
    <cellStyle name="T_boq 20100313 (issued) 2 2 2 2" xfId="14033"/>
    <cellStyle name="T_boq 20100313 (issued) 2 2 3" xfId="14038"/>
    <cellStyle name="T_boq 20100313 (issued) 2 2 3 2" xfId="14043"/>
    <cellStyle name="T_boq 20100313 (issued) 2 2 4" xfId="1393"/>
    <cellStyle name="T_boq 20100313 (issued) 2 2 4 2" xfId="6252"/>
    <cellStyle name="T_boq 20100313 (issued) 2 2 5" xfId="5266"/>
    <cellStyle name="T_boq 20100313 (issued) 2 2 5 2" xfId="23444"/>
    <cellStyle name="T_boq 20100313 (issued) 2 2 6" xfId="16202"/>
    <cellStyle name="T_boq 20100313 (issued) 2 2 6 2" xfId="16205"/>
    <cellStyle name="T_boq 20100313 (issued) 2 2 7" xfId="5700"/>
    <cellStyle name="T_boq 20100313 (issued) 2 3" xfId="18147"/>
    <cellStyle name="T_boq 20100313 (issued) 2 3 2" xfId="23446"/>
    <cellStyle name="T_boq 20100313 (issued) 2 3 2 2" xfId="28060"/>
    <cellStyle name="T_boq 20100313 (issued) 2 3 3" xfId="27409"/>
    <cellStyle name="T_boq 20100313 (issued) 2 3 3 2" xfId="28061"/>
    <cellStyle name="T_boq 20100313 (issued) 2 3 4" xfId="28062"/>
    <cellStyle name="T_boq 20100313 (issued) 2 3 4 2" xfId="28063"/>
    <cellStyle name="T_boq 20100313 (issued) 2 3 5" xfId="28065"/>
    <cellStyle name="T_boq 20100313 (issued) 2 3 5 2" xfId="28066"/>
    <cellStyle name="T_boq 20100313 (issued) 2 3 6" xfId="16218"/>
    <cellStyle name="T_boq 20100313 (issued) 2 3 6 2" xfId="16220"/>
    <cellStyle name="T_boq 20100313 (issued) 2 3 7" xfId="14524"/>
    <cellStyle name="T_boq 20100313 (issued) 2 4" xfId="23448"/>
    <cellStyle name="T_boq 20100313 (issued) 2 4 2" xfId="23450"/>
    <cellStyle name="T_boq 20100313 (issued) 2 5" xfId="11620"/>
    <cellStyle name="T_boq 20100313 (issued) 2 5 2" xfId="5834"/>
    <cellStyle name="T_boq 20100313 (issued) 2 6" xfId="23452"/>
    <cellStyle name="T_boq 20100313 (issued) 2 6 2" xfId="14519"/>
    <cellStyle name="T_boq 20100313 (issued) 2 7" xfId="1060"/>
    <cellStyle name="T_boq 20100313 (issued) 2 7 2" xfId="23455"/>
    <cellStyle name="T_boq 20100313 (issued) 2 8" xfId="3279"/>
    <cellStyle name="T_boq 20100313 (issued) 2 8 2" xfId="28067"/>
    <cellStyle name="T_boq 20100313 (issued) 3" xfId="28068"/>
    <cellStyle name="T_boq 20100313 (issued) 3 2" xfId="23461"/>
    <cellStyle name="T_boq 20100313 (issued) 3 2 2" xfId="23463"/>
    <cellStyle name="T_boq 20100313 (issued) 3 2 2 2" xfId="23465"/>
    <cellStyle name="T_boq 20100313 (issued) 3 2 3" xfId="23467"/>
    <cellStyle name="T_boq 20100313 (issued) 3 2 3 2" xfId="23469"/>
    <cellStyle name="T_boq 20100313 (issued) 3 2 4" xfId="23432"/>
    <cellStyle name="T_boq 20100313 (issued) 3 2 4 2" xfId="23438"/>
    <cellStyle name="T_boq 20100313 (issued) 3 2 5" xfId="15147"/>
    <cellStyle name="T_boq 20100313 (issued) 3 2 5 2" xfId="23458"/>
    <cellStyle name="T_boq 20100313 (issued) 3 2 6" xfId="15615"/>
    <cellStyle name="T_boq 20100313 (issued) 3 2 6 2" xfId="23475"/>
    <cellStyle name="T_boq 20100313 (issued) 3 2 7" xfId="16622"/>
    <cellStyle name="T_boq 20100313 (issued) 3 3" xfId="18151"/>
    <cellStyle name="T_boq 20100313 (issued) 3 3 2" xfId="23478"/>
    <cellStyle name="T_boq 20100313 (issued) 3 3 2 2" xfId="12106"/>
    <cellStyle name="T_boq 20100313 (issued) 3 3 3" xfId="27417"/>
    <cellStyle name="T_boq 20100313 (issued) 3 3 3 2" xfId="28069"/>
    <cellStyle name="T_boq 20100313 (issued) 3 3 4" xfId="28070"/>
    <cellStyle name="T_boq 20100313 (issued) 3 3 4 2" xfId="28071"/>
    <cellStyle name="T_boq 20100313 (issued) 3 3 5" xfId="28072"/>
    <cellStyle name="T_boq 20100313 (issued) 3 3 5 2" xfId="28073"/>
    <cellStyle name="T_boq 20100313 (issued) 3 3 6" xfId="15621"/>
    <cellStyle name="T_boq 20100313 (issued) 3 3 6 2" xfId="14493"/>
    <cellStyle name="T_boq 20100313 (issued) 3 3 7" xfId="16627"/>
    <cellStyle name="T_boq 20100313 (issued) 3 4" xfId="23482"/>
    <cellStyle name="T_boq 20100313 (issued) 3 4 2" xfId="23485"/>
    <cellStyle name="T_boq 20100313 (issued) 3 5" xfId="11628"/>
    <cellStyle name="T_boq 20100313 (issued) 3 5 2" xfId="17740"/>
    <cellStyle name="T_boq 20100313 (issued) 3 6" xfId="4082"/>
    <cellStyle name="T_boq 20100313 (issued) 3 6 2" xfId="7238"/>
    <cellStyle name="T_boq 20100313 (issued) 3 7" xfId="23487"/>
    <cellStyle name="T_boq 20100313 (issued) 3 7 2" xfId="23492"/>
    <cellStyle name="T_boq 20100313 (issued) 3 8" xfId="15343"/>
    <cellStyle name="T_boq 20100313 (issued) 3 8 2" xfId="28075"/>
    <cellStyle name="T_boq 20100313 (issued) 4" xfId="28076"/>
    <cellStyle name="T_boq 20100313 (issued) 4 2" xfId="6794"/>
    <cellStyle name="T_boq 20100313 (issued) 4 2 2" xfId="23495"/>
    <cellStyle name="T_boq 20100313 (issued) 4 3" xfId="18155"/>
    <cellStyle name="T_boq 20100313 (issued) 4 3 2" xfId="23501"/>
    <cellStyle name="T_boq 20100313 (issued) 4 4" xfId="23507"/>
    <cellStyle name="T_boq 20100313 (issued) 4 4 2" xfId="23513"/>
    <cellStyle name="T_boq 20100313 (issued) 4 5" xfId="7987"/>
    <cellStyle name="T_boq 20100313 (issued) 4 5 2" xfId="4721"/>
    <cellStyle name="T_boq 20100313 (issued) 4 6" xfId="23521"/>
    <cellStyle name="T_boq 20100313 (issued) 4 6 2" xfId="19531"/>
    <cellStyle name="T_boq 20100313 (issued) 4 7" xfId="6361"/>
    <cellStyle name="T_boq 20100313 (issued) 5" xfId="28079"/>
    <cellStyle name="T_boq 20100313 (issued) 5 2" xfId="23529"/>
    <cellStyle name="T_boq 20100313 (issued) 5 2 2" xfId="23534"/>
    <cellStyle name="T_boq 20100313 (issued) 5 3" xfId="18164"/>
    <cellStyle name="T_boq 20100313 (issued) 5 3 2" xfId="23539"/>
    <cellStyle name="T_boq 20100313 (issued) 5 4" xfId="15939"/>
    <cellStyle name="T_boq 20100313 (issued) 5 4 2" xfId="23544"/>
    <cellStyle name="T_boq 20100313 (issued) 5 5" xfId="807"/>
    <cellStyle name="T_boq 20100313 (issued) 5 5 2" xfId="23550"/>
    <cellStyle name="T_boq 20100313 (issued) 5 6" xfId="20503"/>
    <cellStyle name="T_boq 20100313 (issued) 5 6 2" xfId="28081"/>
    <cellStyle name="T_boq 20100313 (issued) 5 7" xfId="28084"/>
    <cellStyle name="T_boq 20100313 (issued) 6" xfId="16078"/>
    <cellStyle name="T_boq 20100313 (issued) 6 2" xfId="20288"/>
    <cellStyle name="T_boq 20100313 (issued) 6 2 2" xfId="20296"/>
    <cellStyle name="T_boq 20100313 (issued) 6 3" xfId="20302"/>
    <cellStyle name="T_boq 20100313 (issued) 6 3 2" xfId="23559"/>
    <cellStyle name="T_boq 20100313 (issued) 6 4" xfId="226"/>
    <cellStyle name="T_boq 20100313 (issued) 6 4 2" xfId="23565"/>
    <cellStyle name="T_boq 20100313 (issued) 6 5" xfId="23569"/>
    <cellStyle name="T_boq 20100313 (issued) 6 5 2" xfId="9121"/>
    <cellStyle name="T_boq 20100313 (issued) 6 6" xfId="20537"/>
    <cellStyle name="T_boq 20100313 (issued) 6 6 2" xfId="28085"/>
    <cellStyle name="T_boq 20100313 (issued) 6 7" xfId="28088"/>
    <cellStyle name="T_boq 20100313 (issued) 7" xfId="28089"/>
    <cellStyle name="T_boq 20100313 (issued) 7 2" xfId="20324"/>
    <cellStyle name="T_boq 20100313 (issued) 8" xfId="28092"/>
    <cellStyle name="T_boq 20100313 (issued) 8 2" xfId="28096"/>
    <cellStyle name="T_boq 20100313 (issued) 9" xfId="28101"/>
    <cellStyle name="T_boq 20100313 (issued) 9 2" xfId="28106"/>
    <cellStyle name="T_boq Cao Oc Lan Phuong 20100524b (mau 10)" xfId="28109"/>
    <cellStyle name="T_boq Cao Oc Lan Phuong 20100524b (mau 10) 10" xfId="28110"/>
    <cellStyle name="T_boq Cao Oc Lan Phuong 20100524b (mau 10) 10 2" xfId="4628"/>
    <cellStyle name="T_boq Cao Oc Lan Phuong 20100524b (mau 10) 11" xfId="28111"/>
    <cellStyle name="T_boq Cao Oc Lan Phuong 20100524b (mau 10) 11 2" xfId="4469"/>
    <cellStyle name="T_boq Cao Oc Lan Phuong 20100524b (mau 10) 2" xfId="28113"/>
    <cellStyle name="T_boq Cao Oc Lan Phuong 20100524b (mau 10) 2 2" xfId="17374"/>
    <cellStyle name="T_boq Cao Oc Lan Phuong 20100524b (mau 10) 2 2 2" xfId="17378"/>
    <cellStyle name="T_boq Cao Oc Lan Phuong 20100524b (mau 10) 2 2 2 2" xfId="28114"/>
    <cellStyle name="T_boq Cao Oc Lan Phuong 20100524b (mau 10) 2 2 3" xfId="28117"/>
    <cellStyle name="T_boq Cao Oc Lan Phuong 20100524b (mau 10) 2 2 3 2" xfId="28119"/>
    <cellStyle name="T_boq Cao Oc Lan Phuong 20100524b (mau 10) 2 2 4" xfId="28122"/>
    <cellStyle name="T_boq Cao Oc Lan Phuong 20100524b (mau 10) 2 2 4 2" xfId="28125"/>
    <cellStyle name="T_boq Cao Oc Lan Phuong 20100524b (mau 10) 2 2 5" xfId="19701"/>
    <cellStyle name="T_boq Cao Oc Lan Phuong 20100524b (mau 10) 2 2 5 2" xfId="19763"/>
    <cellStyle name="T_boq Cao Oc Lan Phuong 20100524b (mau 10) 2 2 6" xfId="19776"/>
    <cellStyle name="T_boq Cao Oc Lan Phuong 20100524b (mau 10) 2 2 6 2" xfId="19778"/>
    <cellStyle name="T_boq Cao Oc Lan Phuong 20100524b (mau 10) 2 2 7" xfId="15207"/>
    <cellStyle name="T_boq Cao Oc Lan Phuong 20100524b (mau 10) 2 3" xfId="17381"/>
    <cellStyle name="T_boq Cao Oc Lan Phuong 20100524b (mau 10) 2 3 2" xfId="17383"/>
    <cellStyle name="T_boq Cao Oc Lan Phuong 20100524b (mau 10) 2 3 2 2" xfId="28127"/>
    <cellStyle name="T_boq Cao Oc Lan Phuong 20100524b (mau 10) 2 3 3" xfId="28129"/>
    <cellStyle name="T_boq Cao Oc Lan Phuong 20100524b (mau 10) 2 3 3 2" xfId="28131"/>
    <cellStyle name="T_boq Cao Oc Lan Phuong 20100524b (mau 10) 2 3 4" xfId="28133"/>
    <cellStyle name="T_boq Cao Oc Lan Phuong 20100524b (mau 10) 2 3 4 2" xfId="28135"/>
    <cellStyle name="T_boq Cao Oc Lan Phuong 20100524b (mau 10) 2 3 5" xfId="19801"/>
    <cellStyle name="T_boq Cao Oc Lan Phuong 20100524b (mau 10) 2 3 5 2" xfId="19803"/>
    <cellStyle name="T_boq Cao Oc Lan Phuong 20100524b (mau 10) 2 3 6" xfId="19805"/>
    <cellStyle name="T_boq Cao Oc Lan Phuong 20100524b (mau 10) 2 3 6 2" xfId="6816"/>
    <cellStyle name="T_boq Cao Oc Lan Phuong 20100524b (mau 10) 2 3 7" xfId="5061"/>
    <cellStyle name="T_boq Cao Oc Lan Phuong 20100524b (mau 10) 2 4" xfId="17386"/>
    <cellStyle name="T_boq Cao Oc Lan Phuong 20100524b (mau 10) 2 4 2" xfId="4288"/>
    <cellStyle name="T_boq Cao Oc Lan Phuong 20100524b (mau 10) 2 5" xfId="5001"/>
    <cellStyle name="T_boq Cao Oc Lan Phuong 20100524b (mau 10) 2 5 2" xfId="10838"/>
    <cellStyle name="T_boq Cao Oc Lan Phuong 20100524b (mau 10) 2 6" xfId="17390"/>
    <cellStyle name="T_boq Cao Oc Lan Phuong 20100524b (mau 10) 2 6 2" xfId="10872"/>
    <cellStyle name="T_boq Cao Oc Lan Phuong 20100524b (mau 10) 2 7" xfId="19165"/>
    <cellStyle name="T_boq Cao Oc Lan Phuong 20100524b (mau 10) 2 7 2" xfId="19168"/>
    <cellStyle name="T_boq Cao Oc Lan Phuong 20100524b (mau 10) 2 8" xfId="19219"/>
    <cellStyle name="T_boq Cao Oc Lan Phuong 20100524b (mau 10) 2 8 2" xfId="19223"/>
    <cellStyle name="T_boq Cao Oc Lan Phuong 20100524b (mau 10) 3" xfId="28136"/>
    <cellStyle name="T_boq Cao Oc Lan Phuong 20100524b (mau 10) 3 2" xfId="28137"/>
    <cellStyle name="T_boq Cao Oc Lan Phuong 20100524b (mau 10) 3 2 2" xfId="28138"/>
    <cellStyle name="T_boq Cao Oc Lan Phuong 20100524b (mau 10) 3 2 2 2" xfId="28140"/>
    <cellStyle name="T_boq Cao Oc Lan Phuong 20100524b (mau 10) 3 2 3" xfId="28142"/>
    <cellStyle name="T_boq Cao Oc Lan Phuong 20100524b (mau 10) 3 2 3 2" xfId="28143"/>
    <cellStyle name="T_boq Cao Oc Lan Phuong 20100524b (mau 10) 3 2 4" xfId="28146"/>
    <cellStyle name="T_boq Cao Oc Lan Phuong 20100524b (mau 10) 3 2 4 2" xfId="28147"/>
    <cellStyle name="T_boq Cao Oc Lan Phuong 20100524b (mau 10) 3 2 5" xfId="19705"/>
    <cellStyle name="T_boq Cao Oc Lan Phuong 20100524b (mau 10) 3 2 5 2" xfId="28150"/>
    <cellStyle name="T_boq Cao Oc Lan Phuong 20100524b (mau 10) 3 2 6" xfId="28151"/>
    <cellStyle name="T_boq Cao Oc Lan Phuong 20100524b (mau 10) 3 2 6 2" xfId="28152"/>
    <cellStyle name="T_boq Cao Oc Lan Phuong 20100524b (mau 10) 3 2 7" xfId="28153"/>
    <cellStyle name="T_boq Cao Oc Lan Phuong 20100524b (mau 10) 3 3" xfId="28154"/>
    <cellStyle name="T_boq Cao Oc Lan Phuong 20100524b (mau 10) 3 3 2" xfId="28155"/>
    <cellStyle name="T_boq Cao Oc Lan Phuong 20100524b (mau 10) 3 3 2 2" xfId="26909"/>
    <cellStyle name="T_boq Cao Oc Lan Phuong 20100524b (mau 10) 3 3 3" xfId="28156"/>
    <cellStyle name="T_boq Cao Oc Lan Phuong 20100524b (mau 10) 3 3 3 2" xfId="28157"/>
    <cellStyle name="T_boq Cao Oc Lan Phuong 20100524b (mau 10) 3 3 4" xfId="28159"/>
    <cellStyle name="T_boq Cao Oc Lan Phuong 20100524b (mau 10) 3 3 4 2" xfId="28160"/>
    <cellStyle name="T_boq Cao Oc Lan Phuong 20100524b (mau 10) 3 3 5" xfId="28162"/>
    <cellStyle name="T_boq Cao Oc Lan Phuong 20100524b (mau 10) 3 3 5 2" xfId="28163"/>
    <cellStyle name="T_boq Cao Oc Lan Phuong 20100524b (mau 10) 3 3 6" xfId="28164"/>
    <cellStyle name="T_boq Cao Oc Lan Phuong 20100524b (mau 10) 3 3 6 2" xfId="28165"/>
    <cellStyle name="T_boq Cao Oc Lan Phuong 20100524b (mau 10) 3 3 7" xfId="28166"/>
    <cellStyle name="T_boq Cao Oc Lan Phuong 20100524b (mau 10) 3 4" xfId="28167"/>
    <cellStyle name="T_boq Cao Oc Lan Phuong 20100524b (mau 10) 3 4 2" xfId="28168"/>
    <cellStyle name="T_boq Cao Oc Lan Phuong 20100524b (mau 10) 3 5" xfId="28169"/>
    <cellStyle name="T_boq Cao Oc Lan Phuong 20100524b (mau 10) 3 5 2" xfId="28170"/>
    <cellStyle name="T_boq Cao Oc Lan Phuong 20100524b (mau 10) 3 6" xfId="28172"/>
    <cellStyle name="T_boq Cao Oc Lan Phuong 20100524b (mau 10) 3 6 2" xfId="28173"/>
    <cellStyle name="T_boq Cao Oc Lan Phuong 20100524b (mau 10) 3 7" xfId="28174"/>
    <cellStyle name="T_boq Cao Oc Lan Phuong 20100524b (mau 10) 3 7 2" xfId="28175"/>
    <cellStyle name="T_boq Cao Oc Lan Phuong 20100524b (mau 10) 3 8" xfId="28176"/>
    <cellStyle name="T_boq Cao Oc Lan Phuong 20100524b (mau 10) 3 8 2" xfId="28177"/>
    <cellStyle name="T_boq Cao Oc Lan Phuong 20100524b (mau 10) 4" xfId="28179"/>
    <cellStyle name="T_boq Cao Oc Lan Phuong 20100524b (mau 10) 4 2" xfId="28181"/>
    <cellStyle name="T_boq Cao Oc Lan Phuong 20100524b (mau 10) 4 2 2" xfId="19410"/>
    <cellStyle name="T_boq Cao Oc Lan Phuong 20100524b (mau 10) 4 3" xfId="28182"/>
    <cellStyle name="T_boq Cao Oc Lan Phuong 20100524b (mau 10) 4 3 2" xfId="28183"/>
    <cellStyle name="T_boq Cao Oc Lan Phuong 20100524b (mau 10) 4 4" xfId="28184"/>
    <cellStyle name="T_boq Cao Oc Lan Phuong 20100524b (mau 10) 4 4 2" xfId="255"/>
    <cellStyle name="T_boq Cao Oc Lan Phuong 20100524b (mau 10) 4 5" xfId="28185"/>
    <cellStyle name="T_boq Cao Oc Lan Phuong 20100524b (mau 10) 4 5 2" xfId="28186"/>
    <cellStyle name="T_boq Cao Oc Lan Phuong 20100524b (mau 10) 4 6" xfId="21884"/>
    <cellStyle name="T_boq Cao Oc Lan Phuong 20100524b (mau 10) 4 6 2" xfId="28187"/>
    <cellStyle name="T_boq Cao Oc Lan Phuong 20100524b (mau 10) 4 7" xfId="28188"/>
    <cellStyle name="T_boq Cao Oc Lan Phuong 20100524b (mau 10) 5" xfId="28191"/>
    <cellStyle name="T_boq Cao Oc Lan Phuong 20100524b (mau 10) 5 2" xfId="28193"/>
    <cellStyle name="T_boq Cao Oc Lan Phuong 20100524b (mau 10) 5 2 2" xfId="28194"/>
    <cellStyle name="T_boq Cao Oc Lan Phuong 20100524b (mau 10) 5 3" xfId="28195"/>
    <cellStyle name="T_boq Cao Oc Lan Phuong 20100524b (mau 10) 5 3 2" xfId="28196"/>
    <cellStyle name="T_boq Cao Oc Lan Phuong 20100524b (mau 10) 5 4" xfId="28197"/>
    <cellStyle name="T_boq Cao Oc Lan Phuong 20100524b (mau 10) 5 4 2" xfId="28198"/>
    <cellStyle name="T_boq Cao Oc Lan Phuong 20100524b (mau 10) 5 5" xfId="28199"/>
    <cellStyle name="T_boq Cao Oc Lan Phuong 20100524b (mau 10) 5 5 2" xfId="28200"/>
    <cellStyle name="T_boq Cao Oc Lan Phuong 20100524b (mau 10) 5 6" xfId="21888"/>
    <cellStyle name="T_boq Cao Oc Lan Phuong 20100524b (mau 10) 5 6 2" xfId="28201"/>
    <cellStyle name="T_boq Cao Oc Lan Phuong 20100524b (mau 10) 5 7" xfId="28202"/>
    <cellStyle name="T_boq Cao Oc Lan Phuong 20100524b (mau 10) 6" xfId="28204"/>
    <cellStyle name="T_boq Cao Oc Lan Phuong 20100524b (mau 10) 6 2" xfId="28206"/>
    <cellStyle name="T_boq Cao Oc Lan Phuong 20100524b (mau 10) 6 2 2" xfId="28207"/>
    <cellStyle name="T_boq Cao Oc Lan Phuong 20100524b (mau 10) 6 3" xfId="28208"/>
    <cellStyle name="T_boq Cao Oc Lan Phuong 20100524b (mau 10) 6 3 2" xfId="28209"/>
    <cellStyle name="T_boq Cao Oc Lan Phuong 20100524b (mau 10) 6 4" xfId="28210"/>
    <cellStyle name="T_boq Cao Oc Lan Phuong 20100524b (mau 10) 6 4 2" xfId="22843"/>
    <cellStyle name="T_boq Cao Oc Lan Phuong 20100524b (mau 10) 6 5" xfId="28211"/>
    <cellStyle name="T_boq Cao Oc Lan Phuong 20100524b (mau 10) 6 5 2" xfId="22877"/>
    <cellStyle name="T_boq Cao Oc Lan Phuong 20100524b (mau 10) 6 6" xfId="321"/>
    <cellStyle name="T_boq Cao Oc Lan Phuong 20100524b (mau 10) 6 6 2" xfId="22892"/>
    <cellStyle name="T_boq Cao Oc Lan Phuong 20100524b (mau 10) 6 7" xfId="28212"/>
    <cellStyle name="T_boq Cao Oc Lan Phuong 20100524b (mau 10) 7" xfId="28214"/>
    <cellStyle name="T_boq Cao Oc Lan Phuong 20100524b (mau 10) 7 2" xfId="28216"/>
    <cellStyle name="T_boq Cao Oc Lan Phuong 20100524b (mau 10) 8" xfId="28218"/>
    <cellStyle name="T_boq Cao Oc Lan Phuong 20100524b (mau 10) 8 2" xfId="28220"/>
    <cellStyle name="T_boq Cao Oc Lan Phuong 20100524b (mau 10) 9" xfId="28222"/>
    <cellStyle name="T_boq Cao Oc Lan Phuong 20100524b (mau 10) 9 2" xfId="28224"/>
    <cellStyle name="T_BoQ-E-TOWN 2 Building -COTECCONS" xfId="28225"/>
    <cellStyle name="T_BoQ-E-TOWN 2 Building -COTECCONS 10" xfId="5405"/>
    <cellStyle name="T_BoQ-E-TOWN 2 Building -COTECCONS 10 2" xfId="28227"/>
    <cellStyle name="T_BoQ-E-TOWN 2 Building -COTECCONS 11" xfId="28228"/>
    <cellStyle name="T_BoQ-E-TOWN 2 Building -COTECCONS 11 2" xfId="28229"/>
    <cellStyle name="T_BoQ-E-TOWN 2 Building -COTECCONS 12" xfId="28230"/>
    <cellStyle name="T_BoQ-E-TOWN 2 Building -COTECCONS 12 2" xfId="28231"/>
    <cellStyle name="T_BoQ-E-TOWN 2 Building -COTECCONS 2" xfId="28232"/>
    <cellStyle name="T_BoQ-E-TOWN 2 Building -COTECCONS 2 10" xfId="28234"/>
    <cellStyle name="T_BoQ-E-TOWN 2 Building -COTECCONS 2 10 2" xfId="28236"/>
    <cellStyle name="T_BoQ-E-TOWN 2 Building -COTECCONS 2 11" xfId="14647"/>
    <cellStyle name="T_BoQ-E-TOWN 2 Building -COTECCONS 2 11 2" xfId="4172"/>
    <cellStyle name="T_BoQ-E-TOWN 2 Building -COTECCONS 2 2" xfId="4857"/>
    <cellStyle name="T_BoQ-E-TOWN 2 Building -COTECCONS 2 2 2" xfId="10493"/>
    <cellStyle name="T_BoQ-E-TOWN 2 Building -COTECCONS 2 2 2 2" xfId="10066"/>
    <cellStyle name="T_BoQ-E-TOWN 2 Building -COTECCONS 2 2 2 2 2" xfId="19717"/>
    <cellStyle name="T_BoQ-E-TOWN 2 Building -COTECCONS 2 2 2 3" xfId="28238"/>
    <cellStyle name="T_BoQ-E-TOWN 2 Building -COTECCONS 2 2 2 3 2" xfId="25509"/>
    <cellStyle name="T_BoQ-E-TOWN 2 Building -COTECCONS 2 2 2 4" xfId="28241"/>
    <cellStyle name="T_BoQ-E-TOWN 2 Building -COTECCONS 2 2 2 4 2" xfId="25522"/>
    <cellStyle name="T_BoQ-E-TOWN 2 Building -COTECCONS 2 2 2 5" xfId="28243"/>
    <cellStyle name="T_BoQ-E-TOWN 2 Building -COTECCONS 2 2 2 5 2" xfId="28245"/>
    <cellStyle name="T_BoQ-E-TOWN 2 Building -COTECCONS 2 2 2 6" xfId="28247"/>
    <cellStyle name="T_BoQ-E-TOWN 2 Building -COTECCONS 2 2 2 6 2" xfId="28249"/>
    <cellStyle name="T_BoQ-E-TOWN 2 Building -COTECCONS 2 2 2 7" xfId="28251"/>
    <cellStyle name="T_BoQ-E-TOWN 2 Building -COTECCONS 2 2 3" xfId="10500"/>
    <cellStyle name="T_BoQ-E-TOWN 2 Building -COTECCONS 2 2 3 2" xfId="10094"/>
    <cellStyle name="T_BoQ-E-TOWN 2 Building -COTECCONS 2 2 3 2 2" xfId="10101"/>
    <cellStyle name="T_BoQ-E-TOWN 2 Building -COTECCONS 2 2 3 3" xfId="4803"/>
    <cellStyle name="T_BoQ-E-TOWN 2 Building -COTECCONS 2 2 3 3 2" xfId="1863"/>
    <cellStyle name="T_BoQ-E-TOWN 2 Building -COTECCONS 2 2 3 4" xfId="6883"/>
    <cellStyle name="T_BoQ-E-TOWN 2 Building -COTECCONS 2 2 3 4 2" xfId="162"/>
    <cellStyle name="T_BoQ-E-TOWN 2 Building -COTECCONS 2 2 3 5" xfId="10104"/>
    <cellStyle name="T_BoQ-E-TOWN 2 Building -COTECCONS 2 2 3 5 2" xfId="28253"/>
    <cellStyle name="T_BoQ-E-TOWN 2 Building -COTECCONS 2 2 3 6" xfId="28254"/>
    <cellStyle name="T_BoQ-E-TOWN 2 Building -COTECCONS 2 2 3 6 2" xfId="28256"/>
    <cellStyle name="T_BoQ-E-TOWN 2 Building -COTECCONS 2 2 3 7" xfId="28257"/>
    <cellStyle name="T_BoQ-E-TOWN 2 Building -COTECCONS 2 2 4" xfId="10506"/>
    <cellStyle name="T_BoQ-E-TOWN 2 Building -COTECCONS 2 2 4 2" xfId="11572"/>
    <cellStyle name="T_BoQ-E-TOWN 2 Building -COTECCONS 2 2 5" xfId="11578"/>
    <cellStyle name="T_BoQ-E-TOWN 2 Building -COTECCONS 2 2 5 2" xfId="8160"/>
    <cellStyle name="T_BoQ-E-TOWN 2 Building -COTECCONS 2 2 6" xfId="5349"/>
    <cellStyle name="T_BoQ-E-TOWN 2 Building -COTECCONS 2 2 6 2" xfId="11379"/>
    <cellStyle name="T_BoQ-E-TOWN 2 Building -COTECCONS 2 2 7" xfId="830"/>
    <cellStyle name="T_BoQ-E-TOWN 2 Building -COTECCONS 2 2 7 2" xfId="13289"/>
    <cellStyle name="T_BoQ-E-TOWN 2 Building -COTECCONS 2 2 8" xfId="27686"/>
    <cellStyle name="T_BoQ-E-TOWN 2 Building -COTECCONS 2 2 8 2" xfId="28258"/>
    <cellStyle name="T_BoQ-E-TOWN 2 Building -COTECCONS 2 3" xfId="22604"/>
    <cellStyle name="T_BoQ-E-TOWN 2 Building -COTECCONS 2 3 2" xfId="28260"/>
    <cellStyle name="T_BoQ-E-TOWN 2 Building -COTECCONS 2 3 2 2" xfId="28263"/>
    <cellStyle name="T_BoQ-E-TOWN 2 Building -COTECCONS 2 3 2 2 2" xfId="28264"/>
    <cellStyle name="T_BoQ-E-TOWN 2 Building -COTECCONS 2 3 2 3" xfId="16947"/>
    <cellStyle name="T_BoQ-E-TOWN 2 Building -COTECCONS 2 3 2 3 2" xfId="28265"/>
    <cellStyle name="T_BoQ-E-TOWN 2 Building -COTECCONS 2 3 2 4" xfId="28267"/>
    <cellStyle name="T_BoQ-E-TOWN 2 Building -COTECCONS 2 3 2 4 2" xfId="28268"/>
    <cellStyle name="T_BoQ-E-TOWN 2 Building -COTECCONS 2 3 2 5" xfId="28269"/>
    <cellStyle name="T_BoQ-E-TOWN 2 Building -COTECCONS 2 3 2 5 2" xfId="28270"/>
    <cellStyle name="T_BoQ-E-TOWN 2 Building -COTECCONS 2 3 2 6" xfId="28271"/>
    <cellStyle name="T_BoQ-E-TOWN 2 Building -COTECCONS 2 3 2 6 2" xfId="28272"/>
    <cellStyle name="T_BoQ-E-TOWN 2 Building -COTECCONS 2 3 2 7" xfId="28273"/>
    <cellStyle name="T_BoQ-E-TOWN 2 Building -COTECCONS 2 3 3" xfId="28274"/>
    <cellStyle name="T_BoQ-E-TOWN 2 Building -COTECCONS 2 3 3 2" xfId="8195"/>
    <cellStyle name="T_BoQ-E-TOWN 2 Building -COTECCONS 2 3 3 2 2" xfId="7796"/>
    <cellStyle name="T_BoQ-E-TOWN 2 Building -COTECCONS 2 3 3 3" xfId="11899"/>
    <cellStyle name="T_BoQ-E-TOWN 2 Building -COTECCONS 2 3 3 3 2" xfId="11905"/>
    <cellStyle name="T_BoQ-E-TOWN 2 Building -COTECCONS 2 3 3 4" xfId="11907"/>
    <cellStyle name="T_BoQ-E-TOWN 2 Building -COTECCONS 2 3 3 4 2" xfId="11911"/>
    <cellStyle name="T_BoQ-E-TOWN 2 Building -COTECCONS 2 3 3 5" xfId="11116"/>
    <cellStyle name="T_BoQ-E-TOWN 2 Building -COTECCONS 2 3 3 5 2" xfId="11914"/>
    <cellStyle name="T_BoQ-E-TOWN 2 Building -COTECCONS 2 3 3 6" xfId="2598"/>
    <cellStyle name="T_BoQ-E-TOWN 2 Building -COTECCONS 2 3 3 6 2" xfId="11917"/>
    <cellStyle name="T_BoQ-E-TOWN 2 Building -COTECCONS 2 3 3 7" xfId="11919"/>
    <cellStyle name="T_BoQ-E-TOWN 2 Building -COTECCONS 2 3 4" xfId="28277"/>
    <cellStyle name="T_BoQ-E-TOWN 2 Building -COTECCONS 2 3 4 2" xfId="11716"/>
    <cellStyle name="T_BoQ-E-TOWN 2 Building -COTECCONS 2 3 5" xfId="28278"/>
    <cellStyle name="T_BoQ-E-TOWN 2 Building -COTECCONS 2 3 5 2" xfId="28280"/>
    <cellStyle name="T_BoQ-E-TOWN 2 Building -COTECCONS 2 3 6" xfId="28281"/>
    <cellStyle name="T_BoQ-E-TOWN 2 Building -COTECCONS 2 3 6 2" xfId="28284"/>
    <cellStyle name="T_BoQ-E-TOWN 2 Building -COTECCONS 2 3 7" xfId="13379"/>
    <cellStyle name="T_BoQ-E-TOWN 2 Building -COTECCONS 2 3 7 2" xfId="28285"/>
    <cellStyle name="T_BoQ-E-TOWN 2 Building -COTECCONS 2 3 8" xfId="27690"/>
    <cellStyle name="T_BoQ-E-TOWN 2 Building -COTECCONS 2 3 8 2" xfId="5926"/>
    <cellStyle name="T_BoQ-E-TOWN 2 Building -COTECCONS 2 4" xfId="28287"/>
    <cellStyle name="T_BoQ-E-TOWN 2 Building -COTECCONS 2 4 2" xfId="6573"/>
    <cellStyle name="T_BoQ-E-TOWN 2 Building -COTECCONS 2 4 2 2" xfId="15060"/>
    <cellStyle name="T_BoQ-E-TOWN 2 Building -COTECCONS 2 4 3" xfId="5132"/>
    <cellStyle name="T_BoQ-E-TOWN 2 Building -COTECCONS 2 4 3 2" xfId="6710"/>
    <cellStyle name="T_BoQ-E-TOWN 2 Building -COTECCONS 2 4 4" xfId="28291"/>
    <cellStyle name="T_BoQ-E-TOWN 2 Building -COTECCONS 2 4 4 2" xfId="6231"/>
    <cellStyle name="T_BoQ-E-TOWN 2 Building -COTECCONS 2 4 5" xfId="28292"/>
    <cellStyle name="T_BoQ-E-TOWN 2 Building -COTECCONS 2 4 5 2" xfId="15243"/>
    <cellStyle name="T_BoQ-E-TOWN 2 Building -COTECCONS 2 4 6" xfId="28294"/>
    <cellStyle name="T_BoQ-E-TOWN 2 Building -COTECCONS 2 4 6 2" xfId="28296"/>
    <cellStyle name="T_BoQ-E-TOWN 2 Building -COTECCONS 2 4 7" xfId="14670"/>
    <cellStyle name="T_BoQ-E-TOWN 2 Building -COTECCONS 2 5" xfId="28297"/>
    <cellStyle name="T_BoQ-E-TOWN 2 Building -COTECCONS 2 5 2" xfId="19722"/>
    <cellStyle name="T_BoQ-E-TOWN 2 Building -COTECCONS 2 5 2 2" xfId="16384"/>
    <cellStyle name="T_BoQ-E-TOWN 2 Building -COTECCONS 2 5 3" xfId="28302"/>
    <cellStyle name="T_BoQ-E-TOWN 2 Building -COTECCONS 2 5 3 2" xfId="16290"/>
    <cellStyle name="T_BoQ-E-TOWN 2 Building -COTECCONS 2 5 4" xfId="28304"/>
    <cellStyle name="T_BoQ-E-TOWN 2 Building -COTECCONS 2 5 4 2" xfId="12688"/>
    <cellStyle name="T_BoQ-E-TOWN 2 Building -COTECCONS 2 5 5" xfId="28305"/>
    <cellStyle name="T_BoQ-E-TOWN 2 Building -COTECCONS 2 5 5 2" xfId="28307"/>
    <cellStyle name="T_BoQ-E-TOWN 2 Building -COTECCONS 2 5 6" xfId="28308"/>
    <cellStyle name="T_BoQ-E-TOWN 2 Building -COTECCONS 2 5 6 2" xfId="28310"/>
    <cellStyle name="T_BoQ-E-TOWN 2 Building -COTECCONS 2 5 7" xfId="4669"/>
    <cellStyle name="T_BoQ-E-TOWN 2 Building -COTECCONS 2 6" xfId="28312"/>
    <cellStyle name="T_BoQ-E-TOWN 2 Building -COTECCONS 2 6 2" xfId="28315"/>
    <cellStyle name="T_BoQ-E-TOWN 2 Building -COTECCONS 2 6 2 2" xfId="28319"/>
    <cellStyle name="T_BoQ-E-TOWN 2 Building -COTECCONS 2 6 3" xfId="28323"/>
    <cellStyle name="T_BoQ-E-TOWN 2 Building -COTECCONS 2 6 3 2" xfId="28325"/>
    <cellStyle name="T_BoQ-E-TOWN 2 Building -COTECCONS 2 6 4" xfId="28326"/>
    <cellStyle name="T_BoQ-E-TOWN 2 Building -COTECCONS 2 6 4 2" xfId="28328"/>
    <cellStyle name="T_BoQ-E-TOWN 2 Building -COTECCONS 2 6 5" xfId="28331"/>
    <cellStyle name="T_BoQ-E-TOWN 2 Building -COTECCONS 2 6 5 2" xfId="28333"/>
    <cellStyle name="T_BoQ-E-TOWN 2 Building -COTECCONS 2 6 6" xfId="28336"/>
    <cellStyle name="T_BoQ-E-TOWN 2 Building -COTECCONS 2 6 6 2" xfId="28338"/>
    <cellStyle name="T_BoQ-E-TOWN 2 Building -COTECCONS 2 6 7" xfId="14676"/>
    <cellStyle name="T_BoQ-E-TOWN 2 Building -COTECCONS 2 7" xfId="20678"/>
    <cellStyle name="T_BoQ-E-TOWN 2 Building -COTECCONS 2 7 2" xfId="28339"/>
    <cellStyle name="T_BoQ-E-TOWN 2 Building -COTECCONS 2 8" xfId="28345"/>
    <cellStyle name="T_BoQ-E-TOWN 2 Building -COTECCONS 2 8 2" xfId="28348"/>
    <cellStyle name="T_BoQ-E-TOWN 2 Building -COTECCONS 2 9" xfId="28351"/>
    <cellStyle name="T_BoQ-E-TOWN 2 Building -COTECCONS 2 9 2" xfId="26023"/>
    <cellStyle name="T_BoQ-E-TOWN 2 Building -COTECCONS 3" xfId="26018"/>
    <cellStyle name="T_BoQ-E-TOWN 2 Building -COTECCONS 3 2" xfId="28353"/>
    <cellStyle name="T_BoQ-E-TOWN 2 Building -COTECCONS 3 2 2" xfId="3387"/>
    <cellStyle name="T_BoQ-E-TOWN 2 Building -COTECCONS 3 2 2 2" xfId="10543"/>
    <cellStyle name="T_BoQ-E-TOWN 2 Building -COTECCONS 3 2 3" xfId="10550"/>
    <cellStyle name="T_BoQ-E-TOWN 2 Building -COTECCONS 3 2 3 2" xfId="1204"/>
    <cellStyle name="T_BoQ-E-TOWN 2 Building -COTECCONS 3 2 4" xfId="4698"/>
    <cellStyle name="T_BoQ-E-TOWN 2 Building -COTECCONS 3 2 4 2" xfId="14549"/>
    <cellStyle name="T_BoQ-E-TOWN 2 Building -COTECCONS 3 2 5" xfId="19318"/>
    <cellStyle name="T_BoQ-E-TOWN 2 Building -COTECCONS 3 2 5 2" xfId="19320"/>
    <cellStyle name="T_BoQ-E-TOWN 2 Building -COTECCONS 3 2 6" xfId="19321"/>
    <cellStyle name="T_BoQ-E-TOWN 2 Building -COTECCONS 3 2 6 2" xfId="28356"/>
    <cellStyle name="T_BoQ-E-TOWN 2 Building -COTECCONS 3 2 7" xfId="22938"/>
    <cellStyle name="T_BoQ-E-TOWN 2 Building -COTECCONS 3 3" xfId="22613"/>
    <cellStyle name="T_BoQ-E-TOWN 2 Building -COTECCONS 3 3 2" xfId="28357"/>
    <cellStyle name="T_BoQ-E-TOWN 2 Building -COTECCONS 3 3 2 2" xfId="28360"/>
    <cellStyle name="T_BoQ-E-TOWN 2 Building -COTECCONS 3 3 3" xfId="28362"/>
    <cellStyle name="T_BoQ-E-TOWN 2 Building -COTECCONS 3 3 3 2" xfId="4971"/>
    <cellStyle name="T_BoQ-E-TOWN 2 Building -COTECCONS 3 3 4" xfId="28365"/>
    <cellStyle name="T_BoQ-E-TOWN 2 Building -COTECCONS 3 3 4 2" xfId="7188"/>
    <cellStyle name="T_BoQ-E-TOWN 2 Building -COTECCONS 3 3 5" xfId="28366"/>
    <cellStyle name="T_BoQ-E-TOWN 2 Building -COTECCONS 3 3 5 2" xfId="28367"/>
    <cellStyle name="T_BoQ-E-TOWN 2 Building -COTECCONS 3 3 6" xfId="28368"/>
    <cellStyle name="T_BoQ-E-TOWN 2 Building -COTECCONS 3 3 6 2" xfId="28370"/>
    <cellStyle name="T_BoQ-E-TOWN 2 Building -COTECCONS 3 3 7" xfId="22941"/>
    <cellStyle name="T_BoQ-E-TOWN 2 Building -COTECCONS 3 4" xfId="28372"/>
    <cellStyle name="T_BoQ-E-TOWN 2 Building -COTECCONS 3 4 2" xfId="5423"/>
    <cellStyle name="T_BoQ-E-TOWN 2 Building -COTECCONS 3 5" xfId="28376"/>
    <cellStyle name="T_BoQ-E-TOWN 2 Building -COTECCONS 3 5 2" xfId="28378"/>
    <cellStyle name="T_BoQ-E-TOWN 2 Building -COTECCONS 3 6" xfId="28380"/>
    <cellStyle name="T_BoQ-E-TOWN 2 Building -COTECCONS 3 6 2" xfId="28382"/>
    <cellStyle name="T_BoQ-E-TOWN 2 Building -COTECCONS 3 7" xfId="20685"/>
    <cellStyle name="T_BoQ-E-TOWN 2 Building -COTECCONS 3 7 2" xfId="28383"/>
    <cellStyle name="T_BoQ-E-TOWN 2 Building -COTECCONS 3 8" xfId="28384"/>
    <cellStyle name="T_BoQ-E-TOWN 2 Building -COTECCONS 3 8 2" xfId="28386"/>
    <cellStyle name="T_BoQ-E-TOWN 2 Building -COTECCONS 4" xfId="28389"/>
    <cellStyle name="T_BoQ-E-TOWN 2 Building -COTECCONS 4 2" xfId="28390"/>
    <cellStyle name="T_BoQ-E-TOWN 2 Building -COTECCONS 4 2 2" xfId="19359"/>
    <cellStyle name="T_BoQ-E-TOWN 2 Building -COTECCONS 4 2 2 2" xfId="19361"/>
    <cellStyle name="T_BoQ-E-TOWN 2 Building -COTECCONS 4 2 3" xfId="19364"/>
    <cellStyle name="T_BoQ-E-TOWN 2 Building -COTECCONS 4 2 3 2" xfId="19368"/>
    <cellStyle name="T_BoQ-E-TOWN 2 Building -COTECCONS 4 2 4" xfId="13852"/>
    <cellStyle name="T_BoQ-E-TOWN 2 Building -COTECCONS 4 2 4 2" xfId="13860"/>
    <cellStyle name="T_BoQ-E-TOWN 2 Building -COTECCONS 4 2 5" xfId="3066"/>
    <cellStyle name="T_BoQ-E-TOWN 2 Building -COTECCONS 4 2 5 2" xfId="13867"/>
    <cellStyle name="T_BoQ-E-TOWN 2 Building -COTECCONS 4 2 6" xfId="13874"/>
    <cellStyle name="T_BoQ-E-TOWN 2 Building -COTECCONS 4 2 6 2" xfId="13881"/>
    <cellStyle name="T_BoQ-E-TOWN 2 Building -COTECCONS 4 2 7" xfId="5105"/>
    <cellStyle name="T_BoQ-E-TOWN 2 Building -COTECCONS 4 3" xfId="22622"/>
    <cellStyle name="T_BoQ-E-TOWN 2 Building -COTECCONS 4 3 2" xfId="28392"/>
    <cellStyle name="T_BoQ-E-TOWN 2 Building -COTECCONS 4 3 2 2" xfId="28394"/>
    <cellStyle name="T_BoQ-E-TOWN 2 Building -COTECCONS 4 3 3" xfId="28395"/>
    <cellStyle name="T_BoQ-E-TOWN 2 Building -COTECCONS 4 3 3 2" xfId="28397"/>
    <cellStyle name="T_BoQ-E-TOWN 2 Building -COTECCONS 4 3 4" xfId="28398"/>
    <cellStyle name="T_BoQ-E-TOWN 2 Building -COTECCONS 4 3 4 2" xfId="28399"/>
    <cellStyle name="T_BoQ-E-TOWN 2 Building -COTECCONS 4 3 5" xfId="28400"/>
    <cellStyle name="T_BoQ-E-TOWN 2 Building -COTECCONS 4 3 5 2" xfId="14013"/>
    <cellStyle name="T_BoQ-E-TOWN 2 Building -COTECCONS 4 3 6" xfId="28402"/>
    <cellStyle name="T_BoQ-E-TOWN 2 Building -COTECCONS 4 3 6 2" xfId="2169"/>
    <cellStyle name="T_BoQ-E-TOWN 2 Building -COTECCONS 4 3 7" xfId="22958"/>
    <cellStyle name="T_BoQ-E-TOWN 2 Building -COTECCONS 4 4" xfId="680"/>
    <cellStyle name="T_BoQ-E-TOWN 2 Building -COTECCONS 4 4 2" xfId="583"/>
    <cellStyle name="T_BoQ-E-TOWN 2 Building -COTECCONS 4 5" xfId="28404"/>
    <cellStyle name="T_BoQ-E-TOWN 2 Building -COTECCONS 4 5 2" xfId="2289"/>
    <cellStyle name="T_BoQ-E-TOWN 2 Building -COTECCONS 4 6" xfId="28406"/>
    <cellStyle name="T_BoQ-E-TOWN 2 Building -COTECCONS 4 6 2" xfId="1566"/>
    <cellStyle name="T_BoQ-E-TOWN 2 Building -COTECCONS 4 7" xfId="28408"/>
    <cellStyle name="T_BoQ-E-TOWN 2 Building -COTECCONS 4 7 2" xfId="28409"/>
    <cellStyle name="T_BoQ-E-TOWN 2 Building -COTECCONS 4 8" xfId="28410"/>
    <cellStyle name="T_BoQ-E-TOWN 2 Building -COTECCONS 4 8 2" xfId="28412"/>
    <cellStyle name="T_BoQ-E-TOWN 2 Building -COTECCONS 5" xfId="965"/>
    <cellStyle name="T_BoQ-E-TOWN 2 Building -COTECCONS 5 2" xfId="28416"/>
    <cellStyle name="T_BoQ-E-TOWN 2 Building -COTECCONS 5 2 2" xfId="28420"/>
    <cellStyle name="T_BoQ-E-TOWN 2 Building -COTECCONS 5 3" xfId="28424"/>
    <cellStyle name="T_BoQ-E-TOWN 2 Building -COTECCONS 5 3 2" xfId="28428"/>
    <cellStyle name="T_BoQ-E-TOWN 2 Building -COTECCONS 5 4" xfId="28430"/>
    <cellStyle name="T_BoQ-E-TOWN 2 Building -COTECCONS 5 4 2" xfId="28433"/>
    <cellStyle name="T_BoQ-E-TOWN 2 Building -COTECCONS 5 5" xfId="28436"/>
    <cellStyle name="T_BoQ-E-TOWN 2 Building -COTECCONS 5 5 2" xfId="17629"/>
    <cellStyle name="T_BoQ-E-TOWN 2 Building -COTECCONS 5 6" xfId="28438"/>
    <cellStyle name="T_BoQ-E-TOWN 2 Building -COTECCONS 5 6 2" xfId="18866"/>
    <cellStyle name="T_BoQ-E-TOWN 2 Building -COTECCONS 5 7" xfId="28440"/>
    <cellStyle name="T_BoQ-E-TOWN 2 Building -COTECCONS 6" xfId="28441"/>
    <cellStyle name="T_BoQ-E-TOWN 2 Building -COTECCONS 6 2" xfId="28443"/>
    <cellStyle name="T_BoQ-E-TOWN 2 Building -COTECCONS 6 2 2" xfId="28445"/>
    <cellStyle name="T_BoQ-E-TOWN 2 Building -COTECCONS 6 3" xfId="28448"/>
    <cellStyle name="T_BoQ-E-TOWN 2 Building -COTECCONS 6 3 2" xfId="28451"/>
    <cellStyle name="T_BoQ-E-TOWN 2 Building -COTECCONS 6 4" xfId="28452"/>
    <cellStyle name="T_BoQ-E-TOWN 2 Building -COTECCONS 6 4 2" xfId="28454"/>
    <cellStyle name="T_BoQ-E-TOWN 2 Building -COTECCONS 6 5" xfId="28455"/>
    <cellStyle name="T_BoQ-E-TOWN 2 Building -COTECCONS 6 5 2" xfId="28456"/>
    <cellStyle name="T_BoQ-E-TOWN 2 Building -COTECCONS 6 6" xfId="28457"/>
    <cellStyle name="T_BoQ-E-TOWN 2 Building -COTECCONS 6 6 2" xfId="28458"/>
    <cellStyle name="T_BoQ-E-TOWN 2 Building -COTECCONS 6 7" xfId="28460"/>
    <cellStyle name="T_BoQ-E-TOWN 2 Building -COTECCONS 7" xfId="28461"/>
    <cellStyle name="T_BoQ-E-TOWN 2 Building -COTECCONS 7 2" xfId="28462"/>
    <cellStyle name="T_BoQ-E-TOWN 2 Building -COTECCONS 7 2 2" xfId="43"/>
    <cellStyle name="T_BoQ-E-TOWN 2 Building -COTECCONS 7 3" xfId="28463"/>
    <cellStyle name="T_BoQ-E-TOWN 2 Building -COTECCONS 7 3 2" xfId="18466"/>
    <cellStyle name="T_BoQ-E-TOWN 2 Building -COTECCONS 7 4" xfId="28464"/>
    <cellStyle name="T_BoQ-E-TOWN 2 Building -COTECCONS 7 4 2" xfId="2852"/>
    <cellStyle name="T_BoQ-E-TOWN 2 Building -COTECCONS 7 5" xfId="28466"/>
    <cellStyle name="T_BoQ-E-TOWN 2 Building -COTECCONS 7 5 2" xfId="28467"/>
    <cellStyle name="T_BoQ-E-TOWN 2 Building -COTECCONS 7 6" xfId="28468"/>
    <cellStyle name="T_BoQ-E-TOWN 2 Building -COTECCONS 7 6 2" xfId="28469"/>
    <cellStyle name="T_BoQ-E-TOWN 2 Building -COTECCONS 7 7" xfId="28470"/>
    <cellStyle name="T_BoQ-E-TOWN 2 Building -COTECCONS 8" xfId="28471"/>
    <cellStyle name="T_BoQ-E-TOWN 2 Building -COTECCONS 8 2" xfId="28472"/>
    <cellStyle name="T_BoQ-E-TOWN 2 Building -COTECCONS 9" xfId="5212"/>
    <cellStyle name="T_BoQ-E-TOWN 2 Building -COTECCONS 9 2" xfId="28473"/>
    <cellStyle name="T_BoQ-E-TOWN 2 Building -COTECCONS_BOQ Piling" xfId="19466"/>
    <cellStyle name="T_BoQ-E-TOWN 2 Building -COTECCONS_BOQ Piling 10" xfId="28474"/>
    <cellStyle name="T_BoQ-E-TOWN 2 Building -COTECCONS_BOQ Piling 10 2" xfId="24737"/>
    <cellStyle name="T_BoQ-E-TOWN 2 Building -COTECCONS_BOQ Piling 11" xfId="28476"/>
    <cellStyle name="T_BoQ-E-TOWN 2 Building -COTECCONS_BOQ Piling 11 2" xfId="24766"/>
    <cellStyle name="T_BoQ-E-TOWN 2 Building -COTECCONS_BOQ Piling 2" xfId="3443"/>
    <cellStyle name="T_BoQ-E-TOWN 2 Building -COTECCONS_BOQ Piling 2 2" xfId="11350"/>
    <cellStyle name="T_BoQ-E-TOWN 2 Building -COTECCONS_BOQ Piling 2 2 2" xfId="20797"/>
    <cellStyle name="T_BoQ-E-TOWN 2 Building -COTECCONS_BOQ Piling 2 2 2 2" xfId="28478"/>
    <cellStyle name="T_BoQ-E-TOWN 2 Building -COTECCONS_BOQ Piling 2 2 3" xfId="28479"/>
    <cellStyle name="T_BoQ-E-TOWN 2 Building -COTECCONS_BOQ Piling 2 2 3 2" xfId="28480"/>
    <cellStyle name="T_BoQ-E-TOWN 2 Building -COTECCONS_BOQ Piling 2 2 4" xfId="16455"/>
    <cellStyle name="T_BoQ-E-TOWN 2 Building -COTECCONS_BOQ Piling 2 2 4 2" xfId="28481"/>
    <cellStyle name="T_BoQ-E-TOWN 2 Building -COTECCONS_BOQ Piling 2 2 5" xfId="28482"/>
    <cellStyle name="T_BoQ-E-TOWN 2 Building -COTECCONS_BOQ Piling 2 2 5 2" xfId="28483"/>
    <cellStyle name="T_BoQ-E-TOWN 2 Building -COTECCONS_BOQ Piling 2 2 6" xfId="24951"/>
    <cellStyle name="T_BoQ-E-TOWN 2 Building -COTECCONS_BOQ Piling 2 2 6 2" xfId="28484"/>
    <cellStyle name="T_BoQ-E-TOWN 2 Building -COTECCONS_BOQ Piling 2 2 7" xfId="3825"/>
    <cellStyle name="T_BoQ-E-TOWN 2 Building -COTECCONS_BOQ Piling 2 3" xfId="20800"/>
    <cellStyle name="T_BoQ-E-TOWN 2 Building -COTECCONS_BOQ Piling 2 3 2" xfId="20804"/>
    <cellStyle name="T_BoQ-E-TOWN 2 Building -COTECCONS_BOQ Piling 2 3 2 2" xfId="24581"/>
    <cellStyle name="T_BoQ-E-TOWN 2 Building -COTECCONS_BOQ Piling 2 3 3" xfId="28485"/>
    <cellStyle name="T_BoQ-E-TOWN 2 Building -COTECCONS_BOQ Piling 2 3 3 2" xfId="28486"/>
    <cellStyle name="T_BoQ-E-TOWN 2 Building -COTECCONS_BOQ Piling 2 3 4" xfId="4389"/>
    <cellStyle name="T_BoQ-E-TOWN 2 Building -COTECCONS_BOQ Piling 2 3 4 2" xfId="14700"/>
    <cellStyle name="T_BoQ-E-TOWN 2 Building -COTECCONS_BOQ Piling 2 3 5" xfId="14702"/>
    <cellStyle name="T_BoQ-E-TOWN 2 Building -COTECCONS_BOQ Piling 2 3 5 2" xfId="14704"/>
    <cellStyle name="T_BoQ-E-TOWN 2 Building -COTECCONS_BOQ Piling 2 3 6" xfId="14706"/>
    <cellStyle name="T_BoQ-E-TOWN 2 Building -COTECCONS_BOQ Piling 2 3 6 2" xfId="4773"/>
    <cellStyle name="T_BoQ-E-TOWN 2 Building -COTECCONS_BOQ Piling 2 3 7" xfId="8306"/>
    <cellStyle name="T_BoQ-E-TOWN 2 Building -COTECCONS_BOQ Piling 2 4" xfId="20807"/>
    <cellStyle name="T_BoQ-E-TOWN 2 Building -COTECCONS_BOQ Piling 2 4 2" xfId="20407"/>
    <cellStyle name="T_BoQ-E-TOWN 2 Building -COTECCONS_BOQ Piling 2 5" xfId="19104"/>
    <cellStyle name="T_BoQ-E-TOWN 2 Building -COTECCONS_BOQ Piling 2 5 2" xfId="28487"/>
    <cellStyle name="T_BoQ-E-TOWN 2 Building -COTECCONS_BOQ Piling 2 6" xfId="28488"/>
    <cellStyle name="T_BoQ-E-TOWN 2 Building -COTECCONS_BOQ Piling 2 6 2" xfId="28489"/>
    <cellStyle name="T_BoQ-E-TOWN 2 Building -COTECCONS_BOQ Piling 2 7" xfId="28490"/>
    <cellStyle name="T_BoQ-E-TOWN 2 Building -COTECCONS_BOQ Piling 2 7 2" xfId="28491"/>
    <cellStyle name="T_BoQ-E-TOWN 2 Building -COTECCONS_BOQ Piling 2 8" xfId="12995"/>
    <cellStyle name="T_BoQ-E-TOWN 2 Building -COTECCONS_BOQ Piling 2 8 2" xfId="28492"/>
    <cellStyle name="T_BoQ-E-TOWN 2 Building -COTECCONS_BOQ Piling 3" xfId="931"/>
    <cellStyle name="T_BoQ-E-TOWN 2 Building -COTECCONS_BOQ Piling 3 2" xfId="20820"/>
    <cellStyle name="T_BoQ-E-TOWN 2 Building -COTECCONS_BOQ Piling 3 2 2" xfId="20824"/>
    <cellStyle name="T_BoQ-E-TOWN 2 Building -COTECCONS_BOQ Piling 3 2 2 2" xfId="28494"/>
    <cellStyle name="T_BoQ-E-TOWN 2 Building -COTECCONS_BOQ Piling 3 2 3" xfId="28496"/>
    <cellStyle name="T_BoQ-E-TOWN 2 Building -COTECCONS_BOQ Piling 3 2 3 2" xfId="28497"/>
    <cellStyle name="T_BoQ-E-TOWN 2 Building -COTECCONS_BOQ Piling 3 2 4" xfId="16469"/>
    <cellStyle name="T_BoQ-E-TOWN 2 Building -COTECCONS_BOQ Piling 3 2 4 2" xfId="28499"/>
    <cellStyle name="T_BoQ-E-TOWN 2 Building -COTECCONS_BOQ Piling 3 2 5" xfId="28501"/>
    <cellStyle name="T_BoQ-E-TOWN 2 Building -COTECCONS_BOQ Piling 3 2 5 2" xfId="28502"/>
    <cellStyle name="T_BoQ-E-TOWN 2 Building -COTECCONS_BOQ Piling 3 2 6" xfId="24958"/>
    <cellStyle name="T_BoQ-E-TOWN 2 Building -COTECCONS_BOQ Piling 3 2 6 2" xfId="28504"/>
    <cellStyle name="T_BoQ-E-TOWN 2 Building -COTECCONS_BOQ Piling 3 2 7" xfId="2021"/>
    <cellStyle name="T_BoQ-E-TOWN 2 Building -COTECCONS_BOQ Piling 3 3" xfId="20828"/>
    <cellStyle name="T_BoQ-E-TOWN 2 Building -COTECCONS_BOQ Piling 3 3 2" xfId="1958"/>
    <cellStyle name="T_BoQ-E-TOWN 2 Building -COTECCONS_BOQ Piling 3 3 2 2" xfId="28505"/>
    <cellStyle name="T_BoQ-E-TOWN 2 Building -COTECCONS_BOQ Piling 3 3 3" xfId="28506"/>
    <cellStyle name="T_BoQ-E-TOWN 2 Building -COTECCONS_BOQ Piling 3 3 3 2" xfId="28507"/>
    <cellStyle name="T_BoQ-E-TOWN 2 Building -COTECCONS_BOQ Piling 3 3 4" xfId="6177"/>
    <cellStyle name="T_BoQ-E-TOWN 2 Building -COTECCONS_BOQ Piling 3 3 4 2" xfId="28508"/>
    <cellStyle name="T_BoQ-E-TOWN 2 Building -COTECCONS_BOQ Piling 3 3 5" xfId="28509"/>
    <cellStyle name="T_BoQ-E-TOWN 2 Building -COTECCONS_BOQ Piling 3 3 5 2" xfId="28510"/>
    <cellStyle name="T_BoQ-E-TOWN 2 Building -COTECCONS_BOQ Piling 3 3 6" xfId="24960"/>
    <cellStyle name="T_BoQ-E-TOWN 2 Building -COTECCONS_BOQ Piling 3 3 6 2" xfId="28512"/>
    <cellStyle name="T_BoQ-E-TOWN 2 Building -COTECCONS_BOQ Piling 3 3 7" xfId="2693"/>
    <cellStyle name="T_BoQ-E-TOWN 2 Building -COTECCONS_BOQ Piling 3 4" xfId="20832"/>
    <cellStyle name="T_BoQ-E-TOWN 2 Building -COTECCONS_BOQ Piling 3 4 2" xfId="20837"/>
    <cellStyle name="T_BoQ-E-TOWN 2 Building -COTECCONS_BOQ Piling 3 5" xfId="19107"/>
    <cellStyle name="T_BoQ-E-TOWN 2 Building -COTECCONS_BOQ Piling 3 5 2" xfId="28514"/>
    <cellStyle name="T_BoQ-E-TOWN 2 Building -COTECCONS_BOQ Piling 3 6" xfId="28515"/>
    <cellStyle name="T_BoQ-E-TOWN 2 Building -COTECCONS_BOQ Piling 3 6 2" xfId="28516"/>
    <cellStyle name="T_BoQ-E-TOWN 2 Building -COTECCONS_BOQ Piling 3 7" xfId="28517"/>
    <cellStyle name="T_BoQ-E-TOWN 2 Building -COTECCONS_BOQ Piling 3 7 2" xfId="28519"/>
    <cellStyle name="T_BoQ-E-TOWN 2 Building -COTECCONS_BOQ Piling 3 8" xfId="7352"/>
    <cellStyle name="T_BoQ-E-TOWN 2 Building -COTECCONS_BOQ Piling 3 8 2" xfId="28521"/>
    <cellStyle name="T_BoQ-E-TOWN 2 Building -COTECCONS_BOQ Piling 4" xfId="28522"/>
    <cellStyle name="T_BoQ-E-TOWN 2 Building -COTECCONS_BOQ Piling 4 2" xfId="20848"/>
    <cellStyle name="T_BoQ-E-TOWN 2 Building -COTECCONS_BOQ Piling 4 2 2" xfId="4048"/>
    <cellStyle name="T_BoQ-E-TOWN 2 Building -COTECCONS_BOQ Piling 4 3" xfId="20851"/>
    <cellStyle name="T_BoQ-E-TOWN 2 Building -COTECCONS_BOQ Piling 4 3 2" xfId="11929"/>
    <cellStyle name="T_BoQ-E-TOWN 2 Building -COTECCONS_BOQ Piling 4 4" xfId="20856"/>
    <cellStyle name="T_BoQ-E-TOWN 2 Building -COTECCONS_BOQ Piling 4 4 2" xfId="2197"/>
    <cellStyle name="T_BoQ-E-TOWN 2 Building -COTECCONS_BOQ Piling 4 5" xfId="19111"/>
    <cellStyle name="T_BoQ-E-TOWN 2 Building -COTECCONS_BOQ Piling 4 5 2" xfId="28523"/>
    <cellStyle name="T_BoQ-E-TOWN 2 Building -COTECCONS_BOQ Piling 4 6" xfId="28524"/>
    <cellStyle name="T_BoQ-E-TOWN 2 Building -COTECCONS_BOQ Piling 4 6 2" xfId="13137"/>
    <cellStyle name="T_BoQ-E-TOWN 2 Building -COTECCONS_BOQ Piling 4 7" xfId="28525"/>
    <cellStyle name="T_BoQ-E-TOWN 2 Building -COTECCONS_BOQ Piling 5" xfId="28526"/>
    <cellStyle name="T_BoQ-E-TOWN 2 Building -COTECCONS_BOQ Piling 5 2" xfId="4119"/>
    <cellStyle name="T_BoQ-E-TOWN 2 Building -COTECCONS_BOQ Piling 5 2 2" xfId="4464"/>
    <cellStyle name="T_BoQ-E-TOWN 2 Building -COTECCONS_BOQ Piling 5 3" xfId="15386"/>
    <cellStyle name="T_BoQ-E-TOWN 2 Building -COTECCONS_BOQ Piling 5 3 2" xfId="3452"/>
    <cellStyle name="T_BoQ-E-TOWN 2 Building -COTECCONS_BOQ Piling 5 4" xfId="15392"/>
    <cellStyle name="T_BoQ-E-TOWN 2 Building -COTECCONS_BOQ Piling 5 4 2" xfId="2345"/>
    <cellStyle name="T_BoQ-E-TOWN 2 Building -COTECCONS_BOQ Piling 5 5" xfId="14999"/>
    <cellStyle name="T_BoQ-E-TOWN 2 Building -COTECCONS_BOQ Piling 5 5 2" xfId="4338"/>
    <cellStyle name="T_BoQ-E-TOWN 2 Building -COTECCONS_BOQ Piling 5 6" xfId="15396"/>
    <cellStyle name="T_BoQ-E-TOWN 2 Building -COTECCONS_BOQ Piling 5 6 2" xfId="3620"/>
    <cellStyle name="T_BoQ-E-TOWN 2 Building -COTECCONS_BOQ Piling 5 7" xfId="15398"/>
    <cellStyle name="T_BoQ-E-TOWN 2 Building -COTECCONS_BOQ Piling 6" xfId="28528"/>
    <cellStyle name="T_BoQ-E-TOWN 2 Building -COTECCONS_BOQ Piling 6 2" xfId="4691"/>
    <cellStyle name="T_BoQ-E-TOWN 2 Building -COTECCONS_BOQ Piling 6 2 2" xfId="885"/>
    <cellStyle name="T_BoQ-E-TOWN 2 Building -COTECCONS_BOQ Piling 6 3" xfId="9918"/>
    <cellStyle name="T_BoQ-E-TOWN 2 Building -COTECCONS_BOQ Piling 6 3 2" xfId="9924"/>
    <cellStyle name="T_BoQ-E-TOWN 2 Building -COTECCONS_BOQ Piling 6 4" xfId="9940"/>
    <cellStyle name="T_BoQ-E-TOWN 2 Building -COTECCONS_BOQ Piling 6 4 2" xfId="1636"/>
    <cellStyle name="T_BoQ-E-TOWN 2 Building -COTECCONS_BOQ Piling 6 5" xfId="1499"/>
    <cellStyle name="T_BoQ-E-TOWN 2 Building -COTECCONS_BOQ Piling 6 5 2" xfId="7620"/>
    <cellStyle name="T_BoQ-E-TOWN 2 Building -COTECCONS_BOQ Piling 6 6" xfId="6407"/>
    <cellStyle name="T_BoQ-E-TOWN 2 Building -COTECCONS_BOQ Piling 6 6 2" xfId="7701"/>
    <cellStyle name="T_BoQ-E-TOWN 2 Building -COTECCONS_BOQ Piling 6 7" xfId="3331"/>
    <cellStyle name="T_BoQ-E-TOWN 2 Building -COTECCONS_BOQ Piling 7" xfId="28530"/>
    <cellStyle name="T_BoQ-E-TOWN 2 Building -COTECCONS_BOQ Piling 7 2" xfId="28531"/>
    <cellStyle name="T_BoQ-E-TOWN 2 Building -COTECCONS_BOQ Piling 8" xfId="28532"/>
    <cellStyle name="T_BoQ-E-TOWN 2 Building -COTECCONS_BOQ Piling 8 2" xfId="28533"/>
    <cellStyle name="T_BoQ-E-TOWN 2 Building -COTECCONS_BOQ Piling 9" xfId="16163"/>
    <cellStyle name="T_BoQ-E-TOWN 2 Building -COTECCONS_BOQ Piling 9 2" xfId="14933"/>
    <cellStyle name="T_BoQ-E-TOWN 2 Building -COTECCONS_Schematic Cost Plan - Basement 20032011" xfId="28534"/>
    <cellStyle name="T_BoQ-E-TOWN 2 Building -COTECCONS_Schematic Cost Plan - Basement 20032011 10" xfId="28535"/>
    <cellStyle name="T_BoQ-E-TOWN 2 Building -COTECCONS_Schematic Cost Plan - Basement 20032011 10 2" xfId="28538"/>
    <cellStyle name="T_BoQ-E-TOWN 2 Building -COTECCONS_Schematic Cost Plan - Basement 20032011 11" xfId="28539"/>
    <cellStyle name="T_BoQ-E-TOWN 2 Building -COTECCONS_Schematic Cost Plan - Basement 20032011 11 2" xfId="28543"/>
    <cellStyle name="T_BoQ-E-TOWN 2 Building -COTECCONS_Schematic Cost Plan - Basement 20032011 2" xfId="28544"/>
    <cellStyle name="T_BoQ-E-TOWN 2 Building -COTECCONS_Schematic Cost Plan - Basement 20032011 2 2" xfId="28545"/>
    <cellStyle name="T_BoQ-E-TOWN 2 Building -COTECCONS_Schematic Cost Plan - Basement 20032011 2 2 2" xfId="9031"/>
    <cellStyle name="T_BoQ-E-TOWN 2 Building -COTECCONS_Schematic Cost Plan - Basement 20032011 2 2 2 2" xfId="17255"/>
    <cellStyle name="T_BoQ-E-TOWN 2 Building -COTECCONS_Schematic Cost Plan - Basement 20032011 2 2 3" xfId="17259"/>
    <cellStyle name="T_BoQ-E-TOWN 2 Building -COTECCONS_Schematic Cost Plan - Basement 20032011 2 2 3 2" xfId="17261"/>
    <cellStyle name="T_BoQ-E-TOWN 2 Building -COTECCONS_Schematic Cost Plan - Basement 20032011 2 2 4" xfId="17265"/>
    <cellStyle name="T_BoQ-E-TOWN 2 Building -COTECCONS_Schematic Cost Plan - Basement 20032011 2 2 4 2" xfId="28546"/>
    <cellStyle name="T_BoQ-E-TOWN 2 Building -COTECCONS_Schematic Cost Plan - Basement 20032011 2 2 5" xfId="28547"/>
    <cellStyle name="T_BoQ-E-TOWN 2 Building -COTECCONS_Schematic Cost Plan - Basement 20032011 2 2 5 2" xfId="28549"/>
    <cellStyle name="T_BoQ-E-TOWN 2 Building -COTECCONS_Schematic Cost Plan - Basement 20032011 2 2 6" xfId="28550"/>
    <cellStyle name="T_BoQ-E-TOWN 2 Building -COTECCONS_Schematic Cost Plan - Basement 20032011 2 2 6 2" xfId="28551"/>
    <cellStyle name="T_BoQ-E-TOWN 2 Building -COTECCONS_Schematic Cost Plan - Basement 20032011 2 2 7" xfId="28552"/>
    <cellStyle name="T_BoQ-E-TOWN 2 Building -COTECCONS_Schematic Cost Plan - Basement 20032011 2 3" xfId="28554"/>
    <cellStyle name="T_BoQ-E-TOWN 2 Building -COTECCONS_Schematic Cost Plan - Basement 20032011 2 3 2" xfId="28555"/>
    <cellStyle name="T_BoQ-E-TOWN 2 Building -COTECCONS_Schematic Cost Plan - Basement 20032011 2 3 2 2" xfId="28556"/>
    <cellStyle name="T_BoQ-E-TOWN 2 Building -COTECCONS_Schematic Cost Plan - Basement 20032011 2 3 3" xfId="26990"/>
    <cellStyle name="T_BoQ-E-TOWN 2 Building -COTECCONS_Schematic Cost Plan - Basement 20032011 2 3 3 2" xfId="28557"/>
    <cellStyle name="T_BoQ-E-TOWN 2 Building -COTECCONS_Schematic Cost Plan - Basement 20032011 2 3 4" xfId="28559"/>
    <cellStyle name="T_BoQ-E-TOWN 2 Building -COTECCONS_Schematic Cost Plan - Basement 20032011 2 3 4 2" xfId="28560"/>
    <cellStyle name="T_BoQ-E-TOWN 2 Building -COTECCONS_Schematic Cost Plan - Basement 20032011 2 3 5" xfId="28561"/>
    <cellStyle name="T_BoQ-E-TOWN 2 Building -COTECCONS_Schematic Cost Plan - Basement 20032011 2 3 5 2" xfId="28562"/>
    <cellStyle name="T_BoQ-E-TOWN 2 Building -COTECCONS_Schematic Cost Plan - Basement 20032011 2 3 6" xfId="28563"/>
    <cellStyle name="T_BoQ-E-TOWN 2 Building -COTECCONS_Schematic Cost Plan - Basement 20032011 2 3 6 2" xfId="28564"/>
    <cellStyle name="T_BoQ-E-TOWN 2 Building -COTECCONS_Schematic Cost Plan - Basement 20032011 2 3 7" xfId="28565"/>
    <cellStyle name="T_BoQ-E-TOWN 2 Building -COTECCONS_Schematic Cost Plan - Basement 20032011 2 4" xfId="9038"/>
    <cellStyle name="T_BoQ-E-TOWN 2 Building -COTECCONS_Schematic Cost Plan - Basement 20032011 2 4 2" xfId="9043"/>
    <cellStyle name="T_BoQ-E-TOWN 2 Building -COTECCONS_Schematic Cost Plan - Basement 20032011 2 5" xfId="28568"/>
    <cellStyle name="T_BoQ-E-TOWN 2 Building -COTECCONS_Schematic Cost Plan - Basement 20032011 2 5 2" xfId="28570"/>
    <cellStyle name="T_BoQ-E-TOWN 2 Building -COTECCONS_Schematic Cost Plan - Basement 20032011 2 6" xfId="28572"/>
    <cellStyle name="T_BoQ-E-TOWN 2 Building -COTECCONS_Schematic Cost Plan - Basement 20032011 2 6 2" xfId="28574"/>
    <cellStyle name="T_BoQ-E-TOWN 2 Building -COTECCONS_Schematic Cost Plan - Basement 20032011 2 7" xfId="28577"/>
    <cellStyle name="T_BoQ-E-TOWN 2 Building -COTECCONS_Schematic Cost Plan - Basement 20032011 2 7 2" xfId="9053"/>
    <cellStyle name="T_BoQ-E-TOWN 2 Building -COTECCONS_Schematic Cost Plan - Basement 20032011 2 8" xfId="28579"/>
    <cellStyle name="T_BoQ-E-TOWN 2 Building -COTECCONS_Schematic Cost Plan - Basement 20032011 2 8 2" xfId="28582"/>
    <cellStyle name="T_BoQ-E-TOWN 2 Building -COTECCONS_Schematic Cost Plan - Basement 20032011 3" xfId="28583"/>
    <cellStyle name="T_BoQ-E-TOWN 2 Building -COTECCONS_Schematic Cost Plan - Basement 20032011 3 2" xfId="28584"/>
    <cellStyle name="T_BoQ-E-TOWN 2 Building -COTECCONS_Schematic Cost Plan - Basement 20032011 3 2 2" xfId="28585"/>
    <cellStyle name="T_BoQ-E-TOWN 2 Building -COTECCONS_Schematic Cost Plan - Basement 20032011 3 2 2 2" xfId="28587"/>
    <cellStyle name="T_BoQ-E-TOWN 2 Building -COTECCONS_Schematic Cost Plan - Basement 20032011 3 2 3" xfId="27011"/>
    <cellStyle name="T_BoQ-E-TOWN 2 Building -COTECCONS_Schematic Cost Plan - Basement 20032011 3 2 3 2" xfId="28588"/>
    <cellStyle name="T_BoQ-E-TOWN 2 Building -COTECCONS_Schematic Cost Plan - Basement 20032011 3 2 4" xfId="28589"/>
    <cellStyle name="T_BoQ-E-TOWN 2 Building -COTECCONS_Schematic Cost Plan - Basement 20032011 3 2 4 2" xfId="28590"/>
    <cellStyle name="T_BoQ-E-TOWN 2 Building -COTECCONS_Schematic Cost Plan - Basement 20032011 3 2 5" xfId="13339"/>
    <cellStyle name="T_BoQ-E-TOWN 2 Building -COTECCONS_Schematic Cost Plan - Basement 20032011 3 2 5 2" xfId="28591"/>
    <cellStyle name="T_BoQ-E-TOWN 2 Building -COTECCONS_Schematic Cost Plan - Basement 20032011 3 2 6" xfId="28592"/>
    <cellStyle name="T_BoQ-E-TOWN 2 Building -COTECCONS_Schematic Cost Plan - Basement 20032011 3 2 6 2" xfId="1050"/>
    <cellStyle name="T_BoQ-E-TOWN 2 Building -COTECCONS_Schematic Cost Plan - Basement 20032011 3 2 7" xfId="28593"/>
    <cellStyle name="T_BoQ-E-TOWN 2 Building -COTECCONS_Schematic Cost Plan - Basement 20032011 3 3" xfId="28595"/>
    <cellStyle name="T_BoQ-E-TOWN 2 Building -COTECCONS_Schematic Cost Plan - Basement 20032011 3 3 2" xfId="28596"/>
    <cellStyle name="T_BoQ-E-TOWN 2 Building -COTECCONS_Schematic Cost Plan - Basement 20032011 3 3 2 2" xfId="4521"/>
    <cellStyle name="T_BoQ-E-TOWN 2 Building -COTECCONS_Schematic Cost Plan - Basement 20032011 3 3 3" xfId="27017"/>
    <cellStyle name="T_BoQ-E-TOWN 2 Building -COTECCONS_Schematic Cost Plan - Basement 20032011 3 3 3 2" xfId="28597"/>
    <cellStyle name="T_BoQ-E-TOWN 2 Building -COTECCONS_Schematic Cost Plan - Basement 20032011 3 3 4" xfId="28598"/>
    <cellStyle name="T_BoQ-E-TOWN 2 Building -COTECCONS_Schematic Cost Plan - Basement 20032011 3 3 4 2" xfId="12803"/>
    <cellStyle name="T_BoQ-E-TOWN 2 Building -COTECCONS_Schematic Cost Plan - Basement 20032011 3 3 5" xfId="14913"/>
    <cellStyle name="T_BoQ-E-TOWN 2 Building -COTECCONS_Schematic Cost Plan - Basement 20032011 3 3 5 2" xfId="12826"/>
    <cellStyle name="T_BoQ-E-TOWN 2 Building -COTECCONS_Schematic Cost Plan - Basement 20032011 3 3 6" xfId="28599"/>
    <cellStyle name="T_BoQ-E-TOWN 2 Building -COTECCONS_Schematic Cost Plan - Basement 20032011 3 3 6 2" xfId="12849"/>
    <cellStyle name="T_BoQ-E-TOWN 2 Building -COTECCONS_Schematic Cost Plan - Basement 20032011 3 3 7" xfId="28600"/>
    <cellStyle name="T_BoQ-E-TOWN 2 Building -COTECCONS_Schematic Cost Plan - Basement 20032011 3 4" xfId="28602"/>
    <cellStyle name="T_BoQ-E-TOWN 2 Building -COTECCONS_Schematic Cost Plan - Basement 20032011 3 4 2" xfId="28603"/>
    <cellStyle name="T_BoQ-E-TOWN 2 Building -COTECCONS_Schematic Cost Plan - Basement 20032011 3 5" xfId="28605"/>
    <cellStyle name="T_BoQ-E-TOWN 2 Building -COTECCONS_Schematic Cost Plan - Basement 20032011 3 5 2" xfId="28606"/>
    <cellStyle name="T_BoQ-E-TOWN 2 Building -COTECCONS_Schematic Cost Plan - Basement 20032011 3 6" xfId="28607"/>
    <cellStyle name="T_BoQ-E-TOWN 2 Building -COTECCONS_Schematic Cost Plan - Basement 20032011 3 6 2" xfId="28608"/>
    <cellStyle name="T_BoQ-E-TOWN 2 Building -COTECCONS_Schematic Cost Plan - Basement 20032011 3 7" xfId="28610"/>
    <cellStyle name="T_BoQ-E-TOWN 2 Building -COTECCONS_Schematic Cost Plan - Basement 20032011 3 7 2" xfId="28612"/>
    <cellStyle name="T_BoQ-E-TOWN 2 Building -COTECCONS_Schematic Cost Plan - Basement 20032011 3 8" xfId="28614"/>
    <cellStyle name="T_BoQ-E-TOWN 2 Building -COTECCONS_Schematic Cost Plan - Basement 20032011 3 8 2" xfId="3024"/>
    <cellStyle name="T_BoQ-E-TOWN 2 Building -COTECCONS_Schematic Cost Plan - Basement 20032011 4" xfId="20255"/>
    <cellStyle name="T_BoQ-E-TOWN 2 Building -COTECCONS_Schematic Cost Plan - Basement 20032011 4 2" xfId="28616"/>
    <cellStyle name="T_BoQ-E-TOWN 2 Building -COTECCONS_Schematic Cost Plan - Basement 20032011 4 2 2" xfId="28617"/>
    <cellStyle name="T_BoQ-E-TOWN 2 Building -COTECCONS_Schematic Cost Plan - Basement 20032011 4 3" xfId="28618"/>
    <cellStyle name="T_BoQ-E-TOWN 2 Building -COTECCONS_Schematic Cost Plan - Basement 20032011 4 3 2" xfId="28619"/>
    <cellStyle name="T_BoQ-E-TOWN 2 Building -COTECCONS_Schematic Cost Plan - Basement 20032011 4 4" xfId="28620"/>
    <cellStyle name="T_BoQ-E-TOWN 2 Building -COTECCONS_Schematic Cost Plan - Basement 20032011 4 4 2" xfId="28621"/>
    <cellStyle name="T_BoQ-E-TOWN 2 Building -COTECCONS_Schematic Cost Plan - Basement 20032011 4 5" xfId="28623"/>
    <cellStyle name="T_BoQ-E-TOWN 2 Building -COTECCONS_Schematic Cost Plan - Basement 20032011 4 5 2" xfId="28624"/>
    <cellStyle name="T_BoQ-E-TOWN 2 Building -COTECCONS_Schematic Cost Plan - Basement 20032011 4 6" xfId="28625"/>
    <cellStyle name="T_BoQ-E-TOWN 2 Building -COTECCONS_Schematic Cost Plan - Basement 20032011 4 6 2" xfId="28626"/>
    <cellStyle name="T_BoQ-E-TOWN 2 Building -COTECCONS_Schematic Cost Plan - Basement 20032011 4 7" xfId="28627"/>
    <cellStyle name="T_BoQ-E-TOWN 2 Building -COTECCONS_Schematic Cost Plan - Basement 20032011 5" xfId="28629"/>
    <cellStyle name="T_BoQ-E-TOWN 2 Building -COTECCONS_Schematic Cost Plan - Basement 20032011 5 2" xfId="28630"/>
    <cellStyle name="T_BoQ-E-TOWN 2 Building -COTECCONS_Schematic Cost Plan - Basement 20032011 5 2 2" xfId="28631"/>
    <cellStyle name="T_BoQ-E-TOWN 2 Building -COTECCONS_Schematic Cost Plan - Basement 20032011 5 3" xfId="28632"/>
    <cellStyle name="T_BoQ-E-TOWN 2 Building -COTECCONS_Schematic Cost Plan - Basement 20032011 5 3 2" xfId="28633"/>
    <cellStyle name="T_BoQ-E-TOWN 2 Building -COTECCONS_Schematic Cost Plan - Basement 20032011 5 4" xfId="28634"/>
    <cellStyle name="T_BoQ-E-TOWN 2 Building -COTECCONS_Schematic Cost Plan - Basement 20032011 5 4 2" xfId="28635"/>
    <cellStyle name="T_BoQ-E-TOWN 2 Building -COTECCONS_Schematic Cost Plan - Basement 20032011 5 5" xfId="28637"/>
    <cellStyle name="T_BoQ-E-TOWN 2 Building -COTECCONS_Schematic Cost Plan - Basement 20032011 5 5 2" xfId="28638"/>
    <cellStyle name="T_BoQ-E-TOWN 2 Building -COTECCONS_Schematic Cost Plan - Basement 20032011 5 6" xfId="28639"/>
    <cellStyle name="T_BoQ-E-TOWN 2 Building -COTECCONS_Schematic Cost Plan - Basement 20032011 5 6 2" xfId="25229"/>
    <cellStyle name="T_BoQ-E-TOWN 2 Building -COTECCONS_Schematic Cost Plan - Basement 20032011 5 7" xfId="28640"/>
    <cellStyle name="T_BoQ-E-TOWN 2 Building -COTECCONS_Schematic Cost Plan - Basement 20032011 6" xfId="28641"/>
    <cellStyle name="T_BoQ-E-TOWN 2 Building -COTECCONS_Schematic Cost Plan - Basement 20032011 6 2" xfId="28642"/>
    <cellStyle name="T_BoQ-E-TOWN 2 Building -COTECCONS_Schematic Cost Plan - Basement 20032011 6 2 2" xfId="28643"/>
    <cellStyle name="T_BoQ-E-TOWN 2 Building -COTECCONS_Schematic Cost Plan - Basement 20032011 6 3" xfId="28644"/>
    <cellStyle name="T_BoQ-E-TOWN 2 Building -COTECCONS_Schematic Cost Plan - Basement 20032011 6 3 2" xfId="28645"/>
    <cellStyle name="T_BoQ-E-TOWN 2 Building -COTECCONS_Schematic Cost Plan - Basement 20032011 6 4" xfId="28646"/>
    <cellStyle name="T_BoQ-E-TOWN 2 Building -COTECCONS_Schematic Cost Plan - Basement 20032011 6 4 2" xfId="28647"/>
    <cellStyle name="T_BoQ-E-TOWN 2 Building -COTECCONS_Schematic Cost Plan - Basement 20032011 6 5" xfId="17705"/>
    <cellStyle name="T_BoQ-E-TOWN 2 Building -COTECCONS_Schematic Cost Plan - Basement 20032011 6 5 2" xfId="28648"/>
    <cellStyle name="T_BoQ-E-TOWN 2 Building -COTECCONS_Schematic Cost Plan - Basement 20032011 6 6" xfId="28649"/>
    <cellStyle name="T_BoQ-E-TOWN 2 Building -COTECCONS_Schematic Cost Plan - Basement 20032011 6 6 2" xfId="28650"/>
    <cellStyle name="T_BoQ-E-TOWN 2 Building -COTECCONS_Schematic Cost Plan - Basement 20032011 6 7" xfId="28651"/>
    <cellStyle name="T_BoQ-E-TOWN 2 Building -COTECCONS_Schematic Cost Plan - Basement 20032011 7" xfId="28654"/>
    <cellStyle name="T_BoQ-E-TOWN 2 Building -COTECCONS_Schematic Cost Plan - Basement 20032011 7 2" xfId="28655"/>
    <cellStyle name="T_BoQ-E-TOWN 2 Building -COTECCONS_Schematic Cost Plan - Basement 20032011 8" xfId="28656"/>
    <cellStyle name="T_BoQ-E-TOWN 2 Building -COTECCONS_Schematic Cost Plan - Basement 20032011 8 2" xfId="28657"/>
    <cellStyle name="T_BoQ-E-TOWN 2 Building -COTECCONS_Schematic Cost Plan - Basement 20032011 9" xfId="7525"/>
    <cellStyle name="T_BoQ-E-TOWN 2 Building -COTECCONS_Schematic Cost Plan - Basement 20032011 9 2" xfId="26729"/>
    <cellStyle name="T_BoQ-E-TOWN 2 Building -COTECCONS_Schematic Cost Plan (15-04-10) Basement" xfId="28659"/>
    <cellStyle name="T_BoQ-E-TOWN 2 Building -COTECCONS_Schematic Cost Plan (15-04-10) Basement 10" xfId="10461"/>
    <cellStyle name="T_BoQ-E-TOWN 2 Building -COTECCONS_Schematic Cost Plan (15-04-10) Basement 10 2" xfId="2765"/>
    <cellStyle name="T_BoQ-E-TOWN 2 Building -COTECCONS_Schematic Cost Plan (15-04-10) Basement 11" xfId="28662"/>
    <cellStyle name="T_BoQ-E-TOWN 2 Building -COTECCONS_Schematic Cost Plan (15-04-10) Basement 11 2" xfId="5066"/>
    <cellStyle name="T_BoQ-E-TOWN 2 Building -COTECCONS_Schematic Cost Plan (15-04-10) Basement 2" xfId="1677"/>
    <cellStyle name="T_BoQ-E-TOWN 2 Building -COTECCONS_Schematic Cost Plan (15-04-10) Basement 2 2" xfId="28663"/>
    <cellStyle name="T_BoQ-E-TOWN 2 Building -COTECCONS_Schematic Cost Plan (15-04-10) Basement 2 2 2" xfId="28664"/>
    <cellStyle name="T_BoQ-E-TOWN 2 Building -COTECCONS_Schematic Cost Plan (15-04-10) Basement 2 2 2 2" xfId="10385"/>
    <cellStyle name="T_BoQ-E-TOWN 2 Building -COTECCONS_Schematic Cost Plan (15-04-10) Basement 2 2 3" xfId="28665"/>
    <cellStyle name="T_BoQ-E-TOWN 2 Building -COTECCONS_Schematic Cost Plan (15-04-10) Basement 2 2 3 2" xfId="1453"/>
    <cellStyle name="T_BoQ-E-TOWN 2 Building -COTECCONS_Schematic Cost Plan (15-04-10) Basement 2 2 4" xfId="28666"/>
    <cellStyle name="T_BoQ-E-TOWN 2 Building -COTECCONS_Schematic Cost Plan (15-04-10) Basement 2 2 4 2" xfId="28667"/>
    <cellStyle name="T_BoQ-E-TOWN 2 Building -COTECCONS_Schematic Cost Plan (15-04-10) Basement 2 2 5" xfId="28668"/>
    <cellStyle name="T_BoQ-E-TOWN 2 Building -COTECCONS_Schematic Cost Plan (15-04-10) Basement 2 2 5 2" xfId="24987"/>
    <cellStyle name="T_BoQ-E-TOWN 2 Building -COTECCONS_Schematic Cost Plan (15-04-10) Basement 2 2 6" xfId="28669"/>
    <cellStyle name="T_BoQ-E-TOWN 2 Building -COTECCONS_Schematic Cost Plan (15-04-10) Basement 2 2 6 2" xfId="6155"/>
    <cellStyle name="T_BoQ-E-TOWN 2 Building -COTECCONS_Schematic Cost Plan (15-04-10) Basement 2 2 7" xfId="28672"/>
    <cellStyle name="T_BoQ-E-TOWN 2 Building -COTECCONS_Schematic Cost Plan (15-04-10) Basement 2 3" xfId="28674"/>
    <cellStyle name="T_BoQ-E-TOWN 2 Building -COTECCONS_Schematic Cost Plan (15-04-10) Basement 2 3 2" xfId="28675"/>
    <cellStyle name="T_BoQ-E-TOWN 2 Building -COTECCONS_Schematic Cost Plan (15-04-10) Basement 2 3 2 2" xfId="28676"/>
    <cellStyle name="T_BoQ-E-TOWN 2 Building -COTECCONS_Schematic Cost Plan (15-04-10) Basement 2 3 3" xfId="17024"/>
    <cellStyle name="T_BoQ-E-TOWN 2 Building -COTECCONS_Schematic Cost Plan (15-04-10) Basement 2 3 3 2" xfId="17026"/>
    <cellStyle name="T_BoQ-E-TOWN 2 Building -COTECCONS_Schematic Cost Plan (15-04-10) Basement 2 3 4" xfId="17029"/>
    <cellStyle name="T_BoQ-E-TOWN 2 Building -COTECCONS_Schematic Cost Plan (15-04-10) Basement 2 3 4 2" xfId="17031"/>
    <cellStyle name="T_BoQ-E-TOWN 2 Building -COTECCONS_Schematic Cost Plan (15-04-10) Basement 2 3 5" xfId="17034"/>
    <cellStyle name="T_BoQ-E-TOWN 2 Building -COTECCONS_Schematic Cost Plan (15-04-10) Basement 2 3 5 2" xfId="28678"/>
    <cellStyle name="T_BoQ-E-TOWN 2 Building -COTECCONS_Schematic Cost Plan (15-04-10) Basement 2 3 6" xfId="28680"/>
    <cellStyle name="T_BoQ-E-TOWN 2 Building -COTECCONS_Schematic Cost Plan (15-04-10) Basement 2 3 6 2" xfId="28682"/>
    <cellStyle name="T_BoQ-E-TOWN 2 Building -COTECCONS_Schematic Cost Plan (15-04-10) Basement 2 3 7" xfId="28684"/>
    <cellStyle name="T_BoQ-E-TOWN 2 Building -COTECCONS_Schematic Cost Plan (15-04-10) Basement 2 4" xfId="25336"/>
    <cellStyle name="T_BoQ-E-TOWN 2 Building -COTECCONS_Schematic Cost Plan (15-04-10) Basement 2 4 2" xfId="27144"/>
    <cellStyle name="T_BoQ-E-TOWN 2 Building -COTECCONS_Schematic Cost Plan (15-04-10) Basement 2 5" xfId="28685"/>
    <cellStyle name="T_BoQ-E-TOWN 2 Building -COTECCONS_Schematic Cost Plan (15-04-10) Basement 2 5 2" xfId="28686"/>
    <cellStyle name="T_BoQ-E-TOWN 2 Building -COTECCONS_Schematic Cost Plan (15-04-10) Basement 2 6" xfId="9040"/>
    <cellStyle name="T_BoQ-E-TOWN 2 Building -COTECCONS_Schematic Cost Plan (15-04-10) Basement 2 6 2" xfId="15798"/>
    <cellStyle name="T_BoQ-E-TOWN 2 Building -COTECCONS_Schematic Cost Plan (15-04-10) Basement 2 7" xfId="28688"/>
    <cellStyle name="T_BoQ-E-TOWN 2 Building -COTECCONS_Schematic Cost Plan (15-04-10) Basement 2 7 2" xfId="28690"/>
    <cellStyle name="T_BoQ-E-TOWN 2 Building -COTECCONS_Schematic Cost Plan (15-04-10) Basement 2 8" xfId="28692"/>
    <cellStyle name="T_BoQ-E-TOWN 2 Building -COTECCONS_Schematic Cost Plan (15-04-10) Basement 2 8 2" xfId="28693"/>
    <cellStyle name="T_BoQ-E-TOWN 2 Building -COTECCONS_Schematic Cost Plan (15-04-10) Basement 3" xfId="28695"/>
    <cellStyle name="T_BoQ-E-TOWN 2 Building -COTECCONS_Schematic Cost Plan (15-04-10) Basement 3 2" xfId="28697"/>
    <cellStyle name="T_BoQ-E-TOWN 2 Building -COTECCONS_Schematic Cost Plan (15-04-10) Basement 3 2 2" xfId="28698"/>
    <cellStyle name="T_BoQ-E-TOWN 2 Building -COTECCONS_Schematic Cost Plan (15-04-10) Basement 3 2 2 2" xfId="10536"/>
    <cellStyle name="T_BoQ-E-TOWN 2 Building -COTECCONS_Schematic Cost Plan (15-04-10) Basement 3 2 3" xfId="28699"/>
    <cellStyle name="T_BoQ-E-TOWN 2 Building -COTECCONS_Schematic Cost Plan (15-04-10) Basement 3 2 3 2" xfId="10561"/>
    <cellStyle name="T_BoQ-E-TOWN 2 Building -COTECCONS_Schematic Cost Plan (15-04-10) Basement 3 2 4" xfId="28700"/>
    <cellStyle name="T_BoQ-E-TOWN 2 Building -COTECCONS_Schematic Cost Plan (15-04-10) Basement 3 2 4 2" xfId="28702"/>
    <cellStyle name="T_BoQ-E-TOWN 2 Building -COTECCONS_Schematic Cost Plan (15-04-10) Basement 3 2 5" xfId="28703"/>
    <cellStyle name="T_BoQ-E-TOWN 2 Building -COTECCONS_Schematic Cost Plan (15-04-10) Basement 3 2 5 2" xfId="28704"/>
    <cellStyle name="T_BoQ-E-TOWN 2 Building -COTECCONS_Schematic Cost Plan (15-04-10) Basement 3 2 6" xfId="13027"/>
    <cellStyle name="T_BoQ-E-TOWN 2 Building -COTECCONS_Schematic Cost Plan (15-04-10) Basement 3 2 6 2" xfId="28705"/>
    <cellStyle name="T_BoQ-E-TOWN 2 Building -COTECCONS_Schematic Cost Plan (15-04-10) Basement 3 2 7" xfId="28706"/>
    <cellStyle name="T_BoQ-E-TOWN 2 Building -COTECCONS_Schematic Cost Plan (15-04-10) Basement 3 3" xfId="28708"/>
    <cellStyle name="T_BoQ-E-TOWN 2 Building -COTECCONS_Schematic Cost Plan (15-04-10) Basement 3 3 2" xfId="28709"/>
    <cellStyle name="T_BoQ-E-TOWN 2 Building -COTECCONS_Schematic Cost Plan (15-04-10) Basement 3 3 2 2" xfId="28710"/>
    <cellStyle name="T_BoQ-E-TOWN 2 Building -COTECCONS_Schematic Cost Plan (15-04-10) Basement 3 3 3" xfId="28711"/>
    <cellStyle name="T_BoQ-E-TOWN 2 Building -COTECCONS_Schematic Cost Plan (15-04-10) Basement 3 3 3 2" xfId="28712"/>
    <cellStyle name="T_BoQ-E-TOWN 2 Building -COTECCONS_Schematic Cost Plan (15-04-10) Basement 3 3 4" xfId="28713"/>
    <cellStyle name="T_BoQ-E-TOWN 2 Building -COTECCONS_Schematic Cost Plan (15-04-10) Basement 3 3 4 2" xfId="28715"/>
    <cellStyle name="T_BoQ-E-TOWN 2 Building -COTECCONS_Schematic Cost Plan (15-04-10) Basement 3 3 5" xfId="28717"/>
    <cellStyle name="T_BoQ-E-TOWN 2 Building -COTECCONS_Schematic Cost Plan (15-04-10) Basement 3 3 5 2" xfId="28718"/>
    <cellStyle name="T_BoQ-E-TOWN 2 Building -COTECCONS_Schematic Cost Plan (15-04-10) Basement 3 3 6" xfId="13037"/>
    <cellStyle name="T_BoQ-E-TOWN 2 Building -COTECCONS_Schematic Cost Plan (15-04-10) Basement 3 3 6 2" xfId="28719"/>
    <cellStyle name="T_BoQ-E-TOWN 2 Building -COTECCONS_Schematic Cost Plan (15-04-10) Basement 3 3 7" xfId="28720"/>
    <cellStyle name="T_BoQ-E-TOWN 2 Building -COTECCONS_Schematic Cost Plan (15-04-10) Basement 3 4" xfId="28721"/>
    <cellStyle name="T_BoQ-E-TOWN 2 Building -COTECCONS_Schematic Cost Plan (15-04-10) Basement 3 4 2" xfId="28722"/>
    <cellStyle name="T_BoQ-E-TOWN 2 Building -COTECCONS_Schematic Cost Plan (15-04-10) Basement 3 5" xfId="28724"/>
    <cellStyle name="T_BoQ-E-TOWN 2 Building -COTECCONS_Schematic Cost Plan (15-04-10) Basement 3 5 2" xfId="28725"/>
    <cellStyle name="T_BoQ-E-TOWN 2 Building -COTECCONS_Schematic Cost Plan (15-04-10) Basement 3 6" xfId="3885"/>
    <cellStyle name="T_BoQ-E-TOWN 2 Building -COTECCONS_Schematic Cost Plan (15-04-10) Basement 3 6 2" xfId="2366"/>
    <cellStyle name="T_BoQ-E-TOWN 2 Building -COTECCONS_Schematic Cost Plan (15-04-10) Basement 3 7" xfId="28728"/>
    <cellStyle name="T_BoQ-E-TOWN 2 Building -COTECCONS_Schematic Cost Plan (15-04-10) Basement 3 7 2" xfId="6584"/>
    <cellStyle name="T_BoQ-E-TOWN 2 Building -COTECCONS_Schematic Cost Plan (15-04-10) Basement 3 8" xfId="28730"/>
    <cellStyle name="T_BoQ-E-TOWN 2 Building -COTECCONS_Schematic Cost Plan (15-04-10) Basement 3 8 2" xfId="28731"/>
    <cellStyle name="T_BoQ-E-TOWN 2 Building -COTECCONS_Schematic Cost Plan (15-04-10) Basement 4" xfId="28732"/>
    <cellStyle name="T_BoQ-E-TOWN 2 Building -COTECCONS_Schematic Cost Plan (15-04-10) Basement 4 2" xfId="28733"/>
    <cellStyle name="T_BoQ-E-TOWN 2 Building -COTECCONS_Schematic Cost Plan (15-04-10) Basement 4 2 2" xfId="28734"/>
    <cellStyle name="T_BoQ-E-TOWN 2 Building -COTECCONS_Schematic Cost Plan (15-04-10) Basement 4 3" xfId="28736"/>
    <cellStyle name="T_BoQ-E-TOWN 2 Building -COTECCONS_Schematic Cost Plan (15-04-10) Basement 4 3 2" xfId="23226"/>
    <cellStyle name="T_BoQ-E-TOWN 2 Building -COTECCONS_Schematic Cost Plan (15-04-10) Basement 4 4" xfId="28737"/>
    <cellStyle name="T_BoQ-E-TOWN 2 Building -COTECCONS_Schematic Cost Plan (15-04-10) Basement 4 4 2" xfId="28036"/>
    <cellStyle name="T_BoQ-E-TOWN 2 Building -COTECCONS_Schematic Cost Plan (15-04-10) Basement 4 5" xfId="28738"/>
    <cellStyle name="T_BoQ-E-TOWN 2 Building -COTECCONS_Schematic Cost Plan (15-04-10) Basement 4 5 2" xfId="28739"/>
    <cellStyle name="T_BoQ-E-TOWN 2 Building -COTECCONS_Schematic Cost Plan (15-04-10) Basement 4 6" xfId="5778"/>
    <cellStyle name="T_BoQ-E-TOWN 2 Building -COTECCONS_Schematic Cost Plan (15-04-10) Basement 4 6 2" xfId="10978"/>
    <cellStyle name="T_BoQ-E-TOWN 2 Building -COTECCONS_Schematic Cost Plan (15-04-10) Basement 4 7" xfId="1655"/>
    <cellStyle name="T_BoQ-E-TOWN 2 Building -COTECCONS_Schematic Cost Plan (15-04-10) Basement 5" xfId="28740"/>
    <cellStyle name="T_BoQ-E-TOWN 2 Building -COTECCONS_Schematic Cost Plan (15-04-10) Basement 5 2" xfId="28741"/>
    <cellStyle name="T_BoQ-E-TOWN 2 Building -COTECCONS_Schematic Cost Plan (15-04-10) Basement 5 2 2" xfId="28742"/>
    <cellStyle name="T_BoQ-E-TOWN 2 Building -COTECCONS_Schematic Cost Plan (15-04-10) Basement 5 3" xfId="28744"/>
    <cellStyle name="T_BoQ-E-TOWN 2 Building -COTECCONS_Schematic Cost Plan (15-04-10) Basement 5 3 2" xfId="28745"/>
    <cellStyle name="T_BoQ-E-TOWN 2 Building -COTECCONS_Schematic Cost Plan (15-04-10) Basement 5 4" xfId="28746"/>
    <cellStyle name="T_BoQ-E-TOWN 2 Building -COTECCONS_Schematic Cost Plan (15-04-10) Basement 5 4 2" xfId="12857"/>
    <cellStyle name="T_BoQ-E-TOWN 2 Building -COTECCONS_Schematic Cost Plan (15-04-10) Basement 5 5" xfId="28747"/>
    <cellStyle name="T_BoQ-E-TOWN 2 Building -COTECCONS_Schematic Cost Plan (15-04-10) Basement 5 5 2" xfId="28748"/>
    <cellStyle name="T_BoQ-E-TOWN 2 Building -COTECCONS_Schematic Cost Plan (15-04-10) Basement 5 6" xfId="9048"/>
    <cellStyle name="T_BoQ-E-TOWN 2 Building -COTECCONS_Schematic Cost Plan (15-04-10) Basement 5 6 2" xfId="28750"/>
    <cellStyle name="T_BoQ-E-TOWN 2 Building -COTECCONS_Schematic Cost Plan (15-04-10) Basement 5 7" xfId="28752"/>
    <cellStyle name="T_BoQ-E-TOWN 2 Building -COTECCONS_Schematic Cost Plan (15-04-10) Basement 6" xfId="28754"/>
    <cellStyle name="T_BoQ-E-TOWN 2 Building -COTECCONS_Schematic Cost Plan (15-04-10) Basement 6 2" xfId="28757"/>
    <cellStyle name="T_BoQ-E-TOWN 2 Building -COTECCONS_Schematic Cost Plan (15-04-10) Basement 6 2 2" xfId="28759"/>
    <cellStyle name="T_BoQ-E-TOWN 2 Building -COTECCONS_Schematic Cost Plan (15-04-10) Basement 6 3" xfId="28761"/>
    <cellStyle name="T_BoQ-E-TOWN 2 Building -COTECCONS_Schematic Cost Plan (15-04-10) Basement 6 3 2" xfId="28763"/>
    <cellStyle name="T_BoQ-E-TOWN 2 Building -COTECCONS_Schematic Cost Plan (15-04-10) Basement 6 4" xfId="28764"/>
    <cellStyle name="T_BoQ-E-TOWN 2 Building -COTECCONS_Schematic Cost Plan (15-04-10) Basement 6 4 2" xfId="28766"/>
    <cellStyle name="T_BoQ-E-TOWN 2 Building -COTECCONS_Schematic Cost Plan (15-04-10) Basement 6 5" xfId="28768"/>
    <cellStyle name="T_BoQ-E-TOWN 2 Building -COTECCONS_Schematic Cost Plan (15-04-10) Basement 6 5 2" xfId="28770"/>
    <cellStyle name="T_BoQ-E-TOWN 2 Building -COTECCONS_Schematic Cost Plan (15-04-10) Basement 6 6" xfId="7319"/>
    <cellStyle name="T_BoQ-E-TOWN 2 Building -COTECCONS_Schematic Cost Plan (15-04-10) Basement 6 6 2" xfId="28773"/>
    <cellStyle name="T_BoQ-E-TOWN 2 Building -COTECCONS_Schematic Cost Plan (15-04-10) Basement 6 7" xfId="28775"/>
    <cellStyle name="T_BoQ-E-TOWN 2 Building -COTECCONS_Schematic Cost Plan (15-04-10) Basement 7" xfId="28777"/>
    <cellStyle name="T_BoQ-E-TOWN 2 Building -COTECCONS_Schematic Cost Plan (15-04-10) Basement 7 2" xfId="28778"/>
    <cellStyle name="T_BoQ-E-TOWN 2 Building -COTECCONS_Schematic Cost Plan (15-04-10) Basement 8" xfId="28779"/>
    <cellStyle name="T_BoQ-E-TOWN 2 Building -COTECCONS_Schematic Cost Plan (15-04-10) Basement 8 2" xfId="28780"/>
    <cellStyle name="T_BoQ-E-TOWN 2 Building -COTECCONS_Schematic Cost Plan (15-04-10) Basement 9" xfId="28781"/>
    <cellStyle name="T_BoQ-E-TOWN 2 Building -COTECCONS_Schematic Cost Plan (15-04-10) Basement 9 2" xfId="25372"/>
    <cellStyle name="T_BOQ-Puma-Update (02July, 2008)" xfId="28783"/>
    <cellStyle name="T_BOQ-Puma-Update (02July, 2008) 10" xfId="24355"/>
    <cellStyle name="T_BOQ-Puma-Update (02July, 2008) 10 2" xfId="26660"/>
    <cellStyle name="T_BOQ-Puma-Update (02July, 2008) 11" xfId="14250"/>
    <cellStyle name="T_BOQ-Puma-Update (02July, 2008) 11 2" xfId="28784"/>
    <cellStyle name="T_BOQ-Puma-Update (02July, 2008) 2" xfId="28785"/>
    <cellStyle name="T_BOQ-Puma-Update (02July, 2008) 2 2" xfId="28786"/>
    <cellStyle name="T_BOQ-Puma-Update (02July, 2008) 2 2 2" xfId="6714"/>
    <cellStyle name="T_BOQ-Puma-Update (02July, 2008) 2 2 2 2" xfId="28787"/>
    <cellStyle name="T_BOQ-Puma-Update (02July, 2008) 2 2 3" xfId="28789"/>
    <cellStyle name="T_BOQ-Puma-Update (02July, 2008) 2 2 3 2" xfId="28790"/>
    <cellStyle name="T_BOQ-Puma-Update (02July, 2008) 2 2 4" xfId="28791"/>
    <cellStyle name="T_BOQ-Puma-Update (02July, 2008) 2 2 4 2" xfId="28792"/>
    <cellStyle name="T_BOQ-Puma-Update (02July, 2008) 2 2 5" xfId="28793"/>
    <cellStyle name="T_BOQ-Puma-Update (02July, 2008) 2 2 5 2" xfId="28794"/>
    <cellStyle name="T_BOQ-Puma-Update (02July, 2008) 2 2 6" xfId="21191"/>
    <cellStyle name="T_BOQ-Puma-Update (02July, 2008) 2 2 6 2" xfId="28795"/>
    <cellStyle name="T_BOQ-Puma-Update (02July, 2008) 2 2 7" xfId="28797"/>
    <cellStyle name="T_BOQ-Puma-Update (02July, 2008) 2 3" xfId="28800"/>
    <cellStyle name="T_BOQ-Puma-Update (02July, 2008) 2 3 2" xfId="28802"/>
    <cellStyle name="T_BOQ-Puma-Update (02July, 2008) 2 3 2 2" xfId="2850"/>
    <cellStyle name="T_BOQ-Puma-Update (02July, 2008) 2 3 3" xfId="28804"/>
    <cellStyle name="T_BOQ-Puma-Update (02July, 2008) 2 3 3 2" xfId="28805"/>
    <cellStyle name="T_BOQ-Puma-Update (02July, 2008) 2 3 4" xfId="28806"/>
    <cellStyle name="T_BOQ-Puma-Update (02July, 2008) 2 3 4 2" xfId="28807"/>
    <cellStyle name="T_BOQ-Puma-Update (02July, 2008) 2 3 5" xfId="28809"/>
    <cellStyle name="T_BOQ-Puma-Update (02July, 2008) 2 3 5 2" xfId="28810"/>
    <cellStyle name="T_BOQ-Puma-Update (02July, 2008) 2 3 6" xfId="21193"/>
    <cellStyle name="T_BOQ-Puma-Update (02July, 2008) 2 3 6 2" xfId="28812"/>
    <cellStyle name="T_BOQ-Puma-Update (02July, 2008) 2 3 7" xfId="28815"/>
    <cellStyle name="T_BOQ-Puma-Update (02July, 2008) 2 4" xfId="28818"/>
    <cellStyle name="T_BOQ-Puma-Update (02July, 2008) 2 4 2" xfId="28819"/>
    <cellStyle name="T_BOQ-Puma-Update (02July, 2008) 2 5" xfId="28820"/>
    <cellStyle name="T_BOQ-Puma-Update (02July, 2008) 2 5 2" xfId="21565"/>
    <cellStyle name="T_BOQ-Puma-Update (02July, 2008) 2 6" xfId="8573"/>
    <cellStyle name="T_BOQ-Puma-Update (02July, 2008) 2 6 2" xfId="21623"/>
    <cellStyle name="T_BOQ-Puma-Update (02July, 2008) 2 7" xfId="9969"/>
    <cellStyle name="T_BOQ-Puma-Update (02July, 2008) 2 7 2" xfId="9978"/>
    <cellStyle name="T_BOQ-Puma-Update (02July, 2008) 2 8" xfId="24207"/>
    <cellStyle name="T_BOQ-Puma-Update (02July, 2008) 2 8 2" xfId="24210"/>
    <cellStyle name="T_BOQ-Puma-Update (02July, 2008) 3" xfId="28823"/>
    <cellStyle name="T_BOQ-Puma-Update (02July, 2008) 3 2" xfId="28824"/>
    <cellStyle name="T_BOQ-Puma-Update (02July, 2008) 3 2 2" xfId="28825"/>
    <cellStyle name="T_BOQ-Puma-Update (02July, 2008) 3 2 2 2" xfId="28826"/>
    <cellStyle name="T_BOQ-Puma-Update (02July, 2008) 3 2 3" xfId="28827"/>
    <cellStyle name="T_BOQ-Puma-Update (02July, 2008) 3 2 3 2" xfId="28828"/>
    <cellStyle name="T_BOQ-Puma-Update (02July, 2008) 3 2 4" xfId="28829"/>
    <cellStyle name="T_BOQ-Puma-Update (02July, 2008) 3 2 4 2" xfId="28830"/>
    <cellStyle name="T_BOQ-Puma-Update (02July, 2008) 3 2 5" xfId="28831"/>
    <cellStyle name="T_BOQ-Puma-Update (02July, 2008) 3 2 5 2" xfId="28832"/>
    <cellStyle name="T_BOQ-Puma-Update (02July, 2008) 3 2 6" xfId="28834"/>
    <cellStyle name="T_BOQ-Puma-Update (02July, 2008) 3 2 6 2" xfId="28836"/>
    <cellStyle name="T_BOQ-Puma-Update (02July, 2008) 3 2 7" xfId="28838"/>
    <cellStyle name="T_BOQ-Puma-Update (02July, 2008) 3 3" xfId="28840"/>
    <cellStyle name="T_BOQ-Puma-Update (02July, 2008) 3 3 2" xfId="28842"/>
    <cellStyle name="T_BOQ-Puma-Update (02July, 2008) 3 3 2 2" xfId="28843"/>
    <cellStyle name="T_BOQ-Puma-Update (02July, 2008) 3 3 3" xfId="28844"/>
    <cellStyle name="T_BOQ-Puma-Update (02July, 2008) 3 3 3 2" xfId="25448"/>
    <cellStyle name="T_BOQ-Puma-Update (02July, 2008) 3 3 4" xfId="28845"/>
    <cellStyle name="T_BOQ-Puma-Update (02July, 2008) 3 3 4 2" xfId="28846"/>
    <cellStyle name="T_BOQ-Puma-Update (02July, 2008) 3 3 5" xfId="28847"/>
    <cellStyle name="T_BOQ-Puma-Update (02July, 2008) 3 3 5 2" xfId="28849"/>
    <cellStyle name="T_BOQ-Puma-Update (02July, 2008) 3 3 6" xfId="5367"/>
    <cellStyle name="T_BOQ-Puma-Update (02July, 2008) 3 3 6 2" xfId="3663"/>
    <cellStyle name="T_BOQ-Puma-Update (02July, 2008) 3 3 7" xfId="5374"/>
    <cellStyle name="T_BOQ-Puma-Update (02July, 2008) 3 4" xfId="28850"/>
    <cellStyle name="T_BOQ-Puma-Update (02July, 2008) 3 4 2" xfId="28851"/>
    <cellStyle name="T_BOQ-Puma-Update (02July, 2008) 3 5" xfId="28852"/>
    <cellStyle name="T_BOQ-Puma-Update (02July, 2008) 3 5 2" xfId="5775"/>
    <cellStyle name="T_BOQ-Puma-Update (02July, 2008) 3 6" xfId="2101"/>
    <cellStyle name="T_BOQ-Puma-Update (02July, 2008) 3 6 2" xfId="28855"/>
    <cellStyle name="T_BOQ-Puma-Update (02July, 2008) 3 7" xfId="24228"/>
    <cellStyle name="T_BOQ-Puma-Update (02July, 2008) 3 7 2" xfId="28856"/>
    <cellStyle name="T_BOQ-Puma-Update (02July, 2008) 3 8" xfId="28857"/>
    <cellStyle name="T_BOQ-Puma-Update (02July, 2008) 3 8 2" xfId="28858"/>
    <cellStyle name="T_BOQ-Puma-Update (02July, 2008) 4" xfId="28859"/>
    <cellStyle name="T_BOQ-Puma-Update (02July, 2008) 4 2" xfId="28860"/>
    <cellStyle name="T_BOQ-Puma-Update (02July, 2008) 4 2 2" xfId="28861"/>
    <cellStyle name="T_BOQ-Puma-Update (02July, 2008) 4 3" xfId="5805"/>
    <cellStyle name="T_BOQ-Puma-Update (02July, 2008) 4 3 2" xfId="3278"/>
    <cellStyle name="T_BOQ-Puma-Update (02July, 2008) 4 4" xfId="6331"/>
    <cellStyle name="T_BOQ-Puma-Update (02July, 2008) 4 4 2" xfId="15342"/>
    <cellStyle name="T_BOQ-Puma-Update (02July, 2008) 4 5" xfId="15345"/>
    <cellStyle name="T_BOQ-Puma-Update (02July, 2008) 4 5 2" xfId="15347"/>
    <cellStyle name="T_BOQ-Puma-Update (02July, 2008) 4 6" xfId="619"/>
    <cellStyle name="T_BOQ-Puma-Update (02July, 2008) 4 6 2" xfId="15349"/>
    <cellStyle name="T_BOQ-Puma-Update (02July, 2008) 4 7" xfId="15355"/>
    <cellStyle name="T_BOQ-Puma-Update (02July, 2008) 5" xfId="28862"/>
    <cellStyle name="T_BOQ-Puma-Update (02July, 2008) 5 2" xfId="28864"/>
    <cellStyle name="T_BOQ-Puma-Update (02July, 2008) 5 2 2" xfId="28866"/>
    <cellStyle name="T_BOQ-Puma-Update (02July, 2008) 5 3" xfId="7208"/>
    <cellStyle name="T_BOQ-Puma-Update (02July, 2008) 5 3 2" xfId="15402"/>
    <cellStyle name="T_BOQ-Puma-Update (02July, 2008) 5 4" xfId="53"/>
    <cellStyle name="T_BOQ-Puma-Update (02July, 2008) 5 4 2" xfId="15405"/>
    <cellStyle name="T_BOQ-Puma-Update (02July, 2008) 5 5" xfId="15408"/>
    <cellStyle name="T_BOQ-Puma-Update (02July, 2008) 5 5 2" xfId="15412"/>
    <cellStyle name="T_BOQ-Puma-Update (02July, 2008) 5 6" xfId="15415"/>
    <cellStyle name="T_BOQ-Puma-Update (02July, 2008) 5 6 2" xfId="15418"/>
    <cellStyle name="T_BOQ-Puma-Update (02July, 2008) 5 7" xfId="15422"/>
    <cellStyle name="T_BOQ-Puma-Update (02July, 2008) 6" xfId="28868"/>
    <cellStyle name="T_BOQ-Puma-Update (02July, 2008) 6 2" xfId="28870"/>
    <cellStyle name="T_BOQ-Puma-Update (02July, 2008) 6 2 2" xfId="19079"/>
    <cellStyle name="T_BOQ-Puma-Update (02July, 2008) 6 3" xfId="15444"/>
    <cellStyle name="T_BOQ-Puma-Update (02July, 2008) 6 3 2" xfId="11484"/>
    <cellStyle name="T_BOQ-Puma-Update (02July, 2008) 6 4" xfId="15446"/>
    <cellStyle name="T_BOQ-Puma-Update (02July, 2008) 6 4 2" xfId="15451"/>
    <cellStyle name="T_BOQ-Puma-Update (02July, 2008) 6 5" xfId="15454"/>
    <cellStyle name="T_BOQ-Puma-Update (02July, 2008) 6 5 2" xfId="1018"/>
    <cellStyle name="T_BOQ-Puma-Update (02July, 2008) 6 6" xfId="15456"/>
    <cellStyle name="T_BOQ-Puma-Update (02July, 2008) 6 6 2" xfId="15458"/>
    <cellStyle name="T_BOQ-Puma-Update (02July, 2008) 6 7" xfId="15460"/>
    <cellStyle name="T_BOQ-Puma-Update (02July, 2008) 7" xfId="11713"/>
    <cellStyle name="T_BOQ-Puma-Update (02July, 2008) 7 2" xfId="11719"/>
    <cellStyle name="T_BOQ-Puma-Update (02July, 2008) 8" xfId="11724"/>
    <cellStyle name="T_BOQ-Puma-Update (02July, 2008) 8 2" xfId="11730"/>
    <cellStyle name="T_BOQ-Puma-Update (02July, 2008) 9" xfId="11735"/>
    <cellStyle name="T_BOQ-Puma-Update (02July, 2008) 9 2" xfId="11740"/>
    <cellStyle name="T_Cau Giang_Trinh" xfId="1216"/>
    <cellStyle name="T_Cau Giang_Trinh 10" xfId="25658"/>
    <cellStyle name="T_Cau Giang_Trinh 10 2" xfId="25660"/>
    <cellStyle name="T_Cau Giang_Trinh 11" xfId="12730"/>
    <cellStyle name="T_Cau Giang_Trinh 11 2" xfId="28872"/>
    <cellStyle name="T_Cau Giang_Trinh 2" xfId="28873"/>
    <cellStyle name="T_Cau Giang_Trinh 2 2" xfId="28874"/>
    <cellStyle name="T_Cau Giang_Trinh 2 2 2" xfId="28875"/>
    <cellStyle name="T_Cau Giang_Trinh 2 2 2 2" xfId="28876"/>
    <cellStyle name="T_Cau Giang_Trinh 2 2 3" xfId="28878"/>
    <cellStyle name="T_Cau Giang_Trinh 2 2 3 2" xfId="28879"/>
    <cellStyle name="T_Cau Giang_Trinh 2 2 4" xfId="28880"/>
    <cellStyle name="T_Cau Giang_Trinh 2 2 4 2" xfId="28881"/>
    <cellStyle name="T_Cau Giang_Trinh 2 2 5" xfId="28882"/>
    <cellStyle name="T_Cau Giang_Trinh 2 2 5 2" xfId="16359"/>
    <cellStyle name="T_Cau Giang_Trinh 2 2 6" xfId="28883"/>
    <cellStyle name="T_Cau Giang_Trinh 2 2 6 2" xfId="16377"/>
    <cellStyle name="T_Cau Giang_Trinh 2 2 7" xfId="28884"/>
    <cellStyle name="T_Cau Giang_Trinh 2 3" xfId="28885"/>
    <cellStyle name="T_Cau Giang_Trinh 2 3 2" xfId="28886"/>
    <cellStyle name="T_Cau Giang_Trinh 2 3 2 2" xfId="5107"/>
    <cellStyle name="T_Cau Giang_Trinh 2 3 3" xfId="28888"/>
    <cellStyle name="T_Cau Giang_Trinh 2 3 3 2" xfId="28889"/>
    <cellStyle name="T_Cau Giang_Trinh 2 3 4" xfId="28890"/>
    <cellStyle name="T_Cau Giang_Trinh 2 3 4 2" xfId="28891"/>
    <cellStyle name="T_Cau Giang_Trinh 2 3 5" xfId="28892"/>
    <cellStyle name="T_Cau Giang_Trinh 2 3 5 2" xfId="28893"/>
    <cellStyle name="T_Cau Giang_Trinh 2 3 6" xfId="3581"/>
    <cellStyle name="T_Cau Giang_Trinh 2 3 6 2" xfId="28894"/>
    <cellStyle name="T_Cau Giang_Trinh 2 3 7" xfId="28897"/>
    <cellStyle name="T_Cau Giang_Trinh 2 4" xfId="28898"/>
    <cellStyle name="T_Cau Giang_Trinh 2 4 2" xfId="28899"/>
    <cellStyle name="T_Cau Giang_Trinh 2 5" xfId="28901"/>
    <cellStyle name="T_Cau Giang_Trinh 2 5 2" xfId="6741"/>
    <cellStyle name="T_Cau Giang_Trinh 2 6" xfId="28902"/>
    <cellStyle name="T_Cau Giang_Trinh 2 6 2" xfId="14699"/>
    <cellStyle name="T_Cau Giang_Trinh 2 7" xfId="28904"/>
    <cellStyle name="T_Cau Giang_Trinh 2 7 2" xfId="28905"/>
    <cellStyle name="T_Cau Giang_Trinh 2 8" xfId="28906"/>
    <cellStyle name="T_Cau Giang_Trinh 2 8 2" xfId="23894"/>
    <cellStyle name="T_Cau Giang_Trinh 3" xfId="28907"/>
    <cellStyle name="T_Cau Giang_Trinh 3 2" xfId="866"/>
    <cellStyle name="T_Cau Giang_Trinh 3 2 2" xfId="11"/>
    <cellStyle name="T_Cau Giang_Trinh 3 2 2 2" xfId="22990"/>
    <cellStyle name="T_Cau Giang_Trinh 3 2 3" xfId="22996"/>
    <cellStyle name="T_Cau Giang_Trinh 3 2 3 2" xfId="23000"/>
    <cellStyle name="T_Cau Giang_Trinh 3 2 4" xfId="28908"/>
    <cellStyle name="T_Cau Giang_Trinh 3 2 4 2" xfId="28910"/>
    <cellStyle name="T_Cau Giang_Trinh 3 2 5" xfId="476"/>
    <cellStyle name="T_Cau Giang_Trinh 3 2 5 2" xfId="7384"/>
    <cellStyle name="T_Cau Giang_Trinh 3 2 6" xfId="28912"/>
    <cellStyle name="T_Cau Giang_Trinh 3 2 6 2" xfId="7389"/>
    <cellStyle name="T_Cau Giang_Trinh 3 2 7" xfId="28913"/>
    <cellStyle name="T_Cau Giang_Trinh 3 3" xfId="28915"/>
    <cellStyle name="T_Cau Giang_Trinh 3 3 2" xfId="28916"/>
    <cellStyle name="T_Cau Giang_Trinh 3 3 2 2" xfId="28918"/>
    <cellStyle name="T_Cau Giang_Trinh 3 3 3" xfId="28921"/>
    <cellStyle name="T_Cau Giang_Trinh 3 3 3 2" xfId="28923"/>
    <cellStyle name="T_Cau Giang_Trinh 3 3 4" xfId="28925"/>
    <cellStyle name="T_Cau Giang_Trinh 3 3 4 2" xfId="28928"/>
    <cellStyle name="T_Cau Giang_Trinh 3 3 5" xfId="28930"/>
    <cellStyle name="T_Cau Giang_Trinh 3 3 5 2" xfId="28932"/>
    <cellStyle name="T_Cau Giang_Trinh 3 3 6" xfId="28934"/>
    <cellStyle name="T_Cau Giang_Trinh 3 3 6 2" xfId="28936"/>
    <cellStyle name="T_Cau Giang_Trinh 3 3 7" xfId="28938"/>
    <cellStyle name="T_Cau Giang_Trinh 3 4" xfId="28939"/>
    <cellStyle name="T_Cau Giang_Trinh 3 4 2" xfId="28940"/>
    <cellStyle name="T_Cau Giang_Trinh 3 5" xfId="28942"/>
    <cellStyle name="T_Cau Giang_Trinh 3 5 2" xfId="28944"/>
    <cellStyle name="T_Cau Giang_Trinh 3 6" xfId="231"/>
    <cellStyle name="T_Cau Giang_Trinh 3 6 2" xfId="10112"/>
    <cellStyle name="T_Cau Giang_Trinh 3 7" xfId="28946"/>
    <cellStyle name="T_Cau Giang_Trinh 3 7 2" xfId="10162"/>
    <cellStyle name="T_Cau Giang_Trinh 3 8" xfId="7923"/>
    <cellStyle name="T_Cau Giang_Trinh 3 8 2" xfId="28947"/>
    <cellStyle name="T_Cau Giang_Trinh 4" xfId="28948"/>
    <cellStyle name="T_Cau Giang_Trinh 4 2" xfId="15058"/>
    <cellStyle name="T_Cau Giang_Trinh 4 2 2" xfId="5272"/>
    <cellStyle name="T_Cau Giang_Trinh 4 3" xfId="15065"/>
    <cellStyle name="T_Cau Giang_Trinh 4 3 2" xfId="28949"/>
    <cellStyle name="T_Cau Giang_Trinh 4 4" xfId="28953"/>
    <cellStyle name="T_Cau Giang_Trinh 4 4 2" xfId="28954"/>
    <cellStyle name="T_Cau Giang_Trinh 4 5" xfId="28956"/>
    <cellStyle name="T_Cau Giang_Trinh 4 5 2" xfId="28957"/>
    <cellStyle name="T_Cau Giang_Trinh 4 6" xfId="7026"/>
    <cellStyle name="T_Cau Giang_Trinh 4 6 2" xfId="3434"/>
    <cellStyle name="T_Cau Giang_Trinh 4 7" xfId="28960"/>
    <cellStyle name="T_Cau Giang_Trinh 5" xfId="28961"/>
    <cellStyle name="T_Cau Giang_Trinh 5 2" xfId="6712"/>
    <cellStyle name="T_Cau Giang_Trinh 5 2 2" xfId="15142"/>
    <cellStyle name="T_Cau Giang_Trinh 5 3" xfId="72"/>
    <cellStyle name="T_Cau Giang_Trinh 5 3 2" xfId="27434"/>
    <cellStyle name="T_Cau Giang_Trinh 5 4" xfId="27437"/>
    <cellStyle name="T_Cau Giang_Trinh 5 4 2" xfId="27439"/>
    <cellStyle name="T_Cau Giang_Trinh 5 5" xfId="27441"/>
    <cellStyle name="T_Cau Giang_Trinh 5 5 2" xfId="3304"/>
    <cellStyle name="T_Cau Giang_Trinh 5 6" xfId="27443"/>
    <cellStyle name="T_Cau Giang_Trinh 5 6 2" xfId="27445"/>
    <cellStyle name="T_Cau Giang_Trinh 5 7" xfId="18833"/>
    <cellStyle name="T_Cau Giang_Trinh 6" xfId="28962"/>
    <cellStyle name="T_Cau Giang_Trinh 6 2" xfId="28963"/>
    <cellStyle name="T_Cau Giang_Trinh 6 2 2" xfId="28964"/>
    <cellStyle name="T_Cau Giang_Trinh 6 3" xfId="2460"/>
    <cellStyle name="T_Cau Giang_Trinh 6 3 2" xfId="27448"/>
    <cellStyle name="T_Cau Giang_Trinh 6 4" xfId="27450"/>
    <cellStyle name="T_Cau Giang_Trinh 6 4 2" xfId="27452"/>
    <cellStyle name="T_Cau Giang_Trinh 6 5" xfId="27454"/>
    <cellStyle name="T_Cau Giang_Trinh 6 5 2" xfId="12070"/>
    <cellStyle name="T_Cau Giang_Trinh 6 6" xfId="27456"/>
    <cellStyle name="T_Cau Giang_Trinh 6 6 2" xfId="15200"/>
    <cellStyle name="T_Cau Giang_Trinh 6 7" xfId="376"/>
    <cellStyle name="T_Cau Giang_Trinh 7" xfId="28965"/>
    <cellStyle name="T_Cau Giang_Trinh 7 2" xfId="28966"/>
    <cellStyle name="T_Cau Giang_Trinh 8" xfId="28967"/>
    <cellStyle name="T_Cau Giang_Trinh 8 2" xfId="28968"/>
    <cellStyle name="T_Cau Giang_Trinh 9" xfId="28969"/>
    <cellStyle name="T_Cau Giang_Trinh 9 2" xfId="28970"/>
    <cellStyle name="T_Cau Giang_Trinh_2---DATA_SAIN GOBAIN (THEP)_Option 1-British Standard" xfId="28971"/>
    <cellStyle name="T_Cau Giang_Trinh_2---DATA_SAIN GOBAIN (THEP)_Option 1-British Standard 10" xfId="2638"/>
    <cellStyle name="T_Cau Giang_Trinh_2---DATA_SAIN GOBAIN (THEP)_Option 1-British Standard 10 2" xfId="8092"/>
    <cellStyle name="T_Cau Giang_Trinh_2---DATA_SAIN GOBAIN (THEP)_Option 1-British Standard 11" xfId="7190"/>
    <cellStyle name="T_Cau Giang_Trinh_2---DATA_SAIN GOBAIN (THEP)_Option 1-British Standard 11 2" xfId="2607"/>
    <cellStyle name="T_Cau Giang_Trinh_2---DATA_SAIN GOBAIN (THEP)_Option 1-British Standard 12" xfId="28974"/>
    <cellStyle name="T_Cau Giang_Trinh_2---DATA_SAIN GOBAIN (THEP)_Option 1-British Standard 2" xfId="28976"/>
    <cellStyle name="T_Cau Giang_Trinh_2---DATA_SAIN GOBAIN (THEP)_Option 1-British Standard 2 2" xfId="17529"/>
    <cellStyle name="T_Cau Giang_Trinh_2---DATA_SAIN GOBAIN (THEP)_Option 1-British Standard 2 2 2" xfId="17531"/>
    <cellStyle name="T_Cau Giang_Trinh_2---DATA_SAIN GOBAIN (THEP)_Option 1-British Standard 2 2 2 2" xfId="28977"/>
    <cellStyle name="T_Cau Giang_Trinh_2---DATA_SAIN GOBAIN (THEP)_Option 1-British Standard 2 2 3" xfId="28511"/>
    <cellStyle name="T_Cau Giang_Trinh_2---DATA_SAIN GOBAIN (THEP)_Option 1-British Standard 2 2 3 2" xfId="28978"/>
    <cellStyle name="T_Cau Giang_Trinh_2---DATA_SAIN GOBAIN (THEP)_Option 1-British Standard 2 2 4" xfId="28980"/>
    <cellStyle name="T_Cau Giang_Trinh_2---DATA_SAIN GOBAIN (THEP)_Option 1-British Standard 2 2 4 2" xfId="28981"/>
    <cellStyle name="T_Cau Giang_Trinh_2---DATA_SAIN GOBAIN (THEP)_Option 1-British Standard 2 2 5" xfId="28982"/>
    <cellStyle name="T_Cau Giang_Trinh_2---DATA_SAIN GOBAIN (THEP)_Option 1-British Standard 2 2 5 2" xfId="28983"/>
    <cellStyle name="T_Cau Giang_Trinh_2---DATA_SAIN GOBAIN (THEP)_Option 1-British Standard 2 2 6" xfId="6323"/>
    <cellStyle name="T_Cau Giang_Trinh_2---DATA_SAIN GOBAIN (THEP)_Option 1-British Standard 2 2 6 2" xfId="28984"/>
    <cellStyle name="T_Cau Giang_Trinh_2---DATA_SAIN GOBAIN (THEP)_Option 1-British Standard 2 2 7" xfId="28985"/>
    <cellStyle name="T_Cau Giang_Trinh_2---DATA_SAIN GOBAIN (THEP)_Option 1-British Standard 2 3" xfId="17533"/>
    <cellStyle name="T_Cau Giang_Trinh_2---DATA_SAIN GOBAIN (THEP)_Option 1-British Standard 2 3 2" xfId="17535"/>
    <cellStyle name="T_Cau Giang_Trinh_2---DATA_SAIN GOBAIN (THEP)_Option 1-British Standard 2 3 2 2" xfId="28987"/>
    <cellStyle name="T_Cau Giang_Trinh_2---DATA_SAIN GOBAIN (THEP)_Option 1-British Standard 2 3 3" xfId="28513"/>
    <cellStyle name="T_Cau Giang_Trinh_2---DATA_SAIN GOBAIN (THEP)_Option 1-British Standard 2 3 3 2" xfId="17808"/>
    <cellStyle name="T_Cau Giang_Trinh_2---DATA_SAIN GOBAIN (THEP)_Option 1-British Standard 2 3 4" xfId="28989"/>
    <cellStyle name="T_Cau Giang_Trinh_2---DATA_SAIN GOBAIN (THEP)_Option 1-British Standard 2 3 4 2" xfId="17827"/>
    <cellStyle name="T_Cau Giang_Trinh_2---DATA_SAIN GOBAIN (THEP)_Option 1-British Standard 2 3 5" xfId="28990"/>
    <cellStyle name="T_Cau Giang_Trinh_2---DATA_SAIN GOBAIN (THEP)_Option 1-British Standard 2 3 5 2" xfId="28991"/>
    <cellStyle name="T_Cau Giang_Trinh_2---DATA_SAIN GOBAIN (THEP)_Option 1-British Standard 2 3 6" xfId="28992"/>
    <cellStyle name="T_Cau Giang_Trinh_2---DATA_SAIN GOBAIN (THEP)_Option 1-British Standard 2 3 6 2" xfId="28993"/>
    <cellStyle name="T_Cau Giang_Trinh_2---DATA_SAIN GOBAIN (THEP)_Option 1-British Standard 2 3 7" xfId="28994"/>
    <cellStyle name="T_Cau Giang_Trinh_2---DATA_SAIN GOBAIN (THEP)_Option 1-British Standard 2 4" xfId="17538"/>
    <cellStyle name="T_Cau Giang_Trinh_2---DATA_SAIN GOBAIN (THEP)_Option 1-British Standard 2 4 2" xfId="17540"/>
    <cellStyle name="T_Cau Giang_Trinh_2---DATA_SAIN GOBAIN (THEP)_Option 1-British Standard 2 5" xfId="17543"/>
    <cellStyle name="T_Cau Giang_Trinh_2---DATA_SAIN GOBAIN (THEP)_Option 1-British Standard 2 5 2" xfId="2159"/>
    <cellStyle name="T_Cau Giang_Trinh_2---DATA_SAIN GOBAIN (THEP)_Option 1-British Standard 2 6" xfId="17545"/>
    <cellStyle name="T_Cau Giang_Trinh_2---DATA_SAIN GOBAIN (THEP)_Option 1-British Standard 2 6 2" xfId="17547"/>
    <cellStyle name="T_Cau Giang_Trinh_2---DATA_SAIN GOBAIN (THEP)_Option 1-British Standard 2 7" xfId="17552"/>
    <cellStyle name="T_Cau Giang_Trinh_2---DATA_SAIN GOBAIN (THEP)_Option 1-British Standard 2 7 2" xfId="17555"/>
    <cellStyle name="T_Cau Giang_Trinh_2---DATA_SAIN GOBAIN (THEP)_Option 1-British Standard 2 8" xfId="17560"/>
    <cellStyle name="T_Cau Giang_Trinh_2---DATA_SAIN GOBAIN (THEP)_Option 1-British Standard 2 8 2" xfId="17563"/>
    <cellStyle name="T_Cau Giang_Trinh_2---DATA_SAIN GOBAIN (THEP)_Option 1-British Standard 2 9" xfId="28995"/>
    <cellStyle name="T_Cau Giang_Trinh_2---DATA_SAIN GOBAIN (THEP)_Option 1-British Standard 3" xfId="28997"/>
    <cellStyle name="T_Cau Giang_Trinh_2---DATA_SAIN GOBAIN (THEP)_Option 1-British Standard 3 2" xfId="29000"/>
    <cellStyle name="T_Cau Giang_Trinh_2---DATA_SAIN GOBAIN (THEP)_Option 1-British Standard 3 2 2" xfId="29002"/>
    <cellStyle name="T_Cau Giang_Trinh_2---DATA_SAIN GOBAIN (THEP)_Option 1-British Standard 3 2 2 2" xfId="29004"/>
    <cellStyle name="T_Cau Giang_Trinh_2---DATA_SAIN GOBAIN (THEP)_Option 1-British Standard 3 2 3" xfId="29006"/>
    <cellStyle name="T_Cau Giang_Trinh_2---DATA_SAIN GOBAIN (THEP)_Option 1-British Standard 3 2 3 2" xfId="29008"/>
    <cellStyle name="T_Cau Giang_Trinh_2---DATA_SAIN GOBAIN (THEP)_Option 1-British Standard 3 2 4" xfId="28144"/>
    <cellStyle name="T_Cau Giang_Trinh_2---DATA_SAIN GOBAIN (THEP)_Option 1-British Standard 3 2 4 2" xfId="24073"/>
    <cellStyle name="T_Cau Giang_Trinh_2---DATA_SAIN GOBAIN (THEP)_Option 1-British Standard 3 2 5" xfId="4909"/>
    <cellStyle name="T_Cau Giang_Trinh_2---DATA_SAIN GOBAIN (THEP)_Option 1-British Standard 3 2 5 2" xfId="22986"/>
    <cellStyle name="T_Cau Giang_Trinh_2---DATA_SAIN GOBAIN (THEP)_Option 1-British Standard 3 2 6" xfId="5067"/>
    <cellStyle name="T_Cau Giang_Trinh_2---DATA_SAIN GOBAIN (THEP)_Option 1-British Standard 3 2 6 2" xfId="23009"/>
    <cellStyle name="T_Cau Giang_Trinh_2---DATA_SAIN GOBAIN (THEP)_Option 1-British Standard 3 2 7" xfId="23037"/>
    <cellStyle name="T_Cau Giang_Trinh_2---DATA_SAIN GOBAIN (THEP)_Option 1-British Standard 3 3" xfId="13209"/>
    <cellStyle name="T_Cau Giang_Trinh_2---DATA_SAIN GOBAIN (THEP)_Option 1-British Standard 3 3 2" xfId="29010"/>
    <cellStyle name="T_Cau Giang_Trinh_2---DATA_SAIN GOBAIN (THEP)_Option 1-British Standard 3 3 2 2" xfId="29012"/>
    <cellStyle name="T_Cau Giang_Trinh_2---DATA_SAIN GOBAIN (THEP)_Option 1-British Standard 3 3 3" xfId="29014"/>
    <cellStyle name="T_Cau Giang_Trinh_2---DATA_SAIN GOBAIN (THEP)_Option 1-British Standard 3 3 3 2" xfId="29016"/>
    <cellStyle name="T_Cau Giang_Trinh_2---DATA_SAIN GOBAIN (THEP)_Option 1-British Standard 3 3 4" xfId="28148"/>
    <cellStyle name="T_Cau Giang_Trinh_2---DATA_SAIN GOBAIN (THEP)_Option 1-British Standard 3 3 4 2" xfId="29018"/>
    <cellStyle name="T_Cau Giang_Trinh_2---DATA_SAIN GOBAIN (THEP)_Option 1-British Standard 3 3 5" xfId="23061"/>
    <cellStyle name="T_Cau Giang_Trinh_2---DATA_SAIN GOBAIN (THEP)_Option 1-British Standard 3 3 5 2" xfId="1387"/>
    <cellStyle name="T_Cau Giang_Trinh_2---DATA_SAIN GOBAIN (THEP)_Option 1-British Standard 3 3 6" xfId="23065"/>
    <cellStyle name="T_Cau Giang_Trinh_2---DATA_SAIN GOBAIN (THEP)_Option 1-British Standard 3 3 6 2" xfId="23069"/>
    <cellStyle name="T_Cau Giang_Trinh_2---DATA_SAIN GOBAIN (THEP)_Option 1-British Standard 3 3 7" xfId="23073"/>
    <cellStyle name="T_Cau Giang_Trinh_2---DATA_SAIN GOBAIN (THEP)_Option 1-British Standard 3 4" xfId="26922"/>
    <cellStyle name="T_Cau Giang_Trinh_2---DATA_SAIN GOBAIN (THEP)_Option 1-British Standard 3 4 2" xfId="29020"/>
    <cellStyle name="T_Cau Giang_Trinh_2---DATA_SAIN GOBAIN (THEP)_Option 1-British Standard 3 5" xfId="29022"/>
    <cellStyle name="T_Cau Giang_Trinh_2---DATA_SAIN GOBAIN (THEP)_Option 1-British Standard 3 5 2" xfId="29024"/>
    <cellStyle name="T_Cau Giang_Trinh_2---DATA_SAIN GOBAIN (THEP)_Option 1-British Standard 3 6" xfId="16983"/>
    <cellStyle name="T_Cau Giang_Trinh_2---DATA_SAIN GOBAIN (THEP)_Option 1-British Standard 3 6 2" xfId="29026"/>
    <cellStyle name="T_Cau Giang_Trinh_2---DATA_SAIN GOBAIN (THEP)_Option 1-British Standard 3 7" xfId="29028"/>
    <cellStyle name="T_Cau Giang_Trinh_2---DATA_SAIN GOBAIN (THEP)_Option 1-British Standard 3 7 2" xfId="29031"/>
    <cellStyle name="T_Cau Giang_Trinh_2---DATA_SAIN GOBAIN (THEP)_Option 1-British Standard 3 8" xfId="29034"/>
    <cellStyle name="T_Cau Giang_Trinh_2---DATA_SAIN GOBAIN (THEP)_Option 1-British Standard 3 8 2" xfId="29038"/>
    <cellStyle name="T_Cau Giang_Trinh_2---DATA_SAIN GOBAIN (THEP)_Option 1-British Standard 3 9" xfId="29040"/>
    <cellStyle name="T_Cau Giang_Trinh_2---DATA_SAIN GOBAIN (THEP)_Option 1-British Standard 4" xfId="29041"/>
    <cellStyle name="T_Cau Giang_Trinh_2---DATA_SAIN GOBAIN (THEP)_Option 1-British Standard 4 2" xfId="29043"/>
    <cellStyle name="T_Cau Giang_Trinh_2---DATA_SAIN GOBAIN (THEP)_Option 1-British Standard 4 2 2" xfId="26217"/>
    <cellStyle name="T_Cau Giang_Trinh_2---DATA_SAIN GOBAIN (THEP)_Option 1-British Standard 4 3" xfId="29045"/>
    <cellStyle name="T_Cau Giang_Trinh_2---DATA_SAIN GOBAIN (THEP)_Option 1-British Standard 4 3 2" xfId="26228"/>
    <cellStyle name="T_Cau Giang_Trinh_2---DATA_SAIN GOBAIN (THEP)_Option 1-British Standard 4 4" xfId="26926"/>
    <cellStyle name="T_Cau Giang_Trinh_2---DATA_SAIN GOBAIN (THEP)_Option 1-British Standard 4 4 2" xfId="29047"/>
    <cellStyle name="T_Cau Giang_Trinh_2---DATA_SAIN GOBAIN (THEP)_Option 1-British Standard 4 5" xfId="29049"/>
    <cellStyle name="T_Cau Giang_Trinh_2---DATA_SAIN GOBAIN (THEP)_Option 1-British Standard 4 5 2" xfId="29051"/>
    <cellStyle name="T_Cau Giang_Trinh_2---DATA_SAIN GOBAIN (THEP)_Option 1-British Standard 4 6" xfId="16988"/>
    <cellStyle name="T_Cau Giang_Trinh_2---DATA_SAIN GOBAIN (THEP)_Option 1-British Standard 4 6 2" xfId="29053"/>
    <cellStyle name="T_Cau Giang_Trinh_2---DATA_SAIN GOBAIN (THEP)_Option 1-British Standard 4 7" xfId="29056"/>
    <cellStyle name="T_Cau Giang_Trinh_2---DATA_SAIN GOBAIN (THEP)_Option 1-British Standard 5" xfId="29058"/>
    <cellStyle name="T_Cau Giang_Trinh_2---DATA_SAIN GOBAIN (THEP)_Option 1-British Standard 5 2" xfId="19855"/>
    <cellStyle name="T_Cau Giang_Trinh_2---DATA_SAIN GOBAIN (THEP)_Option 1-British Standard 5 2 2" xfId="19858"/>
    <cellStyle name="T_Cau Giang_Trinh_2---DATA_SAIN GOBAIN (THEP)_Option 1-British Standard 5 3" xfId="19879"/>
    <cellStyle name="T_Cau Giang_Trinh_2---DATA_SAIN GOBAIN (THEP)_Option 1-British Standard 5 3 2" xfId="14293"/>
    <cellStyle name="T_Cau Giang_Trinh_2---DATA_SAIN GOBAIN (THEP)_Option 1-British Standard 5 4" xfId="19882"/>
    <cellStyle name="T_Cau Giang_Trinh_2---DATA_SAIN GOBAIN (THEP)_Option 1-British Standard 5 4 2" xfId="19885"/>
    <cellStyle name="T_Cau Giang_Trinh_2---DATA_SAIN GOBAIN (THEP)_Option 1-British Standard 5 5" xfId="19888"/>
    <cellStyle name="T_Cau Giang_Trinh_2---DATA_SAIN GOBAIN (THEP)_Option 1-British Standard 5 5 2" xfId="18598"/>
    <cellStyle name="T_Cau Giang_Trinh_2---DATA_SAIN GOBAIN (THEP)_Option 1-British Standard 5 6" xfId="16993"/>
    <cellStyle name="T_Cau Giang_Trinh_2---DATA_SAIN GOBAIN (THEP)_Option 1-British Standard 5 6 2" xfId="19891"/>
    <cellStyle name="T_Cau Giang_Trinh_2---DATA_SAIN GOBAIN (THEP)_Option 1-British Standard 5 7" xfId="17052"/>
    <cellStyle name="T_Cau Giang_Trinh_2---DATA_SAIN GOBAIN (THEP)_Option 1-British Standard 6" xfId="2909"/>
    <cellStyle name="T_Cau Giang_Trinh_2---DATA_SAIN GOBAIN (THEP)_Option 1-British Standard 6 2" xfId="8315"/>
    <cellStyle name="T_Cau Giang_Trinh_2---DATA_SAIN GOBAIN (THEP)_Option 1-British Standard 6 2 2" xfId="19901"/>
    <cellStyle name="T_Cau Giang_Trinh_2---DATA_SAIN GOBAIN (THEP)_Option 1-British Standard 6 3" xfId="19916"/>
    <cellStyle name="T_Cau Giang_Trinh_2---DATA_SAIN GOBAIN (THEP)_Option 1-British Standard 6 3 2" xfId="19919"/>
    <cellStyle name="T_Cau Giang_Trinh_2---DATA_SAIN GOBAIN (THEP)_Option 1-British Standard 6 4" xfId="19922"/>
    <cellStyle name="T_Cau Giang_Trinh_2---DATA_SAIN GOBAIN (THEP)_Option 1-British Standard 6 4 2" xfId="6170"/>
    <cellStyle name="T_Cau Giang_Trinh_2---DATA_SAIN GOBAIN (THEP)_Option 1-British Standard 6 5" xfId="19925"/>
    <cellStyle name="T_Cau Giang_Trinh_2---DATA_SAIN GOBAIN (THEP)_Option 1-British Standard 6 5 2" xfId="19928"/>
    <cellStyle name="T_Cau Giang_Trinh_2---DATA_SAIN GOBAIN (THEP)_Option 1-British Standard 6 6" xfId="16997"/>
    <cellStyle name="T_Cau Giang_Trinh_2---DATA_SAIN GOBAIN (THEP)_Option 1-British Standard 6 6 2" xfId="19931"/>
    <cellStyle name="T_Cau Giang_Trinh_2---DATA_SAIN GOBAIN (THEP)_Option 1-British Standard 6 7" xfId="5812"/>
    <cellStyle name="T_Cau Giang_Trinh_2---DATA_SAIN GOBAIN (THEP)_Option 1-British Standard 7" xfId="8319"/>
    <cellStyle name="T_Cau Giang_Trinh_2---DATA_SAIN GOBAIN (THEP)_Option 1-British Standard 7 2" xfId="8323"/>
    <cellStyle name="T_Cau Giang_Trinh_2---DATA_SAIN GOBAIN (THEP)_Option 1-British Standard 8" xfId="4716"/>
    <cellStyle name="T_Cau Giang_Trinh_2---DATA_SAIN GOBAIN (THEP)_Option 1-British Standard 8 2" xfId="7901"/>
    <cellStyle name="T_Cau Giang_Trinh_2---DATA_SAIN GOBAIN (THEP)_Option 1-British Standard 9" xfId="8327"/>
    <cellStyle name="T_Cau Giang_Trinh_2---DATA_SAIN GOBAIN (THEP)_Option 1-British Standard 9 2" xfId="8334"/>
    <cellStyle name="T_Cau tao gia Nop thau Mau" xfId="24275"/>
    <cellStyle name="T_Cau tao gia Nop thau Mau 10" xfId="29060"/>
    <cellStyle name="T_Cau tao gia Nop thau Mau 10 2" xfId="17642"/>
    <cellStyle name="T_Cau tao gia Nop thau Mau 11" xfId="29061"/>
    <cellStyle name="T_Cau tao gia Nop thau Mau 11 2" xfId="17710"/>
    <cellStyle name="T_Cau tao gia Nop thau Mau 2" xfId="11609"/>
    <cellStyle name="T_Cau tao gia Nop thau Mau 2 2" xfId="11613"/>
    <cellStyle name="T_Cau tao gia Nop thau Mau 2 2 2" xfId="29062"/>
    <cellStyle name="T_Cau tao gia Nop thau Mau 2 2 2 2" xfId="29063"/>
    <cellStyle name="T_Cau tao gia Nop thau Mau 2 2 3" xfId="29064"/>
    <cellStyle name="T_Cau tao gia Nop thau Mau 2 2 3 2" xfId="29065"/>
    <cellStyle name="T_Cau tao gia Nop thau Mau 2 2 4" xfId="9999"/>
    <cellStyle name="T_Cau tao gia Nop thau Mau 2 2 4 2" xfId="29066"/>
    <cellStyle name="T_Cau tao gia Nop thau Mau 2 2 5" xfId="10023"/>
    <cellStyle name="T_Cau tao gia Nop thau Mau 2 2 5 2" xfId="29067"/>
    <cellStyle name="T_Cau tao gia Nop thau Mau 2 2 6" xfId="29068"/>
    <cellStyle name="T_Cau tao gia Nop thau Mau 2 2 6 2" xfId="6877"/>
    <cellStyle name="T_Cau tao gia Nop thau Mau 2 2 7" xfId="29070"/>
    <cellStyle name="T_Cau tao gia Nop thau Mau 2 3" xfId="29071"/>
    <cellStyle name="T_Cau tao gia Nop thau Mau 2 3 2" xfId="29072"/>
    <cellStyle name="T_Cau tao gia Nop thau Mau 2 3 2 2" xfId="29073"/>
    <cellStyle name="T_Cau tao gia Nop thau Mau 2 3 3" xfId="29074"/>
    <cellStyle name="T_Cau tao gia Nop thau Mau 2 3 3 2" xfId="29076"/>
    <cellStyle name="T_Cau tao gia Nop thau Mau 2 3 4" xfId="10083"/>
    <cellStyle name="T_Cau tao gia Nop thau Mau 2 3 4 2" xfId="29078"/>
    <cellStyle name="T_Cau tao gia Nop thau Mau 2 3 5" xfId="10115"/>
    <cellStyle name="T_Cau tao gia Nop thau Mau 2 3 5 2" xfId="29079"/>
    <cellStyle name="T_Cau tao gia Nop thau Mau 2 3 6" xfId="29080"/>
    <cellStyle name="T_Cau tao gia Nop thau Mau 2 3 6 2" xfId="29082"/>
    <cellStyle name="T_Cau tao gia Nop thau Mau 2 3 7" xfId="29084"/>
    <cellStyle name="T_Cau tao gia Nop thau Mau 2 4" xfId="29085"/>
    <cellStyle name="T_Cau tao gia Nop thau Mau 2 4 2" xfId="29086"/>
    <cellStyle name="T_Cau tao gia Nop thau Mau 2 5" xfId="29087"/>
    <cellStyle name="T_Cau tao gia Nop thau Mau 2 5 2" xfId="29088"/>
    <cellStyle name="T_Cau tao gia Nop thau Mau 2 6" xfId="29089"/>
    <cellStyle name="T_Cau tao gia Nop thau Mau 2 6 2" xfId="29090"/>
    <cellStyle name="T_Cau tao gia Nop thau Mau 2 7" xfId="29091"/>
    <cellStyle name="T_Cau tao gia Nop thau Mau 2 7 2" xfId="29092"/>
    <cellStyle name="T_Cau tao gia Nop thau Mau 2 8" xfId="29093"/>
    <cellStyle name="T_Cau tao gia Nop thau Mau 2 8 2" xfId="29094"/>
    <cellStyle name="T_Cau tao gia Nop thau Mau 3" xfId="11616"/>
    <cellStyle name="T_Cau tao gia Nop thau Mau 3 2" xfId="11619"/>
    <cellStyle name="T_Cau tao gia Nop thau Mau 3 2 2" xfId="5836"/>
    <cellStyle name="T_Cau tao gia Nop thau Mau 3 2 2 2" xfId="28926"/>
    <cellStyle name="T_Cau tao gia Nop thau Mau 3 2 3" xfId="29095"/>
    <cellStyle name="T_Cau tao gia Nop thau Mau 3 2 3 2" xfId="29096"/>
    <cellStyle name="T_Cau tao gia Nop thau Mau 3 2 4" xfId="29097"/>
    <cellStyle name="T_Cau tao gia Nop thau Mau 3 2 4 2" xfId="29099"/>
    <cellStyle name="T_Cau tao gia Nop thau Mau 3 2 5" xfId="15079"/>
    <cellStyle name="T_Cau tao gia Nop thau Mau 3 2 5 2" xfId="29100"/>
    <cellStyle name="T_Cau tao gia Nop thau Mau 3 2 6" xfId="2555"/>
    <cellStyle name="T_Cau tao gia Nop thau Mau 3 2 6 2" xfId="29102"/>
    <cellStyle name="T_Cau tao gia Nop thau Mau 3 2 7" xfId="29103"/>
    <cellStyle name="T_Cau tao gia Nop thau Mau 3 3" xfId="29104"/>
    <cellStyle name="T_Cau tao gia Nop thau Mau 3 3 2" xfId="29105"/>
    <cellStyle name="T_Cau tao gia Nop thau Mau 3 3 2 2" xfId="29107"/>
    <cellStyle name="T_Cau tao gia Nop thau Mau 3 3 3" xfId="29109"/>
    <cellStyle name="T_Cau tao gia Nop thau Mau 3 3 3 2" xfId="29111"/>
    <cellStyle name="T_Cau tao gia Nop thau Mau 3 3 4" xfId="29112"/>
    <cellStyle name="T_Cau tao gia Nop thau Mau 3 3 4 2" xfId="29113"/>
    <cellStyle name="T_Cau tao gia Nop thau Mau 3 3 5" xfId="3437"/>
    <cellStyle name="T_Cau tao gia Nop thau Mau 3 3 5 2" xfId="29114"/>
    <cellStyle name="T_Cau tao gia Nop thau Mau 3 3 6" xfId="9252"/>
    <cellStyle name="T_Cau tao gia Nop thau Mau 3 3 6 2" xfId="29115"/>
    <cellStyle name="T_Cau tao gia Nop thau Mau 3 3 7" xfId="29116"/>
    <cellStyle name="T_Cau tao gia Nop thau Mau 3 4" xfId="29117"/>
    <cellStyle name="T_Cau tao gia Nop thau Mau 3 4 2" xfId="29119"/>
    <cellStyle name="T_Cau tao gia Nop thau Mau 3 5" xfId="29120"/>
    <cellStyle name="T_Cau tao gia Nop thau Mau 3 5 2" xfId="29121"/>
    <cellStyle name="T_Cau tao gia Nop thau Mau 3 6" xfId="29123"/>
    <cellStyle name="T_Cau tao gia Nop thau Mau 3 6 2" xfId="29124"/>
    <cellStyle name="T_Cau tao gia Nop thau Mau 3 7" xfId="29126"/>
    <cellStyle name="T_Cau tao gia Nop thau Mau 3 7 2" xfId="29127"/>
    <cellStyle name="T_Cau tao gia Nop thau Mau 3 8" xfId="29128"/>
    <cellStyle name="T_Cau tao gia Nop thau Mau 3 8 2" xfId="29130"/>
    <cellStyle name="T_Cau tao gia Nop thau Mau 4" xfId="11624"/>
    <cellStyle name="T_Cau tao gia Nop thau Mau 4 2" xfId="11625"/>
    <cellStyle name="T_Cau tao gia Nop thau Mau 4 2 2" xfId="17743"/>
    <cellStyle name="T_Cau tao gia Nop thau Mau 4 3" xfId="4085"/>
    <cellStyle name="T_Cau tao gia Nop thau Mau 4 3 2" xfId="25886"/>
    <cellStyle name="T_Cau tao gia Nop thau Mau 4 4" xfId="25894"/>
    <cellStyle name="T_Cau tao gia Nop thau Mau 4 4 2" xfId="25895"/>
    <cellStyle name="T_Cau tao gia Nop thau Mau 4 5" xfId="25915"/>
    <cellStyle name="T_Cau tao gia Nop thau Mau 4 5 2" xfId="25918"/>
    <cellStyle name="T_Cau tao gia Nop thau Mau 4 6" xfId="25921"/>
    <cellStyle name="T_Cau tao gia Nop thau Mau 4 6 2" xfId="25925"/>
    <cellStyle name="T_Cau tao gia Nop thau Mau 4 7" xfId="25928"/>
    <cellStyle name="T_Cau tao gia Nop thau Mau 5" xfId="7946"/>
    <cellStyle name="T_Cau tao gia Nop thau Mau 5 2" xfId="7993"/>
    <cellStyle name="T_Cau tao gia Nop thau Mau 5 2 2" xfId="4728"/>
    <cellStyle name="T_Cau tao gia Nop thau Mau 5 3" xfId="25952"/>
    <cellStyle name="T_Cau tao gia Nop thau Mau 5 3 2" xfId="25954"/>
    <cellStyle name="T_Cau tao gia Nop thau Mau 5 4" xfId="25956"/>
    <cellStyle name="T_Cau tao gia Nop thau Mau 5 4 2" xfId="25958"/>
    <cellStyle name="T_Cau tao gia Nop thau Mau 5 5" xfId="25960"/>
    <cellStyle name="T_Cau tao gia Nop thau Mau 5 5 2" xfId="25963"/>
    <cellStyle name="T_Cau tao gia Nop thau Mau 5 6" xfId="25967"/>
    <cellStyle name="T_Cau tao gia Nop thau Mau 5 6 2" xfId="25972"/>
    <cellStyle name="T_Cau tao gia Nop thau Mau 5 7" xfId="29132"/>
    <cellStyle name="T_Cau tao gia Nop thau Mau 6" xfId="11630"/>
    <cellStyle name="T_Cau tao gia Nop thau Mau 6 2" xfId="801"/>
    <cellStyle name="T_Cau tao gia Nop thau Mau 6 2 2" xfId="25993"/>
    <cellStyle name="T_Cau tao gia Nop thau Mau 6 3" xfId="20506"/>
    <cellStyle name="T_Cau tao gia Nop thau Mau 6 3 2" xfId="20509"/>
    <cellStyle name="T_Cau tao gia Nop thau Mau 6 4" xfId="20512"/>
    <cellStyle name="T_Cau tao gia Nop thau Mau 6 4 2" xfId="20516"/>
    <cellStyle name="T_Cau tao gia Nop thau Mau 6 5" xfId="15351"/>
    <cellStyle name="T_Cau tao gia Nop thau Mau 6 5 2" xfId="20521"/>
    <cellStyle name="T_Cau tao gia Nop thau Mau 6 6" xfId="12264"/>
    <cellStyle name="T_Cau tao gia Nop thau Mau 6 6 2" xfId="20527"/>
    <cellStyle name="T_Cau tao gia Nop thau Mau 6 7" xfId="20531"/>
    <cellStyle name="T_Cau tao gia Nop thau Mau 7" xfId="5252"/>
    <cellStyle name="T_Cau tao gia Nop thau Mau 7 2" xfId="25997"/>
    <cellStyle name="T_Cau tao gia Nop thau Mau 8" xfId="29133"/>
    <cellStyle name="T_Cau tao gia Nop thau Mau 8 2" xfId="26003"/>
    <cellStyle name="T_Cau tao gia Nop thau Mau 9" xfId="29134"/>
    <cellStyle name="T_Cau tao gia Nop thau Mau 9 2" xfId="26015"/>
    <cellStyle name="T_Cau tao gia Thien Long Ha Nam (28-2-08)" xfId="939"/>
    <cellStyle name="T_Cau tao gia Thien Long Ha Nam (28-2-08) 10" xfId="29135"/>
    <cellStyle name="T_Cau tao gia Thien Long Ha Nam (28-2-08) 10 2" xfId="29136"/>
    <cellStyle name="T_Cau tao gia Thien Long Ha Nam (28-2-08) 11" xfId="9198"/>
    <cellStyle name="T_Cau tao gia Thien Long Ha Nam (28-2-08) 11 2" xfId="9209"/>
    <cellStyle name="T_Cau tao gia Thien Long Ha Nam (28-2-08) 2" xfId="1410"/>
    <cellStyle name="T_Cau tao gia Thien Long Ha Nam (28-2-08) 2 2" xfId="16072"/>
    <cellStyle name="T_Cau tao gia Thien Long Ha Nam (28-2-08) 2 2 2" xfId="16077"/>
    <cellStyle name="T_Cau tao gia Thien Long Ha Nam (28-2-08) 2 2 2 2" xfId="20289"/>
    <cellStyle name="T_Cau tao gia Thien Long Ha Nam (28-2-08) 2 2 3" xfId="28090"/>
    <cellStyle name="T_Cau tao gia Thien Long Ha Nam (28-2-08) 2 2 3 2" xfId="20325"/>
    <cellStyle name="T_Cau tao gia Thien Long Ha Nam (28-2-08) 2 2 4" xfId="28093"/>
    <cellStyle name="T_Cau tao gia Thien Long Ha Nam (28-2-08) 2 2 4 2" xfId="28097"/>
    <cellStyle name="T_Cau tao gia Thien Long Ha Nam (28-2-08) 2 2 5" xfId="28102"/>
    <cellStyle name="T_Cau tao gia Thien Long Ha Nam (28-2-08) 2 2 5 2" xfId="28107"/>
    <cellStyle name="T_Cau tao gia Thien Long Ha Nam (28-2-08) 2 2 6" xfId="29138"/>
    <cellStyle name="T_Cau tao gia Thien Long Ha Nam (28-2-08) 2 2 6 2" xfId="1966"/>
    <cellStyle name="T_Cau tao gia Thien Long Ha Nam (28-2-08) 2 2 7" xfId="29140"/>
    <cellStyle name="T_Cau tao gia Thien Long Ha Nam (28-2-08) 2 3" xfId="16080"/>
    <cellStyle name="T_Cau tao gia Thien Long Ha Nam (28-2-08) 2 3 2" xfId="16084"/>
    <cellStyle name="T_Cau tao gia Thien Long Ha Nam (28-2-08) 2 3 2 2" xfId="8555"/>
    <cellStyle name="T_Cau tao gia Thien Long Ha Nam (28-2-08) 2 3 3" xfId="29141"/>
    <cellStyle name="T_Cau tao gia Thien Long Ha Nam (28-2-08) 2 3 3 2" xfId="20370"/>
    <cellStyle name="T_Cau tao gia Thien Long Ha Nam (28-2-08) 2 3 4" xfId="29143"/>
    <cellStyle name="T_Cau tao gia Thien Long Ha Nam (28-2-08) 2 3 4 2" xfId="29145"/>
    <cellStyle name="T_Cau tao gia Thien Long Ha Nam (28-2-08) 2 3 5" xfId="29147"/>
    <cellStyle name="T_Cau tao gia Thien Long Ha Nam (28-2-08) 2 3 5 2" xfId="29149"/>
    <cellStyle name="T_Cau tao gia Thien Long Ha Nam (28-2-08) 2 3 6" xfId="29151"/>
    <cellStyle name="T_Cau tao gia Thien Long Ha Nam (28-2-08) 2 3 6 2" xfId="29152"/>
    <cellStyle name="T_Cau tao gia Thien Long Ha Nam (28-2-08) 2 3 7" xfId="29153"/>
    <cellStyle name="T_Cau tao gia Thien Long Ha Nam (28-2-08) 2 4" xfId="16086"/>
    <cellStyle name="T_Cau tao gia Thien Long Ha Nam (28-2-08) 2 4 2" xfId="16089"/>
    <cellStyle name="T_Cau tao gia Thien Long Ha Nam (28-2-08) 2 5" xfId="16094"/>
    <cellStyle name="T_Cau tao gia Thien Long Ha Nam (28-2-08) 2 5 2" xfId="16097"/>
    <cellStyle name="T_Cau tao gia Thien Long Ha Nam (28-2-08) 2 6" xfId="2445"/>
    <cellStyle name="T_Cau tao gia Thien Long Ha Nam (28-2-08) 2 6 2" xfId="5111"/>
    <cellStyle name="T_Cau tao gia Thien Long Ha Nam (28-2-08) 2 7" xfId="27343"/>
    <cellStyle name="T_Cau tao gia Thien Long Ha Nam (28-2-08) 2 7 2" xfId="27345"/>
    <cellStyle name="T_Cau tao gia Thien Long Ha Nam (28-2-08) 2 8" xfId="27346"/>
    <cellStyle name="T_Cau tao gia Thien Long Ha Nam (28-2-08) 2 8 2" xfId="27350"/>
    <cellStyle name="T_Cau tao gia Thien Long Ha Nam (28-2-08) 3" xfId="29154"/>
    <cellStyle name="T_Cau tao gia Thien Long Ha Nam (28-2-08) 3 2" xfId="1949"/>
    <cellStyle name="T_Cau tao gia Thien Long Ha Nam (28-2-08) 3 2 2" xfId="16106"/>
    <cellStyle name="T_Cau tao gia Thien Long Ha Nam (28-2-08) 3 2 2 2" xfId="29155"/>
    <cellStyle name="T_Cau tao gia Thien Long Ha Nam (28-2-08) 3 2 3" xfId="29157"/>
    <cellStyle name="T_Cau tao gia Thien Long Ha Nam (28-2-08) 3 2 3 2" xfId="29158"/>
    <cellStyle name="T_Cau tao gia Thien Long Ha Nam (28-2-08) 3 2 4" xfId="29159"/>
    <cellStyle name="T_Cau tao gia Thien Long Ha Nam (28-2-08) 3 2 4 2" xfId="29160"/>
    <cellStyle name="T_Cau tao gia Thien Long Ha Nam (28-2-08) 3 2 5" xfId="29161"/>
    <cellStyle name="T_Cau tao gia Thien Long Ha Nam (28-2-08) 3 2 5 2" xfId="29163"/>
    <cellStyle name="T_Cau tao gia Thien Long Ha Nam (28-2-08) 3 2 6" xfId="7270"/>
    <cellStyle name="T_Cau tao gia Thien Long Ha Nam (28-2-08) 3 2 6 2" xfId="29164"/>
    <cellStyle name="T_Cau tao gia Thien Long Ha Nam (28-2-08) 3 2 7" xfId="29165"/>
    <cellStyle name="T_Cau tao gia Thien Long Ha Nam (28-2-08) 3 3" xfId="11301"/>
    <cellStyle name="T_Cau tao gia Thien Long Ha Nam (28-2-08) 3 3 2" xfId="11307"/>
    <cellStyle name="T_Cau tao gia Thien Long Ha Nam (28-2-08) 3 3 2 2" xfId="29166"/>
    <cellStyle name="T_Cau tao gia Thien Long Ha Nam (28-2-08) 3 3 3" xfId="29167"/>
    <cellStyle name="T_Cau tao gia Thien Long Ha Nam (28-2-08) 3 3 3 2" xfId="29168"/>
    <cellStyle name="T_Cau tao gia Thien Long Ha Nam (28-2-08) 3 3 4" xfId="29169"/>
    <cellStyle name="T_Cau tao gia Thien Long Ha Nam (28-2-08) 3 3 4 2" xfId="29170"/>
    <cellStyle name="T_Cau tao gia Thien Long Ha Nam (28-2-08) 3 3 5" xfId="29171"/>
    <cellStyle name="T_Cau tao gia Thien Long Ha Nam (28-2-08) 3 3 5 2" xfId="29172"/>
    <cellStyle name="T_Cau tao gia Thien Long Ha Nam (28-2-08) 3 3 6" xfId="29173"/>
    <cellStyle name="T_Cau tao gia Thien Long Ha Nam (28-2-08) 3 3 6 2" xfId="29174"/>
    <cellStyle name="T_Cau tao gia Thien Long Ha Nam (28-2-08) 3 3 7" xfId="29175"/>
    <cellStyle name="T_Cau tao gia Thien Long Ha Nam (28-2-08) 3 4" xfId="7997"/>
    <cellStyle name="T_Cau tao gia Thien Long Ha Nam (28-2-08) 3 4 2" xfId="16107"/>
    <cellStyle name="T_Cau tao gia Thien Long Ha Nam (28-2-08) 3 5" xfId="14427"/>
    <cellStyle name="T_Cau tao gia Thien Long Ha Nam (28-2-08) 3 5 2" xfId="16110"/>
    <cellStyle name="T_Cau tao gia Thien Long Ha Nam (28-2-08) 3 6" xfId="14691"/>
    <cellStyle name="T_Cau tao gia Thien Long Ha Nam (28-2-08) 3 6 2" xfId="27355"/>
    <cellStyle name="T_Cau tao gia Thien Long Ha Nam (28-2-08) 3 7" xfId="27359"/>
    <cellStyle name="T_Cau tao gia Thien Long Ha Nam (28-2-08) 3 7 2" xfId="27361"/>
    <cellStyle name="T_Cau tao gia Thien Long Ha Nam (28-2-08) 3 8" xfId="27364"/>
    <cellStyle name="T_Cau tao gia Thien Long Ha Nam (28-2-08) 3 8 2" xfId="27368"/>
    <cellStyle name="T_Cau tao gia Thien Long Ha Nam (28-2-08) 4" xfId="29176"/>
    <cellStyle name="T_Cau tao gia Thien Long Ha Nam (28-2-08) 4 2" xfId="4562"/>
    <cellStyle name="T_Cau tao gia Thien Long Ha Nam (28-2-08) 4 2 2" xfId="692"/>
    <cellStyle name="T_Cau tao gia Thien Long Ha Nam (28-2-08) 4 3" xfId="6767"/>
    <cellStyle name="T_Cau tao gia Thien Long Ha Nam (28-2-08) 4 3 2" xfId="1057"/>
    <cellStyle name="T_Cau tao gia Thien Long Ha Nam (28-2-08) 4 4" xfId="16117"/>
    <cellStyle name="T_Cau tao gia Thien Long Ha Nam (28-2-08) 4 4 2" xfId="16120"/>
    <cellStyle name="T_Cau tao gia Thien Long Ha Nam (28-2-08) 4 5" xfId="14438"/>
    <cellStyle name="T_Cau tao gia Thien Long Ha Nam (28-2-08) 4 5 2" xfId="16123"/>
    <cellStyle name="T_Cau tao gia Thien Long Ha Nam (28-2-08) 4 6" xfId="6745"/>
    <cellStyle name="T_Cau tao gia Thien Long Ha Nam (28-2-08) 4 6 2" xfId="29177"/>
    <cellStyle name="T_Cau tao gia Thien Long Ha Nam (28-2-08) 4 7" xfId="29178"/>
    <cellStyle name="T_Cau tao gia Thien Long Ha Nam (28-2-08) 5" xfId="12855"/>
    <cellStyle name="T_Cau tao gia Thien Long Ha Nam (28-2-08) 5 2" xfId="12859"/>
    <cellStyle name="T_Cau tao gia Thien Long Ha Nam (28-2-08) 5 2 2" xfId="29179"/>
    <cellStyle name="T_Cau tao gia Thien Long Ha Nam (28-2-08) 5 3" xfId="29180"/>
    <cellStyle name="T_Cau tao gia Thien Long Ha Nam (28-2-08) 5 3 2" xfId="25516"/>
    <cellStyle name="T_Cau tao gia Thien Long Ha Nam (28-2-08) 5 4" xfId="5304"/>
    <cellStyle name="T_Cau tao gia Thien Long Ha Nam (28-2-08) 5 4 2" xfId="25531"/>
    <cellStyle name="T_Cau tao gia Thien Long Ha Nam (28-2-08) 5 5" xfId="29181"/>
    <cellStyle name="T_Cau tao gia Thien Long Ha Nam (28-2-08) 5 5 2" xfId="29182"/>
    <cellStyle name="T_Cau tao gia Thien Long Ha Nam (28-2-08) 5 6" xfId="29183"/>
    <cellStyle name="T_Cau tao gia Thien Long Ha Nam (28-2-08) 5 6 2" xfId="29184"/>
    <cellStyle name="T_Cau tao gia Thien Long Ha Nam (28-2-08) 5 7" xfId="29185"/>
    <cellStyle name="T_Cau tao gia Thien Long Ha Nam (28-2-08) 6" xfId="4871"/>
    <cellStyle name="T_Cau tao gia Thien Long Ha Nam (28-2-08) 6 2" xfId="12863"/>
    <cellStyle name="T_Cau tao gia Thien Long Ha Nam (28-2-08) 6 2 2" xfId="29186"/>
    <cellStyle name="T_Cau tao gia Thien Long Ha Nam (28-2-08) 6 3" xfId="29188"/>
    <cellStyle name="T_Cau tao gia Thien Long Ha Nam (28-2-08) 6 3 2" xfId="29190"/>
    <cellStyle name="T_Cau tao gia Thien Long Ha Nam (28-2-08) 6 4" xfId="27376"/>
    <cellStyle name="T_Cau tao gia Thien Long Ha Nam (28-2-08) 6 4 2" xfId="29192"/>
    <cellStyle name="T_Cau tao gia Thien Long Ha Nam (28-2-08) 6 5" xfId="29194"/>
    <cellStyle name="T_Cau tao gia Thien Long Ha Nam (28-2-08) 6 5 2" xfId="29196"/>
    <cellStyle name="T_Cau tao gia Thien Long Ha Nam (28-2-08) 6 6" xfId="4375"/>
    <cellStyle name="T_Cau tao gia Thien Long Ha Nam (28-2-08) 6 6 2" xfId="29197"/>
    <cellStyle name="T_Cau tao gia Thien Long Ha Nam (28-2-08) 6 7" xfId="29198"/>
    <cellStyle name="T_Cau tao gia Thien Long Ha Nam (28-2-08) 7" xfId="29199"/>
    <cellStyle name="T_Cau tao gia Thien Long Ha Nam (28-2-08) 7 2" xfId="20728"/>
    <cellStyle name="T_Cau tao gia Thien Long Ha Nam (28-2-08) 8" xfId="12031"/>
    <cellStyle name="T_Cau tao gia Thien Long Ha Nam (28-2-08) 8 2" xfId="20746"/>
    <cellStyle name="T_Cau tao gia Thien Long Ha Nam (28-2-08) 9" xfId="29201"/>
    <cellStyle name="T_Cau tao gia Thien Long Ha Nam (28-2-08) 9 2" xfId="29203"/>
    <cellStyle name="T_Cong tac chuan bi-Thanh" xfId="11029"/>
    <cellStyle name="T_Cong tac chuan bi-Thanh 10" xfId="29204"/>
    <cellStyle name="T_Cong tac chuan bi-Thanh 10 2" xfId="29205"/>
    <cellStyle name="T_Cong tac chuan bi-Thanh 11" xfId="29206"/>
    <cellStyle name="T_Cong tac chuan bi-Thanh 11 2" xfId="4981"/>
    <cellStyle name="T_Cong tac chuan bi-Thanh 2" xfId="11030"/>
    <cellStyle name="T_Cong tac chuan bi-Thanh 2 2" xfId="11033"/>
    <cellStyle name="T_Cong tac chuan bi-Thanh 2 2 2" xfId="29207"/>
    <cellStyle name="T_Cong tac chuan bi-Thanh 2 2 2 2" xfId="10692"/>
    <cellStyle name="T_Cong tac chuan bi-Thanh 2 2 3" xfId="29209"/>
    <cellStyle name="T_Cong tac chuan bi-Thanh 2 2 3 2" xfId="3854"/>
    <cellStyle name="T_Cong tac chuan bi-Thanh 2 2 4" xfId="29211"/>
    <cellStyle name="T_Cong tac chuan bi-Thanh 2 2 4 2" xfId="8047"/>
    <cellStyle name="T_Cong tac chuan bi-Thanh 2 2 5" xfId="29213"/>
    <cellStyle name="T_Cong tac chuan bi-Thanh 2 2 5 2" xfId="29215"/>
    <cellStyle name="T_Cong tac chuan bi-Thanh 2 2 6" xfId="29216"/>
    <cellStyle name="T_Cong tac chuan bi-Thanh 2 2 6 2" xfId="29217"/>
    <cellStyle name="T_Cong tac chuan bi-Thanh 2 2 7" xfId="29218"/>
    <cellStyle name="T_Cong tac chuan bi-Thanh 2 3" xfId="28772"/>
    <cellStyle name="T_Cong tac chuan bi-Thanh 2 3 2" xfId="1896"/>
    <cellStyle name="T_Cong tac chuan bi-Thanh 2 3 2 2" xfId="24343"/>
    <cellStyle name="T_Cong tac chuan bi-Thanh 2 3 3" xfId="29220"/>
    <cellStyle name="T_Cong tac chuan bi-Thanh 2 3 3 2" xfId="29222"/>
    <cellStyle name="T_Cong tac chuan bi-Thanh 2 3 4" xfId="29224"/>
    <cellStyle name="T_Cong tac chuan bi-Thanh 2 3 4 2" xfId="29226"/>
    <cellStyle name="T_Cong tac chuan bi-Thanh 2 3 5" xfId="29227"/>
    <cellStyle name="T_Cong tac chuan bi-Thanh 2 3 5 2" xfId="29229"/>
    <cellStyle name="T_Cong tac chuan bi-Thanh 2 3 6" xfId="29230"/>
    <cellStyle name="T_Cong tac chuan bi-Thanh 2 3 6 2" xfId="29231"/>
    <cellStyle name="T_Cong tac chuan bi-Thanh 2 3 7" xfId="29232"/>
    <cellStyle name="T_Cong tac chuan bi-Thanh 2 4" xfId="16505"/>
    <cellStyle name="T_Cong tac chuan bi-Thanh 2 4 2" xfId="10866"/>
    <cellStyle name="T_Cong tac chuan bi-Thanh 2 5" xfId="5981"/>
    <cellStyle name="T_Cong tac chuan bi-Thanh 2 5 2" xfId="10898"/>
    <cellStyle name="T_Cong tac chuan bi-Thanh 2 6" xfId="1888"/>
    <cellStyle name="T_Cong tac chuan bi-Thanh 2 6 2" xfId="4544"/>
    <cellStyle name="T_Cong tac chuan bi-Thanh 2 7" xfId="11453"/>
    <cellStyle name="T_Cong tac chuan bi-Thanh 2 7 2" xfId="16508"/>
    <cellStyle name="T_Cong tac chuan bi-Thanh 2 8" xfId="7386"/>
    <cellStyle name="T_Cong tac chuan bi-Thanh 2 8 2" xfId="16512"/>
    <cellStyle name="T_Cong tac chuan bi-Thanh 3" xfId="11043"/>
    <cellStyle name="T_Cong tac chuan bi-Thanh 3 2" xfId="202"/>
    <cellStyle name="T_Cong tac chuan bi-Thanh 3 2 2" xfId="26993"/>
    <cellStyle name="T_Cong tac chuan bi-Thanh 3 2 2 2" xfId="26996"/>
    <cellStyle name="T_Cong tac chuan bi-Thanh 3 2 3" xfId="29234"/>
    <cellStyle name="T_Cong tac chuan bi-Thanh 3 2 3 2" xfId="29235"/>
    <cellStyle name="T_Cong tac chuan bi-Thanh 3 2 4" xfId="29237"/>
    <cellStyle name="T_Cong tac chuan bi-Thanh 3 2 4 2" xfId="17312"/>
    <cellStyle name="T_Cong tac chuan bi-Thanh 3 2 5" xfId="29238"/>
    <cellStyle name="T_Cong tac chuan bi-Thanh 3 2 5 2" xfId="2335"/>
    <cellStyle name="T_Cong tac chuan bi-Thanh 3 2 6" xfId="29240"/>
    <cellStyle name="T_Cong tac chuan bi-Thanh 3 2 6 2" xfId="29241"/>
    <cellStyle name="T_Cong tac chuan bi-Thanh 3 2 7" xfId="29242"/>
    <cellStyle name="T_Cong tac chuan bi-Thanh 3 3" xfId="29244"/>
    <cellStyle name="T_Cong tac chuan bi-Thanh 3 3 2" xfId="29247"/>
    <cellStyle name="T_Cong tac chuan bi-Thanh 3 3 2 2" xfId="29249"/>
    <cellStyle name="T_Cong tac chuan bi-Thanh 3 3 3" xfId="29250"/>
    <cellStyle name="T_Cong tac chuan bi-Thanh 3 3 3 2" xfId="29251"/>
    <cellStyle name="T_Cong tac chuan bi-Thanh 3 3 4" xfId="29253"/>
    <cellStyle name="T_Cong tac chuan bi-Thanh 3 3 4 2" xfId="29254"/>
    <cellStyle name="T_Cong tac chuan bi-Thanh 3 3 5" xfId="5846"/>
    <cellStyle name="T_Cong tac chuan bi-Thanh 3 3 5 2" xfId="11515"/>
    <cellStyle name="T_Cong tac chuan bi-Thanh 3 3 6" xfId="29256"/>
    <cellStyle name="T_Cong tac chuan bi-Thanh 3 3 6 2" xfId="11563"/>
    <cellStyle name="T_Cong tac chuan bi-Thanh 3 3 7" xfId="29257"/>
    <cellStyle name="T_Cong tac chuan bi-Thanh 3 4" xfId="220"/>
    <cellStyle name="T_Cong tac chuan bi-Thanh 3 4 2" xfId="6484"/>
    <cellStyle name="T_Cong tac chuan bi-Thanh 3 5" xfId="16518"/>
    <cellStyle name="T_Cong tac chuan bi-Thanh 3 5 2" xfId="16520"/>
    <cellStyle name="T_Cong tac chuan bi-Thanh 3 6" xfId="16522"/>
    <cellStyle name="T_Cong tac chuan bi-Thanh 3 6 2" xfId="2712"/>
    <cellStyle name="T_Cong tac chuan bi-Thanh 3 7" xfId="16524"/>
    <cellStyle name="T_Cong tac chuan bi-Thanh 3 7 2" xfId="14653"/>
    <cellStyle name="T_Cong tac chuan bi-Thanh 3 8" xfId="7391"/>
    <cellStyle name="T_Cong tac chuan bi-Thanh 3 8 2" xfId="16528"/>
    <cellStyle name="T_Cong tac chuan bi-Thanh 4" xfId="9307"/>
    <cellStyle name="T_Cong tac chuan bi-Thanh 4 2" xfId="186"/>
    <cellStyle name="T_Cong tac chuan bi-Thanh 4 2 2" xfId="29259"/>
    <cellStyle name="T_Cong tac chuan bi-Thanh 4 3" xfId="29261"/>
    <cellStyle name="T_Cong tac chuan bi-Thanh 4 3 2" xfId="29263"/>
    <cellStyle name="T_Cong tac chuan bi-Thanh 4 4" xfId="1914"/>
    <cellStyle name="T_Cong tac chuan bi-Thanh 4 4 2" xfId="29265"/>
    <cellStyle name="T_Cong tac chuan bi-Thanh 4 5" xfId="29267"/>
    <cellStyle name="T_Cong tac chuan bi-Thanh 4 5 2" xfId="29268"/>
    <cellStyle name="T_Cong tac chuan bi-Thanh 4 6" xfId="29270"/>
    <cellStyle name="T_Cong tac chuan bi-Thanh 4 6 2" xfId="29271"/>
    <cellStyle name="T_Cong tac chuan bi-Thanh 4 7" xfId="29273"/>
    <cellStyle name="T_Cong tac chuan bi-Thanh 5" xfId="11047"/>
    <cellStyle name="T_Cong tac chuan bi-Thanh 5 2" xfId="11052"/>
    <cellStyle name="T_Cong tac chuan bi-Thanh 5 2 2" xfId="29275"/>
    <cellStyle name="T_Cong tac chuan bi-Thanh 5 3" xfId="29277"/>
    <cellStyle name="T_Cong tac chuan bi-Thanh 5 3 2" xfId="29278"/>
    <cellStyle name="T_Cong tac chuan bi-Thanh 5 4" xfId="16532"/>
    <cellStyle name="T_Cong tac chuan bi-Thanh 5 4 2" xfId="29280"/>
    <cellStyle name="T_Cong tac chuan bi-Thanh 5 5" xfId="29281"/>
    <cellStyle name="T_Cong tac chuan bi-Thanh 5 5 2" xfId="29283"/>
    <cellStyle name="T_Cong tac chuan bi-Thanh 5 6" xfId="29284"/>
    <cellStyle name="T_Cong tac chuan bi-Thanh 5 6 2" xfId="29285"/>
    <cellStyle name="T_Cong tac chuan bi-Thanh 5 7" xfId="29286"/>
    <cellStyle name="T_Cong tac chuan bi-Thanh 6" xfId="11055"/>
    <cellStyle name="T_Cong tac chuan bi-Thanh 6 2" xfId="11060"/>
    <cellStyle name="T_Cong tac chuan bi-Thanh 6 2 2" xfId="29288"/>
    <cellStyle name="T_Cong tac chuan bi-Thanh 6 3" xfId="29289"/>
    <cellStyle name="T_Cong tac chuan bi-Thanh 6 3 2" xfId="29290"/>
    <cellStyle name="T_Cong tac chuan bi-Thanh 6 4" xfId="16535"/>
    <cellStyle name="T_Cong tac chuan bi-Thanh 6 4 2" xfId="29291"/>
    <cellStyle name="T_Cong tac chuan bi-Thanh 6 5" xfId="29292"/>
    <cellStyle name="T_Cong tac chuan bi-Thanh 6 5 2" xfId="28822"/>
    <cellStyle name="T_Cong tac chuan bi-Thanh 6 6" xfId="29294"/>
    <cellStyle name="T_Cong tac chuan bi-Thanh 6 6 2" xfId="28854"/>
    <cellStyle name="T_Cong tac chuan bi-Thanh 6 7" xfId="29295"/>
    <cellStyle name="T_Cong tac chuan bi-Thanh 7" xfId="7430"/>
    <cellStyle name="T_Cong tac chuan bi-Thanh 7 2" xfId="21219"/>
    <cellStyle name="T_Cong tac chuan bi-Thanh 8" xfId="29296"/>
    <cellStyle name="T_Cong tac chuan bi-Thanh 8 2" xfId="21232"/>
    <cellStyle name="T_Cong tac chuan bi-Thanh 9" xfId="29299"/>
    <cellStyle name="T_Cong tac chuan bi-Thanh 9 2" xfId="29300"/>
    <cellStyle name="T_Copy of Cau tao gia Mau" xfId="2780"/>
    <cellStyle name="T_Copy of Cau tao gia Mau 10" xfId="15354"/>
    <cellStyle name="T_Copy of Cau tao gia Mau 10 2" xfId="14368"/>
    <cellStyle name="T_Copy of Cau tao gia Mau 11" xfId="15359"/>
    <cellStyle name="T_Copy of Cau tao gia Mau 11 2" xfId="14390"/>
    <cellStyle name="T_Copy of Cau tao gia Mau 2" xfId="9388"/>
    <cellStyle name="T_Copy of Cau tao gia Mau 2 2" xfId="5470"/>
    <cellStyle name="T_Copy of Cau tao gia Mau 2 2 2" xfId="8774"/>
    <cellStyle name="T_Copy of Cau tao gia Mau 2 2 2 2" xfId="29303"/>
    <cellStyle name="T_Copy of Cau tao gia Mau 2 2 3" xfId="765"/>
    <cellStyle name="T_Copy of Cau tao gia Mau 2 2 3 2" xfId="29304"/>
    <cellStyle name="T_Copy of Cau tao gia Mau 2 2 4" xfId="29306"/>
    <cellStyle name="T_Copy of Cau tao gia Mau 2 2 4 2" xfId="29307"/>
    <cellStyle name="T_Copy of Cau tao gia Mau 2 2 5" xfId="29309"/>
    <cellStyle name="T_Copy of Cau tao gia Mau 2 2 5 2" xfId="29311"/>
    <cellStyle name="T_Copy of Cau tao gia Mau 2 2 6" xfId="29312"/>
    <cellStyle name="T_Copy of Cau tao gia Mau 2 2 6 2" xfId="27918"/>
    <cellStyle name="T_Copy of Cau tao gia Mau 2 2 7" xfId="29313"/>
    <cellStyle name="T_Copy of Cau tao gia Mau 2 3" xfId="2962"/>
    <cellStyle name="T_Copy of Cau tao gia Mau 2 3 2" xfId="9391"/>
    <cellStyle name="T_Copy of Cau tao gia Mau 2 3 2 2" xfId="29314"/>
    <cellStyle name="T_Copy of Cau tao gia Mau 2 3 3" xfId="29315"/>
    <cellStyle name="T_Copy of Cau tao gia Mau 2 3 3 2" xfId="29316"/>
    <cellStyle name="T_Copy of Cau tao gia Mau 2 3 4" xfId="29318"/>
    <cellStyle name="T_Copy of Cau tao gia Mau 2 3 4 2" xfId="29319"/>
    <cellStyle name="T_Copy of Cau tao gia Mau 2 3 5" xfId="29320"/>
    <cellStyle name="T_Copy of Cau tao gia Mau 2 3 5 2" xfId="29322"/>
    <cellStyle name="T_Copy of Cau tao gia Mau 2 3 6" xfId="29323"/>
    <cellStyle name="T_Copy of Cau tao gia Mau 2 3 6 2" xfId="27936"/>
    <cellStyle name="T_Copy of Cau tao gia Mau 2 3 7" xfId="29324"/>
    <cellStyle name="T_Copy of Cau tao gia Mau 2 4" xfId="9393"/>
    <cellStyle name="T_Copy of Cau tao gia Mau 2 4 2" xfId="3006"/>
    <cellStyle name="T_Copy of Cau tao gia Mau 2 5" xfId="9395"/>
    <cellStyle name="T_Copy of Cau tao gia Mau 2 5 2" xfId="9402"/>
    <cellStyle name="T_Copy of Cau tao gia Mau 2 6" xfId="9404"/>
    <cellStyle name="T_Copy of Cau tao gia Mau 2 6 2" xfId="9408"/>
    <cellStyle name="T_Copy of Cau tao gia Mau 2 7" xfId="6632"/>
    <cellStyle name="T_Copy of Cau tao gia Mau 2 7 2" xfId="27725"/>
    <cellStyle name="T_Copy of Cau tao gia Mau 2 8" xfId="26378"/>
    <cellStyle name="T_Copy of Cau tao gia Mau 2 8 2" xfId="29325"/>
    <cellStyle name="T_Copy of Cau tao gia Mau 3" xfId="9412"/>
    <cellStyle name="T_Copy of Cau tao gia Mau 3 2" xfId="9416"/>
    <cellStyle name="T_Copy of Cau tao gia Mau 3 2 2" xfId="565"/>
    <cellStyle name="T_Copy of Cau tao gia Mau 3 2 2 2" xfId="29328"/>
    <cellStyle name="T_Copy of Cau tao gia Mau 3 2 3" xfId="16133"/>
    <cellStyle name="T_Copy of Cau tao gia Mau 3 2 3 2" xfId="29329"/>
    <cellStyle name="T_Copy of Cau tao gia Mau 3 2 4" xfId="12862"/>
    <cellStyle name="T_Copy of Cau tao gia Mau 3 2 4 2" xfId="29187"/>
    <cellStyle name="T_Copy of Cau tao gia Mau 3 2 5" xfId="29189"/>
    <cellStyle name="T_Copy of Cau tao gia Mau 3 2 5 2" xfId="29191"/>
    <cellStyle name="T_Copy of Cau tao gia Mau 3 2 6" xfId="27377"/>
    <cellStyle name="T_Copy of Cau tao gia Mau 3 2 6 2" xfId="29193"/>
    <cellStyle name="T_Copy of Cau tao gia Mau 3 2 7" xfId="29195"/>
    <cellStyle name="T_Copy of Cau tao gia Mau 3 3" xfId="9418"/>
    <cellStyle name="T_Copy of Cau tao gia Mau 3 3 2" xfId="6094"/>
    <cellStyle name="T_Copy of Cau tao gia Mau 3 3 2 2" xfId="5175"/>
    <cellStyle name="T_Copy of Cau tao gia Mau 3 3 3" xfId="16138"/>
    <cellStyle name="T_Copy of Cau tao gia Mau 3 3 3 2" xfId="20726"/>
    <cellStyle name="T_Copy of Cau tao gia Mau 3 3 4" xfId="20729"/>
    <cellStyle name="T_Copy of Cau tao gia Mau 3 3 4 2" xfId="20731"/>
    <cellStyle name="T_Copy of Cau tao gia Mau 3 3 5" xfId="11589"/>
    <cellStyle name="T_Copy of Cau tao gia Mau 3 3 5 2" xfId="20733"/>
    <cellStyle name="T_Copy of Cau tao gia Mau 3 3 6" xfId="20736"/>
    <cellStyle name="T_Copy of Cau tao gia Mau 3 3 6 2" xfId="20738"/>
    <cellStyle name="T_Copy of Cau tao gia Mau 3 3 7" xfId="14459"/>
    <cellStyle name="T_Copy of Cau tao gia Mau 3 4" xfId="9421"/>
    <cellStyle name="T_Copy of Cau tao gia Mau 3 4 2" xfId="5321"/>
    <cellStyle name="T_Copy of Cau tao gia Mau 3 5" xfId="9425"/>
    <cellStyle name="T_Copy of Cau tao gia Mau 3 5 2" xfId="9430"/>
    <cellStyle name="T_Copy of Cau tao gia Mau 3 6" xfId="9434"/>
    <cellStyle name="T_Copy of Cau tao gia Mau 3 6 2" xfId="9438"/>
    <cellStyle name="T_Copy of Cau tao gia Mau 3 7" xfId="9445"/>
    <cellStyle name="T_Copy of Cau tao gia Mau 3 7 2" xfId="15309"/>
    <cellStyle name="T_Copy of Cau tao gia Mau 3 8" xfId="14981"/>
    <cellStyle name="T_Copy of Cau tao gia Mau 3 8 2" xfId="15314"/>
    <cellStyle name="T_Copy of Cau tao gia Mau 4" xfId="8002"/>
    <cellStyle name="T_Copy of Cau tao gia Mau 4 2" xfId="4328"/>
    <cellStyle name="T_Copy of Cau tao gia Mau 4 2 2" xfId="29330"/>
    <cellStyle name="T_Copy of Cau tao gia Mau 4 3" xfId="13892"/>
    <cellStyle name="T_Copy of Cau tao gia Mau 4 3 2" xfId="13895"/>
    <cellStyle name="T_Copy of Cau tao gia Mau 4 4" xfId="4154"/>
    <cellStyle name="T_Copy of Cau tao gia Mau 4 4 2" xfId="20762"/>
    <cellStyle name="T_Copy of Cau tao gia Mau 4 5" xfId="12750"/>
    <cellStyle name="T_Copy of Cau tao gia Mau 4 5 2" xfId="20776"/>
    <cellStyle name="T_Copy of Cau tao gia Mau 4 6" xfId="20778"/>
    <cellStyle name="T_Copy of Cau tao gia Mau 4 6 2" xfId="20780"/>
    <cellStyle name="T_Copy of Cau tao gia Mau 4 7" xfId="20782"/>
    <cellStyle name="T_Copy of Cau tao gia Mau 5" xfId="9450"/>
    <cellStyle name="T_Copy of Cau tao gia Mau 5 2" xfId="9452"/>
    <cellStyle name="T_Copy of Cau tao gia Mau 5 2 2" xfId="29331"/>
    <cellStyle name="T_Copy of Cau tao gia Mau 5 3" xfId="20790"/>
    <cellStyle name="T_Copy of Cau tao gia Mau 5 3 2" xfId="20792"/>
    <cellStyle name="T_Copy of Cau tao gia Mau 5 4" xfId="20794"/>
    <cellStyle name="T_Copy of Cau tao gia Mau 5 4 2" xfId="20796"/>
    <cellStyle name="T_Copy of Cau tao gia Mau 5 5" xfId="11348"/>
    <cellStyle name="T_Copy of Cau tao gia Mau 5 5 2" xfId="20799"/>
    <cellStyle name="T_Copy of Cau tao gia Mau 5 6" xfId="20802"/>
    <cellStyle name="T_Copy of Cau tao gia Mau 5 6 2" xfId="20806"/>
    <cellStyle name="T_Copy of Cau tao gia Mau 5 7" xfId="20809"/>
    <cellStyle name="T_Copy of Cau tao gia Mau 6" xfId="9458"/>
    <cellStyle name="T_Copy of Cau tao gia Mau 6 2" xfId="9460"/>
    <cellStyle name="T_Copy of Cau tao gia Mau 6 2 2" xfId="29333"/>
    <cellStyle name="T_Copy of Cau tao gia Mau 6 3" xfId="20814"/>
    <cellStyle name="T_Copy of Cau tao gia Mau 6 3 2" xfId="5530"/>
    <cellStyle name="T_Copy of Cau tao gia Mau 6 4" xfId="20817"/>
    <cellStyle name="T_Copy of Cau tao gia Mau 6 4 2" xfId="20819"/>
    <cellStyle name="T_Copy of Cau tao gia Mau 6 5" xfId="20822"/>
    <cellStyle name="T_Copy of Cau tao gia Mau 6 5 2" xfId="20826"/>
    <cellStyle name="T_Copy of Cau tao gia Mau 6 6" xfId="20830"/>
    <cellStyle name="T_Copy of Cau tao gia Mau 6 6 2" xfId="1960"/>
    <cellStyle name="T_Copy of Cau tao gia Mau 6 7" xfId="20834"/>
    <cellStyle name="T_Copy of Cau tao gia Mau 7" xfId="1970"/>
    <cellStyle name="T_Copy of Cau tao gia Mau 7 2" xfId="9465"/>
    <cellStyle name="T_Copy of Cau tao gia Mau 8" xfId="9468"/>
    <cellStyle name="T_Copy of Cau tao gia Mau 8 2" xfId="9471"/>
    <cellStyle name="T_Copy of Cau tao gia Mau 9" xfId="9476"/>
    <cellStyle name="T_Copy of Cau tao gia Mau 9 2" xfId="29334"/>
    <cellStyle name="T_CPK" xfId="15734"/>
    <cellStyle name="T_CPK 10" xfId="20044"/>
    <cellStyle name="T_CPK 10 2" xfId="7030"/>
    <cellStyle name="T_CPK 11" xfId="29336"/>
    <cellStyle name="T_CPK 11 2" xfId="29337"/>
    <cellStyle name="T_CPK 2" xfId="10344"/>
    <cellStyle name="T_CPK 2 2" xfId="2141"/>
    <cellStyle name="T_CPK 2 2 2" xfId="29338"/>
    <cellStyle name="T_CPK 2 2 2 2" xfId="29339"/>
    <cellStyle name="T_CPK 2 2 3" xfId="29340"/>
    <cellStyle name="T_CPK 2 2 3 2" xfId="29341"/>
    <cellStyle name="T_CPK 2 2 4" xfId="10"/>
    <cellStyle name="T_CPK 2 2 4 2" xfId="22991"/>
    <cellStyle name="T_CPK 2 2 5" xfId="22997"/>
    <cellStyle name="T_CPK 2 2 5 2" xfId="23001"/>
    <cellStyle name="T_CPK 2 2 6" xfId="28909"/>
    <cellStyle name="T_CPK 2 2 6 2" xfId="28911"/>
    <cellStyle name="T_CPK 2 2 7" xfId="474"/>
    <cellStyle name="T_CPK 2 3" xfId="13627"/>
    <cellStyle name="T_CPK 2 3 2" xfId="20611"/>
    <cellStyle name="T_CPK 2 3 2 2" xfId="23190"/>
    <cellStyle name="T_CPK 2 3 3" xfId="29342"/>
    <cellStyle name="T_CPK 2 3 3 2" xfId="23012"/>
    <cellStyle name="T_CPK 2 3 4" xfId="28917"/>
    <cellStyle name="T_CPK 2 3 4 2" xfId="28919"/>
    <cellStyle name="T_CPK 2 3 5" xfId="28922"/>
    <cellStyle name="T_CPK 2 3 5 2" xfId="28924"/>
    <cellStyle name="T_CPK 2 3 6" xfId="28927"/>
    <cellStyle name="T_CPK 2 3 6 2" xfId="28929"/>
    <cellStyle name="T_CPK 2 3 7" xfId="28931"/>
    <cellStyle name="T_CPK 2 4" xfId="20613"/>
    <cellStyle name="T_CPK 2 4 2" xfId="20616"/>
    <cellStyle name="T_CPK 2 5" xfId="20618"/>
    <cellStyle name="T_CPK 2 5 2" xfId="20621"/>
    <cellStyle name="T_CPK 2 6" xfId="20626"/>
    <cellStyle name="T_CPK 2 6 2" xfId="10053"/>
    <cellStyle name="T_CPK 2 7" xfId="20629"/>
    <cellStyle name="T_CPK 2 7 2" xfId="1576"/>
    <cellStyle name="T_CPK 2 8" xfId="20633"/>
    <cellStyle name="T_CPK 2 8 2" xfId="29344"/>
    <cellStyle name="T_CPK 3" xfId="4734"/>
    <cellStyle name="T_CPK 3 2" xfId="10348"/>
    <cellStyle name="T_CPK 3 2 2" xfId="23354"/>
    <cellStyle name="T_CPK 3 2 2 2" xfId="29346"/>
    <cellStyle name="T_CPK 3 2 3" xfId="1390"/>
    <cellStyle name="T_CPK 3 2 3 2" xfId="29348"/>
    <cellStyle name="T_CPK 3 2 4" xfId="5273"/>
    <cellStyle name="T_CPK 3 2 4 2" xfId="2033"/>
    <cellStyle name="T_CPK 3 2 5" xfId="29350"/>
    <cellStyle name="T_CPK 3 2 5 2" xfId="29352"/>
    <cellStyle name="T_CPK 3 2 6" xfId="29354"/>
    <cellStyle name="T_CPK 3 2 6 2" xfId="29356"/>
    <cellStyle name="T_CPK 3 2 7" xfId="29358"/>
    <cellStyle name="T_CPK 3 3" xfId="13637"/>
    <cellStyle name="T_CPK 3 3 2" xfId="23357"/>
    <cellStyle name="T_CPK 3 3 2 2" xfId="29359"/>
    <cellStyle name="T_CPK 3 3 3" xfId="29361"/>
    <cellStyle name="T_CPK 3 3 3 2" xfId="29363"/>
    <cellStyle name="T_CPK 3 3 4" xfId="28950"/>
    <cellStyle name="T_CPK 3 3 4 2" xfId="29365"/>
    <cellStyle name="T_CPK 3 3 5" xfId="29367"/>
    <cellStyle name="T_CPK 3 3 5 2" xfId="29369"/>
    <cellStyle name="T_CPK 3 3 6" xfId="29108"/>
    <cellStyle name="T_CPK 3 3 6 2" xfId="10286"/>
    <cellStyle name="T_CPK 3 3 7" xfId="29370"/>
    <cellStyle name="T_CPK 3 4" xfId="29371"/>
    <cellStyle name="T_CPK 3 4 2" xfId="29372"/>
    <cellStyle name="T_CPK 3 5" xfId="29375"/>
    <cellStyle name="T_CPK 3 5 2" xfId="29376"/>
    <cellStyle name="T_CPK 3 6" xfId="29379"/>
    <cellStyle name="T_CPK 3 6 2" xfId="14530"/>
    <cellStyle name="T_CPK 3 7" xfId="9706"/>
    <cellStyle name="T_CPK 3 7 2" xfId="4020"/>
    <cellStyle name="T_CPK 3 8" xfId="25527"/>
    <cellStyle name="T_CPK 3 8 2" xfId="29381"/>
    <cellStyle name="T_CPK 4" xfId="10357"/>
    <cellStyle name="T_CPK 4 2" xfId="10360"/>
    <cellStyle name="T_CPK 4 2 2" xfId="22186"/>
    <cellStyle name="T_CPK 4 3" xfId="13647"/>
    <cellStyle name="T_CPK 4 3 2" xfId="22188"/>
    <cellStyle name="T_CPK 4 4" xfId="1115"/>
    <cellStyle name="T_CPK 4 4 2" xfId="8927"/>
    <cellStyle name="T_CPK 4 5" xfId="22191"/>
    <cellStyle name="T_CPK 4 5 2" xfId="22193"/>
    <cellStyle name="T_CPK 4 6" xfId="22195"/>
    <cellStyle name="T_CPK 4 6 2" xfId="29383"/>
    <cellStyle name="T_CPK 4 7" xfId="5649"/>
    <cellStyle name="T_CPK 5" xfId="4005"/>
    <cellStyle name="T_CPK 5 2" xfId="20468"/>
    <cellStyle name="T_CPK 5 2 2" xfId="22204"/>
    <cellStyle name="T_CPK 5 3" xfId="4788"/>
    <cellStyle name="T_CPK 5 3 2" xfId="22206"/>
    <cellStyle name="T_CPK 5 4" xfId="22208"/>
    <cellStyle name="T_CPK 5 4 2" xfId="7245"/>
    <cellStyle name="T_CPK 5 5" xfId="22211"/>
    <cellStyle name="T_CPK 5 5 2" xfId="12065"/>
    <cellStyle name="T_CPK 5 6" xfId="22213"/>
    <cellStyle name="T_CPK 5 6 2" xfId="1080"/>
    <cellStyle name="T_CPK 5 7" xfId="29385"/>
    <cellStyle name="T_CPK 6" xfId="20471"/>
    <cellStyle name="T_CPK 6 2" xfId="20474"/>
    <cellStyle name="T_CPK 6 2 2" xfId="29388"/>
    <cellStyle name="T_CPK 6 3" xfId="29389"/>
    <cellStyle name="T_CPK 6 3 2" xfId="29390"/>
    <cellStyle name="T_CPK 6 4" xfId="10803"/>
    <cellStyle name="T_CPK 6 4 2" xfId="29391"/>
    <cellStyle name="T_CPK 6 5" xfId="29393"/>
    <cellStyle name="T_CPK 6 5 2" xfId="29394"/>
    <cellStyle name="T_CPK 6 6" xfId="29395"/>
    <cellStyle name="T_CPK 6 6 2" xfId="24493"/>
    <cellStyle name="T_CPK 6 7" xfId="29397"/>
    <cellStyle name="T_CPK 7" xfId="20476"/>
    <cellStyle name="T_CPK 7 2" xfId="29399"/>
    <cellStyle name="T_CPK 8" xfId="29401"/>
    <cellStyle name="T_CPK 8 2" xfId="29402"/>
    <cellStyle name="T_CPK 9" xfId="6420"/>
    <cellStyle name="T_CPK 9 2" xfId="29404"/>
    <cellStyle name="T_Du toan 2 tang ham - 15%lai" xfId="18821"/>
    <cellStyle name="T_Du toan 2 tang ham - 15%lai 10" xfId="29405"/>
    <cellStyle name="T_Du toan 2 tang ham - 15%lai 10 2" xfId="29406"/>
    <cellStyle name="T_Du toan 2 tang ham - 15%lai 11" xfId="29407"/>
    <cellStyle name="T_Du toan 2 tang ham - 15%lai 11 2" xfId="29408"/>
    <cellStyle name="T_Du toan 2 tang ham - 15%lai 12" xfId="29409"/>
    <cellStyle name="T_Du toan 2 tang ham - 15%lai 12 2" xfId="29411"/>
    <cellStyle name="T_Du toan 2 tang ham - 15%lai 2" xfId="14745"/>
    <cellStyle name="T_Du toan 2 tang ham - 15%lai 2 10" xfId="29412"/>
    <cellStyle name="T_Du toan 2 tang ham - 15%lai 2 10 2" xfId="29414"/>
    <cellStyle name="T_Du toan 2 tang ham - 15%lai 2 11" xfId="29415"/>
    <cellStyle name="T_Du toan 2 tang ham - 15%lai 2 11 2" xfId="29417"/>
    <cellStyle name="T_Du toan 2 tang ham - 15%lai 2 2" xfId="731"/>
    <cellStyle name="T_Du toan 2 tang ham - 15%lai 2 2 2" xfId="1150"/>
    <cellStyle name="T_Du toan 2 tang ham - 15%lai 2 2 2 2" xfId="29419"/>
    <cellStyle name="T_Du toan 2 tang ham - 15%lai 2 2 2 2 2" xfId="29421"/>
    <cellStyle name="T_Du toan 2 tang ham - 15%lai 2 2 2 3" xfId="29422"/>
    <cellStyle name="T_Du toan 2 tang ham - 15%lai 2 2 2 3 2" xfId="29425"/>
    <cellStyle name="T_Du toan 2 tang ham - 15%lai 2 2 2 4" xfId="29426"/>
    <cellStyle name="T_Du toan 2 tang ham - 15%lai 2 2 2 4 2" xfId="29427"/>
    <cellStyle name="T_Du toan 2 tang ham - 15%lai 2 2 2 5" xfId="29428"/>
    <cellStyle name="T_Du toan 2 tang ham - 15%lai 2 2 2 5 2" xfId="29429"/>
    <cellStyle name="T_Du toan 2 tang ham - 15%lai 2 2 2 6" xfId="12932"/>
    <cellStyle name="T_Du toan 2 tang ham - 15%lai 2 2 2 6 2" xfId="12736"/>
    <cellStyle name="T_Du toan 2 tang ham - 15%lai 2 2 2 7" xfId="29430"/>
    <cellStyle name="T_Du toan 2 tang ham - 15%lai 2 2 3" xfId="819"/>
    <cellStyle name="T_Du toan 2 tang ham - 15%lai 2 2 3 2" xfId="29433"/>
    <cellStyle name="T_Du toan 2 tang ham - 15%lai 2 2 3 2 2" xfId="29435"/>
    <cellStyle name="T_Du toan 2 tang ham - 15%lai 2 2 3 3" xfId="29436"/>
    <cellStyle name="T_Du toan 2 tang ham - 15%lai 2 2 3 3 2" xfId="29439"/>
    <cellStyle name="T_Du toan 2 tang ham - 15%lai 2 2 3 4" xfId="29440"/>
    <cellStyle name="T_Du toan 2 tang ham - 15%lai 2 2 3 4 2" xfId="29441"/>
    <cellStyle name="T_Du toan 2 tang ham - 15%lai 2 2 3 5" xfId="12371"/>
    <cellStyle name="T_Du toan 2 tang ham - 15%lai 2 2 3 5 2" xfId="12374"/>
    <cellStyle name="T_Du toan 2 tang ham - 15%lai 2 2 3 6" xfId="12380"/>
    <cellStyle name="T_Du toan 2 tang ham - 15%lai 2 2 3 6 2" xfId="14882"/>
    <cellStyle name="T_Du toan 2 tang ham - 15%lai 2 2 3 7" xfId="12388"/>
    <cellStyle name="T_Du toan 2 tang ham - 15%lai 2 2 4" xfId="3762"/>
    <cellStyle name="T_Du toan 2 tang ham - 15%lai 2 2 4 2" xfId="29443"/>
    <cellStyle name="T_Du toan 2 tang ham - 15%lai 2 2 5" xfId="1685"/>
    <cellStyle name="T_Du toan 2 tang ham - 15%lai 2 2 5 2" xfId="6368"/>
    <cellStyle name="T_Du toan 2 tang ham - 15%lai 2 2 6" xfId="1644"/>
    <cellStyle name="T_Du toan 2 tang ham - 15%lai 2 2 6 2" xfId="10859"/>
    <cellStyle name="T_Du toan 2 tang ham - 15%lai 2 2 7" xfId="29446"/>
    <cellStyle name="T_Du toan 2 tang ham - 15%lai 2 2 7 2" xfId="29448"/>
    <cellStyle name="T_Du toan 2 tang ham - 15%lai 2 2 8" xfId="20674"/>
    <cellStyle name="T_Du toan 2 tang ham - 15%lai 2 2 8 2" xfId="29450"/>
    <cellStyle name="T_Du toan 2 tang ham - 15%lai 2 3" xfId="29452"/>
    <cellStyle name="T_Du toan 2 tang ham - 15%lai 2 3 2" xfId="29453"/>
    <cellStyle name="T_Du toan 2 tang ham - 15%lai 2 3 2 2" xfId="29455"/>
    <cellStyle name="T_Du toan 2 tang ham - 15%lai 2 3 2 2 2" xfId="29457"/>
    <cellStyle name="T_Du toan 2 tang ham - 15%lai 2 3 2 3" xfId="29459"/>
    <cellStyle name="T_Du toan 2 tang ham - 15%lai 2 3 2 3 2" xfId="29461"/>
    <cellStyle name="T_Du toan 2 tang ham - 15%lai 2 3 2 4" xfId="29462"/>
    <cellStyle name="T_Du toan 2 tang ham - 15%lai 2 3 2 4 2" xfId="29463"/>
    <cellStyle name="T_Du toan 2 tang ham - 15%lai 2 3 2 5" xfId="29464"/>
    <cellStyle name="T_Du toan 2 tang ham - 15%lai 2 3 2 5 2" xfId="29466"/>
    <cellStyle name="T_Du toan 2 tang ham - 15%lai 2 3 2 6" xfId="29468"/>
    <cellStyle name="T_Du toan 2 tang ham - 15%lai 2 3 2 6 2" xfId="13043"/>
    <cellStyle name="T_Du toan 2 tang ham - 15%lai 2 3 2 7" xfId="29471"/>
    <cellStyle name="T_Du toan 2 tang ham - 15%lai 2 3 3" xfId="4858"/>
    <cellStyle name="T_Du toan 2 tang ham - 15%lai 2 3 3 2" xfId="10492"/>
    <cellStyle name="T_Du toan 2 tang ham - 15%lai 2 3 3 2 2" xfId="10065"/>
    <cellStyle name="T_Du toan 2 tang ham - 15%lai 2 3 3 3" xfId="10499"/>
    <cellStyle name="T_Du toan 2 tang ham - 15%lai 2 3 3 3 2" xfId="10093"/>
    <cellStyle name="T_Du toan 2 tang ham - 15%lai 2 3 3 4" xfId="10505"/>
    <cellStyle name="T_Du toan 2 tang ham - 15%lai 2 3 3 4 2" xfId="11571"/>
    <cellStyle name="T_Du toan 2 tang ham - 15%lai 2 3 3 5" xfId="11577"/>
    <cellStyle name="T_Du toan 2 tang ham - 15%lai 2 3 3 5 2" xfId="8159"/>
    <cellStyle name="T_Du toan 2 tang ham - 15%lai 2 3 3 6" xfId="5350"/>
    <cellStyle name="T_Du toan 2 tang ham - 15%lai 2 3 3 6 2" xfId="11378"/>
    <cellStyle name="T_Du toan 2 tang ham - 15%lai 2 3 3 7" xfId="829"/>
    <cellStyle name="T_Du toan 2 tang ham - 15%lai 2 3 4" xfId="22605"/>
    <cellStyle name="T_Du toan 2 tang ham - 15%lai 2 3 4 2" xfId="28261"/>
    <cellStyle name="T_Du toan 2 tang ham - 15%lai 2 3 5" xfId="28288"/>
    <cellStyle name="T_Du toan 2 tang ham - 15%lai 2 3 5 2" xfId="6574"/>
    <cellStyle name="T_Du toan 2 tang ham - 15%lai 2 3 6" xfId="28298"/>
    <cellStyle name="T_Du toan 2 tang ham - 15%lai 2 3 6 2" xfId="19723"/>
    <cellStyle name="T_Du toan 2 tang ham - 15%lai 2 3 7" xfId="28313"/>
    <cellStyle name="T_Du toan 2 tang ham - 15%lai 2 3 7 2" xfId="28316"/>
    <cellStyle name="T_Du toan 2 tang ham - 15%lai 2 3 8" xfId="20679"/>
    <cellStyle name="T_Du toan 2 tang ham - 15%lai 2 3 8 2" xfId="28340"/>
    <cellStyle name="T_Du toan 2 tang ham - 15%lai 2 4" xfId="29473"/>
    <cellStyle name="T_Du toan 2 tang ham - 15%lai 2 4 2" xfId="29474"/>
    <cellStyle name="T_Du toan 2 tang ham - 15%lai 2 4 2 2" xfId="19307"/>
    <cellStyle name="T_Du toan 2 tang ham - 15%lai 2 4 3" xfId="28354"/>
    <cellStyle name="T_Du toan 2 tang ham - 15%lai 2 4 3 2" xfId="3386"/>
    <cellStyle name="T_Du toan 2 tang ham - 15%lai 2 4 4" xfId="22614"/>
    <cellStyle name="T_Du toan 2 tang ham - 15%lai 2 4 4 2" xfId="28358"/>
    <cellStyle name="T_Du toan 2 tang ham - 15%lai 2 4 5" xfId="28373"/>
    <cellStyle name="T_Du toan 2 tang ham - 15%lai 2 4 5 2" xfId="5424"/>
    <cellStyle name="T_Du toan 2 tang ham - 15%lai 2 4 6" xfId="28377"/>
    <cellStyle name="T_Du toan 2 tang ham - 15%lai 2 4 6 2" xfId="28379"/>
    <cellStyle name="T_Du toan 2 tang ham - 15%lai 2 4 7" xfId="28381"/>
    <cellStyle name="T_Du toan 2 tang ham - 15%lai 2 5" xfId="29476"/>
    <cellStyle name="T_Du toan 2 tang ham - 15%lai 2 5 2" xfId="29479"/>
    <cellStyle name="T_Du toan 2 tang ham - 15%lai 2 5 2 2" xfId="19344"/>
    <cellStyle name="T_Du toan 2 tang ham - 15%lai 2 5 3" xfId="28391"/>
    <cellStyle name="T_Du toan 2 tang ham - 15%lai 2 5 3 2" xfId="19360"/>
    <cellStyle name="T_Du toan 2 tang ham - 15%lai 2 5 4" xfId="22623"/>
    <cellStyle name="T_Du toan 2 tang ham - 15%lai 2 5 4 2" xfId="28393"/>
    <cellStyle name="T_Du toan 2 tang ham - 15%lai 2 5 5" xfId="679"/>
    <cellStyle name="T_Du toan 2 tang ham - 15%lai 2 5 5 2" xfId="582"/>
    <cellStyle name="T_Du toan 2 tang ham - 15%lai 2 5 6" xfId="28405"/>
    <cellStyle name="T_Du toan 2 tang ham - 15%lai 2 5 6 2" xfId="2288"/>
    <cellStyle name="T_Du toan 2 tang ham - 15%lai 2 5 7" xfId="28407"/>
    <cellStyle name="T_Du toan 2 tang ham - 15%lai 2 6" xfId="29480"/>
    <cellStyle name="T_Du toan 2 tang ham - 15%lai 2 6 2" xfId="29482"/>
    <cellStyle name="T_Du toan 2 tang ham - 15%lai 2 6 2 2" xfId="29486"/>
    <cellStyle name="T_Du toan 2 tang ham - 15%lai 2 6 3" xfId="28417"/>
    <cellStyle name="T_Du toan 2 tang ham - 15%lai 2 6 3 2" xfId="28421"/>
    <cellStyle name="T_Du toan 2 tang ham - 15%lai 2 6 4" xfId="28425"/>
    <cellStyle name="T_Du toan 2 tang ham - 15%lai 2 6 4 2" xfId="28429"/>
    <cellStyle name="T_Du toan 2 tang ham - 15%lai 2 6 5" xfId="28431"/>
    <cellStyle name="T_Du toan 2 tang ham - 15%lai 2 6 5 2" xfId="28434"/>
    <cellStyle name="T_Du toan 2 tang ham - 15%lai 2 6 6" xfId="28437"/>
    <cellStyle name="T_Du toan 2 tang ham - 15%lai 2 6 6 2" xfId="17630"/>
    <cellStyle name="T_Du toan 2 tang ham - 15%lai 2 6 7" xfId="28439"/>
    <cellStyle name="T_Du toan 2 tang ham - 15%lai 2 7" xfId="24251"/>
    <cellStyle name="T_Du toan 2 tang ham - 15%lai 2 7 2" xfId="24253"/>
    <cellStyle name="T_Du toan 2 tang ham - 15%lai 2 8" xfId="24259"/>
    <cellStyle name="T_Du toan 2 tang ham - 15%lai 2 8 2" xfId="24262"/>
    <cellStyle name="T_Du toan 2 tang ham - 15%lai 2 9" xfId="24264"/>
    <cellStyle name="T_Du toan 2 tang ham - 15%lai 2 9 2" xfId="24266"/>
    <cellStyle name="T_Du toan 2 tang ham - 15%lai 3" xfId="14746"/>
    <cellStyle name="T_Du toan 2 tang ham - 15%lai 3 2" xfId="14749"/>
    <cellStyle name="T_Du toan 2 tang ham - 15%lai 3 2 2" xfId="29488"/>
    <cellStyle name="T_Du toan 2 tang ham - 15%lai 3 2 2 2" xfId="29489"/>
    <cellStyle name="T_Du toan 2 tang ham - 15%lai 3 2 3" xfId="29490"/>
    <cellStyle name="T_Du toan 2 tang ham - 15%lai 3 2 3 2" xfId="29491"/>
    <cellStyle name="T_Du toan 2 tang ham - 15%lai 3 2 4" xfId="22639"/>
    <cellStyle name="T_Du toan 2 tang ham - 15%lai 3 2 4 2" xfId="29492"/>
    <cellStyle name="T_Du toan 2 tang ham - 15%lai 3 2 5" xfId="29493"/>
    <cellStyle name="T_Du toan 2 tang ham - 15%lai 3 2 5 2" xfId="29495"/>
    <cellStyle name="T_Du toan 2 tang ham - 15%lai 3 2 6" xfId="28575"/>
    <cellStyle name="T_Du toan 2 tang ham - 15%lai 3 2 6 2" xfId="27608"/>
    <cellStyle name="T_Du toan 2 tang ham - 15%lai 3 2 7" xfId="29236"/>
    <cellStyle name="T_Du toan 2 tang ham - 15%lai 3 3" xfId="29496"/>
    <cellStyle name="T_Du toan 2 tang ham - 15%lai 3 3 2" xfId="17292"/>
    <cellStyle name="T_Du toan 2 tang ham - 15%lai 3 3 2 2" xfId="17294"/>
    <cellStyle name="T_Du toan 2 tang ham - 15%lai 3 3 3" xfId="3211"/>
    <cellStyle name="T_Du toan 2 tang ham - 15%lai 3 3 3 2" xfId="17296"/>
    <cellStyle name="T_Du toan 2 tang ham - 15%lai 3 3 4" xfId="17301"/>
    <cellStyle name="T_Du toan 2 tang ham - 15%lai 3 3 4 2" xfId="12852"/>
    <cellStyle name="T_Du toan 2 tang ham - 15%lai 3 3 5" xfId="17303"/>
    <cellStyle name="T_Du toan 2 tang ham - 15%lai 3 3 5 2" xfId="17306"/>
    <cellStyle name="T_Du toan 2 tang ham - 15%lai 3 3 6" xfId="9051"/>
    <cellStyle name="T_Du toan 2 tang ham - 15%lai 3 3 6 2" xfId="17309"/>
    <cellStyle name="T_Du toan 2 tang ham - 15%lai 3 3 7" xfId="17313"/>
    <cellStyle name="T_Du toan 2 tang ham - 15%lai 3 4" xfId="29497"/>
    <cellStyle name="T_Du toan 2 tang ham - 15%lai 3 4 2" xfId="29499"/>
    <cellStyle name="T_Du toan 2 tang ham - 15%lai 3 5" xfId="29500"/>
    <cellStyle name="T_Du toan 2 tang ham - 15%lai 3 5 2" xfId="29503"/>
    <cellStyle name="T_Du toan 2 tang ham - 15%lai 3 6" xfId="29504"/>
    <cellStyle name="T_Du toan 2 tang ham - 15%lai 3 6 2" xfId="29505"/>
    <cellStyle name="T_Du toan 2 tang ham - 15%lai 3 7" xfId="24270"/>
    <cellStyle name="T_Du toan 2 tang ham - 15%lai 3 7 2" xfId="29506"/>
    <cellStyle name="T_Du toan 2 tang ham - 15%lai 3 8" xfId="29509"/>
    <cellStyle name="T_Du toan 2 tang ham - 15%lai 3 8 2" xfId="29510"/>
    <cellStyle name="T_Du toan 2 tang ham - 15%lai 4" xfId="1930"/>
    <cellStyle name="T_Du toan 2 tang ham - 15%lai 4 2" xfId="8082"/>
    <cellStyle name="T_Du toan 2 tang ham - 15%lai 4 2 2" xfId="29511"/>
    <cellStyle name="T_Du toan 2 tang ham - 15%lai 4 2 2 2" xfId="29512"/>
    <cellStyle name="T_Du toan 2 tang ham - 15%lai 4 2 3" xfId="29513"/>
    <cellStyle name="T_Du toan 2 tang ham - 15%lai 4 2 3 2" xfId="29514"/>
    <cellStyle name="T_Du toan 2 tang ham - 15%lai 4 2 4" xfId="29515"/>
    <cellStyle name="T_Du toan 2 tang ham - 15%lai 4 2 4 2" xfId="29516"/>
    <cellStyle name="T_Du toan 2 tang ham - 15%lai 4 2 5" xfId="29517"/>
    <cellStyle name="T_Du toan 2 tang ham - 15%lai 4 2 5 2" xfId="29519"/>
    <cellStyle name="T_Du toan 2 tang ham - 15%lai 4 2 6" xfId="28609"/>
    <cellStyle name="T_Du toan 2 tang ham - 15%lai 4 2 6 2" xfId="26241"/>
    <cellStyle name="T_Du toan 2 tang ham - 15%lai 4 2 7" xfId="29252"/>
    <cellStyle name="T_Du toan 2 tang ham - 15%lai 4 3" xfId="29520"/>
    <cellStyle name="T_Du toan 2 tang ham - 15%lai 4 3 2" xfId="29521"/>
    <cellStyle name="T_Du toan 2 tang ham - 15%lai 4 3 2 2" xfId="29522"/>
    <cellStyle name="T_Du toan 2 tang ham - 15%lai 4 3 3" xfId="29523"/>
    <cellStyle name="T_Du toan 2 tang ham - 15%lai 4 3 3 2" xfId="29524"/>
    <cellStyle name="T_Du toan 2 tang ham - 15%lai 4 3 4" xfId="29525"/>
    <cellStyle name="T_Du toan 2 tang ham - 15%lai 4 3 4 2" xfId="29526"/>
    <cellStyle name="T_Du toan 2 tang ham - 15%lai 4 3 5" xfId="29527"/>
    <cellStyle name="T_Du toan 2 tang ham - 15%lai 4 3 5 2" xfId="29529"/>
    <cellStyle name="T_Du toan 2 tang ham - 15%lai 4 3 6" xfId="28613"/>
    <cellStyle name="T_Du toan 2 tang ham - 15%lai 4 3 6 2" xfId="7581"/>
    <cellStyle name="T_Du toan 2 tang ham - 15%lai 4 3 7" xfId="29255"/>
    <cellStyle name="T_Du toan 2 tang ham - 15%lai 4 4" xfId="4307"/>
    <cellStyle name="T_Du toan 2 tang ham - 15%lai 4 4 2" xfId="3858"/>
    <cellStyle name="T_Du toan 2 tang ham - 15%lai 4 5" xfId="11523"/>
    <cellStyle name="T_Du toan 2 tang ham - 15%lai 4 5 2" xfId="11553"/>
    <cellStyle name="T_Du toan 2 tang ham - 15%lai 4 6" xfId="11567"/>
    <cellStyle name="T_Du toan 2 tang ham - 15%lai 4 6 2" xfId="11580"/>
    <cellStyle name="T_Du toan 2 tang ham - 15%lai 4 7" xfId="11607"/>
    <cellStyle name="T_Du toan 2 tang ham - 15%lai 4 7 2" xfId="11611"/>
    <cellStyle name="T_Du toan 2 tang ham - 15%lai 4 8" xfId="11614"/>
    <cellStyle name="T_Du toan 2 tang ham - 15%lai 4 8 2" xfId="11617"/>
    <cellStyle name="T_Du toan 2 tang ham - 15%lai 5" xfId="3392"/>
    <cellStyle name="T_Du toan 2 tang ham - 15%lai 5 2" xfId="6312"/>
    <cellStyle name="T_Du toan 2 tang ham - 15%lai 5 2 2" xfId="29530"/>
    <cellStyle name="T_Du toan 2 tang ham - 15%lai 5 3" xfId="29531"/>
    <cellStyle name="T_Du toan 2 tang ham - 15%lai 5 3 2" xfId="21419"/>
    <cellStyle name="T_Du toan 2 tang ham - 15%lai 5 4" xfId="11685"/>
    <cellStyle name="T_Du toan 2 tang ham - 15%lai 5 4 2" xfId="2151"/>
    <cellStyle name="T_Du toan 2 tang ham - 15%lai 5 5" xfId="3181"/>
    <cellStyle name="T_Du toan 2 tang ham - 15%lai 5 5 2" xfId="11764"/>
    <cellStyle name="T_Du toan 2 tang ham - 15%lai 5 6" xfId="11801"/>
    <cellStyle name="T_Du toan 2 tang ham - 15%lai 5 6 2" xfId="7041"/>
    <cellStyle name="T_Du toan 2 tang ham - 15%lai 5 7" xfId="11864"/>
    <cellStyle name="T_Du toan 2 tang ham - 15%lai 6" xfId="3867"/>
    <cellStyle name="T_Du toan 2 tang ham - 15%lai 6 2" xfId="7933"/>
    <cellStyle name="T_Du toan 2 tang ham - 15%lai 6 2 2" xfId="29532"/>
    <cellStyle name="T_Du toan 2 tang ham - 15%lai 6 3" xfId="29533"/>
    <cellStyle name="T_Du toan 2 tang ham - 15%lai 6 3 2" xfId="29534"/>
    <cellStyle name="T_Du toan 2 tang ham - 15%lai 6 4" xfId="11880"/>
    <cellStyle name="T_Du toan 2 tang ham - 15%lai 6 4 2" xfId="29535"/>
    <cellStyle name="T_Du toan 2 tang ham - 15%lai 6 5" xfId="29536"/>
    <cellStyle name="T_Du toan 2 tang ham - 15%lai 6 5 2" xfId="29537"/>
    <cellStyle name="T_Du toan 2 tang ham - 15%lai 6 6" xfId="29538"/>
    <cellStyle name="T_Du toan 2 tang ham - 15%lai 6 6 2" xfId="29539"/>
    <cellStyle name="T_Du toan 2 tang ham - 15%lai 6 7" xfId="29540"/>
    <cellStyle name="T_Du toan 2 tang ham - 15%lai 7" xfId="1765"/>
    <cellStyle name="T_Du toan 2 tang ham - 15%lai 7 2" xfId="18826"/>
    <cellStyle name="T_Du toan 2 tang ham - 15%lai 7 2 2" xfId="29541"/>
    <cellStyle name="T_Du toan 2 tang ham - 15%lai 7 3" xfId="29542"/>
    <cellStyle name="T_Du toan 2 tang ham - 15%lai 7 3 2" xfId="29543"/>
    <cellStyle name="T_Du toan 2 tang ham - 15%lai 7 4" xfId="11894"/>
    <cellStyle name="T_Du toan 2 tang ham - 15%lai 7 4 2" xfId="29545"/>
    <cellStyle name="T_Du toan 2 tang ham - 15%lai 7 5" xfId="29546"/>
    <cellStyle name="T_Du toan 2 tang ham - 15%lai 7 5 2" xfId="19592"/>
    <cellStyle name="T_Du toan 2 tang ham - 15%lai 7 6" xfId="3103"/>
    <cellStyle name="T_Du toan 2 tang ham - 15%lai 7 6 2" xfId="19608"/>
    <cellStyle name="T_Du toan 2 tang ham - 15%lai 7 7" xfId="29547"/>
    <cellStyle name="T_Du toan 2 tang ham - 15%lai 8" xfId="18828"/>
    <cellStyle name="T_Du toan 2 tang ham - 15%lai 8 2" xfId="29549"/>
    <cellStyle name="T_Du toan 2 tang ham - 15%lai 9" xfId="4290"/>
    <cellStyle name="T_Du toan 2 tang ham - 15%lai 9 2" xfId="29552"/>
    <cellStyle name="T_Du toan 2 tang ham - 15%lai_BOQ Piling" xfId="29555"/>
    <cellStyle name="T_Du toan 2 tang ham - 15%lai_BOQ Piling 10" xfId="18629"/>
    <cellStyle name="T_Du toan 2 tang ham - 15%lai_BOQ Piling 10 2" xfId="29556"/>
    <cellStyle name="T_Du toan 2 tang ham - 15%lai_BOQ Piling 11" xfId="23874"/>
    <cellStyle name="T_Du toan 2 tang ham - 15%lai_BOQ Piling 11 2" xfId="24730"/>
    <cellStyle name="T_Du toan 2 tang ham - 15%lai_BOQ Piling 2" xfId="29557"/>
    <cellStyle name="T_Du toan 2 tang ham - 15%lai_BOQ Piling 2 2" xfId="1815"/>
    <cellStyle name="T_Du toan 2 tang ham - 15%lai_BOQ Piling 2 2 2" xfId="13719"/>
    <cellStyle name="T_Du toan 2 tang ham - 15%lai_BOQ Piling 2 2 2 2" xfId="16240"/>
    <cellStyle name="T_Du toan 2 tang ham - 15%lai_BOQ Piling 2 2 3" xfId="16244"/>
    <cellStyle name="T_Du toan 2 tang ham - 15%lai_BOQ Piling 2 2 3 2" xfId="16246"/>
    <cellStyle name="T_Du toan 2 tang ham - 15%lai_BOQ Piling 2 2 4" xfId="16250"/>
    <cellStyle name="T_Du toan 2 tang ham - 15%lai_BOQ Piling 2 2 4 2" xfId="29558"/>
    <cellStyle name="T_Du toan 2 tang ham - 15%lai_BOQ Piling 2 2 5" xfId="29559"/>
    <cellStyle name="T_Du toan 2 tang ham - 15%lai_BOQ Piling 2 2 5 2" xfId="29560"/>
    <cellStyle name="T_Du toan 2 tang ham - 15%lai_BOQ Piling 2 2 6" xfId="29561"/>
    <cellStyle name="T_Du toan 2 tang ham - 15%lai_BOQ Piling 2 2 6 2" xfId="29562"/>
    <cellStyle name="T_Du toan 2 tang ham - 15%lai_BOQ Piling 2 2 7" xfId="29563"/>
    <cellStyle name="T_Du toan 2 tang ham - 15%lai_BOQ Piling 2 3" xfId="5389"/>
    <cellStyle name="T_Du toan 2 tang ham - 15%lai_BOQ Piling 2 3 2" xfId="29"/>
    <cellStyle name="T_Du toan 2 tang ham - 15%lai_BOQ Piling 2 3 2 2" xfId="29564"/>
    <cellStyle name="T_Du toan 2 tang ham - 15%lai_BOQ Piling 2 3 3" xfId="29565"/>
    <cellStyle name="T_Du toan 2 tang ham - 15%lai_BOQ Piling 2 3 3 2" xfId="29566"/>
    <cellStyle name="T_Du toan 2 tang ham - 15%lai_BOQ Piling 2 3 4" xfId="24599"/>
    <cellStyle name="T_Du toan 2 tang ham - 15%lai_BOQ Piling 2 3 4 2" xfId="29567"/>
    <cellStyle name="T_Du toan 2 tang ham - 15%lai_BOQ Piling 2 3 5" xfId="29568"/>
    <cellStyle name="T_Du toan 2 tang ham - 15%lai_BOQ Piling 2 3 5 2" xfId="29569"/>
    <cellStyle name="T_Du toan 2 tang ham - 15%lai_BOQ Piling 2 3 6" xfId="29570"/>
    <cellStyle name="T_Du toan 2 tang ham - 15%lai_BOQ Piling 2 3 6 2" xfId="29571"/>
    <cellStyle name="T_Du toan 2 tang ham - 15%lai_BOQ Piling 2 3 7" xfId="2389"/>
    <cellStyle name="T_Du toan 2 tang ham - 15%lai_BOQ Piling 2 4" xfId="13722"/>
    <cellStyle name="T_Du toan 2 tang ham - 15%lai_BOQ Piling 2 4 2" xfId="13724"/>
    <cellStyle name="T_Du toan 2 tang ham - 15%lai_BOQ Piling 2 5" xfId="8524"/>
    <cellStyle name="T_Du toan 2 tang ham - 15%lai_BOQ Piling 2 5 2" xfId="2841"/>
    <cellStyle name="T_Du toan 2 tang ham - 15%lai_BOQ Piling 2 6" xfId="6033"/>
    <cellStyle name="T_Du toan 2 tang ham - 15%lai_BOQ Piling 2 6 2" xfId="13727"/>
    <cellStyle name="T_Du toan 2 tang ham - 15%lai_BOQ Piling 2 7" xfId="2426"/>
    <cellStyle name="T_Du toan 2 tang ham - 15%lai_BOQ Piling 2 7 2" xfId="13729"/>
    <cellStyle name="T_Du toan 2 tang ham - 15%lai_BOQ Piling 2 8" xfId="11847"/>
    <cellStyle name="T_Du toan 2 tang ham - 15%lai_BOQ Piling 2 8 2" xfId="26380"/>
    <cellStyle name="T_Du toan 2 tang ham - 15%lai_BOQ Piling 3" xfId="29572"/>
    <cellStyle name="T_Du toan 2 tang ham - 15%lai_BOQ Piling 3 2" xfId="29573"/>
    <cellStyle name="T_Du toan 2 tang ham - 15%lai_BOQ Piling 3 2 2" xfId="29574"/>
    <cellStyle name="T_Du toan 2 tang ham - 15%lai_BOQ Piling 3 2 2 2" xfId="11637"/>
    <cellStyle name="T_Du toan 2 tang ham - 15%lai_BOQ Piling 3 2 3" xfId="29575"/>
    <cellStyle name="T_Du toan 2 tang ham - 15%lai_BOQ Piling 3 2 3 2" xfId="29576"/>
    <cellStyle name="T_Du toan 2 tang ham - 15%lai_BOQ Piling 3 2 4" xfId="29577"/>
    <cellStyle name="T_Du toan 2 tang ham - 15%lai_BOQ Piling 3 2 4 2" xfId="29578"/>
    <cellStyle name="T_Du toan 2 tang ham - 15%lai_BOQ Piling 3 2 5" xfId="29579"/>
    <cellStyle name="T_Du toan 2 tang ham - 15%lai_BOQ Piling 3 2 5 2" xfId="29581"/>
    <cellStyle name="T_Du toan 2 tang ham - 15%lai_BOQ Piling 3 2 6" xfId="29583"/>
    <cellStyle name="T_Du toan 2 tang ham - 15%lai_BOQ Piling 3 2 6 2" xfId="13653"/>
    <cellStyle name="T_Du toan 2 tang ham - 15%lai_BOQ Piling 3 2 7" xfId="29584"/>
    <cellStyle name="T_Du toan 2 tang ham - 15%lai_BOQ Piling 3 3" xfId="29585"/>
    <cellStyle name="T_Du toan 2 tang ham - 15%lai_BOQ Piling 3 3 2" xfId="29586"/>
    <cellStyle name="T_Du toan 2 tang ham - 15%lai_BOQ Piling 3 3 2 2" xfId="7488"/>
    <cellStyle name="T_Du toan 2 tang ham - 15%lai_BOQ Piling 3 3 3" xfId="29587"/>
    <cellStyle name="T_Du toan 2 tang ham - 15%lai_BOQ Piling 3 3 3 2" xfId="2303"/>
    <cellStyle name="T_Du toan 2 tang ham - 15%lai_BOQ Piling 3 3 4" xfId="29588"/>
    <cellStyle name="T_Du toan 2 tang ham - 15%lai_BOQ Piling 3 3 4 2" xfId="29590"/>
    <cellStyle name="T_Du toan 2 tang ham - 15%lai_BOQ Piling 3 3 5" xfId="29592"/>
    <cellStyle name="T_Du toan 2 tang ham - 15%lai_BOQ Piling 3 3 5 2" xfId="29594"/>
    <cellStyle name="T_Du toan 2 tang ham - 15%lai_BOQ Piling 3 3 6" xfId="29596"/>
    <cellStyle name="T_Du toan 2 tang ham - 15%lai_BOQ Piling 3 3 6 2" xfId="29598"/>
    <cellStyle name="T_Du toan 2 tang ham - 15%lai_BOQ Piling 3 3 7" xfId="29600"/>
    <cellStyle name="T_Du toan 2 tang ham - 15%lai_BOQ Piling 3 4" xfId="29601"/>
    <cellStyle name="T_Du toan 2 tang ham - 15%lai_BOQ Piling 3 4 2" xfId="28973"/>
    <cellStyle name="T_Du toan 2 tang ham - 15%lai_BOQ Piling 3 5" xfId="29603"/>
    <cellStyle name="T_Du toan 2 tang ham - 15%lai_BOQ Piling 3 5 2" xfId="29605"/>
    <cellStyle name="T_Du toan 2 tang ham - 15%lai_BOQ Piling 3 6" xfId="29608"/>
    <cellStyle name="T_Du toan 2 tang ham - 15%lai_BOQ Piling 3 6 2" xfId="29610"/>
    <cellStyle name="T_Du toan 2 tang ham - 15%lai_BOQ Piling 3 7" xfId="29612"/>
    <cellStyle name="T_Du toan 2 tang ham - 15%lai_BOQ Piling 3 7 2" xfId="29614"/>
    <cellStyle name="T_Du toan 2 tang ham - 15%lai_BOQ Piling 3 8" xfId="26422"/>
    <cellStyle name="T_Du toan 2 tang ham - 15%lai_BOQ Piling 3 8 2" xfId="26425"/>
    <cellStyle name="T_Du toan 2 tang ham - 15%lai_BOQ Piling 4" xfId="29616"/>
    <cellStyle name="T_Du toan 2 tang ham - 15%lai_BOQ Piling 4 2" xfId="29617"/>
    <cellStyle name="T_Du toan 2 tang ham - 15%lai_BOQ Piling 4 2 2" xfId="20905"/>
    <cellStyle name="T_Du toan 2 tang ham - 15%lai_BOQ Piling 4 3" xfId="29618"/>
    <cellStyle name="T_Du toan 2 tang ham - 15%lai_BOQ Piling 4 3 2" xfId="29619"/>
    <cellStyle name="T_Du toan 2 tang ham - 15%lai_BOQ Piling 4 4" xfId="29620"/>
    <cellStyle name="T_Du toan 2 tang ham - 15%lai_BOQ Piling 4 4 2" xfId="29621"/>
    <cellStyle name="T_Du toan 2 tang ham - 15%lai_BOQ Piling 4 5" xfId="29622"/>
    <cellStyle name="T_Du toan 2 tang ham - 15%lai_BOQ Piling 4 5 2" xfId="7182"/>
    <cellStyle name="T_Du toan 2 tang ham - 15%lai_BOQ Piling 4 6" xfId="29623"/>
    <cellStyle name="T_Du toan 2 tang ham - 15%lai_BOQ Piling 4 6 2" xfId="29624"/>
    <cellStyle name="T_Du toan 2 tang ham - 15%lai_BOQ Piling 4 7" xfId="29626"/>
    <cellStyle name="T_Du toan 2 tang ham - 15%lai_BOQ Piling 5" xfId="29627"/>
    <cellStyle name="T_Du toan 2 tang ham - 15%lai_BOQ Piling 5 2" xfId="29629"/>
    <cellStyle name="T_Du toan 2 tang ham - 15%lai_BOQ Piling 5 2 2" xfId="29631"/>
    <cellStyle name="T_Du toan 2 tang ham - 15%lai_BOQ Piling 5 3" xfId="29633"/>
    <cellStyle name="T_Du toan 2 tang ham - 15%lai_BOQ Piling 5 3 2" xfId="29635"/>
    <cellStyle name="T_Du toan 2 tang ham - 15%lai_BOQ Piling 5 4" xfId="25219"/>
    <cellStyle name="T_Du toan 2 tang ham - 15%lai_BOQ Piling 5 4 2" xfId="25222"/>
    <cellStyle name="T_Du toan 2 tang ham - 15%lai_BOQ Piling 5 5" xfId="29637"/>
    <cellStyle name="T_Du toan 2 tang ham - 15%lai_BOQ Piling 5 5 2" xfId="29639"/>
    <cellStyle name="T_Du toan 2 tang ham - 15%lai_BOQ Piling 5 6" xfId="29641"/>
    <cellStyle name="T_Du toan 2 tang ham - 15%lai_BOQ Piling 5 6 2" xfId="29643"/>
    <cellStyle name="T_Du toan 2 tang ham - 15%lai_BOQ Piling 5 7" xfId="29645"/>
    <cellStyle name="T_Du toan 2 tang ham - 15%lai_BOQ Piling 6" xfId="29646"/>
    <cellStyle name="T_Du toan 2 tang ham - 15%lai_BOQ Piling 6 2" xfId="29647"/>
    <cellStyle name="T_Du toan 2 tang ham - 15%lai_BOQ Piling 6 2 2" xfId="236"/>
    <cellStyle name="T_Du toan 2 tang ham - 15%lai_BOQ Piling 6 3" xfId="29648"/>
    <cellStyle name="T_Du toan 2 tang ham - 15%lai_BOQ Piling 6 3 2" xfId="29649"/>
    <cellStyle name="T_Du toan 2 tang ham - 15%lai_BOQ Piling 6 4" xfId="29650"/>
    <cellStyle name="T_Du toan 2 tang ham - 15%lai_BOQ Piling 6 4 2" xfId="29651"/>
    <cellStyle name="T_Du toan 2 tang ham - 15%lai_BOQ Piling 6 5" xfId="29652"/>
    <cellStyle name="T_Du toan 2 tang ham - 15%lai_BOQ Piling 6 5 2" xfId="29654"/>
    <cellStyle name="T_Du toan 2 tang ham - 15%lai_BOQ Piling 6 6" xfId="29655"/>
    <cellStyle name="T_Du toan 2 tang ham - 15%lai_BOQ Piling 6 6 2" xfId="29656"/>
    <cellStyle name="T_Du toan 2 tang ham - 15%lai_BOQ Piling 6 7" xfId="29659"/>
    <cellStyle name="T_Du toan 2 tang ham - 15%lai_BOQ Piling 7" xfId="29660"/>
    <cellStyle name="T_Du toan 2 tang ham - 15%lai_BOQ Piling 7 2" xfId="1779"/>
    <cellStyle name="T_Du toan 2 tang ham - 15%lai_BOQ Piling 8" xfId="21143"/>
    <cellStyle name="T_Du toan 2 tang ham - 15%lai_BOQ Piling 8 2" xfId="14147"/>
    <cellStyle name="T_Du toan 2 tang ham - 15%lai_BOQ Piling 9" xfId="21147"/>
    <cellStyle name="T_Du toan 2 tang ham - 15%lai_BOQ Piling 9 2" xfId="12417"/>
    <cellStyle name="T_Du toan 2 tang ham - 15%lai_Schematic Cost Plan - Basement 20032011" xfId="29661"/>
    <cellStyle name="T_Du toan 2 tang ham - 15%lai_Schematic Cost Plan - Basement 20032011 10" xfId="29662"/>
    <cellStyle name="T_Du toan 2 tang ham - 15%lai_Schematic Cost Plan - Basement 20032011 10 2" xfId="28327"/>
    <cellStyle name="T_Du toan 2 tang ham - 15%lai_Schematic Cost Plan - Basement 20032011 11" xfId="29663"/>
    <cellStyle name="T_Du toan 2 tang ham - 15%lai_Schematic Cost Plan - Basement 20032011 11 2" xfId="29664"/>
    <cellStyle name="T_Du toan 2 tang ham - 15%lai_Schematic Cost Plan - Basement 20032011 2" xfId="29666"/>
    <cellStyle name="T_Du toan 2 tang ham - 15%lai_Schematic Cost Plan - Basement 20032011 2 2" xfId="29667"/>
    <cellStyle name="T_Du toan 2 tang ham - 15%lai_Schematic Cost Plan - Basement 20032011 2 2 2" xfId="29668"/>
    <cellStyle name="T_Du toan 2 tang ham - 15%lai_Schematic Cost Plan - Basement 20032011 2 2 2 2" xfId="3715"/>
    <cellStyle name="T_Du toan 2 tang ham - 15%lai_Schematic Cost Plan - Basement 20032011 2 2 3" xfId="24790"/>
    <cellStyle name="T_Du toan 2 tang ham - 15%lai_Schematic Cost Plan - Basement 20032011 2 2 3 2" xfId="29669"/>
    <cellStyle name="T_Du toan 2 tang ham - 15%lai_Schematic Cost Plan - Basement 20032011 2 2 4" xfId="29670"/>
    <cellStyle name="T_Du toan 2 tang ham - 15%lai_Schematic Cost Plan - Basement 20032011 2 2 4 2" xfId="29671"/>
    <cellStyle name="T_Du toan 2 tang ham - 15%lai_Schematic Cost Plan - Basement 20032011 2 2 5" xfId="29672"/>
    <cellStyle name="T_Du toan 2 tang ham - 15%lai_Schematic Cost Plan - Basement 20032011 2 2 5 2" xfId="29673"/>
    <cellStyle name="T_Du toan 2 tang ham - 15%lai_Schematic Cost Plan - Basement 20032011 2 2 6" xfId="29674"/>
    <cellStyle name="T_Du toan 2 tang ham - 15%lai_Schematic Cost Plan - Basement 20032011 2 2 6 2" xfId="29675"/>
    <cellStyle name="T_Du toan 2 tang ham - 15%lai_Schematic Cost Plan - Basement 20032011 2 2 7" xfId="29676"/>
    <cellStyle name="T_Du toan 2 tang ham - 15%lai_Schematic Cost Plan - Basement 20032011 2 3" xfId="29677"/>
    <cellStyle name="T_Du toan 2 tang ham - 15%lai_Schematic Cost Plan - Basement 20032011 2 3 2" xfId="29678"/>
    <cellStyle name="T_Du toan 2 tang ham - 15%lai_Schematic Cost Plan - Basement 20032011 2 3 2 2" xfId="29679"/>
    <cellStyle name="T_Du toan 2 tang ham - 15%lai_Schematic Cost Plan - Basement 20032011 2 3 3" xfId="24793"/>
    <cellStyle name="T_Du toan 2 tang ham - 15%lai_Schematic Cost Plan - Basement 20032011 2 3 3 2" xfId="29680"/>
    <cellStyle name="T_Du toan 2 tang ham - 15%lai_Schematic Cost Plan - Basement 20032011 2 3 4" xfId="29681"/>
    <cellStyle name="T_Du toan 2 tang ham - 15%lai_Schematic Cost Plan - Basement 20032011 2 3 4 2" xfId="23149"/>
    <cellStyle name="T_Du toan 2 tang ham - 15%lai_Schematic Cost Plan - Basement 20032011 2 3 5" xfId="29682"/>
    <cellStyle name="T_Du toan 2 tang ham - 15%lai_Schematic Cost Plan - Basement 20032011 2 3 5 2" xfId="29684"/>
    <cellStyle name="T_Du toan 2 tang ham - 15%lai_Schematic Cost Plan - Basement 20032011 2 3 6" xfId="532"/>
    <cellStyle name="T_Du toan 2 tang ham - 15%lai_Schematic Cost Plan - Basement 20032011 2 3 6 2" xfId="5012"/>
    <cellStyle name="T_Du toan 2 tang ham - 15%lai_Schematic Cost Plan - Basement 20032011 2 3 7" xfId="29685"/>
    <cellStyle name="T_Du toan 2 tang ham - 15%lai_Schematic Cost Plan - Basement 20032011 2 4" xfId="59"/>
    <cellStyle name="T_Du toan 2 tang ham - 15%lai_Schematic Cost Plan - Basement 20032011 2 4 2" xfId="4063"/>
    <cellStyle name="T_Du toan 2 tang ham - 15%lai_Schematic Cost Plan - Basement 20032011 2 5" xfId="4043"/>
    <cellStyle name="T_Du toan 2 tang ham - 15%lai_Schematic Cost Plan - Basement 20032011 2 5 2" xfId="16041"/>
    <cellStyle name="T_Du toan 2 tang ham - 15%lai_Schematic Cost Plan - Basement 20032011 2 6" xfId="29686"/>
    <cellStyle name="T_Du toan 2 tang ham - 15%lai_Schematic Cost Plan - Basement 20032011 2 6 2" xfId="10484"/>
    <cellStyle name="T_Du toan 2 tang ham - 15%lai_Schematic Cost Plan - Basement 20032011 2 7" xfId="29687"/>
    <cellStyle name="T_Du toan 2 tang ham - 15%lai_Schematic Cost Plan - Basement 20032011 2 7 2" xfId="29688"/>
    <cellStyle name="T_Du toan 2 tang ham - 15%lai_Schematic Cost Plan - Basement 20032011 2 8" xfId="9691"/>
    <cellStyle name="T_Du toan 2 tang ham - 15%lai_Schematic Cost Plan - Basement 20032011 2 8 2" xfId="29689"/>
    <cellStyle name="T_Du toan 2 tang ham - 15%lai_Schematic Cost Plan - Basement 20032011 3" xfId="29690"/>
    <cellStyle name="T_Du toan 2 tang ham - 15%lai_Schematic Cost Plan - Basement 20032011 3 2" xfId="29691"/>
    <cellStyle name="T_Du toan 2 tang ham - 15%lai_Schematic Cost Plan - Basement 20032011 3 2 2" xfId="29692"/>
    <cellStyle name="T_Du toan 2 tang ham - 15%lai_Schematic Cost Plan - Basement 20032011 3 2 2 2" xfId="21261"/>
    <cellStyle name="T_Du toan 2 tang ham - 15%lai_Schematic Cost Plan - Basement 20032011 3 2 3" xfId="29694"/>
    <cellStyle name="T_Du toan 2 tang ham - 15%lai_Schematic Cost Plan - Basement 20032011 3 2 3 2" xfId="29695"/>
    <cellStyle name="T_Du toan 2 tang ham - 15%lai_Schematic Cost Plan - Basement 20032011 3 2 4" xfId="9585"/>
    <cellStyle name="T_Du toan 2 tang ham - 15%lai_Schematic Cost Plan - Basement 20032011 3 2 4 2" xfId="12121"/>
    <cellStyle name="T_Du toan 2 tang ham - 15%lai_Schematic Cost Plan - Basement 20032011 3 2 5" xfId="29698"/>
    <cellStyle name="T_Du toan 2 tang ham - 15%lai_Schematic Cost Plan - Basement 20032011 3 2 5 2" xfId="29699"/>
    <cellStyle name="T_Du toan 2 tang ham - 15%lai_Schematic Cost Plan - Basement 20032011 3 2 6" xfId="29700"/>
    <cellStyle name="T_Du toan 2 tang ham - 15%lai_Schematic Cost Plan - Basement 20032011 3 2 6 2" xfId="29701"/>
    <cellStyle name="T_Du toan 2 tang ham - 15%lai_Schematic Cost Plan - Basement 20032011 3 2 7" xfId="29702"/>
    <cellStyle name="T_Du toan 2 tang ham - 15%lai_Schematic Cost Plan - Basement 20032011 3 3" xfId="29703"/>
    <cellStyle name="T_Du toan 2 tang ham - 15%lai_Schematic Cost Plan - Basement 20032011 3 3 2" xfId="29704"/>
    <cellStyle name="T_Du toan 2 tang ham - 15%lai_Schematic Cost Plan - Basement 20032011 3 3 2 2" xfId="29705"/>
    <cellStyle name="T_Du toan 2 tang ham - 15%lai_Schematic Cost Plan - Basement 20032011 3 3 3" xfId="29706"/>
    <cellStyle name="T_Du toan 2 tang ham - 15%lai_Schematic Cost Plan - Basement 20032011 3 3 3 2" xfId="29707"/>
    <cellStyle name="T_Du toan 2 tang ham - 15%lai_Schematic Cost Plan - Basement 20032011 3 3 4" xfId="1705"/>
    <cellStyle name="T_Du toan 2 tang ham - 15%lai_Schematic Cost Plan - Basement 20032011 3 3 4 2" xfId="29708"/>
    <cellStyle name="T_Du toan 2 tang ham - 15%lai_Schematic Cost Plan - Basement 20032011 3 3 5" xfId="29709"/>
    <cellStyle name="T_Du toan 2 tang ham - 15%lai_Schematic Cost Plan - Basement 20032011 3 3 5 2" xfId="29711"/>
    <cellStyle name="T_Du toan 2 tang ham - 15%lai_Schematic Cost Plan - Basement 20032011 3 3 6" xfId="29712"/>
    <cellStyle name="T_Du toan 2 tang ham - 15%lai_Schematic Cost Plan - Basement 20032011 3 3 6 2" xfId="29713"/>
    <cellStyle name="T_Du toan 2 tang ham - 15%lai_Schematic Cost Plan - Basement 20032011 3 3 7" xfId="29714"/>
    <cellStyle name="T_Du toan 2 tang ham - 15%lai_Schematic Cost Plan - Basement 20032011 3 4" xfId="29715"/>
    <cellStyle name="T_Du toan 2 tang ham - 15%lai_Schematic Cost Plan - Basement 20032011 3 4 2" xfId="2919"/>
    <cellStyle name="T_Du toan 2 tang ham - 15%lai_Schematic Cost Plan - Basement 20032011 3 5" xfId="24118"/>
    <cellStyle name="T_Du toan 2 tang ham - 15%lai_Schematic Cost Plan - Basement 20032011 3 5 2" xfId="29716"/>
    <cellStyle name="T_Du toan 2 tang ham - 15%lai_Schematic Cost Plan - Basement 20032011 3 6" xfId="29717"/>
    <cellStyle name="T_Du toan 2 tang ham - 15%lai_Schematic Cost Plan - Basement 20032011 3 6 2" xfId="29718"/>
    <cellStyle name="T_Du toan 2 tang ham - 15%lai_Schematic Cost Plan - Basement 20032011 3 7" xfId="29719"/>
    <cellStyle name="T_Du toan 2 tang ham - 15%lai_Schematic Cost Plan - Basement 20032011 3 7 2" xfId="29720"/>
    <cellStyle name="T_Du toan 2 tang ham - 15%lai_Schematic Cost Plan - Basement 20032011 3 8" xfId="7399"/>
    <cellStyle name="T_Du toan 2 tang ham - 15%lai_Schematic Cost Plan - Basement 20032011 3 8 2" xfId="29721"/>
    <cellStyle name="T_Du toan 2 tang ham - 15%lai_Schematic Cost Plan - Basement 20032011 4" xfId="29722"/>
    <cellStyle name="T_Du toan 2 tang ham - 15%lai_Schematic Cost Plan - Basement 20032011 4 2" xfId="29723"/>
    <cellStyle name="T_Du toan 2 tang ham - 15%lai_Schematic Cost Plan - Basement 20032011 4 2 2" xfId="29724"/>
    <cellStyle name="T_Du toan 2 tang ham - 15%lai_Schematic Cost Plan - Basement 20032011 4 3" xfId="29725"/>
    <cellStyle name="T_Du toan 2 tang ham - 15%lai_Schematic Cost Plan - Basement 20032011 4 3 2" xfId="12915"/>
    <cellStyle name="T_Du toan 2 tang ham - 15%lai_Schematic Cost Plan - Basement 20032011 4 4" xfId="29726"/>
    <cellStyle name="T_Du toan 2 tang ham - 15%lai_Schematic Cost Plan - Basement 20032011 4 4 2" xfId="12953"/>
    <cellStyle name="T_Du toan 2 tang ham - 15%lai_Schematic Cost Plan - Basement 20032011 4 5" xfId="24123"/>
    <cellStyle name="T_Du toan 2 tang ham - 15%lai_Schematic Cost Plan - Basement 20032011 4 5 2" xfId="29727"/>
    <cellStyle name="T_Du toan 2 tang ham - 15%lai_Schematic Cost Plan - Basement 20032011 4 6" xfId="29729"/>
    <cellStyle name="T_Du toan 2 tang ham - 15%lai_Schematic Cost Plan - Basement 20032011 4 6 2" xfId="29730"/>
    <cellStyle name="T_Du toan 2 tang ham - 15%lai_Schematic Cost Plan - Basement 20032011 4 7" xfId="29732"/>
    <cellStyle name="T_Du toan 2 tang ham - 15%lai_Schematic Cost Plan - Basement 20032011 5" xfId="29733"/>
    <cellStyle name="T_Du toan 2 tang ham - 15%lai_Schematic Cost Plan - Basement 20032011 5 2" xfId="29465"/>
    <cellStyle name="T_Du toan 2 tang ham - 15%lai_Schematic Cost Plan - Basement 20032011 5 2 2" xfId="29467"/>
    <cellStyle name="T_Du toan 2 tang ham - 15%lai_Schematic Cost Plan - Basement 20032011 5 3" xfId="29469"/>
    <cellStyle name="T_Du toan 2 tang ham - 15%lai_Schematic Cost Plan - Basement 20032011 5 3 2" xfId="13042"/>
    <cellStyle name="T_Du toan 2 tang ham - 15%lai_Schematic Cost Plan - Basement 20032011 5 4" xfId="29472"/>
    <cellStyle name="T_Du toan 2 tang ham - 15%lai_Schematic Cost Plan - Basement 20032011 5 4 2" xfId="2009"/>
    <cellStyle name="T_Du toan 2 tang ham - 15%lai_Schematic Cost Plan - Basement 20032011 5 5" xfId="27683"/>
    <cellStyle name="T_Du toan 2 tang ham - 15%lai_Schematic Cost Plan - Basement 20032011 5 5 2" xfId="29734"/>
    <cellStyle name="T_Du toan 2 tang ham - 15%lai_Schematic Cost Plan - Basement 20032011 5 6" xfId="29735"/>
    <cellStyle name="T_Du toan 2 tang ham - 15%lai_Schematic Cost Plan - Basement 20032011 5 6 2" xfId="29736"/>
    <cellStyle name="T_Du toan 2 tang ham - 15%lai_Schematic Cost Plan - Basement 20032011 5 7" xfId="29737"/>
    <cellStyle name="T_Du toan 2 tang ham - 15%lai_Schematic Cost Plan - Basement 20032011 6" xfId="29738"/>
    <cellStyle name="T_Du toan 2 tang ham - 15%lai_Schematic Cost Plan - Basement 20032011 6 2" xfId="11576"/>
    <cellStyle name="T_Du toan 2 tang ham - 15%lai_Schematic Cost Plan - Basement 20032011 6 2 2" xfId="8158"/>
    <cellStyle name="T_Du toan 2 tang ham - 15%lai_Schematic Cost Plan - Basement 20032011 6 3" xfId="5351"/>
    <cellStyle name="T_Du toan 2 tang ham - 15%lai_Schematic Cost Plan - Basement 20032011 6 3 2" xfId="11377"/>
    <cellStyle name="T_Du toan 2 tang ham - 15%lai_Schematic Cost Plan - Basement 20032011 6 4" xfId="828"/>
    <cellStyle name="T_Du toan 2 tang ham - 15%lai_Schematic Cost Plan - Basement 20032011 6 4 2" xfId="13288"/>
    <cellStyle name="T_Du toan 2 tang ham - 15%lai_Schematic Cost Plan - Basement 20032011 6 5" xfId="27687"/>
    <cellStyle name="T_Du toan 2 tang ham - 15%lai_Schematic Cost Plan - Basement 20032011 6 5 2" xfId="28259"/>
    <cellStyle name="T_Du toan 2 tang ham - 15%lai_Schematic Cost Plan - Basement 20032011 6 6" xfId="29740"/>
    <cellStyle name="T_Du toan 2 tang ham - 15%lai_Schematic Cost Plan - Basement 20032011 6 6 2" xfId="29741"/>
    <cellStyle name="T_Du toan 2 tang ham - 15%lai_Schematic Cost Plan - Basement 20032011 6 7" xfId="29742"/>
    <cellStyle name="T_Du toan 2 tang ham - 15%lai_Schematic Cost Plan - Basement 20032011 7" xfId="29743"/>
    <cellStyle name="T_Du toan 2 tang ham - 15%lai_Schematic Cost Plan - Basement 20032011 7 2" xfId="28279"/>
    <cellStyle name="T_Du toan 2 tang ham - 15%lai_Schematic Cost Plan - Basement 20032011 8" xfId="29744"/>
    <cellStyle name="T_Du toan 2 tang ham - 15%lai_Schematic Cost Plan - Basement 20032011 8 2" xfId="28293"/>
    <cellStyle name="T_Du toan 2 tang ham - 15%lai_Schematic Cost Plan - Basement 20032011 9" xfId="29746"/>
    <cellStyle name="T_Du toan 2 tang ham - 15%lai_Schematic Cost Plan - Basement 20032011 9 2" xfId="28306"/>
    <cellStyle name="T_Du toan 2 tang ham - 15%lai_Schematic Cost Plan (15-04-10) Basement" xfId="29055"/>
    <cellStyle name="T_Du toan 2 tang ham - 15%lai_Schematic Cost Plan (15-04-10) Basement 10" xfId="17729"/>
    <cellStyle name="T_Du toan 2 tang ham - 15%lai_Schematic Cost Plan (15-04-10) Basement 10 2" xfId="17733"/>
    <cellStyle name="T_Du toan 2 tang ham - 15%lai_Schematic Cost Plan (15-04-10) Basement 11" xfId="17735"/>
    <cellStyle name="T_Du toan 2 tang ham - 15%lai_Schematic Cost Plan (15-04-10) Basement 11 2" xfId="2855"/>
    <cellStyle name="T_Du toan 2 tang ham - 15%lai_Schematic Cost Plan (15-04-10) Basement 2" xfId="29747"/>
    <cellStyle name="T_Du toan 2 tang ham - 15%lai_Schematic Cost Plan (15-04-10) Basement 2 2" xfId="29749"/>
    <cellStyle name="T_Du toan 2 tang ham - 15%lai_Schematic Cost Plan (15-04-10) Basement 2 2 2" xfId="29750"/>
    <cellStyle name="T_Du toan 2 tang ham - 15%lai_Schematic Cost Plan (15-04-10) Basement 2 2 2 2" xfId="17895"/>
    <cellStyle name="T_Du toan 2 tang ham - 15%lai_Schematic Cost Plan (15-04-10) Basement 2 2 3" xfId="29752"/>
    <cellStyle name="T_Du toan 2 tang ham - 15%lai_Schematic Cost Plan (15-04-10) Basement 2 2 3 2" xfId="17920"/>
    <cellStyle name="T_Du toan 2 tang ham - 15%lai_Schematic Cost Plan (15-04-10) Basement 2 2 4" xfId="29754"/>
    <cellStyle name="T_Du toan 2 tang ham - 15%lai_Schematic Cost Plan (15-04-10) Basement 2 2 4 2" xfId="17933"/>
    <cellStyle name="T_Du toan 2 tang ham - 15%lai_Schematic Cost Plan (15-04-10) Basement 2 2 5" xfId="26559"/>
    <cellStyle name="T_Du toan 2 tang ham - 15%lai_Schematic Cost Plan (15-04-10) Basement 2 2 5 2" xfId="17951"/>
    <cellStyle name="T_Du toan 2 tang ham - 15%lai_Schematic Cost Plan (15-04-10) Basement 2 2 6" xfId="29755"/>
    <cellStyle name="T_Du toan 2 tang ham - 15%lai_Schematic Cost Plan (15-04-10) Basement 2 2 6 2" xfId="2880"/>
    <cellStyle name="T_Du toan 2 tang ham - 15%lai_Schematic Cost Plan (15-04-10) Basement 2 2 7" xfId="11556"/>
    <cellStyle name="T_Du toan 2 tang ham - 15%lai_Schematic Cost Plan (15-04-10) Basement 2 3" xfId="29756"/>
    <cellStyle name="T_Du toan 2 tang ham - 15%lai_Schematic Cost Plan (15-04-10) Basement 2 3 2" xfId="13641"/>
    <cellStyle name="T_Du toan 2 tang ham - 15%lai_Schematic Cost Plan (15-04-10) Basement 2 3 2 2" xfId="13645"/>
    <cellStyle name="T_Du toan 2 tang ham - 15%lai_Schematic Cost Plan (15-04-10) Basement 2 3 3" xfId="13651"/>
    <cellStyle name="T_Du toan 2 tang ham - 15%lai_Schematic Cost Plan (15-04-10) Basement 2 3 3 2" xfId="4791"/>
    <cellStyle name="T_Du toan 2 tang ham - 15%lai_Schematic Cost Plan (15-04-10) Basement 2 3 4" xfId="3004"/>
    <cellStyle name="T_Du toan 2 tang ham - 15%lai_Schematic Cost Plan (15-04-10) Basement 2 3 4 2" xfId="13656"/>
    <cellStyle name="T_Du toan 2 tang ham - 15%lai_Schematic Cost Plan (15-04-10) Basement 2 3 5" xfId="2066"/>
    <cellStyle name="T_Du toan 2 tang ham - 15%lai_Schematic Cost Plan (15-04-10) Basement 2 3 5 2" xfId="13664"/>
    <cellStyle name="T_Du toan 2 tang ham - 15%lai_Schematic Cost Plan (15-04-10) Basement 2 3 6" xfId="12332"/>
    <cellStyle name="T_Du toan 2 tang ham - 15%lai_Schematic Cost Plan (15-04-10) Basement 2 3 6 2" xfId="8492"/>
    <cellStyle name="T_Du toan 2 tang ham - 15%lai_Schematic Cost Plan (15-04-10) Basement 2 3 7" xfId="7093"/>
    <cellStyle name="T_Du toan 2 tang ham - 15%lai_Schematic Cost Plan (15-04-10) Basement 2 4" xfId="29757"/>
    <cellStyle name="T_Du toan 2 tang ham - 15%lai_Schematic Cost Plan (15-04-10) Basement 2 4 2" xfId="12527"/>
    <cellStyle name="T_Du toan 2 tang ham - 15%lai_Schematic Cost Plan (15-04-10) Basement 2 5" xfId="29758"/>
    <cellStyle name="T_Du toan 2 tang ham - 15%lai_Schematic Cost Plan (15-04-10) Basement 2 5 2" xfId="3703"/>
    <cellStyle name="T_Du toan 2 tang ham - 15%lai_Schematic Cost Plan (15-04-10) Basement 2 6" xfId="29760"/>
    <cellStyle name="T_Du toan 2 tang ham - 15%lai_Schematic Cost Plan (15-04-10) Basement 2 6 2" xfId="29761"/>
    <cellStyle name="T_Du toan 2 tang ham - 15%lai_Schematic Cost Plan (15-04-10) Basement 2 7" xfId="17748"/>
    <cellStyle name="T_Du toan 2 tang ham - 15%lai_Schematic Cost Plan (15-04-10) Basement 2 7 2" xfId="29762"/>
    <cellStyle name="T_Du toan 2 tang ham - 15%lai_Schematic Cost Plan (15-04-10) Basement 2 8" xfId="29763"/>
    <cellStyle name="T_Du toan 2 tang ham - 15%lai_Schematic Cost Plan (15-04-10) Basement 2 8 2" xfId="22048"/>
    <cellStyle name="T_Du toan 2 tang ham - 15%lai_Schematic Cost Plan (15-04-10) Basement 3" xfId="29764"/>
    <cellStyle name="T_Du toan 2 tang ham - 15%lai_Schematic Cost Plan (15-04-10) Basement 3 2" xfId="29765"/>
    <cellStyle name="T_Du toan 2 tang ham - 15%lai_Schematic Cost Plan (15-04-10) Basement 3 2 2" xfId="29766"/>
    <cellStyle name="T_Du toan 2 tang ham - 15%lai_Schematic Cost Plan (15-04-10) Basement 3 2 2 2" xfId="29768"/>
    <cellStyle name="T_Du toan 2 tang ham - 15%lai_Schematic Cost Plan (15-04-10) Basement 3 2 3" xfId="29770"/>
    <cellStyle name="T_Du toan 2 tang ham - 15%lai_Schematic Cost Plan (15-04-10) Basement 3 2 3 2" xfId="29773"/>
    <cellStyle name="T_Du toan 2 tang ham - 15%lai_Schematic Cost Plan (15-04-10) Basement 3 2 4" xfId="29775"/>
    <cellStyle name="T_Du toan 2 tang ham - 15%lai_Schematic Cost Plan (15-04-10) Basement 3 2 4 2" xfId="29777"/>
    <cellStyle name="T_Du toan 2 tang ham - 15%lai_Schematic Cost Plan (15-04-10) Basement 3 2 5" xfId="29781"/>
    <cellStyle name="T_Du toan 2 tang ham - 15%lai_Schematic Cost Plan (15-04-10) Basement 3 2 5 2" xfId="2440"/>
    <cellStyle name="T_Du toan 2 tang ham - 15%lai_Schematic Cost Plan (15-04-10) Basement 3 2 6" xfId="29783"/>
    <cellStyle name="T_Du toan 2 tang ham - 15%lai_Schematic Cost Plan (15-04-10) Basement 3 2 6 2" xfId="29785"/>
    <cellStyle name="T_Du toan 2 tang ham - 15%lai_Schematic Cost Plan (15-04-10) Basement 3 2 7" xfId="29787"/>
    <cellStyle name="T_Du toan 2 tang ham - 15%lai_Schematic Cost Plan (15-04-10) Basement 3 3" xfId="29788"/>
    <cellStyle name="T_Du toan 2 tang ham - 15%lai_Schematic Cost Plan (15-04-10) Basement 3 3 2" xfId="29789"/>
    <cellStyle name="T_Du toan 2 tang ham - 15%lai_Schematic Cost Plan (15-04-10) Basement 3 3 2 2" xfId="29791"/>
    <cellStyle name="T_Du toan 2 tang ham - 15%lai_Schematic Cost Plan (15-04-10) Basement 3 3 3" xfId="29793"/>
    <cellStyle name="T_Du toan 2 tang ham - 15%lai_Schematic Cost Plan (15-04-10) Basement 3 3 3 2" xfId="29795"/>
    <cellStyle name="T_Du toan 2 tang ham - 15%lai_Schematic Cost Plan (15-04-10) Basement 3 3 4" xfId="29797"/>
    <cellStyle name="T_Du toan 2 tang ham - 15%lai_Schematic Cost Plan (15-04-10) Basement 3 3 4 2" xfId="5954"/>
    <cellStyle name="T_Du toan 2 tang ham - 15%lai_Schematic Cost Plan (15-04-10) Basement 3 3 5" xfId="3813"/>
    <cellStyle name="T_Du toan 2 tang ham - 15%lai_Schematic Cost Plan (15-04-10) Basement 3 3 5 2" xfId="29799"/>
    <cellStyle name="T_Du toan 2 tang ham - 15%lai_Schematic Cost Plan (15-04-10) Basement 3 3 6" xfId="29803"/>
    <cellStyle name="T_Du toan 2 tang ham - 15%lai_Schematic Cost Plan (15-04-10) Basement 3 3 6 2" xfId="2521"/>
    <cellStyle name="T_Du toan 2 tang ham - 15%lai_Schematic Cost Plan (15-04-10) Basement 3 3 7" xfId="29805"/>
    <cellStyle name="T_Du toan 2 tang ham - 15%lai_Schematic Cost Plan (15-04-10) Basement 3 4" xfId="29806"/>
    <cellStyle name="T_Du toan 2 tang ham - 15%lai_Schematic Cost Plan (15-04-10) Basement 3 4 2" xfId="29807"/>
    <cellStyle name="T_Du toan 2 tang ham - 15%lai_Schematic Cost Plan (15-04-10) Basement 3 5" xfId="28495"/>
    <cellStyle name="T_Du toan 2 tang ham - 15%lai_Schematic Cost Plan (15-04-10) Basement 3 5 2" xfId="29809"/>
    <cellStyle name="T_Du toan 2 tang ham - 15%lai_Schematic Cost Plan (15-04-10) Basement 3 6" xfId="29811"/>
    <cellStyle name="T_Du toan 2 tang ham - 15%lai_Schematic Cost Plan (15-04-10) Basement 3 6 2" xfId="29812"/>
    <cellStyle name="T_Du toan 2 tang ham - 15%lai_Schematic Cost Plan (15-04-10) Basement 3 7" xfId="17753"/>
    <cellStyle name="T_Du toan 2 tang ham - 15%lai_Schematic Cost Plan (15-04-10) Basement 3 7 2" xfId="29813"/>
    <cellStyle name="T_Du toan 2 tang ham - 15%lai_Schematic Cost Plan (15-04-10) Basement 3 8" xfId="12395"/>
    <cellStyle name="T_Du toan 2 tang ham - 15%lai_Schematic Cost Plan (15-04-10) Basement 3 8 2" xfId="22097"/>
    <cellStyle name="T_Du toan 2 tang ham - 15%lai_Schematic Cost Plan (15-04-10) Basement 4" xfId="29814"/>
    <cellStyle name="T_Du toan 2 tang ham - 15%lai_Schematic Cost Plan (15-04-10) Basement 4 2" xfId="29815"/>
    <cellStyle name="T_Du toan 2 tang ham - 15%lai_Schematic Cost Plan (15-04-10) Basement 4 2 2" xfId="18330"/>
    <cellStyle name="T_Du toan 2 tang ham - 15%lai_Schematic Cost Plan (15-04-10) Basement 4 3" xfId="29816"/>
    <cellStyle name="T_Du toan 2 tang ham - 15%lai_Schematic Cost Plan (15-04-10) Basement 4 3 2" xfId="18359"/>
    <cellStyle name="T_Du toan 2 tang ham - 15%lai_Schematic Cost Plan (15-04-10) Basement 4 4" xfId="29817"/>
    <cellStyle name="T_Du toan 2 tang ham - 15%lai_Schematic Cost Plan (15-04-10) Basement 4 4 2" xfId="18373"/>
    <cellStyle name="T_Du toan 2 tang ham - 15%lai_Schematic Cost Plan (15-04-10) Basement 4 5" xfId="28498"/>
    <cellStyle name="T_Du toan 2 tang ham - 15%lai_Schematic Cost Plan (15-04-10) Basement 4 5 2" xfId="18393"/>
    <cellStyle name="T_Du toan 2 tang ham - 15%lai_Schematic Cost Plan (15-04-10) Basement 4 6" xfId="4183"/>
    <cellStyle name="T_Du toan 2 tang ham - 15%lai_Schematic Cost Plan (15-04-10) Basement 4 6 2" xfId="18416"/>
    <cellStyle name="T_Du toan 2 tang ham - 15%lai_Schematic Cost Plan (15-04-10) Basement 4 7" xfId="17756"/>
    <cellStyle name="T_Du toan 2 tang ham - 15%lai_Schematic Cost Plan (15-04-10) Basement 5" xfId="23192"/>
    <cellStyle name="T_Du toan 2 tang ham - 15%lai_Schematic Cost Plan (15-04-10) Basement 5 2" xfId="29818"/>
    <cellStyle name="T_Du toan 2 tang ham - 15%lai_Schematic Cost Plan (15-04-10) Basement 5 2 2" xfId="21928"/>
    <cellStyle name="T_Du toan 2 tang ham - 15%lai_Schematic Cost Plan (15-04-10) Basement 5 3" xfId="29819"/>
    <cellStyle name="T_Du toan 2 tang ham - 15%lai_Schematic Cost Plan (15-04-10) Basement 5 3 2" xfId="29822"/>
    <cellStyle name="T_Du toan 2 tang ham - 15%lai_Schematic Cost Plan (15-04-10) Basement 5 4" xfId="17470"/>
    <cellStyle name="T_Du toan 2 tang ham - 15%lai_Schematic Cost Plan (15-04-10) Basement 5 4 2" xfId="29825"/>
    <cellStyle name="T_Du toan 2 tang ham - 15%lai_Schematic Cost Plan (15-04-10) Basement 5 5" xfId="28500"/>
    <cellStyle name="T_Du toan 2 tang ham - 15%lai_Schematic Cost Plan (15-04-10) Basement 5 5 2" xfId="6060"/>
    <cellStyle name="T_Du toan 2 tang ham - 15%lai_Schematic Cost Plan (15-04-10) Basement 5 6" xfId="29827"/>
    <cellStyle name="T_Du toan 2 tang ham - 15%lai_Schematic Cost Plan (15-04-10) Basement 5 6 2" xfId="29828"/>
    <cellStyle name="T_Du toan 2 tang ham - 15%lai_Schematic Cost Plan (15-04-10) Basement 5 7" xfId="17759"/>
    <cellStyle name="T_Du toan 2 tang ham - 15%lai_Schematic Cost Plan (15-04-10) Basement 6" xfId="29829"/>
    <cellStyle name="T_Du toan 2 tang ham - 15%lai_Schematic Cost Plan (15-04-10) Basement 6 2" xfId="29830"/>
    <cellStyle name="T_Du toan 2 tang ham - 15%lai_Schematic Cost Plan (15-04-10) Basement 6 2 2" xfId="29831"/>
    <cellStyle name="T_Du toan 2 tang ham - 15%lai_Schematic Cost Plan (15-04-10) Basement 6 3" xfId="29832"/>
    <cellStyle name="T_Du toan 2 tang ham - 15%lai_Schematic Cost Plan (15-04-10) Basement 6 3 2" xfId="5248"/>
    <cellStyle name="T_Du toan 2 tang ham - 15%lai_Schematic Cost Plan (15-04-10) Basement 6 4" xfId="7645"/>
    <cellStyle name="T_Du toan 2 tang ham - 15%lai_Schematic Cost Plan (15-04-10) Basement 6 4 2" xfId="29835"/>
    <cellStyle name="T_Du toan 2 tang ham - 15%lai_Schematic Cost Plan (15-04-10) Basement 6 5" xfId="28503"/>
    <cellStyle name="T_Du toan 2 tang ham - 15%lai_Schematic Cost Plan (15-04-10) Basement 6 5 2" xfId="29836"/>
    <cellStyle name="T_Du toan 2 tang ham - 15%lai_Schematic Cost Plan (15-04-10) Basement 6 6" xfId="29837"/>
    <cellStyle name="T_Du toan 2 tang ham - 15%lai_Schematic Cost Plan (15-04-10) Basement 6 6 2" xfId="2860"/>
    <cellStyle name="T_Du toan 2 tang ham - 15%lai_Schematic Cost Plan (15-04-10) Basement 6 7" xfId="17763"/>
    <cellStyle name="T_Du toan 2 tang ham - 15%lai_Schematic Cost Plan (15-04-10) Basement 7" xfId="29838"/>
    <cellStyle name="T_Du toan 2 tang ham - 15%lai_Schematic Cost Plan (15-04-10) Basement 7 2" xfId="29839"/>
    <cellStyle name="T_Du toan 2 tang ham - 15%lai_Schematic Cost Plan (15-04-10) Basement 8" xfId="29840"/>
    <cellStyle name="T_Du toan 2 tang ham - 15%lai_Schematic Cost Plan (15-04-10) Basement 8 2" xfId="22848"/>
    <cellStyle name="T_Du toan 2 tang ham - 15%lai_Schematic Cost Plan (15-04-10) Basement 9" xfId="24991"/>
    <cellStyle name="T_Du toan 2 tang ham - 15%lai_Schematic Cost Plan (15-04-10) Basement 9 2" xfId="22881"/>
    <cellStyle name="T_DU TOAN SUPOR2806" xfId="26079"/>
    <cellStyle name="T_DU TOAN SUPOR2806 10" xfId="9677"/>
    <cellStyle name="T_DU TOAN SUPOR2806 10 2" xfId="29842"/>
    <cellStyle name="T_DU TOAN SUPOR2806 11" xfId="29844"/>
    <cellStyle name="T_DU TOAN SUPOR2806 11 2" xfId="29847"/>
    <cellStyle name="T_DU TOAN SUPOR2806 2" xfId="29848"/>
    <cellStyle name="T_DU TOAN SUPOR2806 2 2" xfId="29851"/>
    <cellStyle name="T_DU TOAN SUPOR2806 2 2 2" xfId="29853"/>
    <cellStyle name="T_DU TOAN SUPOR2806 2 2 2 2" xfId="10906"/>
    <cellStyle name="T_DU TOAN SUPOR2806 2 2 3" xfId="29855"/>
    <cellStyle name="T_DU TOAN SUPOR2806 2 2 3 2" xfId="29857"/>
    <cellStyle name="T_DU TOAN SUPOR2806 2 2 4" xfId="29859"/>
    <cellStyle name="T_DU TOAN SUPOR2806 2 2 4 2" xfId="29861"/>
    <cellStyle name="T_DU TOAN SUPOR2806 2 2 5" xfId="29863"/>
    <cellStyle name="T_DU TOAN SUPOR2806 2 2 5 2" xfId="29865"/>
    <cellStyle name="T_DU TOAN SUPOR2806 2 2 6" xfId="29867"/>
    <cellStyle name="T_DU TOAN SUPOR2806 2 2 6 2" xfId="29868"/>
    <cellStyle name="T_DU TOAN SUPOR2806 2 2 7" xfId="14098"/>
    <cellStyle name="T_DU TOAN SUPOR2806 2 3" xfId="21011"/>
    <cellStyle name="T_DU TOAN SUPOR2806 2 3 2" xfId="900"/>
    <cellStyle name="T_DU TOAN SUPOR2806 2 3 2 2" xfId="13523"/>
    <cellStyle name="T_DU TOAN SUPOR2806 2 3 3" xfId="13528"/>
    <cellStyle name="T_DU TOAN SUPOR2806 2 3 3 2" xfId="20138"/>
    <cellStyle name="T_DU TOAN SUPOR2806 2 3 4" xfId="21024"/>
    <cellStyle name="T_DU TOAN SUPOR2806 2 3 4 2" xfId="20182"/>
    <cellStyle name="T_DU TOAN SUPOR2806 2 3 5" xfId="21028"/>
    <cellStyle name="T_DU TOAN SUPOR2806 2 3 5 2" xfId="20208"/>
    <cellStyle name="T_DU TOAN SUPOR2806 2 3 6" xfId="21031"/>
    <cellStyle name="T_DU TOAN SUPOR2806 2 3 6 2" xfId="20233"/>
    <cellStyle name="T_DU TOAN SUPOR2806 2 3 7" xfId="14104"/>
    <cellStyle name="T_DU TOAN SUPOR2806 2 4" xfId="21039"/>
    <cellStyle name="T_DU TOAN SUPOR2806 2 4 2" xfId="21042"/>
    <cellStyle name="T_DU TOAN SUPOR2806 2 5" xfId="21097"/>
    <cellStyle name="T_DU TOAN SUPOR2806 2 5 2" xfId="21100"/>
    <cellStyle name="T_DU TOAN SUPOR2806 2 6" xfId="21121"/>
    <cellStyle name="T_DU TOAN SUPOR2806 2 6 2" xfId="21124"/>
    <cellStyle name="T_DU TOAN SUPOR2806 2 7" xfId="21140"/>
    <cellStyle name="T_DU TOAN SUPOR2806 2 7 2" xfId="21144"/>
    <cellStyle name="T_DU TOAN SUPOR2806 2 8" xfId="21159"/>
    <cellStyle name="T_DU TOAN SUPOR2806 2 8 2" xfId="21162"/>
    <cellStyle name="T_DU TOAN SUPOR2806 3" xfId="29871"/>
    <cellStyle name="T_DU TOAN SUPOR2806 3 2" xfId="14145"/>
    <cellStyle name="T_DU TOAN SUPOR2806 3 2 2" xfId="14149"/>
    <cellStyle name="T_DU TOAN SUPOR2806 3 2 2 2" xfId="5357"/>
    <cellStyle name="T_DU TOAN SUPOR2806 3 2 3" xfId="14151"/>
    <cellStyle name="T_DU TOAN SUPOR2806 3 2 3 2" xfId="8214"/>
    <cellStyle name="T_DU TOAN SUPOR2806 3 2 4" xfId="2645"/>
    <cellStyle name="T_DU TOAN SUPOR2806 3 2 4 2" xfId="14153"/>
    <cellStyle name="T_DU TOAN SUPOR2806 3 2 5" xfId="11160"/>
    <cellStyle name="T_DU TOAN SUPOR2806 3 2 5 2" xfId="14159"/>
    <cellStyle name="T_DU TOAN SUPOR2806 3 2 6" xfId="14162"/>
    <cellStyle name="T_DU TOAN SUPOR2806 3 2 6 2" xfId="14166"/>
    <cellStyle name="T_DU TOAN SUPOR2806 3 2 7" xfId="14169"/>
    <cellStyle name="T_DU TOAN SUPOR2806 3 3" xfId="8737"/>
    <cellStyle name="T_DU TOAN SUPOR2806 3 3 2" xfId="2650"/>
    <cellStyle name="T_DU TOAN SUPOR2806 3 3 2 2" xfId="29873"/>
    <cellStyle name="T_DU TOAN SUPOR2806 3 3 3" xfId="29875"/>
    <cellStyle name="T_DU TOAN SUPOR2806 3 3 3 2" xfId="29876"/>
    <cellStyle name="T_DU TOAN SUPOR2806 3 3 4" xfId="29878"/>
    <cellStyle name="T_DU TOAN SUPOR2806 3 3 4 2" xfId="29880"/>
    <cellStyle name="T_DU TOAN SUPOR2806 3 3 5" xfId="29882"/>
    <cellStyle name="T_DU TOAN SUPOR2806 3 3 5 2" xfId="29884"/>
    <cellStyle name="T_DU TOAN SUPOR2806 3 3 6" xfId="29886"/>
    <cellStyle name="T_DU TOAN SUPOR2806 3 3 6 2" xfId="29887"/>
    <cellStyle name="T_DU TOAN SUPOR2806 3 3 7" xfId="5492"/>
    <cellStyle name="T_DU TOAN SUPOR2806 3 4" xfId="14174"/>
    <cellStyle name="T_DU TOAN SUPOR2806 3 4 2" xfId="14177"/>
    <cellStyle name="T_DU TOAN SUPOR2806 3 5" xfId="7292"/>
    <cellStyle name="T_DU TOAN SUPOR2806 3 5 2" xfId="14182"/>
    <cellStyle name="T_DU TOAN SUPOR2806 3 6" xfId="3880"/>
    <cellStyle name="T_DU TOAN SUPOR2806 3 6 2" xfId="14187"/>
    <cellStyle name="T_DU TOAN SUPOR2806 3 7" xfId="1770"/>
    <cellStyle name="T_DU TOAN SUPOR2806 3 7 2" xfId="14192"/>
    <cellStyle name="T_DU TOAN SUPOR2806 3 8" xfId="14197"/>
    <cellStyle name="T_DU TOAN SUPOR2806 3 8 2" xfId="20581"/>
    <cellStyle name="T_DU TOAN SUPOR2806 4" xfId="29889"/>
    <cellStyle name="T_DU TOAN SUPOR2806 4 2" xfId="12411"/>
    <cellStyle name="T_DU TOAN SUPOR2806 4 2 2" xfId="12418"/>
    <cellStyle name="T_DU TOAN SUPOR2806 4 3" xfId="1737"/>
    <cellStyle name="T_DU TOAN SUPOR2806 4 3 2" xfId="12424"/>
    <cellStyle name="T_DU TOAN SUPOR2806 4 4" xfId="12429"/>
    <cellStyle name="T_DU TOAN SUPOR2806 4 4 2" xfId="12435"/>
    <cellStyle name="T_DU TOAN SUPOR2806 4 5" xfId="12441"/>
    <cellStyle name="T_DU TOAN SUPOR2806 4 5 2" xfId="8005"/>
    <cellStyle name="T_DU TOAN SUPOR2806 4 6" xfId="12472"/>
    <cellStyle name="T_DU TOAN SUPOR2806 4 6 2" xfId="14230"/>
    <cellStyle name="T_DU TOAN SUPOR2806 4 7" xfId="12479"/>
    <cellStyle name="T_DU TOAN SUPOR2806 5" xfId="29891"/>
    <cellStyle name="T_DU TOAN SUPOR2806 5 2" xfId="12566"/>
    <cellStyle name="T_DU TOAN SUPOR2806 5 2 2" xfId="6358"/>
    <cellStyle name="T_DU TOAN SUPOR2806 5 3" xfId="12573"/>
    <cellStyle name="T_DU TOAN SUPOR2806 5 3 2" xfId="1120"/>
    <cellStyle name="T_DU TOAN SUPOR2806 5 4" xfId="14236"/>
    <cellStyle name="T_DU TOAN SUPOR2806 5 4 2" xfId="7559"/>
    <cellStyle name="T_DU TOAN SUPOR2806 5 5" xfId="14240"/>
    <cellStyle name="T_DU TOAN SUPOR2806 5 5 2" xfId="4410"/>
    <cellStyle name="T_DU TOAN SUPOR2806 5 6" xfId="14244"/>
    <cellStyle name="T_DU TOAN SUPOR2806 5 6 2" xfId="8129"/>
    <cellStyle name="T_DU TOAN SUPOR2806 5 7" xfId="29893"/>
    <cellStyle name="T_DU TOAN SUPOR2806 6" xfId="29895"/>
    <cellStyle name="T_DU TOAN SUPOR2806 6 2" xfId="14254"/>
    <cellStyle name="T_DU TOAN SUPOR2806 6 2 2" xfId="952"/>
    <cellStyle name="T_DU TOAN SUPOR2806 6 3" xfId="14261"/>
    <cellStyle name="T_DU TOAN SUPOR2806 6 3 2" xfId="14263"/>
    <cellStyle name="T_DU TOAN SUPOR2806 6 4" xfId="14265"/>
    <cellStyle name="T_DU TOAN SUPOR2806 6 4 2" xfId="14267"/>
    <cellStyle name="T_DU TOAN SUPOR2806 6 5" xfId="14270"/>
    <cellStyle name="T_DU TOAN SUPOR2806 6 5 2" xfId="14274"/>
    <cellStyle name="T_DU TOAN SUPOR2806 6 6" xfId="4248"/>
    <cellStyle name="T_DU TOAN SUPOR2806 6 6 2" xfId="27504"/>
    <cellStyle name="T_DU TOAN SUPOR2806 6 7" xfId="29897"/>
    <cellStyle name="T_DU TOAN SUPOR2806 7" xfId="29898"/>
    <cellStyle name="T_DU TOAN SUPOR2806 7 2" xfId="14279"/>
    <cellStyle name="T_DU TOAN SUPOR2806 8" xfId="29900"/>
    <cellStyle name="T_DU TOAN SUPOR2806 8 2" xfId="29902"/>
    <cellStyle name="T_DU TOAN SUPOR2806 9" xfId="29903"/>
    <cellStyle name="T_DU TOAN SUPOR2806 9 2" xfId="29904"/>
    <cellStyle name="T_DU TOAN SUPOR2806_General Quotation 5-1-2008" xfId="29905"/>
    <cellStyle name="T_DU TOAN SUPOR2806_General Quotation 5-1-2008 10" xfId="18851"/>
    <cellStyle name="T_DU TOAN SUPOR2806_General Quotation 5-1-2008 10 2" xfId="18858"/>
    <cellStyle name="T_DU TOAN SUPOR2806_General Quotation 5-1-2008 11" xfId="28446"/>
    <cellStyle name="T_DU TOAN SUPOR2806_General Quotation 5-1-2008 11 2" xfId="29906"/>
    <cellStyle name="T_DU TOAN SUPOR2806_General Quotation 5-1-2008 2" xfId="29907"/>
    <cellStyle name="T_DU TOAN SUPOR2806_General Quotation 5-1-2008 2 2" xfId="29908"/>
    <cellStyle name="T_DU TOAN SUPOR2806_General Quotation 5-1-2008 2 2 2" xfId="25763"/>
    <cellStyle name="T_DU TOAN SUPOR2806_General Quotation 5-1-2008 2 2 2 2" xfId="25766"/>
    <cellStyle name="T_DU TOAN SUPOR2806_General Quotation 5-1-2008 2 2 3" xfId="29909"/>
    <cellStyle name="T_DU TOAN SUPOR2806_General Quotation 5-1-2008 2 2 3 2" xfId="29910"/>
    <cellStyle name="T_DU TOAN SUPOR2806_General Quotation 5-1-2008 2 2 4" xfId="29911"/>
    <cellStyle name="T_DU TOAN SUPOR2806_General Quotation 5-1-2008 2 2 4 2" xfId="29913"/>
    <cellStyle name="T_DU TOAN SUPOR2806_General Quotation 5-1-2008 2 2 5" xfId="29914"/>
    <cellStyle name="T_DU TOAN SUPOR2806_General Quotation 5-1-2008 2 2 5 2" xfId="29915"/>
    <cellStyle name="T_DU TOAN SUPOR2806_General Quotation 5-1-2008 2 2 6" xfId="25109"/>
    <cellStyle name="T_DU TOAN SUPOR2806_General Quotation 5-1-2008 2 2 6 2" xfId="29916"/>
    <cellStyle name="T_DU TOAN SUPOR2806_General Quotation 5-1-2008 2 2 7" xfId="29917"/>
    <cellStyle name="T_DU TOAN SUPOR2806_General Quotation 5-1-2008 2 3" xfId="29919"/>
    <cellStyle name="T_DU TOAN SUPOR2806_General Quotation 5-1-2008 2 3 2" xfId="29920"/>
    <cellStyle name="T_DU TOAN SUPOR2806_General Quotation 5-1-2008 2 3 2 2" xfId="29921"/>
    <cellStyle name="T_DU TOAN SUPOR2806_General Quotation 5-1-2008 2 3 3" xfId="17077"/>
    <cellStyle name="T_DU TOAN SUPOR2806_General Quotation 5-1-2008 2 3 3 2" xfId="22183"/>
    <cellStyle name="T_DU TOAN SUPOR2806_General Quotation 5-1-2008 2 3 4" xfId="22227"/>
    <cellStyle name="T_DU TOAN SUPOR2806_General Quotation 5-1-2008 2 3 4 2" xfId="22229"/>
    <cellStyle name="T_DU TOAN SUPOR2806_General Quotation 5-1-2008 2 3 5" xfId="22268"/>
    <cellStyle name="T_DU TOAN SUPOR2806_General Quotation 5-1-2008 2 3 5 2" xfId="22270"/>
    <cellStyle name="T_DU TOAN SUPOR2806_General Quotation 5-1-2008 2 3 6" xfId="22282"/>
    <cellStyle name="T_DU TOAN SUPOR2806_General Quotation 5-1-2008 2 3 6 2" xfId="7298"/>
    <cellStyle name="T_DU TOAN SUPOR2806_General Quotation 5-1-2008 2 3 7" xfId="22302"/>
    <cellStyle name="T_DU TOAN SUPOR2806_General Quotation 5-1-2008 2 4" xfId="29030"/>
    <cellStyle name="T_DU TOAN SUPOR2806_General Quotation 5-1-2008 2 4 2" xfId="29922"/>
    <cellStyle name="T_DU TOAN SUPOR2806_General Quotation 5-1-2008 2 5" xfId="29923"/>
    <cellStyle name="T_DU TOAN SUPOR2806_General Quotation 5-1-2008 2 5 2" xfId="29925"/>
    <cellStyle name="T_DU TOAN SUPOR2806_General Quotation 5-1-2008 2 6" xfId="29926"/>
    <cellStyle name="T_DU TOAN SUPOR2806_General Quotation 5-1-2008 2 6 2" xfId="29927"/>
    <cellStyle name="T_DU TOAN SUPOR2806_General Quotation 5-1-2008 2 7" xfId="23147"/>
    <cellStyle name="T_DU TOAN SUPOR2806_General Quotation 5-1-2008 2 7 2" xfId="29928"/>
    <cellStyle name="T_DU TOAN SUPOR2806_General Quotation 5-1-2008 2 8" xfId="29929"/>
    <cellStyle name="T_DU TOAN SUPOR2806_General Quotation 5-1-2008 2 8 2" xfId="29930"/>
    <cellStyle name="T_DU TOAN SUPOR2806_General Quotation 5-1-2008 3" xfId="29931"/>
    <cellStyle name="T_DU TOAN SUPOR2806_General Quotation 5-1-2008 3 2" xfId="29932"/>
    <cellStyle name="T_DU TOAN SUPOR2806_General Quotation 5-1-2008 3 2 2" xfId="29933"/>
    <cellStyle name="T_DU TOAN SUPOR2806_General Quotation 5-1-2008 3 2 2 2" xfId="19504"/>
    <cellStyle name="T_DU TOAN SUPOR2806_General Quotation 5-1-2008 3 2 3" xfId="29934"/>
    <cellStyle name="T_DU TOAN SUPOR2806_General Quotation 5-1-2008 3 2 3 2" xfId="29935"/>
    <cellStyle name="T_DU TOAN SUPOR2806_General Quotation 5-1-2008 3 2 4" xfId="3498"/>
    <cellStyle name="T_DU TOAN SUPOR2806_General Quotation 5-1-2008 3 2 4 2" xfId="22981"/>
    <cellStyle name="T_DU TOAN SUPOR2806_General Quotation 5-1-2008 3 2 5" xfId="24537"/>
    <cellStyle name="T_DU TOAN SUPOR2806_General Quotation 5-1-2008 3 2 5 2" xfId="24539"/>
    <cellStyle name="T_DU TOAN SUPOR2806_General Quotation 5-1-2008 3 2 6" xfId="7972"/>
    <cellStyle name="T_DU TOAN SUPOR2806_General Quotation 5-1-2008 3 2 6 2" xfId="17409"/>
    <cellStyle name="T_DU TOAN SUPOR2806_General Quotation 5-1-2008 3 2 7" xfId="18651"/>
    <cellStyle name="T_DU TOAN SUPOR2806_General Quotation 5-1-2008 3 3" xfId="29936"/>
    <cellStyle name="T_DU TOAN SUPOR2806_General Quotation 5-1-2008 3 3 2" xfId="29937"/>
    <cellStyle name="T_DU TOAN SUPOR2806_General Quotation 5-1-2008 3 3 2 2" xfId="10078"/>
    <cellStyle name="T_DU TOAN SUPOR2806_General Quotation 5-1-2008 3 3 3" xfId="29938"/>
    <cellStyle name="T_DU TOAN SUPOR2806_General Quotation 5-1-2008 3 3 3 2" xfId="10156"/>
    <cellStyle name="T_DU TOAN SUPOR2806_General Quotation 5-1-2008 3 3 4" xfId="23051"/>
    <cellStyle name="T_DU TOAN SUPOR2806_General Quotation 5-1-2008 3 3 4 2" xfId="23056"/>
    <cellStyle name="T_DU TOAN SUPOR2806_General Quotation 5-1-2008 3 3 5" xfId="2994"/>
    <cellStyle name="T_DU TOAN SUPOR2806_General Quotation 5-1-2008 3 3 5 2" xfId="24547"/>
    <cellStyle name="T_DU TOAN SUPOR2806_General Quotation 5-1-2008 3 3 6" xfId="18675"/>
    <cellStyle name="T_DU TOAN SUPOR2806_General Quotation 5-1-2008 3 3 6 2" xfId="24548"/>
    <cellStyle name="T_DU TOAN SUPOR2806_General Quotation 5-1-2008 3 3 7" xfId="24553"/>
    <cellStyle name="T_DU TOAN SUPOR2806_General Quotation 5-1-2008 3 4" xfId="29036"/>
    <cellStyle name="T_DU TOAN SUPOR2806_General Quotation 5-1-2008 3 4 2" xfId="29939"/>
    <cellStyle name="T_DU TOAN SUPOR2806_General Quotation 5-1-2008 3 5" xfId="29940"/>
    <cellStyle name="T_DU TOAN SUPOR2806_General Quotation 5-1-2008 3 5 2" xfId="23105"/>
    <cellStyle name="T_DU TOAN SUPOR2806_General Quotation 5-1-2008 3 6" xfId="29943"/>
    <cellStyle name="T_DU TOAN SUPOR2806_General Quotation 5-1-2008 3 6 2" xfId="23132"/>
    <cellStyle name="T_DU TOAN SUPOR2806_General Quotation 5-1-2008 3 7" xfId="23151"/>
    <cellStyle name="T_DU TOAN SUPOR2806_General Quotation 5-1-2008 3 7 2" xfId="29944"/>
    <cellStyle name="T_DU TOAN SUPOR2806_General Quotation 5-1-2008 3 8" xfId="29945"/>
    <cellStyle name="T_DU TOAN SUPOR2806_General Quotation 5-1-2008 3 8 2" xfId="29946"/>
    <cellStyle name="T_DU TOAN SUPOR2806_General Quotation 5-1-2008 4" xfId="29947"/>
    <cellStyle name="T_DU TOAN SUPOR2806_General Quotation 5-1-2008 4 2" xfId="29948"/>
    <cellStyle name="T_DU TOAN SUPOR2806_General Quotation 5-1-2008 4 2 2" xfId="29949"/>
    <cellStyle name="T_DU TOAN SUPOR2806_General Quotation 5-1-2008 4 3" xfId="29951"/>
    <cellStyle name="T_DU TOAN SUPOR2806_General Quotation 5-1-2008 4 3 2" xfId="29952"/>
    <cellStyle name="T_DU TOAN SUPOR2806_General Quotation 5-1-2008 4 4" xfId="29954"/>
    <cellStyle name="T_DU TOAN SUPOR2806_General Quotation 5-1-2008 4 4 2" xfId="29955"/>
    <cellStyle name="T_DU TOAN SUPOR2806_General Quotation 5-1-2008 4 5" xfId="29957"/>
    <cellStyle name="T_DU TOAN SUPOR2806_General Quotation 5-1-2008 4 5 2" xfId="25245"/>
    <cellStyle name="T_DU TOAN SUPOR2806_General Quotation 5-1-2008 4 6" xfId="29958"/>
    <cellStyle name="T_DU TOAN SUPOR2806_General Quotation 5-1-2008 4 6 2" xfId="25264"/>
    <cellStyle name="T_DU TOAN SUPOR2806_General Quotation 5-1-2008 4 7" xfId="29959"/>
    <cellStyle name="T_DU TOAN SUPOR2806_General Quotation 5-1-2008 5" xfId="2651"/>
    <cellStyle name="T_DU TOAN SUPOR2806_General Quotation 5-1-2008 5 2" xfId="29960"/>
    <cellStyle name="T_DU TOAN SUPOR2806_General Quotation 5-1-2008 5 2 2" xfId="29961"/>
    <cellStyle name="T_DU TOAN SUPOR2806_General Quotation 5-1-2008 5 3" xfId="29964"/>
    <cellStyle name="T_DU TOAN SUPOR2806_General Quotation 5-1-2008 5 3 2" xfId="29965"/>
    <cellStyle name="T_DU TOAN SUPOR2806_General Quotation 5-1-2008 5 4" xfId="29967"/>
    <cellStyle name="T_DU TOAN SUPOR2806_General Quotation 5-1-2008 5 4 2" xfId="29968"/>
    <cellStyle name="T_DU TOAN SUPOR2806_General Quotation 5-1-2008 5 5" xfId="27630"/>
    <cellStyle name="T_DU TOAN SUPOR2806_General Quotation 5-1-2008 5 5 2" xfId="29970"/>
    <cellStyle name="T_DU TOAN SUPOR2806_General Quotation 5-1-2008 5 6" xfId="29971"/>
    <cellStyle name="T_DU TOAN SUPOR2806_General Quotation 5-1-2008 5 6 2" xfId="29972"/>
    <cellStyle name="T_DU TOAN SUPOR2806_General Quotation 5-1-2008 5 7" xfId="29973"/>
    <cellStyle name="T_DU TOAN SUPOR2806_General Quotation 5-1-2008 6" xfId="29974"/>
    <cellStyle name="T_DU TOAN SUPOR2806_General Quotation 5-1-2008 6 2" xfId="29976"/>
    <cellStyle name="T_DU TOAN SUPOR2806_General Quotation 5-1-2008 6 2 2" xfId="29978"/>
    <cellStyle name="T_DU TOAN SUPOR2806_General Quotation 5-1-2008 6 3" xfId="29979"/>
    <cellStyle name="T_DU TOAN SUPOR2806_General Quotation 5-1-2008 6 3 2" xfId="29980"/>
    <cellStyle name="T_DU TOAN SUPOR2806_General Quotation 5-1-2008 6 4" xfId="29981"/>
    <cellStyle name="T_DU TOAN SUPOR2806_General Quotation 5-1-2008 6 4 2" xfId="29982"/>
    <cellStyle name="T_DU TOAN SUPOR2806_General Quotation 5-1-2008 6 5" xfId="1996"/>
    <cellStyle name="T_DU TOAN SUPOR2806_General Quotation 5-1-2008 6 5 2" xfId="29983"/>
    <cellStyle name="T_DU TOAN SUPOR2806_General Quotation 5-1-2008 6 6" xfId="1103"/>
    <cellStyle name="T_DU TOAN SUPOR2806_General Quotation 5-1-2008 6 6 2" xfId="29984"/>
    <cellStyle name="T_DU TOAN SUPOR2806_General Quotation 5-1-2008 6 7" xfId="29985"/>
    <cellStyle name="T_DU TOAN SUPOR2806_General Quotation 5-1-2008 7" xfId="29986"/>
    <cellStyle name="T_DU TOAN SUPOR2806_General Quotation 5-1-2008 7 2" xfId="19772"/>
    <cellStyle name="T_DU TOAN SUPOR2806_General Quotation 5-1-2008 8" xfId="4099"/>
    <cellStyle name="T_DU TOAN SUPOR2806_General Quotation 5-1-2008 8 2" xfId="16483"/>
    <cellStyle name="T_DU TOAN SUPOR2806_General Quotation 5-1-2008 9" xfId="17971"/>
    <cellStyle name="T_DU TOAN SUPOR2806_General Quotation 5-1-2008 9 2" xfId="16539"/>
    <cellStyle name="T_Du toan truong tho 25.8.08" xfId="29987"/>
    <cellStyle name="T_Du toan truong tho 25.8.08 10" xfId="29989"/>
    <cellStyle name="T_Du toan truong tho 25.8.08 10 2" xfId="26875"/>
    <cellStyle name="T_Du toan truong tho 25.8.08 11" xfId="29990"/>
    <cellStyle name="T_Du toan truong tho 25.8.08 11 2" xfId="29991"/>
    <cellStyle name="T_Du toan truong tho 25.8.08 2" xfId="29992"/>
    <cellStyle name="T_Du toan truong tho 25.8.08 2 2" xfId="29994"/>
    <cellStyle name="T_Du toan truong tho 25.8.08 2 2 2" xfId="29995"/>
    <cellStyle name="T_Du toan truong tho 25.8.08 2 2 2 2" xfId="29996"/>
    <cellStyle name="T_Du toan truong tho 25.8.08 2 2 3" xfId="29998"/>
    <cellStyle name="T_Du toan truong tho 25.8.08 2 2 3 2" xfId="28442"/>
    <cellStyle name="T_Du toan truong tho 25.8.08 2 2 4" xfId="29999"/>
    <cellStyle name="T_Du toan truong tho 25.8.08 2 2 4 2" xfId="30000"/>
    <cellStyle name="T_Du toan truong tho 25.8.08 2 2 5" xfId="30001"/>
    <cellStyle name="T_Du toan truong tho 25.8.08 2 2 5 2" xfId="30002"/>
    <cellStyle name="T_Du toan truong tho 25.8.08 2 2 6" xfId="30003"/>
    <cellStyle name="T_Du toan truong tho 25.8.08 2 2 6 2" xfId="30004"/>
    <cellStyle name="T_Du toan truong tho 25.8.08 2 2 7" xfId="30005"/>
    <cellStyle name="T_Du toan truong tho 25.8.08 2 3" xfId="30006"/>
    <cellStyle name="T_Du toan truong tho 25.8.08 2 3 2" xfId="30007"/>
    <cellStyle name="T_Du toan truong tho 25.8.08 2 3 2 2" xfId="30008"/>
    <cellStyle name="T_Du toan truong tho 25.8.08 2 3 3" xfId="30010"/>
    <cellStyle name="T_Du toan truong tho 25.8.08 2 3 3 2" xfId="30011"/>
    <cellStyle name="T_Du toan truong tho 25.8.08 2 3 4" xfId="30012"/>
    <cellStyle name="T_Du toan truong tho 25.8.08 2 3 4 2" xfId="30013"/>
    <cellStyle name="T_Du toan truong tho 25.8.08 2 3 5" xfId="30014"/>
    <cellStyle name="T_Du toan truong tho 25.8.08 2 3 5 2" xfId="30015"/>
    <cellStyle name="T_Du toan truong tho 25.8.08 2 3 6" xfId="30016"/>
    <cellStyle name="T_Du toan truong tho 25.8.08 2 3 6 2" xfId="30017"/>
    <cellStyle name="T_Du toan truong tho 25.8.08 2 3 7" xfId="30018"/>
    <cellStyle name="T_Du toan truong tho 25.8.08 2 4" xfId="30019"/>
    <cellStyle name="T_Du toan truong tho 25.8.08 2 4 2" xfId="30020"/>
    <cellStyle name="T_Du toan truong tho 25.8.08 2 5" xfId="30021"/>
    <cellStyle name="T_Du toan truong tho 25.8.08 2 5 2" xfId="431"/>
    <cellStyle name="T_Du toan truong tho 25.8.08 2 6" xfId="30024"/>
    <cellStyle name="T_Du toan truong tho 25.8.08 2 6 2" xfId="30025"/>
    <cellStyle name="T_Du toan truong tho 25.8.08 2 7" xfId="30026"/>
    <cellStyle name="T_Du toan truong tho 25.8.08 2 7 2" xfId="30027"/>
    <cellStyle name="T_Du toan truong tho 25.8.08 2 8" xfId="30028"/>
    <cellStyle name="T_Du toan truong tho 25.8.08 2 8 2" xfId="30029"/>
    <cellStyle name="T_Du toan truong tho 25.8.08 3" xfId="30030"/>
    <cellStyle name="T_Du toan truong tho 25.8.08 3 2" xfId="30031"/>
    <cellStyle name="T_Du toan truong tho 25.8.08 3 2 2" xfId="30032"/>
    <cellStyle name="T_Du toan truong tho 25.8.08 3 2 2 2" xfId="5551"/>
    <cellStyle name="T_Du toan truong tho 25.8.08 3 2 3" xfId="3256"/>
    <cellStyle name="T_Du toan truong tho 25.8.08 3 2 3 2" xfId="30034"/>
    <cellStyle name="T_Du toan truong tho 25.8.08 3 2 4" xfId="30035"/>
    <cellStyle name="T_Du toan truong tho 25.8.08 3 2 4 2" xfId="30036"/>
    <cellStyle name="T_Du toan truong tho 25.8.08 3 2 5" xfId="30037"/>
    <cellStyle name="T_Du toan truong tho 25.8.08 3 2 5 2" xfId="30038"/>
    <cellStyle name="T_Du toan truong tho 25.8.08 3 2 6" xfId="30039"/>
    <cellStyle name="T_Du toan truong tho 25.8.08 3 2 6 2" xfId="30040"/>
    <cellStyle name="T_Du toan truong tho 25.8.08 3 2 7" xfId="30041"/>
    <cellStyle name="T_Du toan truong tho 25.8.08 3 3" xfId="30042"/>
    <cellStyle name="T_Du toan truong tho 25.8.08 3 3 2" xfId="30043"/>
    <cellStyle name="T_Du toan truong tho 25.8.08 3 3 2 2" xfId="30044"/>
    <cellStyle name="T_Du toan truong tho 25.8.08 3 3 3" xfId="30045"/>
    <cellStyle name="T_Du toan truong tho 25.8.08 3 3 3 2" xfId="30046"/>
    <cellStyle name="T_Du toan truong tho 25.8.08 3 3 4" xfId="30047"/>
    <cellStyle name="T_Du toan truong tho 25.8.08 3 3 4 2" xfId="30048"/>
    <cellStyle name="T_Du toan truong tho 25.8.08 3 3 5" xfId="30049"/>
    <cellStyle name="T_Du toan truong tho 25.8.08 3 3 5 2" xfId="30050"/>
    <cellStyle name="T_Du toan truong tho 25.8.08 3 3 6" xfId="30051"/>
    <cellStyle name="T_Du toan truong tho 25.8.08 3 3 6 2" xfId="30052"/>
    <cellStyle name="T_Du toan truong tho 25.8.08 3 3 7" xfId="30053"/>
    <cellStyle name="T_Du toan truong tho 25.8.08 3 4" xfId="30054"/>
    <cellStyle name="T_Du toan truong tho 25.8.08 3 4 2" xfId="30055"/>
    <cellStyle name="T_Du toan truong tho 25.8.08 3 5" xfId="30057"/>
    <cellStyle name="T_Du toan truong tho 25.8.08 3 5 2" xfId="30058"/>
    <cellStyle name="T_Du toan truong tho 25.8.08 3 6" xfId="30061"/>
    <cellStyle name="T_Du toan truong tho 25.8.08 3 6 2" xfId="30062"/>
    <cellStyle name="T_Du toan truong tho 25.8.08 3 7" xfId="30064"/>
    <cellStyle name="T_Du toan truong tho 25.8.08 3 7 2" xfId="30065"/>
    <cellStyle name="T_Du toan truong tho 25.8.08 3 8" xfId="30068"/>
    <cellStyle name="T_Du toan truong tho 25.8.08 3 8 2" xfId="30070"/>
    <cellStyle name="T_Du toan truong tho 25.8.08 4" xfId="30072"/>
    <cellStyle name="T_Du toan truong tho 25.8.08 4 2" xfId="30073"/>
    <cellStyle name="T_Du toan truong tho 25.8.08 4 2 2" xfId="26295"/>
    <cellStyle name="T_Du toan truong tho 25.8.08 4 3" xfId="30074"/>
    <cellStyle name="T_Du toan truong tho 25.8.08 4 3 2" xfId="26302"/>
    <cellStyle name="T_Du toan truong tho 25.8.08 4 4" xfId="30075"/>
    <cellStyle name="T_Du toan truong tho 25.8.08 4 4 2" xfId="27775"/>
    <cellStyle name="T_Du toan truong tho 25.8.08 4 5" xfId="30076"/>
    <cellStyle name="T_Du toan truong tho 25.8.08 4 5 2" xfId="30077"/>
    <cellStyle name="T_Du toan truong tho 25.8.08 4 6" xfId="27643"/>
    <cellStyle name="T_Du toan truong tho 25.8.08 4 6 2" xfId="26182"/>
    <cellStyle name="T_Du toan truong tho 25.8.08 4 7" xfId="30078"/>
    <cellStyle name="T_Du toan truong tho 25.8.08 5" xfId="30079"/>
    <cellStyle name="T_Du toan truong tho 25.8.08 5 2" xfId="30080"/>
    <cellStyle name="T_Du toan truong tho 25.8.08 5 2 2" xfId="26327"/>
    <cellStyle name="T_Du toan truong tho 25.8.08 5 3" xfId="30081"/>
    <cellStyle name="T_Du toan truong tho 25.8.08 5 3 2" xfId="26338"/>
    <cellStyle name="T_Du toan truong tho 25.8.08 5 4" xfId="30082"/>
    <cellStyle name="T_Du toan truong tho 25.8.08 5 4 2" xfId="30083"/>
    <cellStyle name="T_Du toan truong tho 25.8.08 5 5" xfId="30084"/>
    <cellStyle name="T_Du toan truong tho 25.8.08 5 5 2" xfId="30085"/>
    <cellStyle name="T_Du toan truong tho 25.8.08 5 6" xfId="27648"/>
    <cellStyle name="T_Du toan truong tho 25.8.08 5 6 2" xfId="30086"/>
    <cellStyle name="T_Du toan truong tho 25.8.08 5 7" xfId="15643"/>
    <cellStyle name="T_Du toan truong tho 25.8.08 6" xfId="30087"/>
    <cellStyle name="T_Du toan truong tho 25.8.08 6 2" xfId="30088"/>
    <cellStyle name="T_Du toan truong tho 25.8.08 6 2 2" xfId="1613"/>
    <cellStyle name="T_Du toan truong tho 25.8.08 6 3" xfId="30089"/>
    <cellStyle name="T_Du toan truong tho 25.8.08 6 3 2" xfId="30091"/>
    <cellStyle name="T_Du toan truong tho 25.8.08 6 4" xfId="30092"/>
    <cellStyle name="T_Du toan truong tho 25.8.08 6 4 2" xfId="30094"/>
    <cellStyle name="T_Du toan truong tho 25.8.08 6 5" xfId="30095"/>
    <cellStyle name="T_Du toan truong tho 25.8.08 6 5 2" xfId="30096"/>
    <cellStyle name="T_Du toan truong tho 25.8.08 6 6" xfId="27651"/>
    <cellStyle name="T_Du toan truong tho 25.8.08 6 6 2" xfId="30097"/>
    <cellStyle name="T_Du toan truong tho 25.8.08 6 7" xfId="23348"/>
    <cellStyle name="T_Du toan truong tho 25.8.08 7" xfId="30098"/>
    <cellStyle name="T_Du toan truong tho 25.8.08 7 2" xfId="30099"/>
    <cellStyle name="T_Du toan truong tho 25.8.08 8" xfId="30100"/>
    <cellStyle name="T_Du toan truong tho 25.8.08 8 2" xfId="30101"/>
    <cellStyle name="T_Du toan truong tho 25.8.08 9" xfId="20939"/>
    <cellStyle name="T_Du toan truong tho 25.8.08 9 2" xfId="30102"/>
    <cellStyle name="T_Duong NT3_New" xfId="27192"/>
    <cellStyle name="T_Duong NT3_New 10" xfId="30103"/>
    <cellStyle name="T_Duong NT3_New 10 2" xfId="30107"/>
    <cellStyle name="T_Duong NT3_New 11" xfId="1485"/>
    <cellStyle name="T_Duong NT3_New 11 2" xfId="30109"/>
    <cellStyle name="T_Duong NT3_New 2" xfId="27194"/>
    <cellStyle name="T_Duong NT3_New 2 2" xfId="30110"/>
    <cellStyle name="T_Duong NT3_New 2 2 2" xfId="30111"/>
    <cellStyle name="T_Duong NT3_New 2 2 2 2" xfId="30112"/>
    <cellStyle name="T_Duong NT3_New 2 2 3" xfId="30113"/>
    <cellStyle name="T_Duong NT3_New 2 2 3 2" xfId="30114"/>
    <cellStyle name="T_Duong NT3_New 2 2 4" xfId="30116"/>
    <cellStyle name="T_Duong NT3_New 2 2 4 2" xfId="30118"/>
    <cellStyle name="T_Duong NT3_New 2 2 5" xfId="2441"/>
    <cellStyle name="T_Duong NT3_New 2 2 5 2" xfId="29739"/>
    <cellStyle name="T_Duong NT3_New 2 2 6" xfId="560"/>
    <cellStyle name="T_Duong NT3_New 2 2 6 2" xfId="9945"/>
    <cellStyle name="T_Duong NT3_New 2 2 7" xfId="30119"/>
    <cellStyle name="T_Duong NT3_New 2 3" xfId="30120"/>
    <cellStyle name="T_Duong NT3_New 2 3 2" xfId="30121"/>
    <cellStyle name="T_Duong NT3_New 2 3 2 2" xfId="30122"/>
    <cellStyle name="T_Duong NT3_New 2 3 3" xfId="1467"/>
    <cellStyle name="T_Duong NT3_New 2 3 3 2" xfId="30123"/>
    <cellStyle name="T_Duong NT3_New 2 3 4" xfId="30124"/>
    <cellStyle name="T_Duong NT3_New 2 3 4 2" xfId="30126"/>
    <cellStyle name="T_Duong NT3_New 2 3 5" xfId="29786"/>
    <cellStyle name="T_Duong NT3_New 2 3 5 2" xfId="30127"/>
    <cellStyle name="T_Duong NT3_New 2 3 6" xfId="30128"/>
    <cellStyle name="T_Duong NT3_New 2 3 6 2" xfId="19981"/>
    <cellStyle name="T_Duong NT3_New 2 3 7" xfId="30129"/>
    <cellStyle name="T_Duong NT3_New 2 4" xfId="30130"/>
    <cellStyle name="T_Duong NT3_New 2 4 2" xfId="30131"/>
    <cellStyle name="T_Duong NT3_New 2 5" xfId="23527"/>
    <cellStyle name="T_Duong NT3_New 2 5 2" xfId="30133"/>
    <cellStyle name="T_Duong NT3_New 2 6" xfId="30135"/>
    <cellStyle name="T_Duong NT3_New 2 6 2" xfId="30137"/>
    <cellStyle name="T_Duong NT3_New 2 7" xfId="30139"/>
    <cellStyle name="T_Duong NT3_New 2 7 2" xfId="7057"/>
    <cellStyle name="T_Duong NT3_New 2 8" xfId="3905"/>
    <cellStyle name="T_Duong NT3_New 2 8 2" xfId="30141"/>
    <cellStyle name="T_Duong NT3_New 3" xfId="30142"/>
    <cellStyle name="T_Duong NT3_New 3 2" xfId="30143"/>
    <cellStyle name="T_Duong NT3_New 3 2 2" xfId="30145"/>
    <cellStyle name="T_Duong NT3_New 3 2 2 2" xfId="30147"/>
    <cellStyle name="T_Duong NT3_New 3 2 3" xfId="30149"/>
    <cellStyle name="T_Duong NT3_New 3 2 3 2" xfId="30151"/>
    <cellStyle name="T_Duong NT3_New 3 2 4" xfId="30154"/>
    <cellStyle name="T_Duong NT3_New 3 2 4 2" xfId="30156"/>
    <cellStyle name="T_Duong NT3_New 3 2 5" xfId="29801"/>
    <cellStyle name="T_Duong NT3_New 3 2 5 2" xfId="14907"/>
    <cellStyle name="T_Duong NT3_New 3 2 6" xfId="30157"/>
    <cellStyle name="T_Duong NT3_New 3 2 6 2" xfId="14972"/>
    <cellStyle name="T_Duong NT3_New 3 2 7" xfId="30158"/>
    <cellStyle name="T_Duong NT3_New 3 3" xfId="4201"/>
    <cellStyle name="T_Duong NT3_New 3 3 2" xfId="30161"/>
    <cellStyle name="T_Duong NT3_New 3 3 2 2" xfId="30164"/>
    <cellStyle name="T_Duong NT3_New 3 3 3" xfId="30167"/>
    <cellStyle name="T_Duong NT3_New 3 3 3 2" xfId="9202"/>
    <cellStyle name="T_Duong NT3_New 3 3 4" xfId="30169"/>
    <cellStyle name="T_Duong NT3_New 3 3 4 2" xfId="9216"/>
    <cellStyle name="T_Duong NT3_New 3 3 5" xfId="2518"/>
    <cellStyle name="T_Duong NT3_New 3 3 5 2" xfId="9224"/>
    <cellStyle name="T_Duong NT3_New 3 3 6" xfId="30170"/>
    <cellStyle name="T_Duong NT3_New 3 3 6 2" xfId="30172"/>
    <cellStyle name="T_Duong NT3_New 3 3 7" xfId="30174"/>
    <cellStyle name="T_Duong NT3_New 3 4" xfId="30176"/>
    <cellStyle name="T_Duong NT3_New 3 4 2" xfId="30178"/>
    <cellStyle name="T_Duong NT3_New 3 5" xfId="23537"/>
    <cellStyle name="T_Duong NT3_New 3 5 2" xfId="30181"/>
    <cellStyle name="T_Duong NT3_New 3 6" xfId="30183"/>
    <cellStyle name="T_Duong NT3_New 3 6 2" xfId="3680"/>
    <cellStyle name="T_Duong NT3_New 3 7" xfId="30184"/>
    <cellStyle name="T_Duong NT3_New 3 7 2" xfId="24843"/>
    <cellStyle name="T_Duong NT3_New 3 8" xfId="30185"/>
    <cellStyle name="T_Duong NT3_New 3 8 2" xfId="30186"/>
    <cellStyle name="T_Duong NT3_New 4" xfId="30187"/>
    <cellStyle name="T_Duong NT3_New 4 2" xfId="30188"/>
    <cellStyle name="T_Duong NT3_New 4 2 2" xfId="30190"/>
    <cellStyle name="T_Duong NT3_New 4 3" xfId="30191"/>
    <cellStyle name="T_Duong NT3_New 4 3 2" xfId="17192"/>
    <cellStyle name="T_Duong NT3_New 4 4" xfId="30192"/>
    <cellStyle name="T_Duong NT3_New 4 4 2" xfId="30193"/>
    <cellStyle name="T_Duong NT3_New 4 5" xfId="23542"/>
    <cellStyle name="T_Duong NT3_New 4 5 2" xfId="30195"/>
    <cellStyle name="T_Duong NT3_New 4 6" xfId="30197"/>
    <cellStyle name="T_Duong NT3_New 4 6 2" xfId="24875"/>
    <cellStyle name="T_Duong NT3_New 4 7" xfId="30198"/>
    <cellStyle name="T_Duong NT3_New 5" xfId="28896"/>
    <cellStyle name="T_Duong NT3_New 5 2" xfId="30200"/>
    <cellStyle name="T_Duong NT3_New 5 2 2" xfId="13712"/>
    <cellStyle name="T_Duong NT3_New 5 3" xfId="30202"/>
    <cellStyle name="T_Duong NT3_New 5 3 2" xfId="30204"/>
    <cellStyle name="T_Duong NT3_New 5 4" xfId="30206"/>
    <cellStyle name="T_Duong NT3_New 5 4 2" xfId="18381"/>
    <cellStyle name="T_Duong NT3_New 5 5" xfId="23548"/>
    <cellStyle name="T_Duong NT3_New 5 5 2" xfId="30208"/>
    <cellStyle name="T_Duong NT3_New 5 6" xfId="6946"/>
    <cellStyle name="T_Duong NT3_New 5 6 2" xfId="30210"/>
    <cellStyle name="T_Duong NT3_New 5 7" xfId="30212"/>
    <cellStyle name="T_Duong NT3_New 6" xfId="30214"/>
    <cellStyle name="T_Duong NT3_New 6 2" xfId="30216"/>
    <cellStyle name="T_Duong NT3_New 6 2 2" xfId="6552"/>
    <cellStyle name="T_Duong NT3_New 6 3" xfId="30218"/>
    <cellStyle name="T_Duong NT3_New 6 3 2" xfId="5685"/>
    <cellStyle name="T_Duong NT3_New 6 4" xfId="1448"/>
    <cellStyle name="T_Duong NT3_New 6 4 2" xfId="30220"/>
    <cellStyle name="T_Duong NT3_New 6 5" xfId="23554"/>
    <cellStyle name="T_Duong NT3_New 6 5 2" xfId="30222"/>
    <cellStyle name="T_Duong NT3_New 6 6" xfId="24967"/>
    <cellStyle name="T_Duong NT3_New 6 6 2" xfId="30224"/>
    <cellStyle name="T_Duong NT3_New 6 7" xfId="30226"/>
    <cellStyle name="T_Duong NT3_New 7" xfId="30228"/>
    <cellStyle name="T_Duong NT3_New 7 2" xfId="30230"/>
    <cellStyle name="T_Duong NT3_New 8" xfId="9473"/>
    <cellStyle name="T_Duong NT3_New 8 2" xfId="30232"/>
    <cellStyle name="T_Duong NT3_New 9" xfId="20860"/>
    <cellStyle name="T_Duong NT3_New 9 2" xfId="30234"/>
    <cellStyle name="T_Duong NT3_New_2---DATA_SAIN GOBAIN (THEP)_Option 1-British Standard" xfId="30235"/>
    <cellStyle name="T_Duong NT3_New_2---DATA_SAIN GOBAIN (THEP)_Option 1-British Standard 10" xfId="30237"/>
    <cellStyle name="T_Duong NT3_New_2---DATA_SAIN GOBAIN (THEP)_Option 1-British Standard 10 2" xfId="30239"/>
    <cellStyle name="T_Duong NT3_New_2---DATA_SAIN GOBAIN (THEP)_Option 1-British Standard 11" xfId="30240"/>
    <cellStyle name="T_Duong NT3_New_2---DATA_SAIN GOBAIN (THEP)_Option 1-British Standard 11 2" xfId="30241"/>
    <cellStyle name="T_Duong NT3_New_2---DATA_SAIN GOBAIN (THEP)_Option 1-British Standard 12" xfId="30242"/>
    <cellStyle name="T_Duong NT3_New_2---DATA_SAIN GOBAIN (THEP)_Option 1-British Standard 2" xfId="30243"/>
    <cellStyle name="T_Duong NT3_New_2---DATA_SAIN GOBAIN (THEP)_Option 1-British Standard 2 2" xfId="30248"/>
    <cellStyle name="T_Duong NT3_New_2---DATA_SAIN GOBAIN (THEP)_Option 1-British Standard 2 2 2" xfId="30251"/>
    <cellStyle name="T_Duong NT3_New_2---DATA_SAIN GOBAIN (THEP)_Option 1-British Standard 2 2 2 2" xfId="28972"/>
    <cellStyle name="T_Duong NT3_New_2---DATA_SAIN GOBAIN (THEP)_Option 1-British Standard 2 2 3" xfId="30254"/>
    <cellStyle name="T_Duong NT3_New_2---DATA_SAIN GOBAIN (THEP)_Option 1-British Standard 2 2 3 2" xfId="30255"/>
    <cellStyle name="T_Duong NT3_New_2---DATA_SAIN GOBAIN (THEP)_Option 1-British Standard 2 2 4" xfId="30256"/>
    <cellStyle name="T_Duong NT3_New_2---DATA_SAIN GOBAIN (THEP)_Option 1-British Standard 2 2 4 2" xfId="7120"/>
    <cellStyle name="T_Duong NT3_New_2---DATA_SAIN GOBAIN (THEP)_Option 1-British Standard 2 2 5" xfId="20659"/>
    <cellStyle name="T_Duong NT3_New_2---DATA_SAIN GOBAIN (THEP)_Option 1-British Standard 2 2 5 2" xfId="16051"/>
    <cellStyle name="T_Duong NT3_New_2---DATA_SAIN GOBAIN (THEP)_Option 1-British Standard 2 2 6" xfId="30258"/>
    <cellStyle name="T_Duong NT3_New_2---DATA_SAIN GOBAIN (THEP)_Option 1-British Standard 2 2 6 2" xfId="16093"/>
    <cellStyle name="T_Duong NT3_New_2---DATA_SAIN GOBAIN (THEP)_Option 1-British Standard 2 2 7" xfId="30259"/>
    <cellStyle name="T_Duong NT3_New_2---DATA_SAIN GOBAIN (THEP)_Option 1-British Standard 2 3" xfId="30261"/>
    <cellStyle name="T_Duong NT3_New_2---DATA_SAIN GOBAIN (THEP)_Option 1-British Standard 2 3 2" xfId="30265"/>
    <cellStyle name="T_Duong NT3_New_2---DATA_SAIN GOBAIN (THEP)_Option 1-British Standard 2 3 2 2" xfId="2516"/>
    <cellStyle name="T_Duong NT3_New_2---DATA_SAIN GOBAIN (THEP)_Option 1-British Standard 2 3 3" xfId="30268"/>
    <cellStyle name="T_Duong NT3_New_2---DATA_SAIN GOBAIN (THEP)_Option 1-British Standard 2 3 3 2" xfId="20492"/>
    <cellStyle name="T_Duong NT3_New_2---DATA_SAIN GOBAIN (THEP)_Option 1-British Standard 2 3 4" xfId="30269"/>
    <cellStyle name="T_Duong NT3_New_2---DATA_SAIN GOBAIN (THEP)_Option 1-British Standard 2 3 4 2" xfId="30271"/>
    <cellStyle name="T_Duong NT3_New_2---DATA_SAIN GOBAIN (THEP)_Option 1-British Standard 2 3 5" xfId="20664"/>
    <cellStyle name="T_Duong NT3_New_2---DATA_SAIN GOBAIN (THEP)_Option 1-British Standard 2 3 5 2" xfId="30272"/>
    <cellStyle name="T_Duong NT3_New_2---DATA_SAIN GOBAIN (THEP)_Option 1-British Standard 2 3 6" xfId="30273"/>
    <cellStyle name="T_Duong NT3_New_2---DATA_SAIN GOBAIN (THEP)_Option 1-British Standard 2 3 6 2" xfId="27383"/>
    <cellStyle name="T_Duong NT3_New_2---DATA_SAIN GOBAIN (THEP)_Option 1-British Standard 2 3 7" xfId="30274"/>
    <cellStyle name="T_Duong NT3_New_2---DATA_SAIN GOBAIN (THEP)_Option 1-British Standard 2 4" xfId="13205"/>
    <cellStyle name="T_Duong NT3_New_2---DATA_SAIN GOBAIN (THEP)_Option 1-British Standard 2 4 2" xfId="30275"/>
    <cellStyle name="T_Duong NT3_New_2---DATA_SAIN GOBAIN (THEP)_Option 1-British Standard 2 5" xfId="30278"/>
    <cellStyle name="T_Duong NT3_New_2---DATA_SAIN GOBAIN (THEP)_Option 1-British Standard 2 5 2" xfId="30281"/>
    <cellStyle name="T_Duong NT3_New_2---DATA_SAIN GOBAIN (THEP)_Option 1-British Standard 2 6" xfId="18348"/>
    <cellStyle name="T_Duong NT3_New_2---DATA_SAIN GOBAIN (THEP)_Option 1-British Standard 2 6 2" xfId="15857"/>
    <cellStyle name="T_Duong NT3_New_2---DATA_SAIN GOBAIN (THEP)_Option 1-British Standard 2 7" xfId="30283"/>
    <cellStyle name="T_Duong NT3_New_2---DATA_SAIN GOBAIN (THEP)_Option 1-British Standard 2 7 2" xfId="18052"/>
    <cellStyle name="T_Duong NT3_New_2---DATA_SAIN GOBAIN (THEP)_Option 1-British Standard 2 8" xfId="30284"/>
    <cellStyle name="T_Duong NT3_New_2---DATA_SAIN GOBAIN (THEP)_Option 1-British Standard 2 8 2" xfId="18081"/>
    <cellStyle name="T_Duong NT3_New_2---DATA_SAIN GOBAIN (THEP)_Option 1-British Standard 2 9" xfId="18302"/>
    <cellStyle name="T_Duong NT3_New_2---DATA_SAIN GOBAIN (THEP)_Option 1-British Standard 3" xfId="9627"/>
    <cellStyle name="T_Duong NT3_New_2---DATA_SAIN GOBAIN (THEP)_Option 1-British Standard 3 2" xfId="30286"/>
    <cellStyle name="T_Duong NT3_New_2---DATA_SAIN GOBAIN (THEP)_Option 1-British Standard 3 2 2" xfId="1683"/>
    <cellStyle name="T_Duong NT3_New_2---DATA_SAIN GOBAIN (THEP)_Option 1-British Standard 3 2 2 2" xfId="6369"/>
    <cellStyle name="T_Duong NT3_New_2---DATA_SAIN GOBAIN (THEP)_Option 1-British Standard 3 2 3" xfId="1646"/>
    <cellStyle name="T_Duong NT3_New_2---DATA_SAIN GOBAIN (THEP)_Option 1-British Standard 3 2 3 2" xfId="10858"/>
    <cellStyle name="T_Duong NT3_New_2---DATA_SAIN GOBAIN (THEP)_Option 1-British Standard 3 2 4" xfId="29444"/>
    <cellStyle name="T_Duong NT3_New_2---DATA_SAIN GOBAIN (THEP)_Option 1-British Standard 3 2 4 2" xfId="29449"/>
    <cellStyle name="T_Duong NT3_New_2---DATA_SAIN GOBAIN (THEP)_Option 1-British Standard 3 2 5" xfId="20676"/>
    <cellStyle name="T_Duong NT3_New_2---DATA_SAIN GOBAIN (THEP)_Option 1-British Standard 3 2 5 2" xfId="29451"/>
    <cellStyle name="T_Duong NT3_New_2---DATA_SAIN GOBAIN (THEP)_Option 1-British Standard 3 2 6" xfId="30289"/>
    <cellStyle name="T_Duong NT3_New_2---DATA_SAIN GOBAIN (THEP)_Option 1-British Standard 3 2 6 2" xfId="30290"/>
    <cellStyle name="T_Duong NT3_New_2---DATA_SAIN GOBAIN (THEP)_Option 1-British Standard 3 2 7" xfId="30291"/>
    <cellStyle name="T_Duong NT3_New_2---DATA_SAIN GOBAIN (THEP)_Option 1-British Standard 3 3" xfId="30292"/>
    <cellStyle name="T_Duong NT3_New_2---DATA_SAIN GOBAIN (THEP)_Option 1-British Standard 3 3 2" xfId="28286"/>
    <cellStyle name="T_Duong NT3_New_2---DATA_SAIN GOBAIN (THEP)_Option 1-British Standard 3 3 2 2" xfId="6576"/>
    <cellStyle name="T_Duong NT3_New_2---DATA_SAIN GOBAIN (THEP)_Option 1-British Standard 3 3 3" xfId="28300"/>
    <cellStyle name="T_Duong NT3_New_2---DATA_SAIN GOBAIN (THEP)_Option 1-British Standard 3 3 3 2" xfId="19724"/>
    <cellStyle name="T_Duong NT3_New_2---DATA_SAIN GOBAIN (THEP)_Option 1-British Standard 3 3 4" xfId="28311"/>
    <cellStyle name="T_Duong NT3_New_2---DATA_SAIN GOBAIN (THEP)_Option 1-British Standard 3 3 4 2" xfId="28318"/>
    <cellStyle name="T_Duong NT3_New_2---DATA_SAIN GOBAIN (THEP)_Option 1-British Standard 3 3 5" xfId="20681"/>
    <cellStyle name="T_Duong NT3_New_2---DATA_SAIN GOBAIN (THEP)_Option 1-British Standard 3 3 5 2" xfId="28342"/>
    <cellStyle name="T_Duong NT3_New_2---DATA_SAIN GOBAIN (THEP)_Option 1-British Standard 3 3 6" xfId="28344"/>
    <cellStyle name="T_Duong NT3_New_2---DATA_SAIN GOBAIN (THEP)_Option 1-British Standard 3 3 6 2" xfId="28347"/>
    <cellStyle name="T_Duong NT3_New_2---DATA_SAIN GOBAIN (THEP)_Option 1-British Standard 3 3 7" xfId="28350"/>
    <cellStyle name="T_Duong NT3_New_2---DATA_SAIN GOBAIN (THEP)_Option 1-British Standard 3 4" xfId="14218"/>
    <cellStyle name="T_Duong NT3_New_2---DATA_SAIN GOBAIN (THEP)_Option 1-British Standard 3 4 2" xfId="28371"/>
    <cellStyle name="T_Duong NT3_New_2---DATA_SAIN GOBAIN (THEP)_Option 1-British Standard 3 5" xfId="30294"/>
    <cellStyle name="T_Duong NT3_New_2---DATA_SAIN GOBAIN (THEP)_Option 1-British Standard 3 5 2" xfId="678"/>
    <cellStyle name="T_Duong NT3_New_2---DATA_SAIN GOBAIN (THEP)_Option 1-British Standard 3 6" xfId="18350"/>
    <cellStyle name="T_Duong NT3_New_2---DATA_SAIN GOBAIN (THEP)_Option 1-British Standard 3 6 2" xfId="28432"/>
    <cellStyle name="T_Duong NT3_New_2---DATA_SAIN GOBAIN (THEP)_Option 1-British Standard 3 7" xfId="30296"/>
    <cellStyle name="T_Duong NT3_New_2---DATA_SAIN GOBAIN (THEP)_Option 1-British Standard 3 7 2" xfId="28453"/>
    <cellStyle name="T_Duong NT3_New_2---DATA_SAIN GOBAIN (THEP)_Option 1-British Standard 3 8" xfId="30297"/>
    <cellStyle name="T_Duong NT3_New_2---DATA_SAIN GOBAIN (THEP)_Option 1-British Standard 3 8 2" xfId="28465"/>
    <cellStyle name="T_Duong NT3_New_2---DATA_SAIN GOBAIN (THEP)_Option 1-British Standard 3 9" xfId="18327"/>
    <cellStyle name="T_Duong NT3_New_2---DATA_SAIN GOBAIN (THEP)_Option 1-British Standard 4" xfId="30299"/>
    <cellStyle name="T_Duong NT3_New_2---DATA_SAIN GOBAIN (THEP)_Option 1-British Standard 4 2" xfId="6542"/>
    <cellStyle name="T_Duong NT3_New_2---DATA_SAIN GOBAIN (THEP)_Option 1-British Standard 4 2 2" xfId="29494"/>
    <cellStyle name="T_Duong NT3_New_2---DATA_SAIN GOBAIN (THEP)_Option 1-British Standard 4 3" xfId="30300"/>
    <cellStyle name="T_Duong NT3_New_2---DATA_SAIN GOBAIN (THEP)_Option 1-British Standard 4 3 2" xfId="17304"/>
    <cellStyle name="T_Duong NT3_New_2---DATA_SAIN GOBAIN (THEP)_Option 1-British Standard 4 4" xfId="14220"/>
    <cellStyle name="T_Duong NT3_New_2---DATA_SAIN GOBAIN (THEP)_Option 1-British Standard 4 4 2" xfId="30301"/>
    <cellStyle name="T_Duong NT3_New_2---DATA_SAIN GOBAIN (THEP)_Option 1-British Standard 4 5" xfId="30302"/>
    <cellStyle name="T_Duong NT3_New_2---DATA_SAIN GOBAIN (THEP)_Option 1-British Standard 4 5 2" xfId="30303"/>
    <cellStyle name="T_Duong NT3_New_2---DATA_SAIN GOBAIN (THEP)_Option 1-British Standard 4 6" xfId="30304"/>
    <cellStyle name="T_Duong NT3_New_2---DATA_SAIN GOBAIN (THEP)_Option 1-British Standard 4 6 2" xfId="30305"/>
    <cellStyle name="T_Duong NT3_New_2---DATA_SAIN GOBAIN (THEP)_Option 1-British Standard 4 7" xfId="30306"/>
    <cellStyle name="T_Duong NT3_New_2---DATA_SAIN GOBAIN (THEP)_Option 1-British Standard 5" xfId="29630"/>
    <cellStyle name="T_Duong NT3_New_2---DATA_SAIN GOBAIN (THEP)_Option 1-British Standard 5 2" xfId="29632"/>
    <cellStyle name="T_Duong NT3_New_2---DATA_SAIN GOBAIN (THEP)_Option 1-British Standard 5 2 2" xfId="29518"/>
    <cellStyle name="T_Duong NT3_New_2---DATA_SAIN GOBAIN (THEP)_Option 1-British Standard 5 3" xfId="30307"/>
    <cellStyle name="T_Duong NT3_New_2---DATA_SAIN GOBAIN (THEP)_Option 1-British Standard 5 3 2" xfId="29528"/>
    <cellStyle name="T_Duong NT3_New_2---DATA_SAIN GOBAIN (THEP)_Option 1-British Standard 5 4" xfId="14224"/>
    <cellStyle name="T_Duong NT3_New_2---DATA_SAIN GOBAIN (THEP)_Option 1-British Standard 5 4 2" xfId="11513"/>
    <cellStyle name="T_Duong NT3_New_2---DATA_SAIN GOBAIN (THEP)_Option 1-British Standard 5 5" xfId="30308"/>
    <cellStyle name="T_Duong NT3_New_2---DATA_SAIN GOBAIN (THEP)_Option 1-British Standard 5 5 2" xfId="6167"/>
    <cellStyle name="T_Duong NT3_New_2---DATA_SAIN GOBAIN (THEP)_Option 1-British Standard 5 6" xfId="30309"/>
    <cellStyle name="T_Duong NT3_New_2---DATA_SAIN GOBAIN (THEP)_Option 1-British Standard 5 6 2" xfId="11586"/>
    <cellStyle name="T_Duong NT3_New_2---DATA_SAIN GOBAIN (THEP)_Option 1-British Standard 5 7" xfId="30310"/>
    <cellStyle name="T_Duong NT3_New_2---DATA_SAIN GOBAIN (THEP)_Option 1-British Standard 6" xfId="29634"/>
    <cellStyle name="T_Duong NT3_New_2---DATA_SAIN GOBAIN (THEP)_Option 1-British Standard 6 2" xfId="29636"/>
    <cellStyle name="T_Duong NT3_New_2---DATA_SAIN GOBAIN (THEP)_Option 1-British Standard 6 2 2" xfId="30311"/>
    <cellStyle name="T_Duong NT3_New_2---DATA_SAIN GOBAIN (THEP)_Option 1-British Standard 6 3" xfId="30312"/>
    <cellStyle name="T_Duong NT3_New_2---DATA_SAIN GOBAIN (THEP)_Option 1-British Standard 6 3 2" xfId="30313"/>
    <cellStyle name="T_Duong NT3_New_2---DATA_SAIN GOBAIN (THEP)_Option 1-British Standard 6 4" xfId="30314"/>
    <cellStyle name="T_Duong NT3_New_2---DATA_SAIN GOBAIN (THEP)_Option 1-British Standard 6 4 2" xfId="8429"/>
    <cellStyle name="T_Duong NT3_New_2---DATA_SAIN GOBAIN (THEP)_Option 1-British Standard 6 5" xfId="30315"/>
    <cellStyle name="T_Duong NT3_New_2---DATA_SAIN GOBAIN (THEP)_Option 1-British Standard 6 5 2" xfId="11785"/>
    <cellStyle name="T_Duong NT3_New_2---DATA_SAIN GOBAIN (THEP)_Option 1-British Standard 6 6" xfId="30316"/>
    <cellStyle name="T_Duong NT3_New_2---DATA_SAIN GOBAIN (THEP)_Option 1-British Standard 6 6 2" xfId="11845"/>
    <cellStyle name="T_Duong NT3_New_2---DATA_SAIN GOBAIN (THEP)_Option 1-British Standard 6 7" xfId="30317"/>
    <cellStyle name="T_Duong NT3_New_2---DATA_SAIN GOBAIN (THEP)_Option 1-British Standard 7" xfId="25220"/>
    <cellStyle name="T_Duong NT3_New_2---DATA_SAIN GOBAIN (THEP)_Option 1-British Standard 7 2" xfId="25223"/>
    <cellStyle name="T_Duong NT3_New_2---DATA_SAIN GOBAIN (THEP)_Option 1-British Standard 8" xfId="29638"/>
    <cellStyle name="T_Duong NT3_New_2---DATA_SAIN GOBAIN (THEP)_Option 1-British Standard 8 2" xfId="29640"/>
    <cellStyle name="T_Duong NT3_New_2---DATA_SAIN GOBAIN (THEP)_Option 1-British Standard 9" xfId="29642"/>
    <cellStyle name="T_Duong NT3_New_2---DATA_SAIN GOBAIN (THEP)_Option 1-British Standard 9 2" xfId="29644"/>
    <cellStyle name="T_giatonghop thanhtoan d1" xfId="30318"/>
    <cellStyle name="T_giatonghop thanhtoan d1 10" xfId="10795"/>
    <cellStyle name="T_giatonghop thanhtoan d1 10 2" xfId="10302"/>
    <cellStyle name="T_giatonghop thanhtoan d1 11" xfId="10854"/>
    <cellStyle name="T_giatonghop thanhtoan d1 11 2" xfId="10352"/>
    <cellStyle name="T_giatonghop thanhtoan d1 2" xfId="30319"/>
    <cellStyle name="T_giatonghop thanhtoan d1 2 2" xfId="30320"/>
    <cellStyle name="T_giatonghop thanhtoan d1 2 2 2" xfId="30321"/>
    <cellStyle name="T_giatonghop thanhtoan d1 2 2 2 2" xfId="30323"/>
    <cellStyle name="T_giatonghop thanhtoan d1 2 2 3" xfId="30324"/>
    <cellStyle name="T_giatonghop thanhtoan d1 2 2 3 2" xfId="3541"/>
    <cellStyle name="T_giatonghop thanhtoan d1 2 2 4" xfId="27469"/>
    <cellStyle name="T_giatonghop thanhtoan d1 2 2 4 2" xfId="16422"/>
    <cellStyle name="T_giatonghop thanhtoan d1 2 2 5" xfId="27479"/>
    <cellStyle name="T_giatonghop thanhtoan d1 2 2 5 2" xfId="3934"/>
    <cellStyle name="T_giatonghop thanhtoan d1 2 2 6" xfId="27493"/>
    <cellStyle name="T_giatonghop thanhtoan d1 2 2 6 2" xfId="27496"/>
    <cellStyle name="T_giatonghop thanhtoan d1 2 2 7" xfId="27499"/>
    <cellStyle name="T_giatonghop thanhtoan d1 2 3" xfId="4743"/>
    <cellStyle name="T_giatonghop thanhtoan d1 2 3 2" xfId="30326"/>
    <cellStyle name="T_giatonghop thanhtoan d1 2 3 2 2" xfId="30327"/>
    <cellStyle name="T_giatonghop thanhtoan d1 2 3 3" xfId="30328"/>
    <cellStyle name="T_giatonghop thanhtoan d1 2 3 3 2" xfId="30330"/>
    <cellStyle name="T_giatonghop thanhtoan d1 2 3 4" xfId="27521"/>
    <cellStyle name="T_giatonghop thanhtoan d1 2 3 4 2" xfId="27523"/>
    <cellStyle name="T_giatonghop thanhtoan d1 2 3 5" xfId="27526"/>
    <cellStyle name="T_giatonghop thanhtoan d1 2 3 5 2" xfId="27528"/>
    <cellStyle name="T_giatonghop thanhtoan d1 2 3 6" xfId="27531"/>
    <cellStyle name="T_giatonghop thanhtoan d1 2 3 6 2" xfId="27534"/>
    <cellStyle name="T_giatonghop thanhtoan d1 2 3 7" xfId="19625"/>
    <cellStyle name="T_giatonghop thanhtoan d1 2 4" xfId="30331"/>
    <cellStyle name="T_giatonghop thanhtoan d1 2 4 2" xfId="30332"/>
    <cellStyle name="T_giatonghop thanhtoan d1 2 5" xfId="30334"/>
    <cellStyle name="T_giatonghop thanhtoan d1 2 5 2" xfId="15921"/>
    <cellStyle name="T_giatonghop thanhtoan d1 2 6" xfId="30335"/>
    <cellStyle name="T_giatonghop thanhtoan d1 2 6 2" xfId="15948"/>
    <cellStyle name="T_giatonghop thanhtoan d1 2 7" xfId="30336"/>
    <cellStyle name="T_giatonghop thanhtoan d1 2 7 2" xfId="30337"/>
    <cellStyle name="T_giatonghop thanhtoan d1 2 8" xfId="3209"/>
    <cellStyle name="T_giatonghop thanhtoan d1 2 8 2" xfId="30338"/>
    <cellStyle name="T_giatonghop thanhtoan d1 3" xfId="30339"/>
    <cellStyle name="T_giatonghop thanhtoan d1 3 2" xfId="30340"/>
    <cellStyle name="T_giatonghop thanhtoan d1 3 2 2" xfId="30341"/>
    <cellStyle name="T_giatonghop thanhtoan d1 3 2 2 2" xfId="30342"/>
    <cellStyle name="T_giatonghop thanhtoan d1 3 2 3" xfId="30343"/>
    <cellStyle name="T_giatonghop thanhtoan d1 3 2 3 2" xfId="20941"/>
    <cellStyle name="T_giatonghop thanhtoan d1 3 2 4" xfId="30345"/>
    <cellStyle name="T_giatonghop thanhtoan d1 3 2 4 2" xfId="20953"/>
    <cellStyle name="T_giatonghop thanhtoan d1 3 2 5" xfId="30346"/>
    <cellStyle name="T_giatonghop thanhtoan d1 3 2 5 2" xfId="30347"/>
    <cellStyle name="T_giatonghop thanhtoan d1 3 2 6" xfId="30348"/>
    <cellStyle name="T_giatonghop thanhtoan d1 3 2 6 2" xfId="30349"/>
    <cellStyle name="T_giatonghop thanhtoan d1 3 2 7" xfId="30350"/>
    <cellStyle name="T_giatonghop thanhtoan d1 3 3" xfId="30351"/>
    <cellStyle name="T_giatonghop thanhtoan d1 3 3 2" xfId="30352"/>
    <cellStyle name="T_giatonghop thanhtoan d1 3 3 2 2" xfId="30353"/>
    <cellStyle name="T_giatonghop thanhtoan d1 3 3 3" xfId="30355"/>
    <cellStyle name="T_giatonghop thanhtoan d1 3 3 3 2" xfId="30358"/>
    <cellStyle name="T_giatonghop thanhtoan d1 3 3 4" xfId="30360"/>
    <cellStyle name="T_giatonghop thanhtoan d1 3 3 4 2" xfId="30362"/>
    <cellStyle name="T_giatonghop thanhtoan d1 3 3 5" xfId="30365"/>
    <cellStyle name="T_giatonghop thanhtoan d1 3 3 5 2" xfId="30367"/>
    <cellStyle name="T_giatonghop thanhtoan d1 3 3 6" xfId="30371"/>
    <cellStyle name="T_giatonghop thanhtoan d1 3 3 6 2" xfId="30373"/>
    <cellStyle name="T_giatonghop thanhtoan d1 3 3 7" xfId="30377"/>
    <cellStyle name="T_giatonghop thanhtoan d1 3 4" xfId="30379"/>
    <cellStyle name="T_giatonghop thanhtoan d1 3 4 2" xfId="30380"/>
    <cellStyle name="T_giatonghop thanhtoan d1 3 5" xfId="14136"/>
    <cellStyle name="T_giatonghop thanhtoan d1 3 5 2" xfId="14139"/>
    <cellStyle name="T_giatonghop thanhtoan d1 3 6" xfId="14198"/>
    <cellStyle name="T_giatonghop thanhtoan d1 3 6 2" xfId="5970"/>
    <cellStyle name="T_giatonghop thanhtoan d1 3 7" xfId="14232"/>
    <cellStyle name="T_giatonghop thanhtoan d1 3 7 2" xfId="12562"/>
    <cellStyle name="T_giatonghop thanhtoan d1 3 8" xfId="14245"/>
    <cellStyle name="T_giatonghop thanhtoan d1 3 8 2" xfId="14248"/>
    <cellStyle name="T_giatonghop thanhtoan d1 4" xfId="30381"/>
    <cellStyle name="T_giatonghop thanhtoan d1 4 2" xfId="30382"/>
    <cellStyle name="T_giatonghop thanhtoan d1 4 2 2" xfId="1345"/>
    <cellStyle name="T_giatonghop thanhtoan d1 4 3" xfId="30383"/>
    <cellStyle name="T_giatonghop thanhtoan d1 4 3 2" xfId="19516"/>
    <cellStyle name="T_giatonghop thanhtoan d1 4 4" xfId="30384"/>
    <cellStyle name="T_giatonghop thanhtoan d1 4 4 2" xfId="30385"/>
    <cellStyle name="T_giatonghop thanhtoan d1 4 5" xfId="30387"/>
    <cellStyle name="T_giatonghop thanhtoan d1 4 5 2" xfId="28536"/>
    <cellStyle name="T_giatonghop thanhtoan d1 4 6" xfId="30388"/>
    <cellStyle name="T_giatonghop thanhtoan d1 4 6 2" xfId="30389"/>
    <cellStyle name="T_giatonghop thanhtoan d1 4 7" xfId="30390"/>
    <cellStyle name="T_giatonghop thanhtoan d1 5" xfId="30391"/>
    <cellStyle name="T_giatonghop thanhtoan d1 5 2" xfId="30392"/>
    <cellStyle name="T_giatonghop thanhtoan d1 5 2 2" xfId="30393"/>
    <cellStyle name="T_giatonghop thanhtoan d1 5 3" xfId="456"/>
    <cellStyle name="T_giatonghop thanhtoan d1 5 3 2" xfId="30394"/>
    <cellStyle name="T_giatonghop thanhtoan d1 5 4" xfId="18432"/>
    <cellStyle name="T_giatonghop thanhtoan d1 5 4 2" xfId="18434"/>
    <cellStyle name="T_giatonghop thanhtoan d1 5 5" xfId="18491"/>
    <cellStyle name="T_giatonghop thanhtoan d1 5 5 2" xfId="18498"/>
    <cellStyle name="T_giatonghop thanhtoan d1 5 6" xfId="18534"/>
    <cellStyle name="T_giatonghop thanhtoan d1 5 6 2" xfId="18538"/>
    <cellStyle name="T_giatonghop thanhtoan d1 5 7" xfId="18562"/>
    <cellStyle name="T_giatonghop thanhtoan d1 6" xfId="1316"/>
    <cellStyle name="T_giatonghop thanhtoan d1 6 2" xfId="30395"/>
    <cellStyle name="T_giatonghop thanhtoan d1 6 2 2" xfId="30396"/>
    <cellStyle name="T_giatonghop thanhtoan d1 6 3" xfId="30397"/>
    <cellStyle name="T_giatonghop thanhtoan d1 6 3 2" xfId="16030"/>
    <cellStyle name="T_giatonghop thanhtoan d1 6 4" xfId="30398"/>
    <cellStyle name="T_giatonghop thanhtoan d1 6 4 2" xfId="30399"/>
    <cellStyle name="T_giatonghop thanhtoan d1 6 5" xfId="30400"/>
    <cellStyle name="T_giatonghop thanhtoan d1 6 5 2" xfId="30402"/>
    <cellStyle name="T_giatonghop thanhtoan d1 6 6" xfId="30403"/>
    <cellStyle name="T_giatonghop thanhtoan d1 6 6 2" xfId="30404"/>
    <cellStyle name="T_giatonghop thanhtoan d1 6 7" xfId="30405"/>
    <cellStyle name="T_giatonghop thanhtoan d1 7" xfId="13160"/>
    <cellStyle name="T_giatonghop thanhtoan d1 7 2" xfId="30406"/>
    <cellStyle name="T_giatonghop thanhtoan d1 8" xfId="30407"/>
    <cellStyle name="T_giatonghop thanhtoan d1 8 2" xfId="30408"/>
    <cellStyle name="T_giatonghop thanhtoan d1 9" xfId="30409"/>
    <cellStyle name="T_giatonghop thanhtoan d1 9 2" xfId="3524"/>
    <cellStyle name="T_Khoi luong thuc te" xfId="14637"/>
    <cellStyle name="T_Khoi luong thuc te 10" xfId="12847"/>
    <cellStyle name="T_Khoi luong thuc te 10 2" xfId="30410"/>
    <cellStyle name="T_Khoi luong thuc te 11" xfId="30033"/>
    <cellStyle name="T_Khoi luong thuc te 11 2" xfId="5552"/>
    <cellStyle name="T_Khoi luong thuc te 2" xfId="30411"/>
    <cellStyle name="T_Khoi luong thuc te 2 2" xfId="30412"/>
    <cellStyle name="T_Khoi luong thuc te 2 2 2" xfId="30414"/>
    <cellStyle name="T_Khoi luong thuc te 2 2 2 2" xfId="30416"/>
    <cellStyle name="T_Khoi luong thuc te 2 2 3" xfId="30417"/>
    <cellStyle name="T_Khoi luong thuc te 2 2 3 2" xfId="30418"/>
    <cellStyle name="T_Khoi luong thuc te 2 2 4" xfId="30419"/>
    <cellStyle name="T_Khoi luong thuc te 2 2 4 2" xfId="30421"/>
    <cellStyle name="T_Khoi luong thuc te 2 2 5" xfId="30422"/>
    <cellStyle name="T_Khoi luong thuc te 2 2 5 2" xfId="30423"/>
    <cellStyle name="T_Khoi luong thuc te 2 2 6" xfId="30424"/>
    <cellStyle name="T_Khoi luong thuc te 2 2 6 2" xfId="5413"/>
    <cellStyle name="T_Khoi luong thuc te 2 2 7" xfId="30425"/>
    <cellStyle name="T_Khoi luong thuc te 2 3" xfId="30426"/>
    <cellStyle name="T_Khoi luong thuc te 2 3 2" xfId="30428"/>
    <cellStyle name="T_Khoi luong thuc te 2 3 2 2" xfId="30429"/>
    <cellStyle name="T_Khoi luong thuc te 2 3 3" xfId="30430"/>
    <cellStyle name="T_Khoi luong thuc te 2 3 3 2" xfId="28226"/>
    <cellStyle name="T_Khoi luong thuc te 2 3 4" xfId="30431"/>
    <cellStyle name="T_Khoi luong thuc te 2 3 4 2" xfId="30433"/>
    <cellStyle name="T_Khoi luong thuc te 2 3 5" xfId="30434"/>
    <cellStyle name="T_Khoi luong thuc te 2 3 5 2" xfId="30435"/>
    <cellStyle name="T_Khoi luong thuc te 2 3 6" xfId="27982"/>
    <cellStyle name="T_Khoi luong thuc te 2 3 6 2" xfId="30436"/>
    <cellStyle name="T_Khoi luong thuc te 2 3 7" xfId="30437"/>
    <cellStyle name="T_Khoi luong thuc te 2 4" xfId="3515"/>
    <cellStyle name="T_Khoi luong thuc te 2 4 2" xfId="30438"/>
    <cellStyle name="T_Khoi luong thuc te 2 5" xfId="30439"/>
    <cellStyle name="T_Khoi luong thuc te 2 5 2" xfId="30441"/>
    <cellStyle name="T_Khoi luong thuc te 2 6" xfId="30442"/>
    <cellStyle name="T_Khoi luong thuc te 2 6 2" xfId="30444"/>
    <cellStyle name="T_Khoi luong thuc te 2 7" xfId="30445"/>
    <cellStyle name="T_Khoi luong thuc te 2 7 2" xfId="30446"/>
    <cellStyle name="T_Khoi luong thuc te 2 8" xfId="30447"/>
    <cellStyle name="T_Khoi luong thuc te 2 8 2" xfId="30448"/>
    <cellStyle name="T_Khoi luong thuc te 3" xfId="30449"/>
    <cellStyle name="T_Khoi luong thuc te 3 2" xfId="4616"/>
    <cellStyle name="T_Khoi luong thuc te 3 2 2" xfId="30450"/>
    <cellStyle name="T_Khoi luong thuc te 3 2 2 2" xfId="24192"/>
    <cellStyle name="T_Khoi luong thuc te 3 2 3" xfId="30452"/>
    <cellStyle name="T_Khoi luong thuc te 3 2 3 2" xfId="3418"/>
    <cellStyle name="T_Khoi luong thuc te 3 2 4" xfId="30453"/>
    <cellStyle name="T_Khoi luong thuc te 3 2 4 2" xfId="30456"/>
    <cellStyle name="T_Khoi luong thuc te 3 2 5" xfId="25938"/>
    <cellStyle name="T_Khoi luong thuc te 3 2 5 2" xfId="7258"/>
    <cellStyle name="T_Khoi luong thuc te 3 2 6" xfId="30457"/>
    <cellStyle name="T_Khoi luong thuc te 3 2 6 2" xfId="30458"/>
    <cellStyle name="T_Khoi luong thuc te 3 2 7" xfId="22027"/>
    <cellStyle name="T_Khoi luong thuc te 3 3" xfId="30459"/>
    <cellStyle name="T_Khoi luong thuc te 3 3 2" xfId="30461"/>
    <cellStyle name="T_Khoi luong thuc te 3 3 2 2" xfId="30462"/>
    <cellStyle name="T_Khoi luong thuc te 3 3 3" xfId="30464"/>
    <cellStyle name="T_Khoi luong thuc te 3 3 3 2" xfId="30465"/>
    <cellStyle name="T_Khoi luong thuc te 3 3 4" xfId="30467"/>
    <cellStyle name="T_Khoi luong thuc te 3 3 4 2" xfId="30469"/>
    <cellStyle name="T_Khoi luong thuc te 3 3 5" xfId="25940"/>
    <cellStyle name="T_Khoi luong thuc te 3 3 5 2" xfId="30472"/>
    <cellStyle name="T_Khoi luong thuc te 3 3 6" xfId="30475"/>
    <cellStyle name="T_Khoi luong thuc te 3 3 6 2" xfId="30476"/>
    <cellStyle name="T_Khoi luong thuc te 3 3 7" xfId="22030"/>
    <cellStyle name="T_Khoi luong thuc te 3 4" xfId="2844"/>
    <cellStyle name="T_Khoi luong thuc te 3 4 2" xfId="30477"/>
    <cellStyle name="T_Khoi luong thuc te 3 5" xfId="30478"/>
    <cellStyle name="T_Khoi luong thuc te 3 5 2" xfId="30480"/>
    <cellStyle name="T_Khoi luong thuc te 3 6" xfId="30481"/>
    <cellStyle name="T_Khoi luong thuc te 3 6 2" xfId="30483"/>
    <cellStyle name="T_Khoi luong thuc te 3 7" xfId="30484"/>
    <cellStyle name="T_Khoi luong thuc te 3 7 2" xfId="30485"/>
    <cellStyle name="T_Khoi luong thuc te 3 8" xfId="30486"/>
    <cellStyle name="T_Khoi luong thuc te 3 8 2" xfId="30487"/>
    <cellStyle name="T_Khoi luong thuc te 4" xfId="30488"/>
    <cellStyle name="T_Khoi luong thuc te 4 2" xfId="30489"/>
    <cellStyle name="T_Khoi luong thuc te 4 2 2" xfId="30491"/>
    <cellStyle name="T_Khoi luong thuc te 4 3" xfId="29962"/>
    <cellStyle name="T_Khoi luong thuc te 4 3 2" xfId="30493"/>
    <cellStyle name="T_Khoi luong thuc te 4 4" xfId="8531"/>
    <cellStyle name="T_Khoi luong thuc te 4 4 2" xfId="30494"/>
    <cellStyle name="T_Khoi luong thuc te 4 5" xfId="30495"/>
    <cellStyle name="T_Khoi luong thuc te 4 5 2" xfId="30496"/>
    <cellStyle name="T_Khoi luong thuc te 4 6" xfId="30497"/>
    <cellStyle name="T_Khoi luong thuc te 4 6 2" xfId="30499"/>
    <cellStyle name="T_Khoi luong thuc te 4 7" xfId="30500"/>
    <cellStyle name="T_Khoi luong thuc te 5" xfId="30501"/>
    <cellStyle name="T_Khoi luong thuc te 5 2" xfId="30503"/>
    <cellStyle name="T_Khoi luong thuc te 5 2 2" xfId="23211"/>
    <cellStyle name="T_Khoi luong thuc te 5 3" xfId="29966"/>
    <cellStyle name="T_Khoi luong thuc te 5 3 2" xfId="16775"/>
    <cellStyle name="T_Khoi luong thuc te 5 4" xfId="8534"/>
    <cellStyle name="T_Khoi luong thuc te 5 4 2" xfId="16800"/>
    <cellStyle name="T_Khoi luong thuc te 5 5" xfId="30504"/>
    <cellStyle name="T_Khoi luong thuc te 5 5 2" xfId="13676"/>
    <cellStyle name="T_Khoi luong thuc te 5 6" xfId="30505"/>
    <cellStyle name="T_Khoi luong thuc te 5 6 2" xfId="23804"/>
    <cellStyle name="T_Khoi luong thuc te 5 7" xfId="30506"/>
    <cellStyle name="T_Khoi luong thuc te 6" xfId="30507"/>
    <cellStyle name="T_Khoi luong thuc te 6 2" xfId="30508"/>
    <cellStyle name="T_Khoi luong thuc te 6 2 2" xfId="25058"/>
    <cellStyle name="T_Khoi luong thuc te 6 3" xfId="29969"/>
    <cellStyle name="T_Khoi luong thuc te 6 3 2" xfId="16830"/>
    <cellStyle name="T_Khoi luong thuc te 6 4" xfId="30509"/>
    <cellStyle name="T_Khoi luong thuc te 6 4 2" xfId="16862"/>
    <cellStyle name="T_Khoi luong thuc te 6 5" xfId="3820"/>
    <cellStyle name="T_Khoi luong thuc te 6 5 2" xfId="30510"/>
    <cellStyle name="T_Khoi luong thuc te 6 6" xfId="30511"/>
    <cellStyle name="T_Khoi luong thuc te 6 6 2" xfId="30512"/>
    <cellStyle name="T_Khoi luong thuc te 6 7" xfId="30513"/>
    <cellStyle name="T_Khoi luong thuc te 7" xfId="25299"/>
    <cellStyle name="T_Khoi luong thuc te 7 2" xfId="30515"/>
    <cellStyle name="T_Khoi luong thuc te 8" xfId="30516"/>
    <cellStyle name="T_Khoi luong thuc te 8 2" xfId="30517"/>
    <cellStyle name="T_Khoi luong thuc te 9" xfId="30518"/>
    <cellStyle name="T_Khoi luong thuc te 9 2" xfId="30519"/>
    <cellStyle name="T_Khoi luong thuc te_2---DATA_SAIN GOBAIN (THEP)_Option 1-British Standard" xfId="30520"/>
    <cellStyle name="T_Khoi luong thuc te_2---DATA_SAIN GOBAIN (THEP)_Option 1-British Standard 10" xfId="13350"/>
    <cellStyle name="T_Khoi luong thuc te_2---DATA_SAIN GOBAIN (THEP)_Option 1-British Standard 10 2" xfId="13356"/>
    <cellStyle name="T_Khoi luong thuc te_2---DATA_SAIN GOBAIN (THEP)_Option 1-British Standard 11" xfId="13363"/>
    <cellStyle name="T_Khoi luong thuc te_2---DATA_SAIN GOBAIN (THEP)_Option 1-British Standard 11 2" xfId="13367"/>
    <cellStyle name="T_Khoi luong thuc te_2---DATA_SAIN GOBAIN (THEP)_Option 1-British Standard 12" xfId="13372"/>
    <cellStyle name="T_Khoi luong thuc te_2---DATA_SAIN GOBAIN (THEP)_Option 1-British Standard 2" xfId="30522"/>
    <cellStyle name="T_Khoi luong thuc te_2---DATA_SAIN GOBAIN (THEP)_Option 1-British Standard 2 2" xfId="25208"/>
    <cellStyle name="T_Khoi luong thuc te_2---DATA_SAIN GOBAIN (THEP)_Option 1-British Standard 2 2 2" xfId="26176"/>
    <cellStyle name="T_Khoi luong thuc te_2---DATA_SAIN GOBAIN (THEP)_Option 1-British Standard 2 2 2 2" xfId="30523"/>
    <cellStyle name="T_Khoi luong thuc te_2---DATA_SAIN GOBAIN (THEP)_Option 1-British Standard 2 2 3" xfId="30524"/>
    <cellStyle name="T_Khoi luong thuc te_2---DATA_SAIN GOBAIN (THEP)_Option 1-British Standard 2 2 3 2" xfId="5223"/>
    <cellStyle name="T_Khoi luong thuc te_2---DATA_SAIN GOBAIN (THEP)_Option 1-British Standard 2 2 4" xfId="9948"/>
    <cellStyle name="T_Khoi luong thuc te_2---DATA_SAIN GOBAIN (THEP)_Option 1-British Standard 2 2 4 2" xfId="19979"/>
    <cellStyle name="T_Khoi luong thuc te_2---DATA_SAIN GOBAIN (THEP)_Option 1-British Standard 2 2 5" xfId="11445"/>
    <cellStyle name="T_Khoi luong thuc te_2---DATA_SAIN GOBAIN (THEP)_Option 1-British Standard 2 2 5 2" xfId="12030"/>
    <cellStyle name="T_Khoi luong thuc te_2---DATA_SAIN GOBAIN (THEP)_Option 1-British Standard 2 2 6" xfId="12037"/>
    <cellStyle name="T_Khoi luong thuc te_2---DATA_SAIN GOBAIN (THEP)_Option 1-British Standard 2 2 6 2" xfId="12040"/>
    <cellStyle name="T_Khoi luong thuc te_2---DATA_SAIN GOBAIN (THEP)_Option 1-British Standard 2 2 7" xfId="12044"/>
    <cellStyle name="T_Khoi luong thuc te_2---DATA_SAIN GOBAIN (THEP)_Option 1-British Standard 2 3" xfId="24901"/>
    <cellStyle name="T_Khoi luong thuc te_2---DATA_SAIN GOBAIN (THEP)_Option 1-British Standard 2 3 2" xfId="30525"/>
    <cellStyle name="T_Khoi luong thuc te_2---DATA_SAIN GOBAIN (THEP)_Option 1-British Standard 2 3 2 2" xfId="30526"/>
    <cellStyle name="T_Khoi luong thuc te_2---DATA_SAIN GOBAIN (THEP)_Option 1-British Standard 2 3 3" xfId="30527"/>
    <cellStyle name="T_Khoi luong thuc te_2---DATA_SAIN GOBAIN (THEP)_Option 1-British Standard 2 3 3 2" xfId="30528"/>
    <cellStyle name="T_Khoi luong thuc te_2---DATA_SAIN GOBAIN (THEP)_Option 1-British Standard 2 3 4" xfId="19983"/>
    <cellStyle name="T_Khoi luong thuc te_2---DATA_SAIN GOBAIN (THEP)_Option 1-British Standard 2 3 4 2" xfId="30529"/>
    <cellStyle name="T_Khoi luong thuc te_2---DATA_SAIN GOBAIN (THEP)_Option 1-British Standard 2 3 5" xfId="30530"/>
    <cellStyle name="T_Khoi luong thuc te_2---DATA_SAIN GOBAIN (THEP)_Option 1-British Standard 2 3 5 2" xfId="30531"/>
    <cellStyle name="T_Khoi luong thuc te_2---DATA_SAIN GOBAIN (THEP)_Option 1-British Standard 2 3 6" xfId="30532"/>
    <cellStyle name="T_Khoi luong thuc te_2---DATA_SAIN GOBAIN (THEP)_Option 1-British Standard 2 3 6 2" xfId="30534"/>
    <cellStyle name="T_Khoi luong thuc te_2---DATA_SAIN GOBAIN (THEP)_Option 1-British Standard 2 3 7" xfId="2674"/>
    <cellStyle name="T_Khoi luong thuc te_2---DATA_SAIN GOBAIN (THEP)_Option 1-British Standard 2 4" xfId="13458"/>
    <cellStyle name="T_Khoi luong thuc te_2---DATA_SAIN GOBAIN (THEP)_Option 1-British Standard 2 4 2" xfId="30535"/>
    <cellStyle name="T_Khoi luong thuc te_2---DATA_SAIN GOBAIN (THEP)_Option 1-British Standard 2 5" xfId="30536"/>
    <cellStyle name="T_Khoi luong thuc te_2---DATA_SAIN GOBAIN (THEP)_Option 1-British Standard 2 5 2" xfId="30537"/>
    <cellStyle name="T_Khoi luong thuc te_2---DATA_SAIN GOBAIN (THEP)_Option 1-British Standard 2 6" xfId="13790"/>
    <cellStyle name="T_Khoi luong thuc te_2---DATA_SAIN GOBAIN (THEP)_Option 1-British Standard 2 6 2" xfId="30538"/>
    <cellStyle name="T_Khoi luong thuc te_2---DATA_SAIN GOBAIN (THEP)_Option 1-British Standard 2 7" xfId="30541"/>
    <cellStyle name="T_Khoi luong thuc te_2---DATA_SAIN GOBAIN (THEP)_Option 1-British Standard 2 7 2" xfId="30542"/>
    <cellStyle name="T_Khoi luong thuc te_2---DATA_SAIN GOBAIN (THEP)_Option 1-British Standard 2 8" xfId="30544"/>
    <cellStyle name="T_Khoi luong thuc te_2---DATA_SAIN GOBAIN (THEP)_Option 1-British Standard 2 8 2" xfId="30545"/>
    <cellStyle name="T_Khoi luong thuc te_2---DATA_SAIN GOBAIN (THEP)_Option 1-British Standard 2 9" xfId="30547"/>
    <cellStyle name="T_Khoi luong thuc te_2---DATA_SAIN GOBAIN (THEP)_Option 1-British Standard 3" xfId="18596"/>
    <cellStyle name="T_Khoi luong thuc te_2---DATA_SAIN GOBAIN (THEP)_Option 1-British Standard 3 2" xfId="25214"/>
    <cellStyle name="T_Khoi luong thuc te_2---DATA_SAIN GOBAIN (THEP)_Option 1-British Standard 3 2 2" xfId="26179"/>
    <cellStyle name="T_Khoi luong thuc te_2---DATA_SAIN GOBAIN (THEP)_Option 1-British Standard 3 2 2 2" xfId="14373"/>
    <cellStyle name="T_Khoi luong thuc te_2---DATA_SAIN GOBAIN (THEP)_Option 1-British Standard 3 2 3" xfId="30548"/>
    <cellStyle name="T_Khoi luong thuc te_2---DATA_SAIN GOBAIN (THEP)_Option 1-British Standard 3 2 3 2" xfId="14394"/>
    <cellStyle name="T_Khoi luong thuc te_2---DATA_SAIN GOBAIN (THEP)_Option 1-British Standard 3 2 4" xfId="20017"/>
    <cellStyle name="T_Khoi luong thuc te_2---DATA_SAIN GOBAIN (THEP)_Option 1-British Standard 3 2 4 2" xfId="20020"/>
    <cellStyle name="T_Khoi luong thuc te_2---DATA_SAIN GOBAIN (THEP)_Option 1-British Standard 3 2 5" xfId="20023"/>
    <cellStyle name="T_Khoi luong thuc te_2---DATA_SAIN GOBAIN (THEP)_Option 1-British Standard 3 2 5 2" xfId="20025"/>
    <cellStyle name="T_Khoi luong thuc te_2---DATA_SAIN GOBAIN (THEP)_Option 1-British Standard 3 2 6" xfId="20027"/>
    <cellStyle name="T_Khoi luong thuc te_2---DATA_SAIN GOBAIN (THEP)_Option 1-British Standard 3 2 6 2" xfId="3076"/>
    <cellStyle name="T_Khoi luong thuc te_2---DATA_SAIN GOBAIN (THEP)_Option 1-British Standard 3 2 7" xfId="20029"/>
    <cellStyle name="T_Khoi luong thuc te_2---DATA_SAIN GOBAIN (THEP)_Option 1-British Standard 3 3" xfId="24905"/>
    <cellStyle name="T_Khoi luong thuc te_2---DATA_SAIN GOBAIN (THEP)_Option 1-British Standard 3 3 2" xfId="30549"/>
    <cellStyle name="T_Khoi luong thuc te_2---DATA_SAIN GOBAIN (THEP)_Option 1-British Standard 3 3 2 2" xfId="30550"/>
    <cellStyle name="T_Khoi luong thuc te_2---DATA_SAIN GOBAIN (THEP)_Option 1-British Standard 3 3 3" xfId="30551"/>
    <cellStyle name="T_Khoi luong thuc te_2---DATA_SAIN GOBAIN (THEP)_Option 1-British Standard 3 3 3 2" xfId="30553"/>
    <cellStyle name="T_Khoi luong thuc te_2---DATA_SAIN GOBAIN (THEP)_Option 1-British Standard 3 3 4" xfId="20033"/>
    <cellStyle name="T_Khoi luong thuc te_2---DATA_SAIN GOBAIN (THEP)_Option 1-British Standard 3 3 4 2" xfId="30554"/>
    <cellStyle name="T_Khoi luong thuc te_2---DATA_SAIN GOBAIN (THEP)_Option 1-British Standard 3 3 5" xfId="22845"/>
    <cellStyle name="T_Khoi luong thuc te_2---DATA_SAIN GOBAIN (THEP)_Option 1-British Standard 3 3 5 2" xfId="30555"/>
    <cellStyle name="T_Khoi luong thuc te_2---DATA_SAIN GOBAIN (THEP)_Option 1-British Standard 3 3 6" xfId="6307"/>
    <cellStyle name="T_Khoi luong thuc te_2---DATA_SAIN GOBAIN (THEP)_Option 1-British Standard 3 3 6 2" xfId="30556"/>
    <cellStyle name="T_Khoi luong thuc te_2---DATA_SAIN GOBAIN (THEP)_Option 1-British Standard 3 3 7" xfId="23273"/>
    <cellStyle name="T_Khoi luong thuc te_2---DATA_SAIN GOBAIN (THEP)_Option 1-British Standard 3 4" xfId="13460"/>
    <cellStyle name="T_Khoi luong thuc te_2---DATA_SAIN GOBAIN (THEP)_Option 1-British Standard 3 4 2" xfId="30557"/>
    <cellStyle name="T_Khoi luong thuc te_2---DATA_SAIN GOBAIN (THEP)_Option 1-British Standard 3 5" xfId="30558"/>
    <cellStyle name="T_Khoi luong thuc te_2---DATA_SAIN GOBAIN (THEP)_Option 1-British Standard 3 5 2" xfId="30559"/>
    <cellStyle name="T_Khoi luong thuc te_2---DATA_SAIN GOBAIN (THEP)_Option 1-British Standard 3 6" xfId="13315"/>
    <cellStyle name="T_Khoi luong thuc te_2---DATA_SAIN GOBAIN (THEP)_Option 1-British Standard 3 6 2" xfId="30560"/>
    <cellStyle name="T_Khoi luong thuc te_2---DATA_SAIN GOBAIN (THEP)_Option 1-British Standard 3 7" xfId="30561"/>
    <cellStyle name="T_Khoi luong thuc te_2---DATA_SAIN GOBAIN (THEP)_Option 1-British Standard 3 7 2" xfId="30562"/>
    <cellStyle name="T_Khoi luong thuc te_2---DATA_SAIN GOBAIN (THEP)_Option 1-British Standard 3 8" xfId="30563"/>
    <cellStyle name="T_Khoi luong thuc te_2---DATA_SAIN GOBAIN (THEP)_Option 1-British Standard 3 8 2" xfId="30564"/>
    <cellStyle name="T_Khoi luong thuc te_2---DATA_SAIN GOBAIN (THEP)_Option 1-British Standard 3 9" xfId="28586"/>
    <cellStyle name="T_Khoi luong thuc te_2---DATA_SAIN GOBAIN (THEP)_Option 1-British Standard 4" xfId="30566"/>
    <cellStyle name="T_Khoi luong thuc te_2---DATA_SAIN GOBAIN (THEP)_Option 1-British Standard 4 2" xfId="30568"/>
    <cellStyle name="T_Khoi luong thuc te_2---DATA_SAIN GOBAIN (THEP)_Option 1-British Standard 4 2 2" xfId="30570"/>
    <cellStyle name="T_Khoi luong thuc te_2---DATA_SAIN GOBAIN (THEP)_Option 1-British Standard 4 3" xfId="24908"/>
    <cellStyle name="T_Khoi luong thuc te_2---DATA_SAIN GOBAIN (THEP)_Option 1-British Standard 4 3 2" xfId="30571"/>
    <cellStyle name="T_Khoi luong thuc te_2---DATA_SAIN GOBAIN (THEP)_Option 1-British Standard 4 4" xfId="13464"/>
    <cellStyle name="T_Khoi luong thuc te_2---DATA_SAIN GOBAIN (THEP)_Option 1-British Standard 4 4 2" xfId="30572"/>
    <cellStyle name="T_Khoi luong thuc te_2---DATA_SAIN GOBAIN (THEP)_Option 1-British Standard 4 5" xfId="30574"/>
    <cellStyle name="T_Khoi luong thuc te_2---DATA_SAIN GOBAIN (THEP)_Option 1-British Standard 4 5 2" xfId="30575"/>
    <cellStyle name="T_Khoi luong thuc te_2---DATA_SAIN GOBAIN (THEP)_Option 1-British Standard 4 6" xfId="8011"/>
    <cellStyle name="T_Khoi luong thuc te_2---DATA_SAIN GOBAIN (THEP)_Option 1-British Standard 4 6 2" xfId="30577"/>
    <cellStyle name="T_Khoi luong thuc te_2---DATA_SAIN GOBAIN (THEP)_Option 1-British Standard 4 7" xfId="30579"/>
    <cellStyle name="T_Khoi luong thuc te_2---DATA_SAIN GOBAIN (THEP)_Option 1-British Standard 5" xfId="30580"/>
    <cellStyle name="T_Khoi luong thuc te_2---DATA_SAIN GOBAIN (THEP)_Option 1-British Standard 5 2" xfId="30582"/>
    <cellStyle name="T_Khoi luong thuc te_2---DATA_SAIN GOBAIN (THEP)_Option 1-British Standard 5 2 2" xfId="13402"/>
    <cellStyle name="T_Khoi luong thuc te_2---DATA_SAIN GOBAIN (THEP)_Option 1-British Standard 5 3" xfId="24910"/>
    <cellStyle name="T_Khoi luong thuc te_2---DATA_SAIN GOBAIN (THEP)_Option 1-British Standard 5 3 2" xfId="27954"/>
    <cellStyle name="T_Khoi luong thuc te_2---DATA_SAIN GOBAIN (THEP)_Option 1-British Standard 5 4" xfId="13415"/>
    <cellStyle name="T_Khoi luong thuc te_2---DATA_SAIN GOBAIN (THEP)_Option 1-British Standard 5 4 2" xfId="5891"/>
    <cellStyle name="T_Khoi luong thuc te_2---DATA_SAIN GOBAIN (THEP)_Option 1-British Standard 5 5" xfId="30584"/>
    <cellStyle name="T_Khoi luong thuc te_2---DATA_SAIN GOBAIN (THEP)_Option 1-British Standard 5 5 2" xfId="27965"/>
    <cellStyle name="T_Khoi luong thuc te_2---DATA_SAIN GOBAIN (THEP)_Option 1-British Standard 5 6" xfId="30585"/>
    <cellStyle name="T_Khoi luong thuc te_2---DATA_SAIN GOBAIN (THEP)_Option 1-British Standard 5 6 2" xfId="30586"/>
    <cellStyle name="T_Khoi luong thuc te_2---DATA_SAIN GOBAIN (THEP)_Option 1-British Standard 5 7" xfId="1460"/>
    <cellStyle name="T_Khoi luong thuc te_2---DATA_SAIN GOBAIN (THEP)_Option 1-British Standard 6" xfId="30587"/>
    <cellStyle name="T_Khoi luong thuc te_2---DATA_SAIN GOBAIN (THEP)_Option 1-British Standard 6 2" xfId="30589"/>
    <cellStyle name="T_Khoi luong thuc te_2---DATA_SAIN GOBAIN (THEP)_Option 1-British Standard 6 2 2" xfId="30591"/>
    <cellStyle name="T_Khoi luong thuc te_2---DATA_SAIN GOBAIN (THEP)_Option 1-British Standard 6 3" xfId="30592"/>
    <cellStyle name="T_Khoi luong thuc te_2---DATA_SAIN GOBAIN (THEP)_Option 1-British Standard 6 3 2" xfId="3070"/>
    <cellStyle name="T_Khoi luong thuc te_2---DATA_SAIN GOBAIN (THEP)_Option 1-British Standard 6 4" xfId="13467"/>
    <cellStyle name="T_Khoi luong thuc te_2---DATA_SAIN GOBAIN (THEP)_Option 1-British Standard 6 4 2" xfId="15632"/>
    <cellStyle name="T_Khoi luong thuc te_2---DATA_SAIN GOBAIN (THEP)_Option 1-British Standard 6 5" xfId="30593"/>
    <cellStyle name="T_Khoi luong thuc te_2---DATA_SAIN GOBAIN (THEP)_Option 1-British Standard 6 5 2" xfId="30594"/>
    <cellStyle name="T_Khoi luong thuc te_2---DATA_SAIN GOBAIN (THEP)_Option 1-British Standard 6 6" xfId="30595"/>
    <cellStyle name="T_Khoi luong thuc te_2---DATA_SAIN GOBAIN (THEP)_Option 1-British Standard 6 6 2" xfId="30596"/>
    <cellStyle name="T_Khoi luong thuc te_2---DATA_SAIN GOBAIN (THEP)_Option 1-British Standard 6 7" xfId="30597"/>
    <cellStyle name="T_Khoi luong thuc te_2---DATA_SAIN GOBAIN (THEP)_Option 1-British Standard 7" xfId="30599"/>
    <cellStyle name="T_Khoi luong thuc te_2---DATA_SAIN GOBAIN (THEP)_Option 1-British Standard 7 2" xfId="30601"/>
    <cellStyle name="T_Khoi luong thuc te_2---DATA_SAIN GOBAIN (THEP)_Option 1-British Standard 8" xfId="27398"/>
    <cellStyle name="T_Khoi luong thuc te_2---DATA_SAIN GOBAIN (THEP)_Option 1-British Standard 8 2" xfId="30603"/>
    <cellStyle name="T_Khoi luong thuc te_2---DATA_SAIN GOBAIN (THEP)_Option 1-British Standard 9" xfId="30605"/>
    <cellStyle name="T_Khoi luong thuc te_2---DATA_SAIN GOBAIN (THEP)_Option 1-British Standard 9 2" xfId="30608"/>
    <cellStyle name="T_NAM LONG - DIEP" xfId="21179"/>
    <cellStyle name="T_NAM LONG - DIEP 10" xfId="27512"/>
    <cellStyle name="T_NAM LONG - DIEP 10 2" xfId="27515"/>
    <cellStyle name="T_NAM LONG - DIEP 11" xfId="18727"/>
    <cellStyle name="T_NAM LONG - DIEP 11 2" xfId="30609"/>
    <cellStyle name="T_NAM LONG - DIEP 2" xfId="21181"/>
    <cellStyle name="T_NAM LONG - DIEP 2 2" xfId="30612"/>
    <cellStyle name="T_NAM LONG - DIEP 2 2 2" xfId="30613"/>
    <cellStyle name="T_NAM LONG - DIEP 2 2 2 2" xfId="30616"/>
    <cellStyle name="T_NAM LONG - DIEP 2 2 3" xfId="4844"/>
    <cellStyle name="T_NAM LONG - DIEP 2 2 3 2" xfId="30618"/>
    <cellStyle name="T_NAM LONG - DIEP 2 2 4" xfId="30620"/>
    <cellStyle name="T_NAM LONG - DIEP 2 2 4 2" xfId="30622"/>
    <cellStyle name="T_NAM LONG - DIEP 2 2 5" xfId="30623"/>
    <cellStyle name="T_NAM LONG - DIEP 2 2 5 2" xfId="30626"/>
    <cellStyle name="T_NAM LONG - DIEP 2 2 6" xfId="28329"/>
    <cellStyle name="T_NAM LONG - DIEP 2 2 6 2" xfId="12979"/>
    <cellStyle name="T_NAM LONG - DIEP 2 2 7" xfId="30627"/>
    <cellStyle name="T_NAM LONG - DIEP 2 3" xfId="30628"/>
    <cellStyle name="T_NAM LONG - DIEP 2 3 2" xfId="20463"/>
    <cellStyle name="T_NAM LONG - DIEP 2 3 2 2" xfId="30629"/>
    <cellStyle name="T_NAM LONG - DIEP 2 3 3" xfId="25508"/>
    <cellStyle name="T_NAM LONG - DIEP 2 3 3 2" xfId="30630"/>
    <cellStyle name="T_NAM LONG - DIEP 2 3 4" xfId="30631"/>
    <cellStyle name="T_NAM LONG - DIEP 2 3 4 2" xfId="30632"/>
    <cellStyle name="T_NAM LONG - DIEP 2 3 5" xfId="30633"/>
    <cellStyle name="T_NAM LONG - DIEP 2 3 5 2" xfId="30636"/>
    <cellStyle name="T_NAM LONG - DIEP 2 3 6" xfId="28334"/>
    <cellStyle name="T_NAM LONG - DIEP 2 3 6 2" xfId="30640"/>
    <cellStyle name="T_NAM LONG - DIEP 2 3 7" xfId="30643"/>
    <cellStyle name="T_NAM LONG - DIEP 2 4" xfId="30644"/>
    <cellStyle name="T_NAM LONG - DIEP 2 4 2" xfId="17849"/>
    <cellStyle name="T_NAM LONG - DIEP 2 5" xfId="30646"/>
    <cellStyle name="T_NAM LONG - DIEP 2 5 2" xfId="30648"/>
    <cellStyle name="T_NAM LONG - DIEP 2 6" xfId="30649"/>
    <cellStyle name="T_NAM LONG - DIEP 2 6 2" xfId="30650"/>
    <cellStyle name="T_NAM LONG - DIEP 2 7" xfId="30354"/>
    <cellStyle name="T_NAM LONG - DIEP 2 7 2" xfId="30652"/>
    <cellStyle name="T_NAM LONG - DIEP 2 8" xfId="30654"/>
    <cellStyle name="T_NAM LONG - DIEP 2 8 2" xfId="30657"/>
    <cellStyle name="T_NAM LONG - DIEP 3" xfId="985"/>
    <cellStyle name="T_NAM LONG - DIEP 3 2" xfId="20969"/>
    <cellStyle name="T_NAM LONG - DIEP 3 2 2" xfId="20606"/>
    <cellStyle name="T_NAM LONG - DIEP 3 2 2 2" xfId="20609"/>
    <cellStyle name="T_NAM LONG - DIEP 3 2 3" xfId="6335"/>
    <cellStyle name="T_NAM LONG - DIEP 3 2 3 2" xfId="24442"/>
    <cellStyle name="T_NAM LONG - DIEP 3 2 4" xfId="24445"/>
    <cellStyle name="T_NAM LONG - DIEP 3 2 4 2" xfId="3268"/>
    <cellStyle name="T_NAM LONG - DIEP 3 2 5" xfId="21649"/>
    <cellStyle name="T_NAM LONG - DIEP 3 2 5 2" xfId="17402"/>
    <cellStyle name="T_NAM LONG - DIEP 3 2 6" xfId="23988"/>
    <cellStyle name="T_NAM LONG - DIEP 3 2 6 2" xfId="24447"/>
    <cellStyle name="T_NAM LONG - DIEP 3 2 7" xfId="24449"/>
    <cellStyle name="T_NAM LONG - DIEP 3 3" xfId="24451"/>
    <cellStyle name="T_NAM LONG - DIEP 3 3 2" xfId="20630"/>
    <cellStyle name="T_NAM LONG - DIEP 3 3 2 2" xfId="1577"/>
    <cellStyle name="T_NAM LONG - DIEP 3 3 3" xfId="20634"/>
    <cellStyle name="T_NAM LONG - DIEP 3 3 3 2" xfId="29345"/>
    <cellStyle name="T_NAM LONG - DIEP 3 3 4" xfId="30661"/>
    <cellStyle name="T_NAM LONG - DIEP 3 3 4 2" xfId="30662"/>
    <cellStyle name="T_NAM LONG - DIEP 3 3 5" xfId="30663"/>
    <cellStyle name="T_NAM LONG - DIEP 3 3 5 2" xfId="30666"/>
    <cellStyle name="T_NAM LONG - DIEP 3 3 6" xfId="30668"/>
    <cellStyle name="T_NAM LONG - DIEP 3 3 6 2" xfId="30670"/>
    <cellStyle name="T_NAM LONG - DIEP 3 3 7" xfId="17174"/>
    <cellStyle name="T_NAM LONG - DIEP 3 4" xfId="197"/>
    <cellStyle name="T_NAM LONG - DIEP 3 4 2" xfId="9705"/>
    <cellStyle name="T_NAM LONG - DIEP 3 5" xfId="127"/>
    <cellStyle name="T_NAM LONG - DIEP 3 5 2" xfId="5650"/>
    <cellStyle name="T_NAM LONG - DIEP 3 6" xfId="30673"/>
    <cellStyle name="T_NAM LONG - DIEP 3 6 2" xfId="29386"/>
    <cellStyle name="T_NAM LONG - DIEP 3 7" xfId="30359"/>
    <cellStyle name="T_NAM LONG - DIEP 3 7 2" xfId="29398"/>
    <cellStyle name="T_NAM LONG - DIEP 3 8" xfId="30675"/>
    <cellStyle name="T_NAM LONG - DIEP 3 8 2" xfId="30677"/>
    <cellStyle name="T_NAM LONG - DIEP 4" xfId="8501"/>
    <cellStyle name="T_NAM LONG - DIEP 4 2" xfId="20971"/>
    <cellStyle name="T_NAM LONG - DIEP 4 2 2" xfId="30678"/>
    <cellStyle name="T_NAM LONG - DIEP 4 3" xfId="4886"/>
    <cellStyle name="T_NAM LONG - DIEP 4 3 2" xfId="30679"/>
    <cellStyle name="T_NAM LONG - DIEP 4 4" xfId="190"/>
    <cellStyle name="T_NAM LONG - DIEP 4 4 2" xfId="437"/>
    <cellStyle name="T_NAM LONG - DIEP 4 5" xfId="30680"/>
    <cellStyle name="T_NAM LONG - DIEP 4 5 2" xfId="25193"/>
    <cellStyle name="T_NAM LONG - DIEP 4 6" xfId="1918"/>
    <cellStyle name="T_NAM LONG - DIEP 4 6 2" xfId="25200"/>
    <cellStyle name="T_NAM LONG - DIEP 4 7" xfId="30363"/>
    <cellStyle name="T_NAM LONG - DIEP 5" xfId="20973"/>
    <cellStyle name="T_NAM LONG - DIEP 5 2" xfId="20975"/>
    <cellStyle name="T_NAM LONG - DIEP 5 2 2" xfId="30681"/>
    <cellStyle name="T_NAM LONG - DIEP 5 3" xfId="30682"/>
    <cellStyle name="T_NAM LONG - DIEP 5 3 2" xfId="25032"/>
    <cellStyle name="T_NAM LONG - DIEP 5 4" xfId="30685"/>
    <cellStyle name="T_NAM LONG - DIEP 5 4 2" xfId="7437"/>
    <cellStyle name="T_NAM LONG - DIEP 5 5" xfId="30687"/>
    <cellStyle name="T_NAM LONG - DIEP 5 5 2" xfId="25113"/>
    <cellStyle name="T_NAM LONG - DIEP 5 6" xfId="16369"/>
    <cellStyle name="T_NAM LONG - DIEP 5 6 2" xfId="25123"/>
    <cellStyle name="T_NAM LONG - DIEP 5 7" xfId="30368"/>
    <cellStyle name="T_NAM LONG - DIEP 6" xfId="20977"/>
    <cellStyle name="T_NAM LONG - DIEP 6 2" xfId="20979"/>
    <cellStyle name="T_NAM LONG - DIEP 6 2 2" xfId="30689"/>
    <cellStyle name="T_NAM LONG - DIEP 6 3" xfId="11461"/>
    <cellStyle name="T_NAM LONG - DIEP 6 3 2" xfId="30690"/>
    <cellStyle name="T_NAM LONG - DIEP 6 4" xfId="30693"/>
    <cellStyle name="T_NAM LONG - DIEP 6 4 2" xfId="30695"/>
    <cellStyle name="T_NAM LONG - DIEP 6 5" xfId="30697"/>
    <cellStyle name="T_NAM LONG - DIEP 6 5 2" xfId="30699"/>
    <cellStyle name="T_NAM LONG - DIEP 6 6" xfId="16373"/>
    <cellStyle name="T_NAM LONG - DIEP 6 6 2" xfId="30701"/>
    <cellStyle name="T_NAM LONG - DIEP 6 7" xfId="30374"/>
    <cellStyle name="T_NAM LONG - DIEP 7" xfId="20980"/>
    <cellStyle name="T_NAM LONG - DIEP 7 2" xfId="20985"/>
    <cellStyle name="T_NAM LONG - DIEP 8" xfId="20987"/>
    <cellStyle name="T_NAM LONG - DIEP 8 2" xfId="30703"/>
    <cellStyle name="T_NAM LONG - DIEP 9" xfId="30705"/>
    <cellStyle name="T_NAM LONG - DIEP 9 2" xfId="30706"/>
    <cellStyle name="T_Nam Pam- TC" xfId="7635"/>
    <cellStyle name="T_Nam Pam- TC 10" xfId="19862"/>
    <cellStyle name="T_Nam Pam- TC 10 2" xfId="19865"/>
    <cellStyle name="T_Nam Pam- TC 11" xfId="1024"/>
    <cellStyle name="T_Nam Pam- TC 11 2" xfId="19868"/>
    <cellStyle name="T_Nam Pam- TC 2" xfId="30707"/>
    <cellStyle name="T_Nam Pam- TC 2 2" xfId="30712"/>
    <cellStyle name="T_Nam Pam- TC 2 2 2" xfId="30715"/>
    <cellStyle name="T_Nam Pam- TC 2 2 2 2" xfId="13632"/>
    <cellStyle name="T_Nam Pam- TC 2 2 3" xfId="30717"/>
    <cellStyle name="T_Nam Pam- TC 2 2 3 2" xfId="12517"/>
    <cellStyle name="T_Nam Pam- TC 2 2 4" xfId="30719"/>
    <cellStyle name="T_Nam Pam- TC 2 2 4 2" xfId="13734"/>
    <cellStyle name="T_Nam Pam- TC 2 2 5" xfId="30721"/>
    <cellStyle name="T_Nam Pam- TC 2 2 5 2" xfId="30723"/>
    <cellStyle name="T_Nam Pam- TC 2 2 6" xfId="30725"/>
    <cellStyle name="T_Nam Pam- TC 2 2 6 2" xfId="30727"/>
    <cellStyle name="T_Nam Pam- TC 2 2 7" xfId="29657"/>
    <cellStyle name="T_Nam Pam- TC 2 3" xfId="30729"/>
    <cellStyle name="T_Nam Pam- TC 2 3 2" xfId="9797"/>
    <cellStyle name="T_Nam Pam- TC 2 3 2 2" xfId="9801"/>
    <cellStyle name="T_Nam Pam- TC 2 3 3" xfId="8148"/>
    <cellStyle name="T_Nam Pam- TC 2 3 3 2" xfId="9805"/>
    <cellStyle name="T_Nam Pam- TC 2 3 4" xfId="3894"/>
    <cellStyle name="T_Nam Pam- TC 2 3 4 2" xfId="30732"/>
    <cellStyle name="T_Nam Pam- TC 2 3 5" xfId="5096"/>
    <cellStyle name="T_Nam Pam- TC 2 3 5 2" xfId="30735"/>
    <cellStyle name="T_Nam Pam- TC 2 3 6" xfId="26057"/>
    <cellStyle name="T_Nam Pam- TC 2 3 6 2" xfId="30737"/>
    <cellStyle name="T_Nam Pam- TC 2 3 7" xfId="30739"/>
    <cellStyle name="T_Nam Pam- TC 2 4" xfId="30741"/>
    <cellStyle name="T_Nam Pam- TC 2 4 2" xfId="9894"/>
    <cellStyle name="T_Nam Pam- TC 2 5" xfId="30743"/>
    <cellStyle name="T_Nam Pam- TC 2 5 2" xfId="5231"/>
    <cellStyle name="T_Nam Pam- TC 2 6" xfId="30745"/>
    <cellStyle name="T_Nam Pam- TC 2 6 2" xfId="8077"/>
    <cellStyle name="T_Nam Pam- TC 2 7" xfId="30747"/>
    <cellStyle name="T_Nam Pam- TC 2 7 2" xfId="19986"/>
    <cellStyle name="T_Nam Pam- TC 2 8" xfId="30749"/>
    <cellStyle name="T_Nam Pam- TC 2 8 2" xfId="20040"/>
    <cellStyle name="T_Nam Pam- TC 3" xfId="30751"/>
    <cellStyle name="T_Nam Pam- TC 3 2" xfId="30753"/>
    <cellStyle name="T_Nam Pam- TC 3 2 2" xfId="30755"/>
    <cellStyle name="T_Nam Pam- TC 3 2 2 2" xfId="30756"/>
    <cellStyle name="T_Nam Pam- TC 3 2 3" xfId="30757"/>
    <cellStyle name="T_Nam Pam- TC 3 2 3 2" xfId="30758"/>
    <cellStyle name="T_Nam Pam- TC 3 2 4" xfId="30759"/>
    <cellStyle name="T_Nam Pam- TC 3 2 4 2" xfId="30325"/>
    <cellStyle name="T_Nam Pam- TC 3 2 5" xfId="30760"/>
    <cellStyle name="T_Nam Pam- TC 3 2 5 2" xfId="30329"/>
    <cellStyle name="T_Nam Pam- TC 3 2 6" xfId="30761"/>
    <cellStyle name="T_Nam Pam- TC 3 2 6 2" xfId="30764"/>
    <cellStyle name="T_Nam Pam- TC 3 2 7" xfId="30765"/>
    <cellStyle name="T_Nam Pam- TC 3 3" xfId="30767"/>
    <cellStyle name="T_Nam Pam- TC 3 3 2" xfId="30768"/>
    <cellStyle name="T_Nam Pam- TC 3 3 2 2" xfId="30769"/>
    <cellStyle name="T_Nam Pam- TC 3 3 3" xfId="30770"/>
    <cellStyle name="T_Nam Pam- TC 3 3 3 2" xfId="30771"/>
    <cellStyle name="T_Nam Pam- TC 3 3 4" xfId="30772"/>
    <cellStyle name="T_Nam Pam- TC 3 3 4 2" xfId="30344"/>
    <cellStyle name="T_Nam Pam- TC 3 3 5" xfId="660"/>
    <cellStyle name="T_Nam Pam- TC 3 3 5 2" xfId="30356"/>
    <cellStyle name="T_Nam Pam- TC 3 3 6" xfId="29849"/>
    <cellStyle name="T_Nam Pam- TC 3 3 6 2" xfId="29852"/>
    <cellStyle name="T_Nam Pam- TC 3 3 7" xfId="29870"/>
    <cellStyle name="T_Nam Pam- TC 3 4" xfId="30773"/>
    <cellStyle name="T_Nam Pam- TC 3 4 2" xfId="30775"/>
    <cellStyle name="T_Nam Pam- TC 3 5" xfId="29854"/>
    <cellStyle name="T_Nam Pam- TC 3 5 2" xfId="10905"/>
    <cellStyle name="T_Nam Pam- TC 3 6" xfId="29856"/>
    <cellStyle name="T_Nam Pam- TC 3 6 2" xfId="29858"/>
    <cellStyle name="T_Nam Pam- TC 3 7" xfId="29860"/>
    <cellStyle name="T_Nam Pam- TC 3 7 2" xfId="29862"/>
    <cellStyle name="T_Nam Pam- TC 3 8" xfId="29864"/>
    <cellStyle name="T_Nam Pam- TC 3 8 2" xfId="29866"/>
    <cellStyle name="T_Nam Pam- TC 4" xfId="9326"/>
    <cellStyle name="T_Nam Pam- TC 4 2" xfId="30776"/>
    <cellStyle name="T_Nam Pam- TC 4 2 2" xfId="30777"/>
    <cellStyle name="T_Nam Pam- TC 4 3" xfId="30778"/>
    <cellStyle name="T_Nam Pam- TC 4 3 2" xfId="30779"/>
    <cellStyle name="T_Nam Pam- TC 4 4" xfId="30780"/>
    <cellStyle name="T_Nam Pam- TC 4 4 2" xfId="9573"/>
    <cellStyle name="T_Nam Pam- TC 4 5" xfId="899"/>
    <cellStyle name="T_Nam Pam- TC 4 5 2" xfId="13522"/>
    <cellStyle name="T_Nam Pam- TC 4 6" xfId="13527"/>
    <cellStyle name="T_Nam Pam- TC 4 6 2" xfId="20139"/>
    <cellStyle name="T_Nam Pam- TC 4 7" xfId="21025"/>
    <cellStyle name="T_Nam Pam- TC 5" xfId="30781"/>
    <cellStyle name="T_Nam Pam- TC 5 2" xfId="30782"/>
    <cellStyle name="T_Nam Pam- TC 5 2 2" xfId="30783"/>
    <cellStyle name="T_Nam Pam- TC 5 3" xfId="30784"/>
    <cellStyle name="T_Nam Pam- TC 5 3 2" xfId="25217"/>
    <cellStyle name="T_Nam Pam- TC 5 4" xfId="30785"/>
    <cellStyle name="T_Nam Pam- TC 5 4 2" xfId="16179"/>
    <cellStyle name="T_Nam Pam- TC 5 5" xfId="21043"/>
    <cellStyle name="T_Nam Pam- TC 5 5 2" xfId="203"/>
    <cellStyle name="T_Nam Pam- TC 5 6" xfId="21057"/>
    <cellStyle name="T_Nam Pam- TC 5 6 2" xfId="21060"/>
    <cellStyle name="T_Nam Pam- TC 5 7" xfId="21079"/>
    <cellStyle name="T_Nam Pam- TC 6" xfId="30786"/>
    <cellStyle name="T_Nam Pam- TC 6 2" xfId="30787"/>
    <cellStyle name="T_Nam Pam- TC 6 2 2" xfId="30788"/>
    <cellStyle name="T_Nam Pam- TC 6 3" xfId="30789"/>
    <cellStyle name="T_Nam Pam- TC 6 3 2" xfId="4764"/>
    <cellStyle name="T_Nam Pam- TC 6 4" xfId="30790"/>
    <cellStyle name="T_Nam Pam- TC 6 4 2" xfId="16198"/>
    <cellStyle name="T_Nam Pam- TC 6 5" xfId="21101"/>
    <cellStyle name="T_Nam Pam- TC 6 5 2" xfId="15875"/>
    <cellStyle name="T_Nam Pam- TC 6 6" xfId="21104"/>
    <cellStyle name="T_Nam Pam- TC 6 6 2" xfId="15889"/>
    <cellStyle name="T_Nam Pam- TC 6 7" xfId="21107"/>
    <cellStyle name="T_Nam Pam- TC 7" xfId="551"/>
    <cellStyle name="T_Nam Pam- TC 7 2" xfId="30791"/>
    <cellStyle name="T_Nam Pam- TC 8" xfId="30793"/>
    <cellStyle name="T_Nam Pam- TC 8 2" xfId="29628"/>
    <cellStyle name="T_Nam Pam- TC 9" xfId="29279"/>
    <cellStyle name="T_Nam Pam- TC 9 2" xfId="30795"/>
    <cellStyle name="T_Nam Pam- TC_2---DATA_SAIN GOBAIN (THEP)_Option 1-British Standard" xfId="16509"/>
    <cellStyle name="T_Nam Pam- TC_2---DATA_SAIN GOBAIN (THEP)_Option 1-British Standard 10" xfId="30796"/>
    <cellStyle name="T_Nam Pam- TC_2---DATA_SAIN GOBAIN (THEP)_Option 1-British Standard 10 2" xfId="30797"/>
    <cellStyle name="T_Nam Pam- TC_2---DATA_SAIN GOBAIN (THEP)_Option 1-British Standard 11" xfId="30798"/>
    <cellStyle name="T_Nam Pam- TC_2---DATA_SAIN GOBAIN (THEP)_Option 1-British Standard 11 2" xfId="30799"/>
    <cellStyle name="T_Nam Pam- TC_2---DATA_SAIN GOBAIN (THEP)_Option 1-British Standard 12" xfId="10420"/>
    <cellStyle name="T_Nam Pam- TC_2---DATA_SAIN GOBAIN (THEP)_Option 1-British Standard 2" xfId="30800"/>
    <cellStyle name="T_Nam Pam- TC_2---DATA_SAIN GOBAIN (THEP)_Option 1-British Standard 2 2" xfId="30802"/>
    <cellStyle name="T_Nam Pam- TC_2---DATA_SAIN GOBAIN (THEP)_Option 1-British Standard 2 2 2" xfId="30804"/>
    <cellStyle name="T_Nam Pam- TC_2---DATA_SAIN GOBAIN (THEP)_Option 1-British Standard 2 2 2 2" xfId="30805"/>
    <cellStyle name="T_Nam Pam- TC_2---DATA_SAIN GOBAIN (THEP)_Option 1-British Standard 2 2 3" xfId="30806"/>
    <cellStyle name="T_Nam Pam- TC_2---DATA_SAIN GOBAIN (THEP)_Option 1-British Standard 2 2 3 2" xfId="30807"/>
    <cellStyle name="T_Nam Pam- TC_2---DATA_SAIN GOBAIN (THEP)_Option 1-British Standard 2 2 4" xfId="30808"/>
    <cellStyle name="T_Nam Pam- TC_2---DATA_SAIN GOBAIN (THEP)_Option 1-British Standard 2 2 4 2" xfId="30809"/>
    <cellStyle name="T_Nam Pam- TC_2---DATA_SAIN GOBAIN (THEP)_Option 1-British Standard 2 2 5" xfId="30810"/>
    <cellStyle name="T_Nam Pam- TC_2---DATA_SAIN GOBAIN (THEP)_Option 1-British Standard 2 2 5 2" xfId="30811"/>
    <cellStyle name="T_Nam Pam- TC_2---DATA_SAIN GOBAIN (THEP)_Option 1-British Standard 2 2 6" xfId="30812"/>
    <cellStyle name="T_Nam Pam- TC_2---DATA_SAIN GOBAIN (THEP)_Option 1-British Standard 2 2 6 2" xfId="30813"/>
    <cellStyle name="T_Nam Pam- TC_2---DATA_SAIN GOBAIN (THEP)_Option 1-British Standard 2 2 7" xfId="30814"/>
    <cellStyle name="T_Nam Pam- TC_2---DATA_SAIN GOBAIN (THEP)_Option 1-British Standard 2 3" xfId="30815"/>
    <cellStyle name="T_Nam Pam- TC_2---DATA_SAIN GOBAIN (THEP)_Option 1-British Standard 2 3 2" xfId="30816"/>
    <cellStyle name="T_Nam Pam- TC_2---DATA_SAIN GOBAIN (THEP)_Option 1-British Standard 2 3 2 2" xfId="30817"/>
    <cellStyle name="T_Nam Pam- TC_2---DATA_SAIN GOBAIN (THEP)_Option 1-British Standard 2 3 3" xfId="30818"/>
    <cellStyle name="T_Nam Pam- TC_2---DATA_SAIN GOBAIN (THEP)_Option 1-British Standard 2 3 3 2" xfId="30820"/>
    <cellStyle name="T_Nam Pam- TC_2---DATA_SAIN GOBAIN (THEP)_Option 1-British Standard 2 3 4" xfId="30821"/>
    <cellStyle name="T_Nam Pam- TC_2---DATA_SAIN GOBAIN (THEP)_Option 1-British Standard 2 3 4 2" xfId="30823"/>
    <cellStyle name="T_Nam Pam- TC_2---DATA_SAIN GOBAIN (THEP)_Option 1-British Standard 2 3 5" xfId="30824"/>
    <cellStyle name="T_Nam Pam- TC_2---DATA_SAIN GOBAIN (THEP)_Option 1-British Standard 2 3 5 2" xfId="30825"/>
    <cellStyle name="T_Nam Pam- TC_2---DATA_SAIN GOBAIN (THEP)_Option 1-British Standard 2 3 6" xfId="30826"/>
    <cellStyle name="T_Nam Pam- TC_2---DATA_SAIN GOBAIN (THEP)_Option 1-British Standard 2 3 6 2" xfId="30827"/>
    <cellStyle name="T_Nam Pam- TC_2---DATA_SAIN GOBAIN (THEP)_Option 1-British Standard 2 3 7" xfId="30828"/>
    <cellStyle name="T_Nam Pam- TC_2---DATA_SAIN GOBAIN (THEP)_Option 1-British Standard 2 4" xfId="19661"/>
    <cellStyle name="T_Nam Pam- TC_2---DATA_SAIN GOBAIN (THEP)_Option 1-British Standard 2 4 2" xfId="30829"/>
    <cellStyle name="T_Nam Pam- TC_2---DATA_SAIN GOBAIN (THEP)_Option 1-British Standard 2 5" xfId="30830"/>
    <cellStyle name="T_Nam Pam- TC_2---DATA_SAIN GOBAIN (THEP)_Option 1-British Standard 2 5 2" xfId="3364"/>
    <cellStyle name="T_Nam Pam- TC_2---DATA_SAIN GOBAIN (THEP)_Option 1-British Standard 2 6" xfId="30831"/>
    <cellStyle name="T_Nam Pam- TC_2---DATA_SAIN GOBAIN (THEP)_Option 1-British Standard 2 6 2" xfId="30832"/>
    <cellStyle name="T_Nam Pam- TC_2---DATA_SAIN GOBAIN (THEP)_Option 1-British Standard 2 7" xfId="30833"/>
    <cellStyle name="T_Nam Pam- TC_2---DATA_SAIN GOBAIN (THEP)_Option 1-British Standard 2 7 2" xfId="30834"/>
    <cellStyle name="T_Nam Pam- TC_2---DATA_SAIN GOBAIN (THEP)_Option 1-British Standard 2 8" xfId="30835"/>
    <cellStyle name="T_Nam Pam- TC_2---DATA_SAIN GOBAIN (THEP)_Option 1-British Standard 2 8 2" xfId="30836"/>
    <cellStyle name="T_Nam Pam- TC_2---DATA_SAIN GOBAIN (THEP)_Option 1-British Standard 2 9" xfId="30837"/>
    <cellStyle name="T_Nam Pam- TC_2---DATA_SAIN GOBAIN (THEP)_Option 1-British Standard 3" xfId="30838"/>
    <cellStyle name="T_Nam Pam- TC_2---DATA_SAIN GOBAIN (THEP)_Option 1-British Standard 3 2" xfId="28475"/>
    <cellStyle name="T_Nam Pam- TC_2---DATA_SAIN GOBAIN (THEP)_Option 1-British Standard 3 2 2" xfId="24767"/>
    <cellStyle name="T_Nam Pam- TC_2---DATA_SAIN GOBAIN (THEP)_Option 1-British Standard 3 2 2 2" xfId="7171"/>
    <cellStyle name="T_Nam Pam- TC_2---DATA_SAIN GOBAIN (THEP)_Option 1-British Standard 3 2 3" xfId="352"/>
    <cellStyle name="T_Nam Pam- TC_2---DATA_SAIN GOBAIN (THEP)_Option 1-British Standard 3 2 3 2" xfId="28755"/>
    <cellStyle name="T_Nam Pam- TC_2---DATA_SAIN GOBAIN (THEP)_Option 1-British Standard 3 2 4" xfId="30840"/>
    <cellStyle name="T_Nam Pam- TC_2---DATA_SAIN GOBAIN (THEP)_Option 1-British Standard 3 2 4 2" xfId="4305"/>
    <cellStyle name="T_Nam Pam- TC_2---DATA_SAIN GOBAIN (THEP)_Option 1-British Standard 3 2 5" xfId="30841"/>
    <cellStyle name="T_Nam Pam- TC_2---DATA_SAIN GOBAIN (THEP)_Option 1-British Standard 3 2 5 2" xfId="30842"/>
    <cellStyle name="T_Nam Pam- TC_2---DATA_SAIN GOBAIN (THEP)_Option 1-British Standard 3 2 6" xfId="11876"/>
    <cellStyle name="T_Nam Pam- TC_2---DATA_SAIN GOBAIN (THEP)_Option 1-British Standard 3 2 6 2" xfId="11882"/>
    <cellStyle name="T_Nam Pam- TC_2---DATA_SAIN GOBAIN (THEP)_Option 1-British Standard 3 2 7" xfId="11890"/>
    <cellStyle name="T_Nam Pam- TC_2---DATA_SAIN GOBAIN (THEP)_Option 1-British Standard 3 3" xfId="30844"/>
    <cellStyle name="T_Nam Pam- TC_2---DATA_SAIN GOBAIN (THEP)_Option 1-British Standard 3 3 2" xfId="1979"/>
    <cellStyle name="T_Nam Pam- TC_2---DATA_SAIN GOBAIN (THEP)_Option 1-British Standard 3 3 2 2" xfId="1749"/>
    <cellStyle name="T_Nam Pam- TC_2---DATA_SAIN GOBAIN (THEP)_Option 1-British Standard 3 3 3" xfId="8200"/>
    <cellStyle name="T_Nam Pam- TC_2---DATA_SAIN GOBAIN (THEP)_Option 1-British Standard 3 3 3 2" xfId="7791"/>
    <cellStyle name="T_Nam Pam- TC_2---DATA_SAIN GOBAIN (THEP)_Option 1-British Standard 3 3 4" xfId="30845"/>
    <cellStyle name="T_Nam Pam- TC_2---DATA_SAIN GOBAIN (THEP)_Option 1-British Standard 3 3 4 2" xfId="10814"/>
    <cellStyle name="T_Nam Pam- TC_2---DATA_SAIN GOBAIN (THEP)_Option 1-British Standard 3 3 5" xfId="30846"/>
    <cellStyle name="T_Nam Pam- TC_2---DATA_SAIN GOBAIN (THEP)_Option 1-British Standard 3 3 5 2" xfId="30847"/>
    <cellStyle name="T_Nam Pam- TC_2---DATA_SAIN GOBAIN (THEP)_Option 1-British Standard 3 3 6" xfId="30848"/>
    <cellStyle name="T_Nam Pam- TC_2---DATA_SAIN GOBAIN (THEP)_Option 1-British Standard 3 3 6 2" xfId="30849"/>
    <cellStyle name="T_Nam Pam- TC_2---DATA_SAIN GOBAIN (THEP)_Option 1-British Standard 3 3 7" xfId="30850"/>
    <cellStyle name="T_Nam Pam- TC_2---DATA_SAIN GOBAIN (THEP)_Option 1-British Standard 3 4" xfId="30851"/>
    <cellStyle name="T_Nam Pam- TC_2---DATA_SAIN GOBAIN (THEP)_Option 1-British Standard 3 4 2" xfId="4573"/>
    <cellStyle name="T_Nam Pam- TC_2---DATA_SAIN GOBAIN (THEP)_Option 1-British Standard 3 5" xfId="30852"/>
    <cellStyle name="T_Nam Pam- TC_2---DATA_SAIN GOBAIN (THEP)_Option 1-British Standard 3 5 2" xfId="30853"/>
    <cellStyle name="T_Nam Pam- TC_2---DATA_SAIN GOBAIN (THEP)_Option 1-British Standard 3 6" xfId="30854"/>
    <cellStyle name="T_Nam Pam- TC_2---DATA_SAIN GOBAIN (THEP)_Option 1-British Standard 3 6 2" xfId="4316"/>
    <cellStyle name="T_Nam Pam- TC_2---DATA_SAIN GOBAIN (THEP)_Option 1-British Standard 3 7" xfId="30855"/>
    <cellStyle name="T_Nam Pam- TC_2---DATA_SAIN GOBAIN (THEP)_Option 1-British Standard 3 7 2" xfId="30856"/>
    <cellStyle name="T_Nam Pam- TC_2---DATA_SAIN GOBAIN (THEP)_Option 1-British Standard 3 8" xfId="30857"/>
    <cellStyle name="T_Nam Pam- TC_2---DATA_SAIN GOBAIN (THEP)_Option 1-British Standard 3 8 2" xfId="30858"/>
    <cellStyle name="T_Nam Pam- TC_2---DATA_SAIN GOBAIN (THEP)_Option 1-British Standard 3 9" xfId="24603"/>
    <cellStyle name="T_Nam Pam- TC_2---DATA_SAIN GOBAIN (THEP)_Option 1-British Standard 4" xfId="30859"/>
    <cellStyle name="T_Nam Pam- TC_2---DATA_SAIN GOBAIN (THEP)_Option 1-British Standard 4 2" xfId="30861"/>
    <cellStyle name="T_Nam Pam- TC_2---DATA_SAIN GOBAIN (THEP)_Option 1-British Standard 4 2 2" xfId="30864"/>
    <cellStyle name="T_Nam Pam- TC_2---DATA_SAIN GOBAIN (THEP)_Option 1-British Standard 4 3" xfId="30867"/>
    <cellStyle name="T_Nam Pam- TC_2---DATA_SAIN GOBAIN (THEP)_Option 1-British Standard 4 3 2" xfId="30869"/>
    <cellStyle name="T_Nam Pam- TC_2---DATA_SAIN GOBAIN (THEP)_Option 1-British Standard 4 4" xfId="30871"/>
    <cellStyle name="T_Nam Pam- TC_2---DATA_SAIN GOBAIN (THEP)_Option 1-British Standard 4 4 2" xfId="30872"/>
    <cellStyle name="T_Nam Pam- TC_2---DATA_SAIN GOBAIN (THEP)_Option 1-British Standard 4 5" xfId="30873"/>
    <cellStyle name="T_Nam Pam- TC_2---DATA_SAIN GOBAIN (THEP)_Option 1-British Standard 4 5 2" xfId="30874"/>
    <cellStyle name="T_Nam Pam- TC_2---DATA_SAIN GOBAIN (THEP)_Option 1-British Standard 4 6" xfId="30875"/>
    <cellStyle name="T_Nam Pam- TC_2---DATA_SAIN GOBAIN (THEP)_Option 1-British Standard 4 6 2" xfId="30876"/>
    <cellStyle name="T_Nam Pam- TC_2---DATA_SAIN GOBAIN (THEP)_Option 1-British Standard 4 7" xfId="29950"/>
    <cellStyle name="T_Nam Pam- TC_2---DATA_SAIN GOBAIN (THEP)_Option 1-British Standard 5" xfId="22233"/>
    <cellStyle name="T_Nam Pam- TC_2---DATA_SAIN GOBAIN (THEP)_Option 1-British Standard 5 2" xfId="30877"/>
    <cellStyle name="T_Nam Pam- TC_2---DATA_SAIN GOBAIN (THEP)_Option 1-British Standard 5 2 2" xfId="30879"/>
    <cellStyle name="T_Nam Pam- TC_2---DATA_SAIN GOBAIN (THEP)_Option 1-British Standard 5 3" xfId="30881"/>
    <cellStyle name="T_Nam Pam- TC_2---DATA_SAIN GOBAIN (THEP)_Option 1-British Standard 5 3 2" xfId="30882"/>
    <cellStyle name="T_Nam Pam- TC_2---DATA_SAIN GOBAIN (THEP)_Option 1-British Standard 5 4" xfId="30883"/>
    <cellStyle name="T_Nam Pam- TC_2---DATA_SAIN GOBAIN (THEP)_Option 1-British Standard 5 4 2" xfId="30885"/>
    <cellStyle name="T_Nam Pam- TC_2---DATA_SAIN GOBAIN (THEP)_Option 1-British Standard 5 5" xfId="30886"/>
    <cellStyle name="T_Nam Pam- TC_2---DATA_SAIN GOBAIN (THEP)_Option 1-British Standard 5 5 2" xfId="30888"/>
    <cellStyle name="T_Nam Pam- TC_2---DATA_SAIN GOBAIN (THEP)_Option 1-British Standard 5 6" xfId="30889"/>
    <cellStyle name="T_Nam Pam- TC_2---DATA_SAIN GOBAIN (THEP)_Option 1-British Standard 5 6 2" xfId="28223"/>
    <cellStyle name="T_Nam Pam- TC_2---DATA_SAIN GOBAIN (THEP)_Option 1-British Standard 5 7" xfId="29953"/>
    <cellStyle name="T_Nam Pam- TC_2---DATA_SAIN GOBAIN (THEP)_Option 1-British Standard 6" xfId="25240"/>
    <cellStyle name="T_Nam Pam- TC_2---DATA_SAIN GOBAIN (THEP)_Option 1-British Standard 6 2" xfId="30891"/>
    <cellStyle name="T_Nam Pam- TC_2---DATA_SAIN GOBAIN (THEP)_Option 1-British Standard 6 2 2" xfId="30892"/>
    <cellStyle name="T_Nam Pam- TC_2---DATA_SAIN GOBAIN (THEP)_Option 1-British Standard 6 3" xfId="30894"/>
    <cellStyle name="T_Nam Pam- TC_2---DATA_SAIN GOBAIN (THEP)_Option 1-British Standard 6 3 2" xfId="30895"/>
    <cellStyle name="T_Nam Pam- TC_2---DATA_SAIN GOBAIN (THEP)_Option 1-British Standard 6 4" xfId="30896"/>
    <cellStyle name="T_Nam Pam- TC_2---DATA_SAIN GOBAIN (THEP)_Option 1-British Standard 6 4 2" xfId="30897"/>
    <cellStyle name="T_Nam Pam- TC_2---DATA_SAIN GOBAIN (THEP)_Option 1-British Standard 6 5" xfId="30898"/>
    <cellStyle name="T_Nam Pam- TC_2---DATA_SAIN GOBAIN (THEP)_Option 1-British Standard 6 5 2" xfId="30899"/>
    <cellStyle name="T_Nam Pam- TC_2---DATA_SAIN GOBAIN (THEP)_Option 1-British Standard 6 6" xfId="30900"/>
    <cellStyle name="T_Nam Pam- TC_2---DATA_SAIN GOBAIN (THEP)_Option 1-British Standard 6 6 2" xfId="25162"/>
    <cellStyle name="T_Nam Pam- TC_2---DATA_SAIN GOBAIN (THEP)_Option 1-British Standard 6 7" xfId="29956"/>
    <cellStyle name="T_Nam Pam- TC_2---DATA_SAIN GOBAIN (THEP)_Option 1-British Standard 7" xfId="27472"/>
    <cellStyle name="T_Nam Pam- TC_2---DATA_SAIN GOBAIN (THEP)_Option 1-British Standard 7 2" xfId="30902"/>
    <cellStyle name="T_Nam Pam- TC_2---DATA_SAIN GOBAIN (THEP)_Option 1-British Standard 8" xfId="30903"/>
    <cellStyle name="T_Nam Pam- TC_2---DATA_SAIN GOBAIN (THEP)_Option 1-British Standard 8 2" xfId="30904"/>
    <cellStyle name="T_Nam Pam- TC_2---DATA_SAIN GOBAIN (THEP)_Option 1-British Standard 9" xfId="25902"/>
    <cellStyle name="T_Nam Pam- TC_2---DATA_SAIN GOBAIN (THEP)_Option 1-British Standard 9 2" xfId="30905"/>
    <cellStyle name="T_NHUA TAN HOA 10-6" xfId="28914"/>
    <cellStyle name="T_NHUA TAN HOA 10-6 10" xfId="16650"/>
    <cellStyle name="T_NHUA TAN HOA 10-6 10 2" xfId="16651"/>
    <cellStyle name="T_NHUA TAN HOA 10-6 11" xfId="627"/>
    <cellStyle name="T_NHUA TAN HOA 10-6 11 2" xfId="16658"/>
    <cellStyle name="T_NHUA TAN HOA 10-6 2" xfId="30906"/>
    <cellStyle name="T_NHUA TAN HOA 10-6 2 2" xfId="30907"/>
    <cellStyle name="T_NHUA TAN HOA 10-6 2 2 2" xfId="30909"/>
    <cellStyle name="T_NHUA TAN HOA 10-6 2 2 2 2" xfId="30911"/>
    <cellStyle name="T_NHUA TAN HOA 10-6 2 2 3" xfId="15312"/>
    <cellStyle name="T_NHUA TAN HOA 10-6 2 2 3 2" xfId="15912"/>
    <cellStyle name="T_NHUA TAN HOA 10-6 2 2 4" xfId="7745"/>
    <cellStyle name="T_NHUA TAN HOA 10-6 2 2 4 2" xfId="15931"/>
    <cellStyle name="T_NHUA TAN HOA 10-6 2 2 5" xfId="15960"/>
    <cellStyle name="T_NHUA TAN HOA 10-6 2 2 5 2" xfId="3751"/>
    <cellStyle name="T_NHUA TAN HOA 10-6 2 2 6" xfId="10617"/>
    <cellStyle name="T_NHUA TAN HOA 10-6 2 2 6 2" xfId="10622"/>
    <cellStyle name="T_NHUA TAN HOA 10-6 2 2 7" xfId="935"/>
    <cellStyle name="T_NHUA TAN HOA 10-6 2 3" xfId="30914"/>
    <cellStyle name="T_NHUA TAN HOA 10-6 2 3 2" xfId="22099"/>
    <cellStyle name="T_NHUA TAN HOA 10-6 2 3 2 2" xfId="22104"/>
    <cellStyle name="T_NHUA TAN HOA 10-6 2 3 3" xfId="15321"/>
    <cellStyle name="T_NHUA TAN HOA 10-6 2 3 3 2" xfId="15964"/>
    <cellStyle name="T_NHUA TAN HOA 10-6 2 3 4" xfId="384"/>
    <cellStyle name="T_NHUA TAN HOA 10-6 2 3 4 2" xfId="12354"/>
    <cellStyle name="T_NHUA TAN HOA 10-6 2 3 5" xfId="3651"/>
    <cellStyle name="T_NHUA TAN HOA 10-6 2 3 5 2" xfId="12557"/>
    <cellStyle name="T_NHUA TAN HOA 10-6 2 3 6" xfId="10653"/>
    <cellStyle name="T_NHUA TAN HOA 10-6 2 3 6 2" xfId="10656"/>
    <cellStyle name="T_NHUA TAN HOA 10-6 2 3 7" xfId="10660"/>
    <cellStyle name="T_NHUA TAN HOA 10-6 2 4" xfId="30916"/>
    <cellStyle name="T_NHUA TAN HOA 10-6 2 4 2" xfId="22112"/>
    <cellStyle name="T_NHUA TAN HOA 10-6 2 5" xfId="30918"/>
    <cellStyle name="T_NHUA TAN HOA 10-6 2 5 2" xfId="17085"/>
    <cellStyle name="T_NHUA TAN HOA 10-6 2 6" xfId="30919"/>
    <cellStyle name="T_NHUA TAN HOA 10-6 2 6 2" xfId="17088"/>
    <cellStyle name="T_NHUA TAN HOA 10-6 2 7" xfId="30920"/>
    <cellStyle name="T_NHUA TAN HOA 10-6 2 7 2" xfId="30922"/>
    <cellStyle name="T_NHUA TAN HOA 10-6 2 8" xfId="30923"/>
    <cellStyle name="T_NHUA TAN HOA 10-6 2 8 2" xfId="30924"/>
    <cellStyle name="T_NHUA TAN HOA 10-6 3" xfId="10483"/>
    <cellStyle name="T_NHUA TAN HOA 10-6 3 2" xfId="385"/>
    <cellStyle name="T_NHUA TAN HOA 10-6 3 2 2" xfId="28077"/>
    <cellStyle name="T_NHUA TAN HOA 10-6 3 2 2 2" xfId="6795"/>
    <cellStyle name="T_NHUA TAN HOA 10-6 3 2 3" xfId="28080"/>
    <cellStyle name="T_NHUA TAN HOA 10-6 3 2 3 2" xfId="23530"/>
    <cellStyle name="T_NHUA TAN HOA 10-6 3 2 4" xfId="16076"/>
    <cellStyle name="T_NHUA TAN HOA 10-6 3 2 4 2" xfId="20290"/>
    <cellStyle name="T_NHUA TAN HOA 10-6 3 2 5" xfId="28091"/>
    <cellStyle name="T_NHUA TAN HOA 10-6 3 2 5 2" xfId="20326"/>
    <cellStyle name="T_NHUA TAN HOA 10-6 3 2 6" xfId="28094"/>
    <cellStyle name="T_NHUA TAN HOA 10-6 3 2 6 2" xfId="28098"/>
    <cellStyle name="T_NHUA TAN HOA 10-6 3 2 7" xfId="28103"/>
    <cellStyle name="T_NHUA TAN HOA 10-6 3 3" xfId="30926"/>
    <cellStyle name="T_NHUA TAN HOA 10-6 3 3 2" xfId="6393"/>
    <cellStyle name="T_NHUA TAN HOA 10-6 3 3 2 2" xfId="14504"/>
    <cellStyle name="T_NHUA TAN HOA 10-6 3 3 3" xfId="30928"/>
    <cellStyle name="T_NHUA TAN HOA 10-6 3 3 3 2" xfId="24610"/>
    <cellStyle name="T_NHUA TAN HOA 10-6 3 3 4" xfId="16083"/>
    <cellStyle name="T_NHUA TAN HOA 10-6 3 3 4 2" xfId="8554"/>
    <cellStyle name="T_NHUA TAN HOA 10-6 3 3 5" xfId="29142"/>
    <cellStyle name="T_NHUA TAN HOA 10-6 3 3 5 2" xfId="20371"/>
    <cellStyle name="T_NHUA TAN HOA 10-6 3 3 6" xfId="29144"/>
    <cellStyle name="T_NHUA TAN HOA 10-6 3 3 6 2" xfId="29146"/>
    <cellStyle name="T_NHUA TAN HOA 10-6 3 3 7" xfId="29148"/>
    <cellStyle name="T_NHUA TAN HOA 10-6 3 4" xfId="30929"/>
    <cellStyle name="T_NHUA TAN HOA 10-6 3 4 2" xfId="19092"/>
    <cellStyle name="T_NHUA TAN HOA 10-6 3 5" xfId="30932"/>
    <cellStyle name="T_NHUA TAN HOA 10-6 3 5 2" xfId="7472"/>
    <cellStyle name="T_NHUA TAN HOA 10-6 3 6" xfId="30933"/>
    <cellStyle name="T_NHUA TAN HOA 10-6 3 6 2" xfId="3062"/>
    <cellStyle name="T_NHUA TAN HOA 10-6 3 7" xfId="30934"/>
    <cellStyle name="T_NHUA TAN HOA 10-6 3 7 2" xfId="30936"/>
    <cellStyle name="T_NHUA TAN HOA 10-6 3 8" xfId="30937"/>
    <cellStyle name="T_NHUA TAN HOA 10-6 3 8 2" xfId="30939"/>
    <cellStyle name="T_NHUA TAN HOA 10-6 4" xfId="10487"/>
    <cellStyle name="T_NHUA TAN HOA 10-6 4 2" xfId="1842"/>
    <cellStyle name="T_NHUA TAN HOA 10-6 4 2 2" xfId="27984"/>
    <cellStyle name="T_NHUA TAN HOA 10-6 4 3" xfId="30941"/>
    <cellStyle name="T_NHUA TAN HOA 10-6 4 3 2" xfId="30943"/>
    <cellStyle name="T_NHUA TAN HOA 10-6 4 4" xfId="30945"/>
    <cellStyle name="T_NHUA TAN HOA 10-6 4 4 2" xfId="30948"/>
    <cellStyle name="T_NHUA TAN HOA 10-6 4 5" xfId="30950"/>
    <cellStyle name="T_NHUA TAN HOA 10-6 4 5 2" xfId="30951"/>
    <cellStyle name="T_NHUA TAN HOA 10-6 4 6" xfId="30953"/>
    <cellStyle name="T_NHUA TAN HOA 10-6 4 6 2" xfId="30955"/>
    <cellStyle name="T_NHUA TAN HOA 10-6 4 7" xfId="30956"/>
    <cellStyle name="T_NHUA TAN HOA 10-6 5" xfId="2582"/>
    <cellStyle name="T_NHUA TAN HOA 10-6 5 2" xfId="1695"/>
    <cellStyle name="T_NHUA TAN HOA 10-6 5 2 2" xfId="3044"/>
    <cellStyle name="T_NHUA TAN HOA 10-6 5 3" xfId="7530"/>
    <cellStyle name="T_NHUA TAN HOA 10-6 5 3 2" xfId="9033"/>
    <cellStyle name="T_NHUA TAN HOA 10-6 5 4" xfId="30957"/>
    <cellStyle name="T_NHUA TAN HOA 10-6 5 4 2" xfId="25492"/>
    <cellStyle name="T_NHUA TAN HOA 10-6 5 5" xfId="30958"/>
    <cellStyle name="T_NHUA TAN HOA 10-6 5 5 2" xfId="30959"/>
    <cellStyle name="T_NHUA TAN HOA 10-6 5 6" xfId="30961"/>
    <cellStyle name="T_NHUA TAN HOA 10-6 5 6 2" xfId="30962"/>
    <cellStyle name="T_NHUA TAN HOA 10-6 5 7" xfId="30963"/>
    <cellStyle name="T_NHUA TAN HOA 10-6 6" xfId="10495"/>
    <cellStyle name="T_NHUA TAN HOA 10-6 6 2" xfId="10064"/>
    <cellStyle name="T_NHUA TAN HOA 10-6 6 2 2" xfId="19719"/>
    <cellStyle name="T_NHUA TAN HOA 10-6 6 3" xfId="28239"/>
    <cellStyle name="T_NHUA TAN HOA 10-6 6 3 2" xfId="25511"/>
    <cellStyle name="T_NHUA TAN HOA 10-6 6 4" xfId="28242"/>
    <cellStyle name="T_NHUA TAN HOA 10-6 6 4 2" xfId="25524"/>
    <cellStyle name="T_NHUA TAN HOA 10-6 6 5" xfId="28244"/>
    <cellStyle name="T_NHUA TAN HOA 10-6 6 5 2" xfId="28246"/>
    <cellStyle name="T_NHUA TAN HOA 10-6 6 6" xfId="28248"/>
    <cellStyle name="T_NHUA TAN HOA 10-6 6 6 2" xfId="28250"/>
    <cellStyle name="T_NHUA TAN HOA 10-6 6 7" xfId="28252"/>
    <cellStyle name="T_NHUA TAN HOA 10-6 7" xfId="10502"/>
    <cellStyle name="T_NHUA TAN HOA 10-6 7 2" xfId="10092"/>
    <cellStyle name="T_NHUA TAN HOA 10-6 8" xfId="10504"/>
    <cellStyle name="T_NHUA TAN HOA 10-6 8 2" xfId="11570"/>
    <cellStyle name="T_NHUA TAN HOA 10-6 9" xfId="11575"/>
    <cellStyle name="T_NHUA TAN HOA 10-6 9 2" xfId="8157"/>
    <cellStyle name="T_NHUA TAN HOA 10-6,KCmoi" xfId="19443"/>
    <cellStyle name="T_NHUA TAN HOA 10-6,KCmoi 10" xfId="30964"/>
    <cellStyle name="T_NHUA TAN HOA 10-6,KCmoi 10 2" xfId="30965"/>
    <cellStyle name="T_NHUA TAN HOA 10-6,KCmoi 11" xfId="30966"/>
    <cellStyle name="T_NHUA TAN HOA 10-6,KCmoi 11 2" xfId="21776"/>
    <cellStyle name="T_NHUA TAN HOA 10-6,KCmoi 2" xfId="30968"/>
    <cellStyle name="T_NHUA TAN HOA 10-6,KCmoi 2 2" xfId="30971"/>
    <cellStyle name="T_NHUA TAN HOA 10-6,KCmoi 2 2 2" xfId="30974"/>
    <cellStyle name="T_NHUA TAN HOA 10-6,KCmoi 2 2 2 2" xfId="30975"/>
    <cellStyle name="T_NHUA TAN HOA 10-6,KCmoi 2 2 3" xfId="30976"/>
    <cellStyle name="T_NHUA TAN HOA 10-6,KCmoi 2 2 3 2" xfId="30977"/>
    <cellStyle name="T_NHUA TAN HOA 10-6,KCmoi 2 2 4" xfId="30978"/>
    <cellStyle name="T_NHUA TAN HOA 10-6,KCmoi 2 2 4 2" xfId="30979"/>
    <cellStyle name="T_NHUA TAN HOA 10-6,KCmoi 2 2 5" xfId="27856"/>
    <cellStyle name="T_NHUA TAN HOA 10-6,KCmoi 2 2 5 2" xfId="30981"/>
    <cellStyle name="T_NHUA TAN HOA 10-6,KCmoi 2 2 6" xfId="26233"/>
    <cellStyle name="T_NHUA TAN HOA 10-6,KCmoi 2 2 6 2" xfId="4186"/>
    <cellStyle name="T_NHUA TAN HOA 10-6,KCmoi 2 2 7" xfId="30983"/>
    <cellStyle name="T_NHUA TAN HOA 10-6,KCmoi 2 3" xfId="8605"/>
    <cellStyle name="T_NHUA TAN HOA 10-6,KCmoi 2 3 2" xfId="3116"/>
    <cellStyle name="T_NHUA TAN HOA 10-6,KCmoi 2 3 2 2" xfId="22353"/>
    <cellStyle name="T_NHUA TAN HOA 10-6,KCmoi 2 3 3" xfId="22355"/>
    <cellStyle name="T_NHUA TAN HOA 10-6,KCmoi 2 3 3 2" xfId="22357"/>
    <cellStyle name="T_NHUA TAN HOA 10-6,KCmoi 2 3 4" xfId="22359"/>
    <cellStyle name="T_NHUA TAN HOA 10-6,KCmoi 2 3 4 2" xfId="22361"/>
    <cellStyle name="T_NHUA TAN HOA 10-6,KCmoi 2 3 5" xfId="22364"/>
    <cellStyle name="T_NHUA TAN HOA 10-6,KCmoi 2 3 5 2" xfId="22366"/>
    <cellStyle name="T_NHUA TAN HOA 10-6,KCmoi 2 3 6" xfId="22369"/>
    <cellStyle name="T_NHUA TAN HOA 10-6,KCmoi 2 3 6 2" xfId="22372"/>
    <cellStyle name="T_NHUA TAN HOA 10-6,KCmoi 2 3 7" xfId="22374"/>
    <cellStyle name="T_NHUA TAN HOA 10-6,KCmoi 2 4" xfId="22378"/>
    <cellStyle name="T_NHUA TAN HOA 10-6,KCmoi 2 4 2" xfId="22382"/>
    <cellStyle name="T_NHUA TAN HOA 10-6,KCmoi 2 5" xfId="3530"/>
    <cellStyle name="T_NHUA TAN HOA 10-6,KCmoi 2 5 2" xfId="22404"/>
    <cellStyle name="T_NHUA TAN HOA 10-6,KCmoi 2 6" xfId="22408"/>
    <cellStyle name="T_NHUA TAN HOA 10-6,KCmoi 2 6 2" xfId="22412"/>
    <cellStyle name="T_NHUA TAN HOA 10-6,KCmoi 2 7" xfId="22417"/>
    <cellStyle name="T_NHUA TAN HOA 10-6,KCmoi 2 7 2" xfId="22420"/>
    <cellStyle name="T_NHUA TAN HOA 10-6,KCmoi 2 8" xfId="21981"/>
    <cellStyle name="T_NHUA TAN HOA 10-6,KCmoi 2 8 2" xfId="22423"/>
    <cellStyle name="T_NHUA TAN HOA 10-6,KCmoi 3" xfId="30986"/>
    <cellStyle name="T_NHUA TAN HOA 10-6,KCmoi 3 2" xfId="30989"/>
    <cellStyle name="T_NHUA TAN HOA 10-6,KCmoi 3 2 2" xfId="30992"/>
    <cellStyle name="T_NHUA TAN HOA 10-6,KCmoi 3 2 2 2" xfId="30993"/>
    <cellStyle name="T_NHUA TAN HOA 10-6,KCmoi 3 2 3" xfId="30995"/>
    <cellStyle name="T_NHUA TAN HOA 10-6,KCmoi 3 2 3 2" xfId="30997"/>
    <cellStyle name="T_NHUA TAN HOA 10-6,KCmoi 3 2 4" xfId="30999"/>
    <cellStyle name="T_NHUA TAN HOA 10-6,KCmoi 3 2 4 2" xfId="31001"/>
    <cellStyle name="T_NHUA TAN HOA 10-6,KCmoi 3 2 5" xfId="27870"/>
    <cellStyle name="T_NHUA TAN HOA 10-6,KCmoi 3 2 5 2" xfId="31003"/>
    <cellStyle name="T_NHUA TAN HOA 10-6,KCmoi 3 2 6" xfId="31006"/>
    <cellStyle name="T_NHUA TAN HOA 10-6,KCmoi 3 2 6 2" xfId="31009"/>
    <cellStyle name="T_NHUA TAN HOA 10-6,KCmoi 3 2 7" xfId="31012"/>
    <cellStyle name="T_NHUA TAN HOA 10-6,KCmoi 3 3" xfId="22431"/>
    <cellStyle name="T_NHUA TAN HOA 10-6,KCmoi 3 3 2" xfId="22434"/>
    <cellStyle name="T_NHUA TAN HOA 10-6,KCmoi 3 3 2 2" xfId="31015"/>
    <cellStyle name="T_NHUA TAN HOA 10-6,KCmoi 3 3 3" xfId="31017"/>
    <cellStyle name="T_NHUA TAN HOA 10-6,KCmoi 3 3 3 2" xfId="31019"/>
    <cellStyle name="T_NHUA TAN HOA 10-6,KCmoi 3 3 4" xfId="31021"/>
    <cellStyle name="T_NHUA TAN HOA 10-6,KCmoi 3 3 4 2" xfId="31023"/>
    <cellStyle name="T_NHUA TAN HOA 10-6,KCmoi 3 3 5" xfId="27875"/>
    <cellStyle name="T_NHUA TAN HOA 10-6,KCmoi 3 3 5 2" xfId="25359"/>
    <cellStyle name="T_NHUA TAN HOA 10-6,KCmoi 3 3 6" xfId="31026"/>
    <cellStyle name="T_NHUA TAN HOA 10-6,KCmoi 3 3 6 2" xfId="25390"/>
    <cellStyle name="T_NHUA TAN HOA 10-6,KCmoi 3 3 7" xfId="31029"/>
    <cellStyle name="T_NHUA TAN HOA 10-6,KCmoi 3 4" xfId="22437"/>
    <cellStyle name="T_NHUA TAN HOA 10-6,KCmoi 3 4 2" xfId="15491"/>
    <cellStyle name="T_NHUA TAN HOA 10-6,KCmoi 3 5" xfId="22440"/>
    <cellStyle name="T_NHUA TAN HOA 10-6,KCmoi 3 5 2" xfId="15596"/>
    <cellStyle name="T_NHUA TAN HOA 10-6,KCmoi 3 6" xfId="22443"/>
    <cellStyle name="T_NHUA TAN HOA 10-6,KCmoi 3 6 2" xfId="16582"/>
    <cellStyle name="T_NHUA TAN HOA 10-6,KCmoi 3 7" xfId="22446"/>
    <cellStyle name="T_NHUA TAN HOA 10-6,KCmoi 3 7 2" xfId="22448"/>
    <cellStyle name="T_NHUA TAN HOA 10-6,KCmoi 3 8" xfId="21985"/>
    <cellStyle name="T_NHUA TAN HOA 10-6,KCmoi 3 8 2" xfId="21450"/>
    <cellStyle name="T_NHUA TAN HOA 10-6,KCmoi 4" xfId="31031"/>
    <cellStyle name="T_NHUA TAN HOA 10-6,KCmoi 4 2" xfId="31034"/>
    <cellStyle name="T_NHUA TAN HOA 10-6,KCmoi 4 2 2" xfId="1429"/>
    <cellStyle name="T_NHUA TAN HOA 10-6,KCmoi 4 3" xfId="6079"/>
    <cellStyle name="T_NHUA TAN HOA 10-6,KCmoi 4 3 2" xfId="22454"/>
    <cellStyle name="T_NHUA TAN HOA 10-6,KCmoi 4 4" xfId="22457"/>
    <cellStyle name="T_NHUA TAN HOA 10-6,KCmoi 4 4 2" xfId="22460"/>
    <cellStyle name="T_NHUA TAN HOA 10-6,KCmoi 4 5" xfId="775"/>
    <cellStyle name="T_NHUA TAN HOA 10-6,KCmoi 4 5 2" xfId="17220"/>
    <cellStyle name="T_NHUA TAN HOA 10-6,KCmoi 4 6" xfId="22465"/>
    <cellStyle name="T_NHUA TAN HOA 10-6,KCmoi 4 6 2" xfId="17278"/>
    <cellStyle name="T_NHUA TAN HOA 10-6,KCmoi 4 7" xfId="22468"/>
    <cellStyle name="T_NHUA TAN HOA 10-6,KCmoi 5" xfId="31037"/>
    <cellStyle name="T_NHUA TAN HOA 10-6,KCmoi 5 2" xfId="31040"/>
    <cellStyle name="T_NHUA TAN HOA 10-6,KCmoi 5 2 2" xfId="10267"/>
    <cellStyle name="T_NHUA TAN HOA 10-6,KCmoi 5 3" xfId="22470"/>
    <cellStyle name="T_NHUA TAN HOA 10-6,KCmoi 5 3 2" xfId="22472"/>
    <cellStyle name="T_NHUA TAN HOA 10-6,KCmoi 5 4" xfId="2832"/>
    <cellStyle name="T_NHUA TAN HOA 10-6,KCmoi 5 4 2" xfId="22474"/>
    <cellStyle name="T_NHUA TAN HOA 10-6,KCmoi 5 5" xfId="373"/>
    <cellStyle name="T_NHUA TAN HOA 10-6,KCmoi 5 5 2" xfId="17442"/>
    <cellStyle name="T_NHUA TAN HOA 10-6,KCmoi 5 6" xfId="22478"/>
    <cellStyle name="T_NHUA TAN HOA 10-6,KCmoi 5 6 2" xfId="17477"/>
    <cellStyle name="T_NHUA TAN HOA 10-6,KCmoi 5 7" xfId="22480"/>
    <cellStyle name="T_NHUA TAN HOA 10-6,KCmoi 6" xfId="31042"/>
    <cellStyle name="T_NHUA TAN HOA 10-6,KCmoi 6 2" xfId="31044"/>
    <cellStyle name="T_NHUA TAN HOA 10-6,KCmoi 6 2 2" xfId="31045"/>
    <cellStyle name="T_NHUA TAN HOA 10-6,KCmoi 6 3" xfId="4538"/>
    <cellStyle name="T_NHUA TAN HOA 10-6,KCmoi 6 3 2" xfId="31046"/>
    <cellStyle name="T_NHUA TAN HOA 10-6,KCmoi 6 4" xfId="30969"/>
    <cellStyle name="T_NHUA TAN HOA 10-6,KCmoi 6 4 2" xfId="30972"/>
    <cellStyle name="T_NHUA TAN HOA 10-6,KCmoi 6 5" xfId="30987"/>
    <cellStyle name="T_NHUA TAN HOA 10-6,KCmoi 6 5 2" xfId="30990"/>
    <cellStyle name="T_NHUA TAN HOA 10-6,KCmoi 6 6" xfId="31032"/>
    <cellStyle name="T_NHUA TAN HOA 10-6,KCmoi 6 6 2" xfId="31035"/>
    <cellStyle name="T_NHUA TAN HOA 10-6,KCmoi 6 7" xfId="31038"/>
    <cellStyle name="T_NHUA TAN HOA 10-6,KCmoi 7" xfId="31048"/>
    <cellStyle name="T_NHUA TAN HOA 10-6,KCmoi 7 2" xfId="31051"/>
    <cellStyle name="T_NHUA TAN HOA 10-6,KCmoi 8" xfId="31052"/>
    <cellStyle name="T_NHUA TAN HOA 10-6,KCmoi 8 2" xfId="31053"/>
    <cellStyle name="T_NHUA TAN HOA 10-6,KCmoi 9" xfId="31054"/>
    <cellStyle name="T_NHUA TAN HOA 10-6,KCmoi 9 2" xfId="31055"/>
    <cellStyle name="T_NHUA TAN HOA 10-6,KCmoi_General Quotation 5-1-2008" xfId="31056"/>
    <cellStyle name="T_NHUA TAN HOA 10-6,KCmoi_General Quotation 5-1-2008 10" xfId="31058"/>
    <cellStyle name="T_NHUA TAN HOA 10-6,KCmoi_General Quotation 5-1-2008 10 2" xfId="31059"/>
    <cellStyle name="T_NHUA TAN HOA 10-6,KCmoi_General Quotation 5-1-2008 11" xfId="31060"/>
    <cellStyle name="T_NHUA TAN HOA 10-6,KCmoi_General Quotation 5-1-2008 11 2" xfId="31061"/>
    <cellStyle name="T_NHUA TAN HOA 10-6,KCmoi_General Quotation 5-1-2008 2" xfId="6866"/>
    <cellStyle name="T_NHUA TAN HOA 10-6,KCmoi_General Quotation 5-1-2008 2 2" xfId="5884"/>
    <cellStyle name="T_NHUA TAN HOA 10-6,KCmoi_General Quotation 5-1-2008 2 2 2" xfId="31063"/>
    <cellStyle name="T_NHUA TAN HOA 10-6,KCmoi_General Quotation 5-1-2008 2 2 2 2" xfId="31065"/>
    <cellStyle name="T_NHUA TAN HOA 10-6,KCmoi_General Quotation 5-1-2008 2 2 3" xfId="31067"/>
    <cellStyle name="T_NHUA TAN HOA 10-6,KCmoi_General Quotation 5-1-2008 2 2 3 2" xfId="31069"/>
    <cellStyle name="T_NHUA TAN HOA 10-6,KCmoi_General Quotation 5-1-2008 2 2 4" xfId="30246"/>
    <cellStyle name="T_NHUA TAN HOA 10-6,KCmoi_General Quotation 5-1-2008 2 2 4 2" xfId="30250"/>
    <cellStyle name="T_NHUA TAN HOA 10-6,KCmoi_General Quotation 5-1-2008 2 2 5" xfId="30260"/>
    <cellStyle name="T_NHUA TAN HOA 10-6,KCmoi_General Quotation 5-1-2008 2 2 5 2" xfId="30263"/>
    <cellStyle name="T_NHUA TAN HOA 10-6,KCmoi_General Quotation 5-1-2008 2 2 6" xfId="13207"/>
    <cellStyle name="T_NHUA TAN HOA 10-6,KCmoi_General Quotation 5-1-2008 2 2 6 2" xfId="30276"/>
    <cellStyle name="T_NHUA TAN HOA 10-6,KCmoi_General Quotation 5-1-2008 2 2 7" xfId="30279"/>
    <cellStyle name="T_NHUA TAN HOA 10-6,KCmoi_General Quotation 5-1-2008 2 3" xfId="31071"/>
    <cellStyle name="T_NHUA TAN HOA 10-6,KCmoi_General Quotation 5-1-2008 2 3 2" xfId="31072"/>
    <cellStyle name="T_NHUA TAN HOA 10-6,KCmoi_General Quotation 5-1-2008 2 3 2 2" xfId="31073"/>
    <cellStyle name="T_NHUA TAN HOA 10-6,KCmoi_General Quotation 5-1-2008 2 3 3" xfId="31074"/>
    <cellStyle name="T_NHUA TAN HOA 10-6,KCmoi_General Quotation 5-1-2008 2 3 3 2" xfId="4998"/>
    <cellStyle name="T_NHUA TAN HOA 10-6,KCmoi_General Quotation 5-1-2008 2 3 4" xfId="30287"/>
    <cellStyle name="T_NHUA TAN HOA 10-6,KCmoi_General Quotation 5-1-2008 2 3 4 2" xfId="1686"/>
    <cellStyle name="T_NHUA TAN HOA 10-6,KCmoi_General Quotation 5-1-2008 2 3 5" xfId="30293"/>
    <cellStyle name="T_NHUA TAN HOA 10-6,KCmoi_General Quotation 5-1-2008 2 3 5 2" xfId="28289"/>
    <cellStyle name="T_NHUA TAN HOA 10-6,KCmoi_General Quotation 5-1-2008 2 3 6" xfId="14217"/>
    <cellStyle name="T_NHUA TAN HOA 10-6,KCmoi_General Quotation 5-1-2008 2 3 6 2" xfId="28374"/>
    <cellStyle name="T_NHUA TAN HOA 10-6,KCmoi_General Quotation 5-1-2008 2 3 7" xfId="30295"/>
    <cellStyle name="T_NHUA TAN HOA 10-6,KCmoi_General Quotation 5-1-2008 2 4" xfId="31075"/>
    <cellStyle name="T_NHUA TAN HOA 10-6,KCmoi_General Quotation 5-1-2008 2 4 2" xfId="31076"/>
    <cellStyle name="T_NHUA TAN HOA 10-6,KCmoi_General Quotation 5-1-2008 2 5" xfId="31078"/>
    <cellStyle name="T_NHUA TAN HOA 10-6,KCmoi_General Quotation 5-1-2008 2 5 2" xfId="31079"/>
    <cellStyle name="T_NHUA TAN HOA 10-6,KCmoi_General Quotation 5-1-2008 2 6" xfId="24563"/>
    <cellStyle name="T_NHUA TAN HOA 10-6,KCmoi_General Quotation 5-1-2008 2 6 2" xfId="4533"/>
    <cellStyle name="T_NHUA TAN HOA 10-6,KCmoi_General Quotation 5-1-2008 2 7" xfId="31080"/>
    <cellStyle name="T_NHUA TAN HOA 10-6,KCmoi_General Quotation 5-1-2008 2 7 2" xfId="31081"/>
    <cellStyle name="T_NHUA TAN HOA 10-6,KCmoi_General Quotation 5-1-2008 2 8" xfId="31082"/>
    <cellStyle name="T_NHUA TAN HOA 10-6,KCmoi_General Quotation 5-1-2008 2 8 2" xfId="31083"/>
    <cellStyle name="T_NHUA TAN HOA 10-6,KCmoi_General Quotation 5-1-2008 3" xfId="7020"/>
    <cellStyle name="T_NHUA TAN HOA 10-6,KCmoi_General Quotation 5-1-2008 3 2" xfId="6521"/>
    <cellStyle name="T_NHUA TAN HOA 10-6,KCmoi_General Quotation 5-1-2008 3 2 2" xfId="31084"/>
    <cellStyle name="T_NHUA TAN HOA 10-6,KCmoi_General Quotation 5-1-2008 3 2 2 2" xfId="31085"/>
    <cellStyle name="T_NHUA TAN HOA 10-6,KCmoi_General Quotation 5-1-2008 3 2 3" xfId="31087"/>
    <cellStyle name="T_NHUA TAN HOA 10-6,KCmoi_General Quotation 5-1-2008 3 2 3 2" xfId="31088"/>
    <cellStyle name="T_NHUA TAN HOA 10-6,KCmoi_General Quotation 5-1-2008 3 2 4" xfId="31089"/>
    <cellStyle name="T_NHUA TAN HOA 10-6,KCmoi_General Quotation 5-1-2008 3 2 4 2" xfId="31090"/>
    <cellStyle name="T_NHUA TAN HOA 10-6,KCmoi_General Quotation 5-1-2008 3 2 5" xfId="3035"/>
    <cellStyle name="T_NHUA TAN HOA 10-6,KCmoi_General Quotation 5-1-2008 3 2 5 2" xfId="31091"/>
    <cellStyle name="T_NHUA TAN HOA 10-6,KCmoi_General Quotation 5-1-2008 3 2 6" xfId="31092"/>
    <cellStyle name="T_NHUA TAN HOA 10-6,KCmoi_General Quotation 5-1-2008 3 2 6 2" xfId="31094"/>
    <cellStyle name="T_NHUA TAN HOA 10-6,KCmoi_General Quotation 5-1-2008 3 2 7" xfId="31096"/>
    <cellStyle name="T_NHUA TAN HOA 10-6,KCmoi_General Quotation 5-1-2008 3 3" xfId="31098"/>
    <cellStyle name="T_NHUA TAN HOA 10-6,KCmoi_General Quotation 5-1-2008 3 3 2" xfId="31099"/>
    <cellStyle name="T_NHUA TAN HOA 10-6,KCmoi_General Quotation 5-1-2008 3 3 2 2" xfId="25548"/>
    <cellStyle name="T_NHUA TAN HOA 10-6,KCmoi_General Quotation 5-1-2008 3 3 3" xfId="31101"/>
    <cellStyle name="T_NHUA TAN HOA 10-6,KCmoi_General Quotation 5-1-2008 3 3 3 2" xfId="25558"/>
    <cellStyle name="T_NHUA TAN HOA 10-6,KCmoi_General Quotation 5-1-2008 3 3 4" xfId="31102"/>
    <cellStyle name="T_NHUA TAN HOA 10-6,KCmoi_General Quotation 5-1-2008 3 3 4 2" xfId="9368"/>
    <cellStyle name="T_NHUA TAN HOA 10-6,KCmoi_General Quotation 5-1-2008 3 3 5" xfId="31103"/>
    <cellStyle name="T_NHUA TAN HOA 10-6,KCmoi_General Quotation 5-1-2008 3 3 5 2" xfId="31104"/>
    <cellStyle name="T_NHUA TAN HOA 10-6,KCmoi_General Quotation 5-1-2008 3 3 6" xfId="31105"/>
    <cellStyle name="T_NHUA TAN HOA 10-6,KCmoi_General Quotation 5-1-2008 3 3 6 2" xfId="31107"/>
    <cellStyle name="T_NHUA TAN HOA 10-6,KCmoi_General Quotation 5-1-2008 3 3 7" xfId="31108"/>
    <cellStyle name="T_NHUA TAN HOA 10-6,KCmoi_General Quotation 5-1-2008 3 4" xfId="31109"/>
    <cellStyle name="T_NHUA TAN HOA 10-6,KCmoi_General Quotation 5-1-2008 3 4 2" xfId="31110"/>
    <cellStyle name="T_NHUA TAN HOA 10-6,KCmoi_General Quotation 5-1-2008 3 5" xfId="31112"/>
    <cellStyle name="T_NHUA TAN HOA 10-6,KCmoi_General Quotation 5-1-2008 3 5 2" xfId="124"/>
    <cellStyle name="T_NHUA TAN HOA 10-6,KCmoi_General Quotation 5-1-2008 3 6" xfId="24565"/>
    <cellStyle name="T_NHUA TAN HOA 10-6,KCmoi_General Quotation 5-1-2008 3 6 2" xfId="31113"/>
    <cellStyle name="T_NHUA TAN HOA 10-6,KCmoi_General Quotation 5-1-2008 3 7" xfId="31114"/>
    <cellStyle name="T_NHUA TAN HOA 10-6,KCmoi_General Quotation 5-1-2008 3 7 2" xfId="31115"/>
    <cellStyle name="T_NHUA TAN HOA 10-6,KCmoi_General Quotation 5-1-2008 3 8" xfId="31116"/>
    <cellStyle name="T_NHUA TAN HOA 10-6,KCmoi_General Quotation 5-1-2008 3 8 2" xfId="31117"/>
    <cellStyle name="T_NHUA TAN HOA 10-6,KCmoi_General Quotation 5-1-2008 4" xfId="9743"/>
    <cellStyle name="T_NHUA TAN HOA 10-6,KCmoi_General Quotation 5-1-2008 4 2" xfId="9136"/>
    <cellStyle name="T_NHUA TAN HOA 10-6,KCmoi_General Quotation 5-1-2008 4 2 2" xfId="7480"/>
    <cellStyle name="T_NHUA TAN HOA 10-6,KCmoi_General Quotation 5-1-2008 4 3" xfId="31118"/>
    <cellStyle name="T_NHUA TAN HOA 10-6,KCmoi_General Quotation 5-1-2008 4 3 2" xfId="20962"/>
    <cellStyle name="T_NHUA TAN HOA 10-6,KCmoi_General Quotation 5-1-2008 4 4" xfId="31119"/>
    <cellStyle name="T_NHUA TAN HOA 10-6,KCmoi_General Quotation 5-1-2008 4 4 2" xfId="20988"/>
    <cellStyle name="T_NHUA TAN HOA 10-6,KCmoi_General Quotation 5-1-2008 4 5" xfId="31121"/>
    <cellStyle name="T_NHUA TAN HOA 10-6,KCmoi_General Quotation 5-1-2008 4 5 2" xfId="4771"/>
    <cellStyle name="T_NHUA TAN HOA 10-6,KCmoi_General Quotation 5-1-2008 4 6" xfId="24569"/>
    <cellStyle name="T_NHUA TAN HOA 10-6,KCmoi_General Quotation 5-1-2008 4 6 2" xfId="13515"/>
    <cellStyle name="T_NHUA TAN HOA 10-6,KCmoi_General Quotation 5-1-2008 4 7" xfId="31122"/>
    <cellStyle name="T_NHUA TAN HOA 10-6,KCmoi_General Quotation 5-1-2008 5" xfId="9745"/>
    <cellStyle name="T_NHUA TAN HOA 10-6,KCmoi_General Quotation 5-1-2008 5 2" xfId="9752"/>
    <cellStyle name="T_NHUA TAN HOA 10-6,KCmoi_General Quotation 5-1-2008 5 2 2" xfId="31123"/>
    <cellStyle name="T_NHUA TAN HOA 10-6,KCmoi_General Quotation 5-1-2008 5 3" xfId="31124"/>
    <cellStyle name="T_NHUA TAN HOA 10-6,KCmoi_General Quotation 5-1-2008 5 3 2" xfId="31125"/>
    <cellStyle name="T_NHUA TAN HOA 10-6,KCmoi_General Quotation 5-1-2008 5 4" xfId="31126"/>
    <cellStyle name="T_NHUA TAN HOA 10-6,KCmoi_General Quotation 5-1-2008 5 4 2" xfId="31127"/>
    <cellStyle name="T_NHUA TAN HOA 10-6,KCmoi_General Quotation 5-1-2008 5 5" xfId="31129"/>
    <cellStyle name="T_NHUA TAN HOA 10-6,KCmoi_General Quotation 5-1-2008 5 5 2" xfId="31130"/>
    <cellStyle name="T_NHUA TAN HOA 10-6,KCmoi_General Quotation 5-1-2008 5 6" xfId="24572"/>
    <cellStyle name="T_NHUA TAN HOA 10-6,KCmoi_General Quotation 5-1-2008 5 6 2" xfId="31131"/>
    <cellStyle name="T_NHUA TAN HOA 10-6,KCmoi_General Quotation 5-1-2008 5 7" xfId="31132"/>
    <cellStyle name="T_NHUA TAN HOA 10-6,KCmoi_General Quotation 5-1-2008 6" xfId="1951"/>
    <cellStyle name="T_NHUA TAN HOA 10-6,KCmoi_General Quotation 5-1-2008 6 2" xfId="26907"/>
    <cellStyle name="T_NHUA TAN HOA 10-6,KCmoi_General Quotation 5-1-2008 6 2 2" xfId="26913"/>
    <cellStyle name="T_NHUA TAN HOA 10-6,KCmoi_General Quotation 5-1-2008 6 3" xfId="31133"/>
    <cellStyle name="T_NHUA TAN HOA 10-6,KCmoi_General Quotation 5-1-2008 6 3 2" xfId="31134"/>
    <cellStyle name="T_NHUA TAN HOA 10-6,KCmoi_General Quotation 5-1-2008 6 4" xfId="31135"/>
    <cellStyle name="T_NHUA TAN HOA 10-6,KCmoi_General Quotation 5-1-2008 6 4 2" xfId="17786"/>
    <cellStyle name="T_NHUA TAN HOA 10-6,KCmoi_General Quotation 5-1-2008 6 5" xfId="31137"/>
    <cellStyle name="T_NHUA TAN HOA 10-6,KCmoi_General Quotation 5-1-2008 6 5 2" xfId="31138"/>
    <cellStyle name="T_NHUA TAN HOA 10-6,KCmoi_General Quotation 5-1-2008 6 6" xfId="31139"/>
    <cellStyle name="T_NHUA TAN HOA 10-6,KCmoi_General Quotation 5-1-2008 6 6 2" xfId="31140"/>
    <cellStyle name="T_NHUA TAN HOA 10-6,KCmoi_General Quotation 5-1-2008 6 7" xfId="31141"/>
    <cellStyle name="T_NHUA TAN HOA 10-6,KCmoi_General Quotation 5-1-2008 7" xfId="31142"/>
    <cellStyle name="T_NHUA TAN HOA 10-6,KCmoi_General Quotation 5-1-2008 7 2" xfId="31143"/>
    <cellStyle name="T_NHUA TAN HOA 10-6,KCmoi_General Quotation 5-1-2008 8" xfId="31144"/>
    <cellStyle name="T_NHUA TAN HOA 10-6,KCmoi_General Quotation 5-1-2008 8 2" xfId="31145"/>
    <cellStyle name="T_NHUA TAN HOA 10-6,KCmoi_General Quotation 5-1-2008 9" xfId="14430"/>
    <cellStyle name="T_NHUA TAN HOA 10-6,KCmoi_General Quotation 5-1-2008 9 2" xfId="31146"/>
    <cellStyle name="T_NHUA TAN HOA 10-6,KCmoi_HUNG" xfId="31147"/>
    <cellStyle name="T_NHUA TAN HOA 10-6,KCmoi_HUNG 10" xfId="31149"/>
    <cellStyle name="T_NHUA TAN HOA 10-6,KCmoi_HUNG 10 2" xfId="2246"/>
    <cellStyle name="T_NHUA TAN HOA 10-6,KCmoi_HUNG 11" xfId="31151"/>
    <cellStyle name="T_NHUA TAN HOA 10-6,KCmoi_HUNG 11 2" xfId="31153"/>
    <cellStyle name="T_NHUA TAN HOA 10-6,KCmoi_HUNG 2" xfId="31154"/>
    <cellStyle name="T_NHUA TAN HOA 10-6,KCmoi_HUNG 2 2" xfId="6086"/>
    <cellStyle name="T_NHUA TAN HOA 10-6,KCmoi_HUNG 2 2 2" xfId="31155"/>
    <cellStyle name="T_NHUA TAN HOA 10-6,KCmoi_HUNG 2 2 2 2" xfId="31157"/>
    <cellStyle name="T_NHUA TAN HOA 10-6,KCmoi_HUNG 2 2 3" xfId="31158"/>
    <cellStyle name="T_NHUA TAN HOA 10-6,KCmoi_HUNG 2 2 3 2" xfId="31159"/>
    <cellStyle name="T_NHUA TAN HOA 10-6,KCmoi_HUNG 2 2 4" xfId="31160"/>
    <cellStyle name="T_NHUA TAN HOA 10-6,KCmoi_HUNG 2 2 4 2" xfId="25977"/>
    <cellStyle name="T_NHUA TAN HOA 10-6,KCmoi_HUNG 2 2 5" xfId="24728"/>
    <cellStyle name="T_NHUA TAN HOA 10-6,KCmoi_HUNG 2 2 5 2" xfId="25990"/>
    <cellStyle name="T_NHUA TAN HOA 10-6,KCmoi_HUNG 2 2 6" xfId="14352"/>
    <cellStyle name="T_NHUA TAN HOA 10-6,KCmoi_HUNG 2 2 6 2" xfId="31161"/>
    <cellStyle name="T_NHUA TAN HOA 10-6,KCmoi_HUNG 2 2 7" xfId="31162"/>
    <cellStyle name="T_NHUA TAN HOA 10-6,KCmoi_HUNG 2 3" xfId="22040"/>
    <cellStyle name="T_NHUA TAN HOA 10-6,KCmoi_HUNG 2 3 2" xfId="15812"/>
    <cellStyle name="T_NHUA TAN HOA 10-6,KCmoi_HUNG 2 3 2 2" xfId="15815"/>
    <cellStyle name="T_NHUA TAN HOA 10-6,KCmoi_HUNG 2 3 3" xfId="8032"/>
    <cellStyle name="T_NHUA TAN HOA 10-6,KCmoi_HUNG 2 3 3 2" xfId="15818"/>
    <cellStyle name="T_NHUA TAN HOA 10-6,KCmoi_HUNG 2 3 4" xfId="13659"/>
    <cellStyle name="T_NHUA TAN HOA 10-6,KCmoi_HUNG 2 3 4 2" xfId="15821"/>
    <cellStyle name="T_NHUA TAN HOA 10-6,KCmoi_HUNG 2 3 5" xfId="10806"/>
    <cellStyle name="T_NHUA TAN HOA 10-6,KCmoi_HUNG 2 3 5 2" xfId="24434"/>
    <cellStyle name="T_NHUA TAN HOA 10-6,KCmoi_HUNG 2 3 6" xfId="23733"/>
    <cellStyle name="T_NHUA TAN HOA 10-6,KCmoi_HUNG 2 3 6 2" xfId="31164"/>
    <cellStyle name="T_NHUA TAN HOA 10-6,KCmoi_HUNG 2 3 7" xfId="31165"/>
    <cellStyle name="T_NHUA TAN HOA 10-6,KCmoi_HUNG 2 4" xfId="31167"/>
    <cellStyle name="T_NHUA TAN HOA 10-6,KCmoi_HUNG 2 4 2" xfId="3160"/>
    <cellStyle name="T_NHUA TAN HOA 10-6,KCmoi_HUNG 2 5" xfId="31168"/>
    <cellStyle name="T_NHUA TAN HOA 10-6,KCmoi_HUNG 2 5 2" xfId="31169"/>
    <cellStyle name="T_NHUA TAN HOA 10-6,KCmoi_HUNG 2 6" xfId="31170"/>
    <cellStyle name="T_NHUA TAN HOA 10-6,KCmoi_HUNG 2 6 2" xfId="30443"/>
    <cellStyle name="T_NHUA TAN HOA 10-6,KCmoi_HUNG 2 7" xfId="27765"/>
    <cellStyle name="T_NHUA TAN HOA 10-6,KCmoi_HUNG 2 7 2" xfId="30482"/>
    <cellStyle name="T_NHUA TAN HOA 10-6,KCmoi_HUNG 2 8" xfId="31171"/>
    <cellStyle name="T_NHUA TAN HOA 10-6,KCmoi_HUNG 2 8 2" xfId="30498"/>
    <cellStyle name="T_NHUA TAN HOA 10-6,KCmoi_HUNG 3" xfId="4681"/>
    <cellStyle name="T_NHUA TAN HOA 10-6,KCmoi_HUNG 3 2" xfId="3719"/>
    <cellStyle name="T_NHUA TAN HOA 10-6,KCmoi_HUNG 3 2 2" xfId="6831"/>
    <cellStyle name="T_NHUA TAN HOA 10-6,KCmoi_HUNG 3 2 2 2" xfId="31172"/>
    <cellStyle name="T_NHUA TAN HOA 10-6,KCmoi_HUNG 3 2 3" xfId="31173"/>
    <cellStyle name="T_NHUA TAN HOA 10-6,KCmoi_HUNG 3 2 3 2" xfId="1542"/>
    <cellStyle name="T_NHUA TAN HOA 10-6,KCmoi_HUNG 3 2 4" xfId="31174"/>
    <cellStyle name="T_NHUA TAN HOA 10-6,KCmoi_HUNG 3 2 4 2" xfId="22334"/>
    <cellStyle name="T_NHUA TAN HOA 10-6,KCmoi_HUNG 3 2 5" xfId="24756"/>
    <cellStyle name="T_NHUA TAN HOA 10-6,KCmoi_HUNG 3 2 5 2" xfId="31175"/>
    <cellStyle name="T_NHUA TAN HOA 10-6,KCmoi_HUNG 3 2 6" xfId="31176"/>
    <cellStyle name="T_NHUA TAN HOA 10-6,KCmoi_HUNG 3 2 6 2" xfId="31177"/>
    <cellStyle name="T_NHUA TAN HOA 10-6,KCmoi_HUNG 3 2 7" xfId="31178"/>
    <cellStyle name="T_NHUA TAN HOA 10-6,KCmoi_HUNG 3 3" xfId="7965"/>
    <cellStyle name="T_NHUA TAN HOA 10-6,KCmoi_HUNG 3 3 2" xfId="10965"/>
    <cellStyle name="T_NHUA TAN HOA 10-6,KCmoi_HUNG 3 3 2 2" xfId="31180"/>
    <cellStyle name="T_NHUA TAN HOA 10-6,KCmoi_HUNG 3 3 3" xfId="31181"/>
    <cellStyle name="T_NHUA TAN HOA 10-6,KCmoi_HUNG 3 3 3 2" xfId="31182"/>
    <cellStyle name="T_NHUA TAN HOA 10-6,KCmoi_HUNG 3 3 4" xfId="31184"/>
    <cellStyle name="T_NHUA TAN HOA 10-6,KCmoi_HUNG 3 3 4 2" xfId="31185"/>
    <cellStyle name="T_NHUA TAN HOA 10-6,KCmoi_HUNG 3 3 5" xfId="24759"/>
    <cellStyle name="T_NHUA TAN HOA 10-6,KCmoi_HUNG 3 3 5 2" xfId="31187"/>
    <cellStyle name="T_NHUA TAN HOA 10-6,KCmoi_HUNG 3 3 6" xfId="23841"/>
    <cellStyle name="T_NHUA TAN HOA 10-6,KCmoi_HUNG 3 3 6 2" xfId="23845"/>
    <cellStyle name="T_NHUA TAN HOA 10-6,KCmoi_HUNG 3 3 7" xfId="31188"/>
    <cellStyle name="T_NHUA TAN HOA 10-6,KCmoi_HUNG 3 4" xfId="13045"/>
    <cellStyle name="T_NHUA TAN HOA 10-6,KCmoi_HUNG 3 4 2" xfId="3201"/>
    <cellStyle name="T_NHUA TAN HOA 10-6,KCmoi_HUNG 3 5" xfId="14479"/>
    <cellStyle name="T_NHUA TAN HOA 10-6,KCmoi_HUNG 3 5 2" xfId="31189"/>
    <cellStyle name="T_NHUA TAN HOA 10-6,KCmoi_HUNG 3 6" xfId="31190"/>
    <cellStyle name="T_NHUA TAN HOA 10-6,KCmoi_HUNG 3 6 2" xfId="31192"/>
    <cellStyle name="T_NHUA TAN HOA 10-6,KCmoi_HUNG 3 7" xfId="27768"/>
    <cellStyle name="T_NHUA TAN HOA 10-6,KCmoi_HUNG 3 7 2" xfId="28696"/>
    <cellStyle name="T_NHUA TAN HOA 10-6,KCmoi_HUNG 3 8" xfId="31193"/>
    <cellStyle name="T_NHUA TAN HOA 10-6,KCmoi_HUNG 3 8 2" xfId="31194"/>
    <cellStyle name="T_NHUA TAN HOA 10-6,KCmoi_HUNG 4" xfId="31195"/>
    <cellStyle name="T_NHUA TAN HOA 10-6,KCmoi_HUNG 4 2" xfId="13070"/>
    <cellStyle name="T_NHUA TAN HOA 10-6,KCmoi_HUNG 4 2 2" xfId="5572"/>
    <cellStyle name="T_NHUA TAN HOA 10-6,KCmoi_HUNG 4 3" xfId="10040"/>
    <cellStyle name="T_NHUA TAN HOA 10-6,KCmoi_HUNG 4 3 2" xfId="10990"/>
    <cellStyle name="T_NHUA TAN HOA 10-6,KCmoi_HUNG 4 4" xfId="2011"/>
    <cellStyle name="T_NHUA TAN HOA 10-6,KCmoi_HUNG 4 4 2" xfId="8953"/>
    <cellStyle name="T_NHUA TAN HOA 10-6,KCmoi_HUNG 4 5" xfId="14481"/>
    <cellStyle name="T_NHUA TAN HOA 10-6,KCmoi_HUNG 4 5 2" xfId="6102"/>
    <cellStyle name="T_NHUA TAN HOA 10-6,KCmoi_HUNG 4 6" xfId="31196"/>
    <cellStyle name="T_NHUA TAN HOA 10-6,KCmoi_HUNG 4 6 2" xfId="9072"/>
    <cellStyle name="T_NHUA TAN HOA 10-6,KCmoi_HUNG 4 7" xfId="27771"/>
    <cellStyle name="T_NHUA TAN HOA 10-6,KCmoi_HUNG 5" xfId="1983"/>
    <cellStyle name="T_NHUA TAN HOA 10-6,KCmoi_HUNG 5 2" xfId="31198"/>
    <cellStyle name="T_NHUA TAN HOA 10-6,KCmoi_HUNG 5 2 2" xfId="31199"/>
    <cellStyle name="T_NHUA TAN HOA 10-6,KCmoi_HUNG 5 3" xfId="31200"/>
    <cellStyle name="T_NHUA TAN HOA 10-6,KCmoi_HUNG 5 3 2" xfId="3108"/>
    <cellStyle name="T_NHUA TAN HOA 10-6,KCmoi_HUNG 5 4" xfId="31201"/>
    <cellStyle name="T_NHUA TAN HOA 10-6,KCmoi_HUNG 5 4 2" xfId="16466"/>
    <cellStyle name="T_NHUA TAN HOA 10-6,KCmoi_HUNG 5 5" xfId="14483"/>
    <cellStyle name="T_NHUA TAN HOA 10-6,KCmoi_HUNG 5 5 2" xfId="24383"/>
    <cellStyle name="T_NHUA TAN HOA 10-6,KCmoi_HUNG 5 6" xfId="31202"/>
    <cellStyle name="T_NHUA TAN HOA 10-6,KCmoi_HUNG 5 6 2" xfId="24386"/>
    <cellStyle name="T_NHUA TAN HOA 10-6,KCmoi_HUNG 5 7" xfId="31204"/>
    <cellStyle name="T_NHUA TAN HOA 10-6,KCmoi_HUNG 6" xfId="31205"/>
    <cellStyle name="T_NHUA TAN HOA 10-6,KCmoi_HUNG 6 2" xfId="31206"/>
    <cellStyle name="T_NHUA TAN HOA 10-6,KCmoi_HUNG 6 2 2" xfId="31207"/>
    <cellStyle name="T_NHUA TAN HOA 10-6,KCmoi_HUNG 6 3" xfId="31208"/>
    <cellStyle name="T_NHUA TAN HOA 10-6,KCmoi_HUNG 6 3 2" xfId="11452"/>
    <cellStyle name="T_NHUA TAN HOA 10-6,KCmoi_HUNG 6 4" xfId="10598"/>
    <cellStyle name="T_NHUA TAN HOA 10-6,KCmoi_HUNG 6 4 2" xfId="16525"/>
    <cellStyle name="T_NHUA TAN HOA 10-6,KCmoi_HUNG 6 5" xfId="8176"/>
    <cellStyle name="T_NHUA TAN HOA 10-6,KCmoi_HUNG 6 5 2" xfId="29274"/>
    <cellStyle name="T_NHUA TAN HOA 10-6,KCmoi_HUNG 6 6" xfId="31209"/>
    <cellStyle name="T_NHUA TAN HOA 10-6,KCmoi_HUNG 6 6 2" xfId="29287"/>
    <cellStyle name="T_NHUA TAN HOA 10-6,KCmoi_HUNG 6 7" xfId="31211"/>
    <cellStyle name="T_NHUA TAN HOA 10-6,KCmoi_HUNG 7" xfId="19389"/>
    <cellStyle name="T_NHUA TAN HOA 10-6,KCmoi_HUNG 7 2" xfId="31212"/>
    <cellStyle name="T_NHUA TAN HOA 10-6,KCmoi_HUNG 8" xfId="17631"/>
    <cellStyle name="T_NHUA TAN HOA 10-6,KCmoi_HUNG 8 2" xfId="17633"/>
    <cellStyle name="T_NHUA TAN HOA 10-6,KCmoi_HUNG 9" xfId="12641"/>
    <cellStyle name="T_NHUA TAN HOA 10-6,KCmoi_HUNG 9 2" xfId="4679"/>
    <cellStyle name="T_NHUA TAN HOA 10-6,KCmoi_HUNG_05. 080428- BOQ - Main construction(05May, 2008) Tai" xfId="31213"/>
    <cellStyle name="T_NHUA TAN HOA 10-6,KCmoi_HUNG_05. 080428- BOQ - Main construction(05May, 2008) Tai 10" xfId="31215"/>
    <cellStyle name="T_NHUA TAN HOA 10-6,KCmoi_HUNG_05. 080428- BOQ - Main construction(05May, 2008) Tai 10 2" xfId="16478"/>
    <cellStyle name="T_NHUA TAN HOA 10-6,KCmoi_HUNG_05. 080428- BOQ - Main construction(05May, 2008) Tai 11" xfId="31216"/>
    <cellStyle name="T_NHUA TAN HOA 10-6,KCmoi_HUNG_05. 080428- BOQ - Main construction(05May, 2008) Tai 11 2" xfId="6991"/>
    <cellStyle name="T_NHUA TAN HOA 10-6,KCmoi_HUNG_05. 080428- BOQ - Main construction(05May, 2008) Tai 2" xfId="10167"/>
    <cellStyle name="T_NHUA TAN HOA 10-6,KCmoi_HUNG_05. 080428- BOQ - Main construction(05May, 2008) Tai 2 2" xfId="31217"/>
    <cellStyle name="T_NHUA TAN HOA 10-6,KCmoi_HUNG_05. 080428- BOQ - Main construction(05May, 2008) Tai 2 2 2" xfId="3343"/>
    <cellStyle name="T_NHUA TAN HOA 10-6,KCmoi_HUNG_05. 080428- BOQ - Main construction(05May, 2008) Tai 2 2 2 2" xfId="2131"/>
    <cellStyle name="T_NHUA TAN HOA 10-6,KCmoi_HUNG_05. 080428- BOQ - Main construction(05May, 2008) Tai 2 2 3" xfId="31219"/>
    <cellStyle name="T_NHUA TAN HOA 10-6,KCmoi_HUNG_05. 080428- BOQ - Main construction(05May, 2008) Tai 2 2 3 2" xfId="21396"/>
    <cellStyle name="T_NHUA TAN HOA 10-6,KCmoi_HUNG_05. 080428- BOQ - Main construction(05May, 2008) Tai 2 2 4" xfId="31222"/>
    <cellStyle name="T_NHUA TAN HOA 10-6,KCmoi_HUNG_05. 080428- BOQ - Main construction(05May, 2008) Tai 2 2 4 2" xfId="31223"/>
    <cellStyle name="T_NHUA TAN HOA 10-6,KCmoi_HUNG_05. 080428- BOQ - Main construction(05May, 2008) Tai 2 2 5" xfId="12906"/>
    <cellStyle name="T_NHUA TAN HOA 10-6,KCmoi_HUNG_05. 080428- BOQ - Main construction(05May, 2008) Tai 2 2 5 2" xfId="31224"/>
    <cellStyle name="T_NHUA TAN HOA 10-6,KCmoi_HUNG_05. 080428- BOQ - Main construction(05May, 2008) Tai 2 2 6" xfId="14582"/>
    <cellStyle name="T_NHUA TAN HOA 10-6,KCmoi_HUNG_05. 080428- BOQ - Main construction(05May, 2008) Tai 2 2 6 2" xfId="31225"/>
    <cellStyle name="T_NHUA TAN HOA 10-6,KCmoi_HUNG_05. 080428- BOQ - Main construction(05May, 2008) Tai 2 2 7" xfId="31226"/>
    <cellStyle name="T_NHUA TAN HOA 10-6,KCmoi_HUNG_05. 080428- BOQ - Main construction(05May, 2008) Tai 2 3" xfId="27593"/>
    <cellStyle name="T_NHUA TAN HOA 10-6,KCmoi_HUNG_05. 080428- BOQ - Main construction(05May, 2008) Tai 2 3 2" xfId="794"/>
    <cellStyle name="T_NHUA TAN HOA 10-6,KCmoi_HUNG_05. 080428- BOQ - Main construction(05May, 2008) Tai 2 3 2 2" xfId="11994"/>
    <cellStyle name="T_NHUA TAN HOA 10-6,KCmoi_HUNG_05. 080428- BOQ - Main construction(05May, 2008) Tai 2 3 3" xfId="8701"/>
    <cellStyle name="T_NHUA TAN HOA 10-6,KCmoi_HUNG_05. 080428- BOQ - Main construction(05May, 2008) Tai 2 3 3 2" xfId="11997"/>
    <cellStyle name="T_NHUA TAN HOA 10-6,KCmoi_HUNG_05. 080428- BOQ - Main construction(05May, 2008) Tai 2 3 4" xfId="12000"/>
    <cellStyle name="T_NHUA TAN HOA 10-6,KCmoi_HUNG_05. 080428- BOQ - Main construction(05May, 2008) Tai 2 3 4 2" xfId="12004"/>
    <cellStyle name="T_NHUA TAN HOA 10-6,KCmoi_HUNG_05. 080428- BOQ - Main construction(05May, 2008) Tai 2 3 5" xfId="12009"/>
    <cellStyle name="T_NHUA TAN HOA 10-6,KCmoi_HUNG_05. 080428- BOQ - Main construction(05May, 2008) Tai 2 3 5 2" xfId="12015"/>
    <cellStyle name="T_NHUA TAN HOA 10-6,KCmoi_HUNG_05. 080428- BOQ - Main construction(05May, 2008) Tai 2 3 6" xfId="12020"/>
    <cellStyle name="T_NHUA TAN HOA 10-6,KCmoi_HUNG_05. 080428- BOQ - Main construction(05May, 2008) Tai 2 3 6 2" xfId="4749"/>
    <cellStyle name="T_NHUA TAN HOA 10-6,KCmoi_HUNG_05. 080428- BOQ - Main construction(05May, 2008) Tai 2 3 7" xfId="7666"/>
    <cellStyle name="T_NHUA TAN HOA 10-6,KCmoi_HUNG_05. 080428- BOQ - Main construction(05May, 2008) Tai 2 4" xfId="31227"/>
    <cellStyle name="T_NHUA TAN HOA 10-6,KCmoi_HUNG_05. 080428- BOQ - Main construction(05May, 2008) Tai 2 4 2" xfId="31229"/>
    <cellStyle name="T_NHUA TAN HOA 10-6,KCmoi_HUNG_05. 080428- BOQ - Main construction(05May, 2008) Tai 2 5" xfId="31231"/>
    <cellStyle name="T_NHUA TAN HOA 10-6,KCmoi_HUNG_05. 080428- BOQ - Main construction(05May, 2008) Tai 2 5 2" xfId="31232"/>
    <cellStyle name="T_NHUA TAN HOA 10-6,KCmoi_HUNG_05. 080428- BOQ - Main construction(05May, 2008) Tai 2 6" xfId="31233"/>
    <cellStyle name="T_NHUA TAN HOA 10-6,KCmoi_HUNG_05. 080428- BOQ - Main construction(05May, 2008) Tai 2 6 2" xfId="31234"/>
    <cellStyle name="T_NHUA TAN HOA 10-6,KCmoi_HUNG_05. 080428- BOQ - Main construction(05May, 2008) Tai 2 7" xfId="30573"/>
    <cellStyle name="T_NHUA TAN HOA 10-6,KCmoi_HUNG_05. 080428- BOQ - Main construction(05May, 2008) Tai 2 7 2" xfId="1212"/>
    <cellStyle name="T_NHUA TAN HOA 10-6,KCmoi_HUNG_05. 080428- BOQ - Main construction(05May, 2008) Tai 2 8" xfId="31235"/>
    <cellStyle name="T_NHUA TAN HOA 10-6,KCmoi_HUNG_05. 080428- BOQ - Main construction(05May, 2008) Tai 2 8 2" xfId="17355"/>
    <cellStyle name="T_NHUA TAN HOA 10-6,KCmoi_HUNG_05. 080428- BOQ - Main construction(05May, 2008) Tai 3" xfId="31236"/>
    <cellStyle name="T_NHUA TAN HOA 10-6,KCmoi_HUNG_05. 080428- BOQ - Main construction(05May, 2008) Tai 3 2" xfId="31237"/>
    <cellStyle name="T_NHUA TAN HOA 10-6,KCmoi_HUNG_05. 080428- BOQ - Main construction(05May, 2008) Tai 3 2 2" xfId="10853"/>
    <cellStyle name="T_NHUA TAN HOA 10-6,KCmoi_HUNG_05. 080428- BOQ - Main construction(05May, 2008) Tai 3 2 2 2" xfId="20064"/>
    <cellStyle name="T_NHUA TAN HOA 10-6,KCmoi_HUNG_05. 080428- BOQ - Main construction(05May, 2008) Tai 3 2 3" xfId="31239"/>
    <cellStyle name="T_NHUA TAN HOA 10-6,KCmoi_HUNG_05. 080428- BOQ - Main construction(05May, 2008) Tai 3 2 3 2" xfId="20092"/>
    <cellStyle name="T_NHUA TAN HOA 10-6,KCmoi_HUNG_05. 080428- BOQ - Main construction(05May, 2008) Tai 3 2 4" xfId="31240"/>
    <cellStyle name="T_NHUA TAN HOA 10-6,KCmoi_HUNG_05. 080428- BOQ - Main construction(05May, 2008) Tai 3 2 4 2" xfId="31241"/>
    <cellStyle name="T_NHUA TAN HOA 10-6,KCmoi_HUNG_05. 080428- BOQ - Main construction(05May, 2008) Tai 3 2 5" xfId="5402"/>
    <cellStyle name="T_NHUA TAN HOA 10-6,KCmoi_HUNG_05. 080428- BOQ - Main construction(05May, 2008) Tai 3 2 5 2" xfId="31242"/>
    <cellStyle name="T_NHUA TAN HOA 10-6,KCmoi_HUNG_05. 080428- BOQ - Main construction(05May, 2008) Tai 3 2 6" xfId="12498"/>
    <cellStyle name="T_NHUA TAN HOA 10-6,KCmoi_HUNG_05. 080428- BOQ - Main construction(05May, 2008) Tai 3 2 6 2" xfId="21886"/>
    <cellStyle name="T_NHUA TAN HOA 10-6,KCmoi_HUNG_05. 080428- BOQ - Main construction(05May, 2008) Tai 3 2 7" xfId="27681"/>
    <cellStyle name="T_NHUA TAN HOA 10-6,KCmoi_HUNG_05. 080428- BOQ - Main construction(05May, 2008) Tai 3 3" xfId="31243"/>
    <cellStyle name="T_NHUA TAN HOA 10-6,KCmoi_HUNG_05. 080428- BOQ - Main construction(05May, 2008) Tai 3 3 2" xfId="870"/>
    <cellStyle name="T_NHUA TAN HOA 10-6,KCmoi_HUNG_05. 080428- BOQ - Main construction(05May, 2008) Tai 3 3 2 2" xfId="31246"/>
    <cellStyle name="T_NHUA TAN HOA 10-6,KCmoi_HUNG_05. 080428- BOQ - Main construction(05May, 2008) Tai 3 3 3" xfId="31248"/>
    <cellStyle name="T_NHUA TAN HOA 10-6,KCmoi_HUNG_05. 080428- BOQ - Main construction(05May, 2008) Tai 3 3 3 2" xfId="31249"/>
    <cellStyle name="T_NHUA TAN HOA 10-6,KCmoi_HUNG_05. 080428- BOQ - Main construction(05May, 2008) Tai 3 3 4" xfId="31250"/>
    <cellStyle name="T_NHUA TAN HOA 10-6,KCmoi_HUNG_05. 080428- BOQ - Main construction(05May, 2008) Tai 3 3 4 2" xfId="31251"/>
    <cellStyle name="T_NHUA TAN HOA 10-6,KCmoi_HUNG_05. 080428- BOQ - Main construction(05May, 2008) Tai 3 3 5" xfId="12949"/>
    <cellStyle name="T_NHUA TAN HOA 10-6,KCmoi_HUNG_05. 080428- BOQ - Main construction(05May, 2008) Tai 3 3 5 2" xfId="31252"/>
    <cellStyle name="T_NHUA TAN HOA 10-6,KCmoi_HUNG_05. 080428- BOQ - Main construction(05May, 2008) Tai 3 3 6" xfId="14632"/>
    <cellStyle name="T_NHUA TAN HOA 10-6,KCmoi_HUNG_05. 080428- BOQ - Main construction(05May, 2008) Tai 3 3 6 2" xfId="31253"/>
    <cellStyle name="T_NHUA TAN HOA 10-6,KCmoi_HUNG_05. 080428- BOQ - Main construction(05May, 2008) Tai 3 3 7" xfId="31254"/>
    <cellStyle name="T_NHUA TAN HOA 10-6,KCmoi_HUNG_05. 080428- BOQ - Main construction(05May, 2008) Tai 3 4" xfId="31255"/>
    <cellStyle name="T_NHUA TAN HOA 10-6,KCmoi_HUNG_05. 080428- BOQ - Main construction(05May, 2008) Tai 3 4 2" xfId="31256"/>
    <cellStyle name="T_NHUA TAN HOA 10-6,KCmoi_HUNG_05. 080428- BOQ - Main construction(05May, 2008) Tai 3 5" xfId="31257"/>
    <cellStyle name="T_NHUA TAN HOA 10-6,KCmoi_HUNG_05. 080428- BOQ - Main construction(05May, 2008) Tai 3 5 2" xfId="31258"/>
    <cellStyle name="T_NHUA TAN HOA 10-6,KCmoi_HUNG_05. 080428- BOQ - Main construction(05May, 2008) Tai 3 6" xfId="31259"/>
    <cellStyle name="T_NHUA TAN HOA 10-6,KCmoi_HUNG_05. 080428- BOQ - Main construction(05May, 2008) Tai 3 6 2" xfId="31260"/>
    <cellStyle name="T_NHUA TAN HOA 10-6,KCmoi_HUNG_05. 080428- BOQ - Main construction(05May, 2008) Tai 3 7" xfId="30576"/>
    <cellStyle name="T_NHUA TAN HOA 10-6,KCmoi_HUNG_05. 080428- BOQ - Main construction(05May, 2008) Tai 3 7 2" xfId="31261"/>
    <cellStyle name="T_NHUA TAN HOA 10-6,KCmoi_HUNG_05. 080428- BOQ - Main construction(05May, 2008) Tai 3 8" xfId="31262"/>
    <cellStyle name="T_NHUA TAN HOA 10-6,KCmoi_HUNG_05. 080428- BOQ - Main construction(05May, 2008) Tai 3 8 2" xfId="19131"/>
    <cellStyle name="T_NHUA TAN HOA 10-6,KCmoi_HUNG_05. 080428- BOQ - Main construction(05May, 2008) Tai 4" xfId="31263"/>
    <cellStyle name="T_NHUA TAN HOA 10-6,KCmoi_HUNG_05. 080428- BOQ - Main construction(05May, 2008) Tai 4 2" xfId="31264"/>
    <cellStyle name="T_NHUA TAN HOA 10-6,KCmoi_HUNG_05. 080428- BOQ - Main construction(05May, 2008) Tai 4 2 2" xfId="5130"/>
    <cellStyle name="T_NHUA TAN HOA 10-6,KCmoi_HUNG_05. 080428- BOQ - Main construction(05May, 2008) Tai 4 3" xfId="31267"/>
    <cellStyle name="T_NHUA TAN HOA 10-6,KCmoi_HUNG_05. 080428- BOQ - Main construction(05May, 2008) Tai 4 3 2" xfId="28301"/>
    <cellStyle name="T_NHUA TAN HOA 10-6,KCmoi_HUNG_05. 080428- BOQ - Main construction(05May, 2008) Tai 4 4" xfId="31270"/>
    <cellStyle name="T_NHUA TAN HOA 10-6,KCmoi_HUNG_05. 080428- BOQ - Main construction(05May, 2008) Tai 4 4 2" xfId="28322"/>
    <cellStyle name="T_NHUA TAN HOA 10-6,KCmoi_HUNG_05. 080428- BOQ - Main construction(05May, 2008) Tai 4 5" xfId="31272"/>
    <cellStyle name="T_NHUA TAN HOA 10-6,KCmoi_HUNG_05. 080428- BOQ - Main construction(05May, 2008) Tai 4 5 2" xfId="31275"/>
    <cellStyle name="T_NHUA TAN HOA 10-6,KCmoi_HUNG_05. 080428- BOQ - Main construction(05May, 2008) Tai 4 6" xfId="31277"/>
    <cellStyle name="T_NHUA TAN HOA 10-6,KCmoi_HUNG_05. 080428- BOQ - Main construction(05May, 2008) Tai 4 6 2" xfId="31278"/>
    <cellStyle name="T_NHUA TAN HOA 10-6,KCmoi_HUNG_05. 080428- BOQ - Main construction(05May, 2008) Tai 4 7" xfId="30578"/>
    <cellStyle name="T_NHUA TAN HOA 10-6,KCmoi_HUNG_05. 080428- BOQ - Main construction(05May, 2008) Tai 5" xfId="31280"/>
    <cellStyle name="T_NHUA TAN HOA 10-6,KCmoi_HUNG_05. 080428- BOQ - Main construction(05May, 2008) Tai 5 2" xfId="31281"/>
    <cellStyle name="T_NHUA TAN HOA 10-6,KCmoi_HUNG_05. 080428- BOQ - Main construction(05May, 2008) Tai 5 2 2" xfId="31285"/>
    <cellStyle name="T_NHUA TAN HOA 10-6,KCmoi_HUNG_05. 080428- BOQ - Main construction(05May, 2008) Tai 5 3" xfId="31289"/>
    <cellStyle name="T_NHUA TAN HOA 10-6,KCmoi_HUNG_05. 080428- BOQ - Main construction(05May, 2008) Tai 5 3 2" xfId="31293"/>
    <cellStyle name="T_NHUA TAN HOA 10-6,KCmoi_HUNG_05. 080428- BOQ - Main construction(05May, 2008) Tai 5 4" xfId="31295"/>
    <cellStyle name="T_NHUA TAN HOA 10-6,KCmoi_HUNG_05. 080428- BOQ - Main construction(05May, 2008) Tai 5 4 2" xfId="31298"/>
    <cellStyle name="T_NHUA TAN HOA 10-6,KCmoi_HUNG_05. 080428- BOQ - Main construction(05May, 2008) Tai 5 5" xfId="31300"/>
    <cellStyle name="T_NHUA TAN HOA 10-6,KCmoi_HUNG_05. 080428- BOQ - Main construction(05May, 2008) Tai 5 5 2" xfId="5206"/>
    <cellStyle name="T_NHUA TAN HOA 10-6,KCmoi_HUNG_05. 080428- BOQ - Main construction(05May, 2008) Tai 5 6" xfId="3545"/>
    <cellStyle name="T_NHUA TAN HOA 10-6,KCmoi_HUNG_05. 080428- BOQ - Main construction(05May, 2008) Tai 5 6 2" xfId="6108"/>
    <cellStyle name="T_NHUA TAN HOA 10-6,KCmoi_HUNG_05. 080428- BOQ - Main construction(05May, 2008) Tai 5 7" xfId="31302"/>
    <cellStyle name="T_NHUA TAN HOA 10-6,KCmoi_HUNG_05. 080428- BOQ - Main construction(05May, 2008) Tai 6" xfId="25353"/>
    <cellStyle name="T_NHUA TAN HOA 10-6,KCmoi_HUNG_05. 080428- BOQ - Main construction(05May, 2008) Tai 6 2" xfId="31303"/>
    <cellStyle name="T_NHUA TAN HOA 10-6,KCmoi_HUNG_05. 080428- BOQ - Main construction(05May, 2008) Tai 6 2 2" xfId="31305"/>
    <cellStyle name="T_NHUA TAN HOA 10-6,KCmoi_HUNG_05. 080428- BOQ - Main construction(05May, 2008) Tai 6 3" xfId="31307"/>
    <cellStyle name="T_NHUA TAN HOA 10-6,KCmoi_HUNG_05. 080428- BOQ - Main construction(05May, 2008) Tai 6 3 2" xfId="31309"/>
    <cellStyle name="T_NHUA TAN HOA 10-6,KCmoi_HUNG_05. 080428- BOQ - Main construction(05May, 2008) Tai 6 4" xfId="31310"/>
    <cellStyle name="T_NHUA TAN HOA 10-6,KCmoi_HUNG_05. 080428- BOQ - Main construction(05May, 2008) Tai 6 4 2" xfId="31311"/>
    <cellStyle name="T_NHUA TAN HOA 10-6,KCmoi_HUNG_05. 080428- BOQ - Main construction(05May, 2008) Tai 6 5" xfId="31312"/>
    <cellStyle name="T_NHUA TAN HOA 10-6,KCmoi_HUNG_05. 080428- BOQ - Main construction(05May, 2008) Tai 6 5 2" xfId="31313"/>
    <cellStyle name="T_NHUA TAN HOA 10-6,KCmoi_HUNG_05. 080428- BOQ - Main construction(05May, 2008) Tai 6 6" xfId="31315"/>
    <cellStyle name="T_NHUA TAN HOA 10-6,KCmoi_HUNG_05. 080428- BOQ - Main construction(05May, 2008) Tai 6 6 2" xfId="31316"/>
    <cellStyle name="T_NHUA TAN HOA 10-6,KCmoi_HUNG_05. 080428- BOQ - Main construction(05May, 2008) Tai 6 7" xfId="31317"/>
    <cellStyle name="T_NHUA TAN HOA 10-6,KCmoi_HUNG_05. 080428- BOQ - Main construction(05May, 2008) Tai 7" xfId="31318"/>
    <cellStyle name="T_NHUA TAN HOA 10-6,KCmoi_HUNG_05. 080428- BOQ - Main construction(05May, 2008) Tai 7 2" xfId="31319"/>
    <cellStyle name="T_NHUA TAN HOA 10-6,KCmoi_HUNG_05. 080428- BOQ - Main construction(05May, 2008) Tai 8" xfId="31320"/>
    <cellStyle name="T_NHUA TAN HOA 10-6,KCmoi_HUNG_05. 080428- BOQ - Main construction(05May, 2008) Tai 8 2" xfId="31321"/>
    <cellStyle name="T_NHUA TAN HOA 10-6,KCmoi_HUNG_05. 080428- BOQ - Main construction(05May, 2008) Tai 9" xfId="31322"/>
    <cellStyle name="T_NHUA TAN HOA 10-6,KCmoi_HUNG_05. 080428- BOQ - Main construction(05May, 2008) Tai 9 2" xfId="31323"/>
    <cellStyle name="T_NHUA TAN HOA 10-6,KCmoi_HUNG_Addendum- BOQ - Main construction-r.2" xfId="29308"/>
    <cellStyle name="T_NHUA TAN HOA 10-6,KCmoi_HUNG_Addendum- BOQ - Main construction-r.2 10" xfId="21468"/>
    <cellStyle name="T_NHUA TAN HOA 10-6,KCmoi_HUNG_Addendum- BOQ - Main construction-r.2 10 2" xfId="21471"/>
    <cellStyle name="T_NHUA TAN HOA 10-6,KCmoi_HUNG_Addendum- BOQ - Main construction-r.2 11" xfId="21474"/>
    <cellStyle name="T_NHUA TAN HOA 10-6,KCmoi_HUNG_Addendum- BOQ - Main construction-r.2 11 2" xfId="23710"/>
    <cellStyle name="T_NHUA TAN HOA 10-6,KCmoi_HUNG_Addendum- BOQ - Main construction-r.2 2" xfId="31324"/>
    <cellStyle name="T_NHUA TAN HOA 10-6,KCmoi_HUNG_Addendum- BOQ - Main construction-r.2 2 2" xfId="31325"/>
    <cellStyle name="T_NHUA TAN HOA 10-6,KCmoi_HUNG_Addendum- BOQ - Main construction-r.2 2 2 2" xfId="31327"/>
    <cellStyle name="T_NHUA TAN HOA 10-6,KCmoi_HUNG_Addendum- BOQ - Main construction-r.2 2 2 2 2" xfId="31329"/>
    <cellStyle name="T_NHUA TAN HOA 10-6,KCmoi_HUNG_Addendum- BOQ - Main construction-r.2 2 2 3" xfId="21239"/>
    <cellStyle name="T_NHUA TAN HOA 10-6,KCmoi_HUNG_Addendum- BOQ - Main construction-r.2 2 2 3 2" xfId="31331"/>
    <cellStyle name="T_NHUA TAN HOA 10-6,KCmoi_HUNG_Addendum- BOQ - Main construction-r.2 2 2 4" xfId="31333"/>
    <cellStyle name="T_NHUA TAN HOA 10-6,KCmoi_HUNG_Addendum- BOQ - Main construction-r.2 2 2 4 2" xfId="28529"/>
    <cellStyle name="T_NHUA TAN HOA 10-6,KCmoi_HUNG_Addendum- BOQ - Main construction-r.2 2 2 5" xfId="15270"/>
    <cellStyle name="T_NHUA TAN HOA 10-6,KCmoi_HUNG_Addendum- BOQ - Main construction-r.2 2 2 5 2" xfId="994"/>
    <cellStyle name="T_NHUA TAN HOA 10-6,KCmoi_HUNG_Addendum- BOQ - Main construction-r.2 2 2 6" xfId="15629"/>
    <cellStyle name="T_NHUA TAN HOA 10-6,KCmoi_HUNG_Addendum- BOQ - Main construction-r.2 2 2 6 2" xfId="15653"/>
    <cellStyle name="T_NHUA TAN HOA 10-6,KCmoi_HUNG_Addendum- BOQ - Main construction-r.2 2 2 7" xfId="15851"/>
    <cellStyle name="T_NHUA TAN HOA 10-6,KCmoi_HUNG_Addendum- BOQ - Main construction-r.2 2 3" xfId="31335"/>
    <cellStyle name="T_NHUA TAN HOA 10-6,KCmoi_HUNG_Addendum- BOQ - Main construction-r.2 2 3 2" xfId="31337"/>
    <cellStyle name="T_NHUA TAN HOA 10-6,KCmoi_HUNG_Addendum- BOQ - Main construction-r.2 2 3 2 2" xfId="31339"/>
    <cellStyle name="T_NHUA TAN HOA 10-6,KCmoi_HUNG_Addendum- BOQ - Main construction-r.2 2 3 3" xfId="18021"/>
    <cellStyle name="T_NHUA TAN HOA 10-6,KCmoi_HUNG_Addendum- BOQ - Main construction-r.2 2 3 3 2" xfId="18025"/>
    <cellStyle name="T_NHUA TAN HOA 10-6,KCmoi_HUNG_Addendum- BOQ - Main construction-r.2 2 3 4" xfId="18028"/>
    <cellStyle name="T_NHUA TAN HOA 10-6,KCmoi_HUNG_Addendum- BOQ - Main construction-r.2 2 3 4 2" xfId="18031"/>
    <cellStyle name="T_NHUA TAN HOA 10-6,KCmoi_HUNG_Addendum- BOQ - Main construction-r.2 2 3 5" xfId="18036"/>
    <cellStyle name="T_NHUA TAN HOA 10-6,KCmoi_HUNG_Addendum- BOQ - Main construction-r.2 2 3 5 2" xfId="18040"/>
    <cellStyle name="T_NHUA TAN HOA 10-6,KCmoi_HUNG_Addendum- BOQ - Main construction-r.2 2 3 6" xfId="18044"/>
    <cellStyle name="T_NHUA TAN HOA 10-6,KCmoi_HUNG_Addendum- BOQ - Main construction-r.2 2 3 6 2" xfId="8753"/>
    <cellStyle name="T_NHUA TAN HOA 10-6,KCmoi_HUNG_Addendum- BOQ - Main construction-r.2 2 3 7" xfId="18047"/>
    <cellStyle name="T_NHUA TAN HOA 10-6,KCmoi_HUNG_Addendum- BOQ - Main construction-r.2 2 4" xfId="31340"/>
    <cellStyle name="T_NHUA TAN HOA 10-6,KCmoi_HUNG_Addendum- BOQ - Main construction-r.2 2 4 2" xfId="31343"/>
    <cellStyle name="T_NHUA TAN HOA 10-6,KCmoi_HUNG_Addendum- BOQ - Main construction-r.2 2 5" xfId="31344"/>
    <cellStyle name="T_NHUA TAN HOA 10-6,KCmoi_HUNG_Addendum- BOQ - Main construction-r.2 2 5 2" xfId="31345"/>
    <cellStyle name="T_NHUA TAN HOA 10-6,KCmoi_HUNG_Addendum- BOQ - Main construction-r.2 2 6" xfId="31346"/>
    <cellStyle name="T_NHUA TAN HOA 10-6,KCmoi_HUNG_Addendum- BOQ - Main construction-r.2 2 6 2" xfId="31348"/>
    <cellStyle name="T_NHUA TAN HOA 10-6,KCmoi_HUNG_Addendum- BOQ - Main construction-r.2 2 7" xfId="31351"/>
    <cellStyle name="T_NHUA TAN HOA 10-6,KCmoi_HUNG_Addendum- BOQ - Main construction-r.2 2 7 2" xfId="21036"/>
    <cellStyle name="T_NHUA TAN HOA 10-6,KCmoi_HUNG_Addendum- BOQ - Main construction-r.2 2 8" xfId="6929"/>
    <cellStyle name="T_NHUA TAN HOA 10-6,KCmoi_HUNG_Addendum- BOQ - Main construction-r.2 2 8 2" xfId="21094"/>
    <cellStyle name="T_NHUA TAN HOA 10-6,KCmoi_HUNG_Addendum- BOQ - Main construction-r.2 3" xfId="31353"/>
    <cellStyle name="T_NHUA TAN HOA 10-6,KCmoi_HUNG_Addendum- BOQ - Main construction-r.2 3 2" xfId="31354"/>
    <cellStyle name="T_NHUA TAN HOA 10-6,KCmoi_HUNG_Addendum- BOQ - Main construction-r.2 3 2 2" xfId="31356"/>
    <cellStyle name="T_NHUA TAN HOA 10-6,KCmoi_HUNG_Addendum- BOQ - Main construction-r.2 3 2 2 2" xfId="31358"/>
    <cellStyle name="T_NHUA TAN HOA 10-6,KCmoi_HUNG_Addendum- BOQ - Main construction-r.2 3 2 3" xfId="31360"/>
    <cellStyle name="T_NHUA TAN HOA 10-6,KCmoi_HUNG_Addendum- BOQ - Main construction-r.2 3 2 3 2" xfId="31364"/>
    <cellStyle name="T_NHUA TAN HOA 10-6,KCmoi_HUNG_Addendum- BOQ - Main construction-r.2 3 2 4" xfId="31365"/>
    <cellStyle name="T_NHUA TAN HOA 10-6,KCmoi_HUNG_Addendum- BOQ - Main construction-r.2 3 2 4 2" xfId="31366"/>
    <cellStyle name="T_NHUA TAN HOA 10-6,KCmoi_HUNG_Addendum- BOQ - Main construction-r.2 3 2 5" xfId="29484"/>
    <cellStyle name="T_NHUA TAN HOA 10-6,KCmoi_HUNG_Addendum- BOQ - Main construction-r.2 3 2 5 2" xfId="29487"/>
    <cellStyle name="T_NHUA TAN HOA 10-6,KCmoi_HUNG_Addendum- BOQ - Main construction-r.2 3 2 6" xfId="28418"/>
    <cellStyle name="T_NHUA TAN HOA 10-6,KCmoi_HUNG_Addendum- BOQ - Main construction-r.2 3 2 6 2" xfId="28422"/>
    <cellStyle name="T_NHUA TAN HOA 10-6,KCmoi_HUNG_Addendum- BOQ - Main construction-r.2 3 2 7" xfId="28427"/>
    <cellStyle name="T_NHUA TAN HOA 10-6,KCmoi_HUNG_Addendum- BOQ - Main construction-r.2 3 3" xfId="6792"/>
    <cellStyle name="T_NHUA TAN HOA 10-6,KCmoi_HUNG_Addendum- BOQ - Main construction-r.2 3 3 2" xfId="31367"/>
    <cellStyle name="T_NHUA TAN HOA 10-6,KCmoi_HUNG_Addendum- BOQ - Main construction-r.2 3 3 2 2" xfId="31368"/>
    <cellStyle name="T_NHUA TAN HOA 10-6,KCmoi_HUNG_Addendum- BOQ - Main construction-r.2 3 3 3" xfId="18108"/>
    <cellStyle name="T_NHUA TAN HOA 10-6,KCmoi_HUNG_Addendum- BOQ - Main construction-r.2 3 3 3 2" xfId="31369"/>
    <cellStyle name="T_NHUA TAN HOA 10-6,KCmoi_HUNG_Addendum- BOQ - Main construction-r.2 3 3 4" xfId="31370"/>
    <cellStyle name="T_NHUA TAN HOA 10-6,KCmoi_HUNG_Addendum- BOQ - Main construction-r.2 3 3 4 2" xfId="31372"/>
    <cellStyle name="T_NHUA TAN HOA 10-6,KCmoi_HUNG_Addendum- BOQ - Main construction-r.2 3 3 5" xfId="24256"/>
    <cellStyle name="T_NHUA TAN HOA 10-6,KCmoi_HUNG_Addendum- BOQ - Main construction-r.2 3 3 5 2" xfId="31374"/>
    <cellStyle name="T_NHUA TAN HOA 10-6,KCmoi_HUNG_Addendum- BOQ - Main construction-r.2 3 3 6" xfId="28444"/>
    <cellStyle name="T_NHUA TAN HOA 10-6,KCmoi_HUNG_Addendum- BOQ - Main construction-r.2 3 3 6 2" xfId="28447"/>
    <cellStyle name="T_NHUA TAN HOA 10-6,KCmoi_HUNG_Addendum- BOQ - Main construction-r.2 3 3 7" xfId="28450"/>
    <cellStyle name="T_NHUA TAN HOA 10-6,KCmoi_HUNG_Addendum- BOQ - Main construction-r.2 3 4" xfId="31375"/>
    <cellStyle name="T_NHUA TAN HOA 10-6,KCmoi_HUNG_Addendum- BOQ - Main construction-r.2 3 4 2" xfId="31377"/>
    <cellStyle name="T_NHUA TAN HOA 10-6,KCmoi_HUNG_Addendum- BOQ - Main construction-r.2 3 5" xfId="31378"/>
    <cellStyle name="T_NHUA TAN HOA 10-6,KCmoi_HUNG_Addendum- BOQ - Main construction-r.2 3 5 2" xfId="31379"/>
    <cellStyle name="T_NHUA TAN HOA 10-6,KCmoi_HUNG_Addendum- BOQ - Main construction-r.2 3 6" xfId="31380"/>
    <cellStyle name="T_NHUA TAN HOA 10-6,KCmoi_HUNG_Addendum- BOQ - Main construction-r.2 3 6 2" xfId="31382"/>
    <cellStyle name="T_NHUA TAN HOA 10-6,KCmoi_HUNG_Addendum- BOQ - Main construction-r.2 3 7" xfId="31385"/>
    <cellStyle name="T_NHUA TAN HOA 10-6,KCmoi_HUNG_Addendum- BOQ - Main construction-r.2 3 7 2" xfId="31386"/>
    <cellStyle name="T_NHUA TAN HOA 10-6,KCmoi_HUNG_Addendum- BOQ - Main construction-r.2 3 8" xfId="16611"/>
    <cellStyle name="T_NHUA TAN HOA 10-6,KCmoi_HUNG_Addendum- BOQ - Main construction-r.2 3 8 2" xfId="31387"/>
    <cellStyle name="T_NHUA TAN HOA 10-6,KCmoi_HUNG_Addendum- BOQ - Main construction-r.2 4" xfId="31388"/>
    <cellStyle name="T_NHUA TAN HOA 10-6,KCmoi_HUNG_Addendum- BOQ - Main construction-r.2 4 2" xfId="31391"/>
    <cellStyle name="T_NHUA TAN HOA 10-6,KCmoi_HUNG_Addendum- BOQ - Main construction-r.2 4 2 2" xfId="31392"/>
    <cellStyle name="T_NHUA TAN HOA 10-6,KCmoi_HUNG_Addendum- BOQ - Main construction-r.2 4 3" xfId="31394"/>
    <cellStyle name="T_NHUA TAN HOA 10-6,KCmoi_HUNG_Addendum- BOQ - Main construction-r.2 4 3 2" xfId="31395"/>
    <cellStyle name="T_NHUA TAN HOA 10-6,KCmoi_HUNG_Addendum- BOQ - Main construction-r.2 4 4" xfId="31396"/>
    <cellStyle name="T_NHUA TAN HOA 10-6,KCmoi_HUNG_Addendum- BOQ - Main construction-r.2 4 4 2" xfId="31398"/>
    <cellStyle name="T_NHUA TAN HOA 10-6,KCmoi_HUNG_Addendum- BOQ - Main construction-r.2 4 5" xfId="31399"/>
    <cellStyle name="T_NHUA TAN HOA 10-6,KCmoi_HUNG_Addendum- BOQ - Main construction-r.2 4 5 2" xfId="31400"/>
    <cellStyle name="T_NHUA TAN HOA 10-6,KCmoi_HUNG_Addendum- BOQ - Main construction-r.2 4 6" xfId="31401"/>
    <cellStyle name="T_NHUA TAN HOA 10-6,KCmoi_HUNG_Addendum- BOQ - Main construction-r.2 4 6 2" xfId="3675"/>
    <cellStyle name="T_NHUA TAN HOA 10-6,KCmoi_HUNG_Addendum- BOQ - Main construction-r.2 4 7" xfId="31403"/>
    <cellStyle name="T_NHUA TAN HOA 10-6,KCmoi_HUNG_Addendum- BOQ - Main construction-r.2 5" xfId="9596"/>
    <cellStyle name="T_NHUA TAN HOA 10-6,KCmoi_HUNG_Addendum- BOQ - Main construction-r.2 5 2" xfId="31404"/>
    <cellStyle name="T_NHUA TAN HOA 10-6,KCmoi_HUNG_Addendum- BOQ - Main construction-r.2 5 2 2" xfId="31405"/>
    <cellStyle name="T_NHUA TAN HOA 10-6,KCmoi_HUNG_Addendum- BOQ - Main construction-r.2 5 3" xfId="31406"/>
    <cellStyle name="T_NHUA TAN HOA 10-6,KCmoi_HUNG_Addendum- BOQ - Main construction-r.2 5 3 2" xfId="31407"/>
    <cellStyle name="T_NHUA TAN HOA 10-6,KCmoi_HUNG_Addendum- BOQ - Main construction-r.2 5 4" xfId="7497"/>
    <cellStyle name="T_NHUA TAN HOA 10-6,KCmoi_HUNG_Addendum- BOQ - Main construction-r.2 5 4 2" xfId="31408"/>
    <cellStyle name="T_NHUA TAN HOA 10-6,KCmoi_HUNG_Addendum- BOQ - Main construction-r.2 5 5" xfId="6188"/>
    <cellStyle name="T_NHUA TAN HOA 10-6,KCmoi_HUNG_Addendum- BOQ - Main construction-r.2 5 5 2" xfId="31409"/>
    <cellStyle name="T_NHUA TAN HOA 10-6,KCmoi_HUNG_Addendum- BOQ - Main construction-r.2 5 6" xfId="6192"/>
    <cellStyle name="T_NHUA TAN HOA 10-6,KCmoi_HUNG_Addendum- BOQ - Main construction-r.2 5 6 2" xfId="31410"/>
    <cellStyle name="T_NHUA TAN HOA 10-6,KCmoi_HUNG_Addendum- BOQ - Main construction-r.2 5 7" xfId="31412"/>
    <cellStyle name="T_NHUA TAN HOA 10-6,KCmoi_HUNG_Addendum- BOQ - Main construction-r.2 6" xfId="31413"/>
    <cellStyle name="T_NHUA TAN HOA 10-6,KCmoi_HUNG_Addendum- BOQ - Main construction-r.2 6 2" xfId="31414"/>
    <cellStyle name="T_NHUA TAN HOA 10-6,KCmoi_HUNG_Addendum- BOQ - Main construction-r.2 6 2 2" xfId="12109"/>
    <cellStyle name="T_NHUA TAN HOA 10-6,KCmoi_HUNG_Addendum- BOQ - Main construction-r.2 6 3" xfId="31415"/>
    <cellStyle name="T_NHUA TAN HOA 10-6,KCmoi_HUNG_Addendum- BOQ - Main construction-r.2 6 3 2" xfId="31416"/>
    <cellStyle name="T_NHUA TAN HOA 10-6,KCmoi_HUNG_Addendum- BOQ - Main construction-r.2 6 4" xfId="3942"/>
    <cellStyle name="T_NHUA TAN HOA 10-6,KCmoi_HUNG_Addendum- BOQ - Main construction-r.2 6 4 2" xfId="31417"/>
    <cellStyle name="T_NHUA TAN HOA 10-6,KCmoi_HUNG_Addendum- BOQ - Main construction-r.2 6 5" xfId="31418"/>
    <cellStyle name="T_NHUA TAN HOA 10-6,KCmoi_HUNG_Addendum- BOQ - Main construction-r.2 6 5 2" xfId="31419"/>
    <cellStyle name="T_NHUA TAN HOA 10-6,KCmoi_HUNG_Addendum- BOQ - Main construction-r.2 6 6" xfId="31420"/>
    <cellStyle name="T_NHUA TAN HOA 10-6,KCmoi_HUNG_Addendum- BOQ - Main construction-r.2 6 6 2" xfId="14501"/>
    <cellStyle name="T_NHUA TAN HOA 10-6,KCmoi_HUNG_Addendum- BOQ - Main construction-r.2 6 7" xfId="31422"/>
    <cellStyle name="T_NHUA TAN HOA 10-6,KCmoi_HUNG_Addendum- BOQ - Main construction-r.2 7" xfId="1718"/>
    <cellStyle name="T_NHUA TAN HOA 10-6,KCmoi_HUNG_Addendum- BOQ - Main construction-r.2 7 2" xfId="31423"/>
    <cellStyle name="T_NHUA TAN HOA 10-6,KCmoi_HUNG_Addendum- BOQ - Main construction-r.2 8" xfId="16194"/>
    <cellStyle name="T_NHUA TAN HOA 10-6,KCmoi_HUNG_Addendum- BOQ - Main construction-r.2 8 2" xfId="31424"/>
    <cellStyle name="T_NHUA TAN HOA 10-6,KCmoi_HUNG_Addendum- BOQ - Main construction-r.2 9" xfId="31425"/>
    <cellStyle name="T_NHUA TAN HOA 10-6,KCmoi_HUNG_Addendum- BOQ - Main construction-r.2 9 2" xfId="31426"/>
    <cellStyle name="T_NHUA TAN HOA 10-6,KCmoi_HUNG_BOQ - Puma - Main construction (20May, 2008)" xfId="25031"/>
    <cellStyle name="T_NHUA TAN HOA 10-6,KCmoi_HUNG_BOQ - Puma - Main construction (20May, 2008) 10" xfId="31427"/>
    <cellStyle name="T_NHUA TAN HOA 10-6,KCmoi_HUNG_BOQ - Puma - Main construction (20May, 2008) 10 2" xfId="31428"/>
    <cellStyle name="T_NHUA TAN HOA 10-6,KCmoi_HUNG_BOQ - Puma - Main construction (20May, 2008) 11" xfId="31431"/>
    <cellStyle name="T_NHUA TAN HOA 10-6,KCmoi_HUNG_BOQ - Puma - Main construction (20May, 2008) 11 2" xfId="31432"/>
    <cellStyle name="T_NHUA TAN HOA 10-6,KCmoi_HUNG_BOQ - Puma - Main construction (20May, 2008) 2" xfId="16796"/>
    <cellStyle name="T_NHUA TAN HOA 10-6,KCmoi_HUNG_BOQ - Puma - Main construction (20May, 2008) 2 2" xfId="12193"/>
    <cellStyle name="T_NHUA TAN HOA 10-6,KCmoi_HUNG_BOQ - Puma - Main construction (20May, 2008) 2 2 2" xfId="5479"/>
    <cellStyle name="T_NHUA TAN HOA 10-6,KCmoi_HUNG_BOQ - Puma - Main construction (20May, 2008) 2 2 2 2" xfId="31434"/>
    <cellStyle name="T_NHUA TAN HOA 10-6,KCmoi_HUNG_BOQ - Puma - Main construction (20May, 2008) 2 2 3" xfId="31436"/>
    <cellStyle name="T_NHUA TAN HOA 10-6,KCmoi_HUNG_BOQ - Puma - Main construction (20May, 2008) 2 2 3 2" xfId="30454"/>
    <cellStyle name="T_NHUA TAN HOA 10-6,KCmoi_HUNG_BOQ - Puma - Main construction (20May, 2008) 2 2 4" xfId="31438"/>
    <cellStyle name="T_NHUA TAN HOA 10-6,KCmoi_HUNG_BOQ - Puma - Main construction (20May, 2008) 2 2 4 2" xfId="30468"/>
    <cellStyle name="T_NHUA TAN HOA 10-6,KCmoi_HUNG_BOQ - Puma - Main construction (20May, 2008) 2 2 5" xfId="8587"/>
    <cellStyle name="T_NHUA TAN HOA 10-6,KCmoi_HUNG_BOQ - Puma - Main construction (20May, 2008) 2 2 5 2" xfId="31439"/>
    <cellStyle name="T_NHUA TAN HOA 10-6,KCmoi_HUNG_BOQ - Puma - Main construction (20May, 2008) 2 2 6" xfId="31441"/>
    <cellStyle name="T_NHUA TAN HOA 10-6,KCmoi_HUNG_BOQ - Puma - Main construction (20May, 2008) 2 2 6 2" xfId="31442"/>
    <cellStyle name="T_NHUA TAN HOA 10-6,KCmoi_HUNG_BOQ - Puma - Main construction (20May, 2008) 2 2 7" xfId="31443"/>
    <cellStyle name="T_NHUA TAN HOA 10-6,KCmoi_HUNG_BOQ - Puma - Main construction (20May, 2008) 2 3" xfId="25417"/>
    <cellStyle name="T_NHUA TAN HOA 10-6,KCmoi_HUNG_BOQ - Puma - Main construction (20May, 2008) 2 3 2" xfId="25419"/>
    <cellStyle name="T_NHUA TAN HOA 10-6,KCmoi_HUNG_BOQ - Puma - Main construction (20May, 2008) 2 3 2 2" xfId="31444"/>
    <cellStyle name="T_NHUA TAN HOA 10-6,KCmoi_HUNG_BOQ - Puma - Main construction (20May, 2008) 2 3 3" xfId="31446"/>
    <cellStyle name="T_NHUA TAN HOA 10-6,KCmoi_HUNG_BOQ - Puma - Main construction (20May, 2008) 2 3 3 2" xfId="31448"/>
    <cellStyle name="T_NHUA TAN HOA 10-6,KCmoi_HUNG_BOQ - Puma - Main construction (20May, 2008) 2 3 4" xfId="31449"/>
    <cellStyle name="T_NHUA TAN HOA 10-6,KCmoi_HUNG_BOQ - Puma - Main construction (20May, 2008) 2 3 4 2" xfId="31450"/>
    <cellStyle name="T_NHUA TAN HOA 10-6,KCmoi_HUNG_BOQ - Puma - Main construction (20May, 2008) 2 3 5" xfId="8591"/>
    <cellStyle name="T_NHUA TAN HOA 10-6,KCmoi_HUNG_BOQ - Puma - Main construction (20May, 2008) 2 3 5 2" xfId="31451"/>
    <cellStyle name="T_NHUA TAN HOA 10-6,KCmoi_HUNG_BOQ - Puma - Main construction (20May, 2008) 2 3 6" xfId="274"/>
    <cellStyle name="T_NHUA TAN HOA 10-6,KCmoi_HUNG_BOQ - Puma - Main construction (20May, 2008) 2 3 6 2" xfId="6738"/>
    <cellStyle name="T_NHUA TAN HOA 10-6,KCmoi_HUNG_BOQ - Puma - Main construction (20May, 2008) 2 3 7" xfId="423"/>
    <cellStyle name="T_NHUA TAN HOA 10-6,KCmoi_HUNG_BOQ - Puma - Main construction (20May, 2008) 2 4" xfId="25422"/>
    <cellStyle name="T_NHUA TAN HOA 10-6,KCmoi_HUNG_BOQ - Puma - Main construction (20May, 2008) 2 4 2" xfId="25424"/>
    <cellStyle name="T_NHUA TAN HOA 10-6,KCmoi_HUNG_BOQ - Puma - Main construction (20May, 2008) 2 5" xfId="25427"/>
    <cellStyle name="T_NHUA TAN HOA 10-6,KCmoi_HUNG_BOQ - Puma - Main construction (20May, 2008) 2 5 2" xfId="25429"/>
    <cellStyle name="T_NHUA TAN HOA 10-6,KCmoi_HUNG_BOQ - Puma - Main construction (20May, 2008) 2 6" xfId="31452"/>
    <cellStyle name="T_NHUA TAN HOA 10-6,KCmoi_HUNG_BOQ - Puma - Main construction (20May, 2008) 2 6 2" xfId="31453"/>
    <cellStyle name="T_NHUA TAN HOA 10-6,KCmoi_HUNG_BOQ - Puma - Main construction (20May, 2008) 2 7" xfId="31454"/>
    <cellStyle name="T_NHUA TAN HOA 10-6,KCmoi_HUNG_BOQ - Puma - Main construction (20May, 2008) 2 7 2" xfId="31455"/>
    <cellStyle name="T_NHUA TAN HOA 10-6,KCmoi_HUNG_BOQ - Puma - Main construction (20May, 2008) 2 8" xfId="31456"/>
    <cellStyle name="T_NHUA TAN HOA 10-6,KCmoi_HUNG_BOQ - Puma - Main construction (20May, 2008) 2 8 2" xfId="31457"/>
    <cellStyle name="T_NHUA TAN HOA 10-6,KCmoi_HUNG_BOQ - Puma - Main construction (20May, 2008) 3" xfId="16801"/>
    <cellStyle name="T_NHUA TAN HOA 10-6,KCmoi_HUNG_BOQ - Puma - Main construction (20May, 2008) 3 2" xfId="12217"/>
    <cellStyle name="T_NHUA TAN HOA 10-6,KCmoi_HUNG_BOQ - Puma - Main construction (20May, 2008) 3 2 2" xfId="25436"/>
    <cellStyle name="T_NHUA TAN HOA 10-6,KCmoi_HUNG_BOQ - Puma - Main construction (20May, 2008) 3 2 2 2" xfId="31458"/>
    <cellStyle name="T_NHUA TAN HOA 10-6,KCmoi_HUNG_BOQ - Puma - Main construction (20May, 2008) 3 2 3" xfId="31459"/>
    <cellStyle name="T_NHUA TAN HOA 10-6,KCmoi_HUNG_BOQ - Puma - Main construction (20May, 2008) 3 2 3 2" xfId="31461"/>
    <cellStyle name="T_NHUA TAN HOA 10-6,KCmoi_HUNG_BOQ - Puma - Main construction (20May, 2008) 3 2 4" xfId="25331"/>
    <cellStyle name="T_NHUA TAN HOA 10-6,KCmoi_HUNG_BOQ - Puma - Main construction (20May, 2008) 3 2 4 2" xfId="17249"/>
    <cellStyle name="T_NHUA TAN HOA 10-6,KCmoi_HUNG_BOQ - Puma - Main construction (20May, 2008) 3 2 5" xfId="4633"/>
    <cellStyle name="T_NHUA TAN HOA 10-6,KCmoi_HUNG_BOQ - Puma - Main construction (20May, 2008) 3 2 5 2" xfId="25333"/>
    <cellStyle name="T_NHUA TAN HOA 10-6,KCmoi_HUNG_BOQ - Puma - Main construction (20May, 2008) 3 2 6" xfId="1883"/>
    <cellStyle name="T_NHUA TAN HOA 10-6,KCmoi_HUNG_BOQ - Puma - Main construction (20May, 2008) 3 2 6 2" xfId="25337"/>
    <cellStyle name="T_NHUA TAN HOA 10-6,KCmoi_HUNG_BOQ - Puma - Main construction (20May, 2008) 3 2 7" xfId="31462"/>
    <cellStyle name="T_NHUA TAN HOA 10-6,KCmoi_HUNG_BOQ - Puma - Main construction (20May, 2008) 3 3" xfId="25438"/>
    <cellStyle name="T_NHUA TAN HOA 10-6,KCmoi_HUNG_BOQ - Puma - Main construction (20May, 2008) 3 3 2" xfId="25440"/>
    <cellStyle name="T_NHUA TAN HOA 10-6,KCmoi_HUNG_BOQ - Puma - Main construction (20May, 2008) 3 3 2 2" xfId="31463"/>
    <cellStyle name="T_NHUA TAN HOA 10-6,KCmoi_HUNG_BOQ - Puma - Main construction (20May, 2008) 3 3 3" xfId="31464"/>
    <cellStyle name="T_NHUA TAN HOA 10-6,KCmoi_HUNG_BOQ - Puma - Main construction (20May, 2008) 3 3 3 2" xfId="31466"/>
    <cellStyle name="T_NHUA TAN HOA 10-6,KCmoi_HUNG_BOQ - Puma - Main construction (20May, 2008) 3 3 4" xfId="31467"/>
    <cellStyle name="T_NHUA TAN HOA 10-6,KCmoi_HUNG_BOQ - Puma - Main construction (20May, 2008) 3 3 4 2" xfId="6002"/>
    <cellStyle name="T_NHUA TAN HOA 10-6,KCmoi_HUNG_BOQ - Puma - Main construction (20May, 2008) 3 3 5" xfId="9612"/>
    <cellStyle name="T_NHUA TAN HOA 10-6,KCmoi_HUNG_BOQ - Puma - Main construction (20May, 2008) 3 3 5 2" xfId="31468"/>
    <cellStyle name="T_NHUA TAN HOA 10-6,KCmoi_HUNG_BOQ - Puma - Main construction (20May, 2008) 3 3 6" xfId="31470"/>
    <cellStyle name="T_NHUA TAN HOA 10-6,KCmoi_HUNG_BOQ - Puma - Main construction (20May, 2008) 3 3 6 2" xfId="31471"/>
    <cellStyle name="T_NHUA TAN HOA 10-6,KCmoi_HUNG_BOQ - Puma - Main construction (20May, 2008) 3 3 7" xfId="31472"/>
    <cellStyle name="T_NHUA TAN HOA 10-6,KCmoi_HUNG_BOQ - Puma - Main construction (20May, 2008) 3 4" xfId="25442"/>
    <cellStyle name="T_NHUA TAN HOA 10-6,KCmoi_HUNG_BOQ - Puma - Main construction (20May, 2008) 3 4 2" xfId="4074"/>
    <cellStyle name="T_NHUA TAN HOA 10-6,KCmoi_HUNG_BOQ - Puma - Main construction (20May, 2008) 3 5" xfId="25444"/>
    <cellStyle name="T_NHUA TAN HOA 10-6,KCmoi_HUNG_BOQ - Puma - Main construction (20May, 2008) 3 5 2" xfId="25446"/>
    <cellStyle name="T_NHUA TAN HOA 10-6,KCmoi_HUNG_BOQ - Puma - Main construction (20May, 2008) 3 6" xfId="31473"/>
    <cellStyle name="T_NHUA TAN HOA 10-6,KCmoi_HUNG_BOQ - Puma - Main construction (20May, 2008) 3 6 2" xfId="18636"/>
    <cellStyle name="T_NHUA TAN HOA 10-6,KCmoi_HUNG_BOQ - Puma - Main construction (20May, 2008) 3 7" xfId="31474"/>
    <cellStyle name="T_NHUA TAN HOA 10-6,KCmoi_HUNG_BOQ - Puma - Main construction (20May, 2008) 3 7 2" xfId="18664"/>
    <cellStyle name="T_NHUA TAN HOA 10-6,KCmoi_HUNG_BOQ - Puma - Main construction (20May, 2008) 3 8" xfId="31475"/>
    <cellStyle name="T_NHUA TAN HOA 10-6,KCmoi_HUNG_BOQ - Puma - Main construction (20May, 2008) 3 8 2" xfId="31476"/>
    <cellStyle name="T_NHUA TAN HOA 10-6,KCmoi_HUNG_BOQ - Puma - Main construction (20May, 2008) 4" xfId="16804"/>
    <cellStyle name="T_NHUA TAN HOA 10-6,KCmoi_HUNG_BOQ - Puma - Main construction (20May, 2008) 4 2" xfId="14324"/>
    <cellStyle name="T_NHUA TAN HOA 10-6,KCmoi_HUNG_BOQ - Puma - Main construction (20May, 2008) 4 2 2" xfId="25450"/>
    <cellStyle name="T_NHUA TAN HOA 10-6,KCmoi_HUNG_BOQ - Puma - Main construction (20May, 2008) 4 3" xfId="25452"/>
    <cellStyle name="T_NHUA TAN HOA 10-6,KCmoi_HUNG_BOQ - Puma - Main construction (20May, 2008) 4 3 2" xfId="3914"/>
    <cellStyle name="T_NHUA TAN HOA 10-6,KCmoi_HUNG_BOQ - Puma - Main construction (20May, 2008) 4 4" xfId="25454"/>
    <cellStyle name="T_NHUA TAN HOA 10-6,KCmoi_HUNG_BOQ - Puma - Main construction (20May, 2008) 4 4 2" xfId="31477"/>
    <cellStyle name="T_NHUA TAN HOA 10-6,KCmoi_HUNG_BOQ - Puma - Main construction (20May, 2008) 4 5" xfId="31478"/>
    <cellStyle name="T_NHUA TAN HOA 10-6,KCmoi_HUNG_BOQ - Puma - Main construction (20May, 2008) 4 5 2" xfId="31479"/>
    <cellStyle name="T_NHUA TAN HOA 10-6,KCmoi_HUNG_BOQ - Puma - Main construction (20May, 2008) 4 6" xfId="31480"/>
    <cellStyle name="T_NHUA TAN HOA 10-6,KCmoi_HUNG_BOQ - Puma - Main construction (20May, 2008) 4 6 2" xfId="18739"/>
    <cellStyle name="T_NHUA TAN HOA 10-6,KCmoi_HUNG_BOQ - Puma - Main construction (20May, 2008) 4 7" xfId="16967"/>
    <cellStyle name="T_NHUA TAN HOA 10-6,KCmoi_HUNG_BOQ - Puma - Main construction (20May, 2008) 5" xfId="25035"/>
    <cellStyle name="T_NHUA TAN HOA 10-6,KCmoi_HUNG_BOQ - Puma - Main construction (20May, 2008) 5 2" xfId="14359"/>
    <cellStyle name="T_NHUA TAN HOA 10-6,KCmoi_HUNG_BOQ - Puma - Main construction (20May, 2008) 5 2 2" xfId="23731"/>
    <cellStyle name="T_NHUA TAN HOA 10-6,KCmoi_HUNG_BOQ - Puma - Main construction (20May, 2008) 5 3" xfId="23737"/>
    <cellStyle name="T_NHUA TAN HOA 10-6,KCmoi_HUNG_BOQ - Puma - Main construction (20May, 2008) 5 3 2" xfId="8514"/>
    <cellStyle name="T_NHUA TAN HOA 10-6,KCmoi_HUNG_BOQ - Puma - Main construction (20May, 2008) 5 4" xfId="23741"/>
    <cellStyle name="T_NHUA TAN HOA 10-6,KCmoi_HUNG_BOQ - Puma - Main construction (20May, 2008) 5 4 2" xfId="23744"/>
    <cellStyle name="T_NHUA TAN HOA 10-6,KCmoi_HUNG_BOQ - Puma - Main construction (20May, 2008) 5 5" xfId="23747"/>
    <cellStyle name="T_NHUA TAN HOA 10-6,KCmoi_HUNG_BOQ - Puma - Main construction (20May, 2008) 5 5 2" xfId="23750"/>
    <cellStyle name="T_NHUA TAN HOA 10-6,KCmoi_HUNG_BOQ - Puma - Main construction (20May, 2008) 5 6" xfId="31481"/>
    <cellStyle name="T_NHUA TAN HOA 10-6,KCmoi_HUNG_BOQ - Puma - Main construction (20May, 2008) 5 6 2" xfId="31482"/>
    <cellStyle name="T_NHUA TAN HOA 10-6,KCmoi_HUNG_BOQ - Puma - Main construction (20May, 2008) 5 7" xfId="16969"/>
    <cellStyle name="T_NHUA TAN HOA 10-6,KCmoi_HUNG_BOQ - Puma - Main construction (20May, 2008) 6" xfId="3588"/>
    <cellStyle name="T_NHUA TAN HOA 10-6,KCmoi_HUNG_BOQ - Puma - Main construction (20May, 2008) 6 2" xfId="25038"/>
    <cellStyle name="T_NHUA TAN HOA 10-6,KCmoi_HUNG_BOQ - Puma - Main construction (20May, 2008) 6 2 2" xfId="25461"/>
    <cellStyle name="T_NHUA TAN HOA 10-6,KCmoi_HUNG_BOQ - Puma - Main construction (20May, 2008) 6 3" xfId="25463"/>
    <cellStyle name="T_NHUA TAN HOA 10-6,KCmoi_HUNG_BOQ - Puma - Main construction (20May, 2008) 6 3 2" xfId="25466"/>
    <cellStyle name="T_NHUA TAN HOA 10-6,KCmoi_HUNG_BOQ - Puma - Main construction (20May, 2008) 6 4" xfId="25468"/>
    <cellStyle name="T_NHUA TAN HOA 10-6,KCmoi_HUNG_BOQ - Puma - Main construction (20May, 2008) 6 4 2" xfId="2319"/>
    <cellStyle name="T_NHUA TAN HOA 10-6,KCmoi_HUNG_BOQ - Puma - Main construction (20May, 2008) 6 5" xfId="31483"/>
    <cellStyle name="T_NHUA TAN HOA 10-6,KCmoi_HUNG_BOQ - Puma - Main construction (20May, 2008) 6 5 2" xfId="29478"/>
    <cellStyle name="T_NHUA TAN HOA 10-6,KCmoi_HUNG_BOQ - Puma - Main construction (20May, 2008) 6 6" xfId="31484"/>
    <cellStyle name="T_NHUA TAN HOA 10-6,KCmoi_HUNG_BOQ - Puma - Main construction (20May, 2008) 6 6 2" xfId="29502"/>
    <cellStyle name="T_NHUA TAN HOA 10-6,KCmoi_HUNG_BOQ - Puma - Main construction (20May, 2008) 6 7" xfId="2483"/>
    <cellStyle name="T_NHUA TAN HOA 10-6,KCmoi_HUNG_BOQ - Puma - Main construction (20May, 2008) 7" xfId="25040"/>
    <cellStyle name="T_NHUA TAN HOA 10-6,KCmoi_HUNG_BOQ - Puma - Main construction (20May, 2008) 7 2" xfId="31485"/>
    <cellStyle name="T_NHUA TAN HOA 10-6,KCmoi_HUNG_BOQ - Puma - Main construction (20May, 2008) 8" xfId="31486"/>
    <cellStyle name="T_NHUA TAN HOA 10-6,KCmoi_HUNG_BOQ - Puma - Main construction (20May, 2008) 8 2" xfId="4483"/>
    <cellStyle name="T_NHUA TAN HOA 10-6,KCmoi_HUNG_BOQ - Puma - Main construction (20May, 2008) 9" xfId="31487"/>
    <cellStyle name="T_NHUA TAN HOA 10-6,KCmoi_HUNG_BOQ - Puma - Main construction (20May, 2008) 9 2" xfId="962"/>
    <cellStyle name="T_NHUA TAN HOA 10-6,KCmoi_HUNG_BOQ - Puma - Main construction (20May, 2008) trinh nop" xfId="31488"/>
    <cellStyle name="T_NHUA TAN HOA 10-6,KCmoi_HUNG_BOQ - Puma - Main construction (20May, 2008) trinh nop 10" xfId="9911"/>
    <cellStyle name="T_NHUA TAN HOA 10-6,KCmoi_HUNG_BOQ - Puma - Main construction (20May, 2008) trinh nop 10 2" xfId="18388"/>
    <cellStyle name="T_NHUA TAN HOA 10-6,KCmoi_HUNG_BOQ - Puma - Main construction (20May, 2008) trinh nop 11" xfId="31490"/>
    <cellStyle name="T_NHUA TAN HOA 10-6,KCmoi_HUNG_BOQ - Puma - Main construction (20May, 2008) trinh nop 11 2" xfId="18411"/>
    <cellStyle name="T_NHUA TAN HOA 10-6,KCmoi_HUNG_BOQ - Puma - Main construction (20May, 2008) trinh nop 2" xfId="30655"/>
    <cellStyle name="T_NHUA TAN HOA 10-6,KCmoi_HUNG_BOQ - Puma - Main construction (20May, 2008) trinh nop 2 2" xfId="30658"/>
    <cellStyle name="T_NHUA TAN HOA 10-6,KCmoi_HUNG_BOQ - Puma - Main construction (20May, 2008) trinh nop 2 2 2" xfId="31493"/>
    <cellStyle name="T_NHUA TAN HOA 10-6,KCmoi_HUNG_BOQ - Puma - Main construction (20May, 2008) trinh nop 2 2 2 2" xfId="26407"/>
    <cellStyle name="T_NHUA TAN HOA 10-6,KCmoi_HUNG_BOQ - Puma - Main construction (20May, 2008) trinh nop 2 2 3" xfId="31496"/>
    <cellStyle name="T_NHUA TAN HOA 10-6,KCmoi_HUNG_BOQ - Puma - Main construction (20May, 2008) trinh nop 2 2 3 2" xfId="31499"/>
    <cellStyle name="T_NHUA TAN HOA 10-6,KCmoi_HUNG_BOQ - Puma - Main construction (20May, 2008) trinh nop 2 2 4" xfId="13013"/>
    <cellStyle name="T_NHUA TAN HOA 10-6,KCmoi_HUNG_BOQ - Puma - Main construction (20May, 2008) trinh nop 2 2 4 2" xfId="13020"/>
    <cellStyle name="T_NHUA TAN HOA 10-6,KCmoi_HUNG_BOQ - Puma - Main construction (20May, 2008) trinh nop 2 2 5" xfId="13051"/>
    <cellStyle name="T_NHUA TAN HOA 10-6,KCmoi_HUNG_BOQ - Puma - Main construction (20May, 2008) trinh nop 2 2 5 2" xfId="13058"/>
    <cellStyle name="T_NHUA TAN HOA 10-6,KCmoi_HUNG_BOQ - Puma - Main construction (20May, 2008) trinh nop 2 2 6" xfId="13076"/>
    <cellStyle name="T_NHUA TAN HOA 10-6,KCmoi_HUNG_BOQ - Puma - Main construction (20May, 2008) trinh nop 2 2 6 2" xfId="13082"/>
    <cellStyle name="T_NHUA TAN HOA 10-6,KCmoi_HUNG_BOQ - Puma - Main construction (20May, 2008) trinh nop 2 2 7" xfId="13085"/>
    <cellStyle name="T_NHUA TAN HOA 10-6,KCmoi_HUNG_BOQ - Puma - Main construction (20May, 2008) trinh nop 2 3" xfId="31503"/>
    <cellStyle name="T_NHUA TAN HOA 10-6,KCmoi_HUNG_BOQ - Puma - Main construction (20May, 2008) trinh nop 2 3 2" xfId="31506"/>
    <cellStyle name="T_NHUA TAN HOA 10-6,KCmoi_HUNG_BOQ - Puma - Main construction (20May, 2008) trinh nop 2 3 2 2" xfId="26476"/>
    <cellStyle name="T_NHUA TAN HOA 10-6,KCmoi_HUNG_BOQ - Puma - Main construction (20May, 2008) trinh nop 2 3 3" xfId="31508"/>
    <cellStyle name="T_NHUA TAN HOA 10-6,KCmoi_HUNG_BOQ - Puma - Main construction (20May, 2008) trinh nop 2 3 3 2" xfId="27633"/>
    <cellStyle name="T_NHUA TAN HOA 10-6,KCmoi_HUNG_BOQ - Puma - Main construction (20May, 2008) trinh nop 2 3 4" xfId="13114"/>
    <cellStyle name="T_NHUA TAN HOA 10-6,KCmoi_HUNG_BOQ - Puma - Main construction (20May, 2008) trinh nop 2 3 4 2" xfId="12166"/>
    <cellStyle name="T_NHUA TAN HOA 10-6,KCmoi_HUNG_BOQ - Puma - Main construction (20May, 2008) trinh nop 2 3 5" xfId="13119"/>
    <cellStyle name="T_NHUA TAN HOA 10-6,KCmoi_HUNG_BOQ - Puma - Main construction (20May, 2008) trinh nop 2 3 5 2" xfId="12233"/>
    <cellStyle name="T_NHUA TAN HOA 10-6,KCmoi_HUNG_BOQ - Puma - Main construction (20May, 2008) trinh nop 2 3 6" xfId="13123"/>
    <cellStyle name="T_NHUA TAN HOA 10-6,KCmoi_HUNG_BOQ - Puma - Main construction (20May, 2008) trinh nop 2 3 6 2" xfId="12277"/>
    <cellStyle name="T_NHUA TAN HOA 10-6,KCmoi_HUNG_BOQ - Puma - Main construction (20May, 2008) trinh nop 2 3 7" xfId="13128"/>
    <cellStyle name="T_NHUA TAN HOA 10-6,KCmoi_HUNG_BOQ - Puma - Main construction (20May, 2008) trinh nop 2 4" xfId="31511"/>
    <cellStyle name="T_NHUA TAN HOA 10-6,KCmoi_HUNG_BOQ - Puma - Main construction (20May, 2008) trinh nop 2 4 2" xfId="31512"/>
    <cellStyle name="T_NHUA TAN HOA 10-6,KCmoi_HUNG_BOQ - Puma - Main construction (20May, 2008) trinh nop 2 5" xfId="2722"/>
    <cellStyle name="T_NHUA TAN HOA 10-6,KCmoi_HUNG_BOQ - Puma - Main construction (20May, 2008) trinh nop 2 5 2" xfId="31514"/>
    <cellStyle name="T_NHUA TAN HOA 10-6,KCmoi_HUNG_BOQ - Puma - Main construction (20May, 2008) trinh nop 2 6" xfId="24849"/>
    <cellStyle name="T_NHUA TAN HOA 10-6,KCmoi_HUNG_BOQ - Puma - Main construction (20May, 2008) trinh nop 2 6 2" xfId="31516"/>
    <cellStyle name="T_NHUA TAN HOA 10-6,KCmoi_HUNG_BOQ - Puma - Main construction (20May, 2008) trinh nop 2 7" xfId="31517"/>
    <cellStyle name="T_NHUA TAN HOA 10-6,KCmoi_HUNG_BOQ - Puma - Main construction (20May, 2008) trinh nop 2 7 2" xfId="31519"/>
    <cellStyle name="T_NHUA TAN HOA 10-6,KCmoi_HUNG_BOQ - Puma - Main construction (20May, 2008) trinh nop 2 8" xfId="31521"/>
    <cellStyle name="T_NHUA TAN HOA 10-6,KCmoi_HUNG_BOQ - Puma - Main construction (20May, 2008) trinh nop 2 8 2" xfId="31522"/>
    <cellStyle name="T_NHUA TAN HOA 10-6,KCmoi_HUNG_BOQ - Puma - Main construction (20May, 2008) trinh nop 3" xfId="31523"/>
    <cellStyle name="T_NHUA TAN HOA 10-6,KCmoi_HUNG_BOQ - Puma - Main construction (20May, 2008) trinh nop 3 2" xfId="31524"/>
    <cellStyle name="T_NHUA TAN HOA 10-6,KCmoi_HUNG_BOQ - Puma - Main construction (20May, 2008) trinh nop 3 2 2" xfId="31526"/>
    <cellStyle name="T_NHUA TAN HOA 10-6,KCmoi_HUNG_BOQ - Puma - Main construction (20May, 2008) trinh nop 3 2 2 2" xfId="29075"/>
    <cellStyle name="T_NHUA TAN HOA 10-6,KCmoi_HUNG_BOQ - Puma - Main construction (20May, 2008) trinh nop 3 2 3" xfId="31528"/>
    <cellStyle name="T_NHUA TAN HOA 10-6,KCmoi_HUNG_BOQ - Puma - Main construction (20May, 2008) trinh nop 3 2 3 2" xfId="31529"/>
    <cellStyle name="T_NHUA TAN HOA 10-6,KCmoi_HUNG_BOQ - Puma - Main construction (20May, 2008) trinh nop 3 2 4" xfId="31530"/>
    <cellStyle name="T_NHUA TAN HOA 10-6,KCmoi_HUNG_BOQ - Puma - Main construction (20May, 2008) trinh nop 3 2 4 2" xfId="31531"/>
    <cellStyle name="T_NHUA TAN HOA 10-6,KCmoi_HUNG_BOQ - Puma - Main construction (20May, 2008) trinh nop 3 2 5" xfId="31532"/>
    <cellStyle name="T_NHUA TAN HOA 10-6,KCmoi_HUNG_BOQ - Puma - Main construction (20May, 2008) trinh nop 3 2 5 2" xfId="2886"/>
    <cellStyle name="T_NHUA TAN HOA 10-6,KCmoi_HUNG_BOQ - Puma - Main construction (20May, 2008) trinh nop 3 2 6" xfId="31533"/>
    <cellStyle name="T_NHUA TAN HOA 10-6,KCmoi_HUNG_BOQ - Puma - Main construction (20May, 2008) trinh nop 3 2 6 2" xfId="31534"/>
    <cellStyle name="T_NHUA TAN HOA 10-6,KCmoi_HUNG_BOQ - Puma - Main construction (20May, 2008) trinh nop 3 2 7" xfId="31535"/>
    <cellStyle name="T_NHUA TAN HOA 10-6,KCmoi_HUNG_BOQ - Puma - Main construction (20May, 2008) trinh nop 3 3" xfId="31536"/>
    <cellStyle name="T_NHUA TAN HOA 10-6,KCmoi_HUNG_BOQ - Puma - Main construction (20May, 2008) trinh nop 3 3 2" xfId="31538"/>
    <cellStyle name="T_NHUA TAN HOA 10-6,KCmoi_HUNG_BOQ - Puma - Main construction (20May, 2008) trinh nop 3 3 2 2" xfId="29110"/>
    <cellStyle name="T_NHUA TAN HOA 10-6,KCmoi_HUNG_BOQ - Puma - Main construction (20May, 2008) trinh nop 3 3 3" xfId="31539"/>
    <cellStyle name="T_NHUA TAN HOA 10-6,KCmoi_HUNG_BOQ - Puma - Main construction (20May, 2008) trinh nop 3 3 3 2" xfId="31540"/>
    <cellStyle name="T_NHUA TAN HOA 10-6,KCmoi_HUNG_BOQ - Puma - Main construction (20May, 2008) trinh nop 3 3 4" xfId="31541"/>
    <cellStyle name="T_NHUA TAN HOA 10-6,KCmoi_HUNG_BOQ - Puma - Main construction (20May, 2008) trinh nop 3 3 4 2" xfId="31542"/>
    <cellStyle name="T_NHUA TAN HOA 10-6,KCmoi_HUNG_BOQ - Puma - Main construction (20May, 2008) trinh nop 3 3 5" xfId="31544"/>
    <cellStyle name="T_NHUA TAN HOA 10-6,KCmoi_HUNG_BOQ - Puma - Main construction (20May, 2008) trinh nop 3 3 5 2" xfId="31545"/>
    <cellStyle name="T_NHUA TAN HOA 10-6,KCmoi_HUNG_BOQ - Puma - Main construction (20May, 2008) trinh nop 3 3 6" xfId="31547"/>
    <cellStyle name="T_NHUA TAN HOA 10-6,KCmoi_HUNG_BOQ - Puma - Main construction (20May, 2008) trinh nop 3 3 6 2" xfId="31548"/>
    <cellStyle name="T_NHUA TAN HOA 10-6,KCmoi_HUNG_BOQ - Puma - Main construction (20May, 2008) trinh nop 3 3 7" xfId="31549"/>
    <cellStyle name="T_NHUA TAN HOA 10-6,KCmoi_HUNG_BOQ - Puma - Main construction (20May, 2008) trinh nop 3 4" xfId="31550"/>
    <cellStyle name="T_NHUA TAN HOA 10-6,KCmoi_HUNG_BOQ - Puma - Main construction (20May, 2008) trinh nop 3 4 2" xfId="4191"/>
    <cellStyle name="T_NHUA TAN HOA 10-6,KCmoi_HUNG_BOQ - Puma - Main construction (20May, 2008) trinh nop 3 5" xfId="18565"/>
    <cellStyle name="T_NHUA TAN HOA 10-6,KCmoi_HUNG_BOQ - Puma - Main construction (20May, 2008) trinh nop 3 5 2" xfId="24717"/>
    <cellStyle name="T_NHUA TAN HOA 10-6,KCmoi_HUNG_BOQ - Puma - Main construction (20May, 2008) trinh nop 3 6" xfId="24855"/>
    <cellStyle name="T_NHUA TAN HOA 10-6,KCmoi_HUNG_BOQ - Puma - Main construction (20May, 2008) trinh nop 3 6 2" xfId="31163"/>
    <cellStyle name="T_NHUA TAN HOA 10-6,KCmoi_HUNG_BOQ - Puma - Main construction (20May, 2008) trinh nop 3 7" xfId="31551"/>
    <cellStyle name="T_NHUA TAN HOA 10-6,KCmoi_HUNG_BOQ - Puma - Main construction (20May, 2008) trinh nop 3 7 2" xfId="31166"/>
    <cellStyle name="T_NHUA TAN HOA 10-6,KCmoi_HUNG_BOQ - Puma - Main construction (20May, 2008) trinh nop 3 8" xfId="31552"/>
    <cellStyle name="T_NHUA TAN HOA 10-6,KCmoi_HUNG_BOQ - Puma - Main construction (20May, 2008) trinh nop 3 8 2" xfId="4353"/>
    <cellStyle name="T_NHUA TAN HOA 10-6,KCmoi_HUNG_BOQ - Puma - Main construction (20May, 2008) trinh nop 4" xfId="31553"/>
    <cellStyle name="T_NHUA TAN HOA 10-6,KCmoi_HUNG_BOQ - Puma - Main construction (20May, 2008) trinh nop 4 2" xfId="31554"/>
    <cellStyle name="T_NHUA TAN HOA 10-6,KCmoi_HUNG_BOQ - Puma - Main construction (20May, 2008) trinh nop 4 2 2" xfId="31556"/>
    <cellStyle name="T_NHUA TAN HOA 10-6,KCmoi_HUNG_BOQ - Puma - Main construction (20May, 2008) trinh nop 4 3" xfId="31558"/>
    <cellStyle name="T_NHUA TAN HOA 10-6,KCmoi_HUNG_BOQ - Puma - Main construction (20May, 2008) trinh nop 4 3 2" xfId="31560"/>
    <cellStyle name="T_NHUA TAN HOA 10-6,KCmoi_HUNG_BOQ - Puma - Main construction (20May, 2008) trinh nop 4 4" xfId="31561"/>
    <cellStyle name="T_NHUA TAN HOA 10-6,KCmoi_HUNG_BOQ - Puma - Main construction (20May, 2008) trinh nop 4 4 2" xfId="23371"/>
    <cellStyle name="T_NHUA TAN HOA 10-6,KCmoi_HUNG_BOQ - Puma - Main construction (20May, 2008) trinh nop 4 5" xfId="2795"/>
    <cellStyle name="T_NHUA TAN HOA 10-6,KCmoi_HUNG_BOQ - Puma - Main construction (20May, 2008) trinh nop 4 5 2" xfId="6994"/>
    <cellStyle name="T_NHUA TAN HOA 10-6,KCmoi_HUNG_BOQ - Puma - Main construction (20May, 2008) trinh nop 4 6" xfId="24858"/>
    <cellStyle name="T_NHUA TAN HOA 10-6,KCmoi_HUNG_BOQ - Puma - Main construction (20May, 2008) trinh nop 4 6 2" xfId="31179"/>
    <cellStyle name="T_NHUA TAN HOA 10-6,KCmoi_HUNG_BOQ - Puma - Main construction (20May, 2008) trinh nop 4 7" xfId="31562"/>
    <cellStyle name="T_NHUA TAN HOA 10-6,KCmoi_HUNG_BOQ - Puma - Main construction (20May, 2008) trinh nop 5" xfId="17995"/>
    <cellStyle name="T_NHUA TAN HOA 10-6,KCmoi_HUNG_BOQ - Puma - Main construction (20May, 2008) trinh nop 5 2" xfId="31563"/>
    <cellStyle name="T_NHUA TAN HOA 10-6,KCmoi_HUNG_BOQ - Puma - Main construction (20May, 2008) trinh nop 5 2 2" xfId="31564"/>
    <cellStyle name="T_NHUA TAN HOA 10-6,KCmoi_HUNG_BOQ - Puma - Main construction (20May, 2008) trinh nop 5 3" xfId="31565"/>
    <cellStyle name="T_NHUA TAN HOA 10-6,KCmoi_HUNG_BOQ - Puma - Main construction (20May, 2008) trinh nop 5 3 2" xfId="29298"/>
    <cellStyle name="T_NHUA TAN HOA 10-6,KCmoi_HUNG_BOQ - Puma - Main construction (20May, 2008) trinh nop 5 4" xfId="31566"/>
    <cellStyle name="T_NHUA TAN HOA 10-6,KCmoi_HUNG_BOQ - Puma - Main construction (20May, 2008) trinh nop 5 4 2" xfId="31567"/>
    <cellStyle name="T_NHUA TAN HOA 10-6,KCmoi_HUNG_BOQ - Puma - Main construction (20May, 2008) trinh nop 5 5" xfId="18569"/>
    <cellStyle name="T_NHUA TAN HOA 10-6,KCmoi_HUNG_BOQ - Puma - Main construction (20May, 2008) trinh nop 5 5 2" xfId="31568"/>
    <cellStyle name="T_NHUA TAN HOA 10-6,KCmoi_HUNG_BOQ - Puma - Main construction (20May, 2008) trinh nop 5 6" xfId="24861"/>
    <cellStyle name="T_NHUA TAN HOA 10-6,KCmoi_HUNG_BOQ - Puma - Main construction (20May, 2008) trinh nop 5 6 2" xfId="284"/>
    <cellStyle name="T_NHUA TAN HOA 10-6,KCmoi_HUNG_BOQ - Puma - Main construction (20May, 2008) trinh nop 5 7" xfId="9727"/>
    <cellStyle name="T_NHUA TAN HOA 10-6,KCmoi_HUNG_BOQ - Puma - Main construction (20May, 2008) trinh nop 6" xfId="31569"/>
    <cellStyle name="T_NHUA TAN HOA 10-6,KCmoi_HUNG_BOQ - Puma - Main construction (20May, 2008) trinh nop 6 2" xfId="31570"/>
    <cellStyle name="T_NHUA TAN HOA 10-6,KCmoi_HUNG_BOQ - Puma - Main construction (20May, 2008) trinh nop 6 2 2" xfId="31571"/>
    <cellStyle name="T_NHUA TAN HOA 10-6,KCmoi_HUNG_BOQ - Puma - Main construction (20May, 2008) trinh nop 6 3" xfId="31572"/>
    <cellStyle name="T_NHUA TAN HOA 10-6,KCmoi_HUNG_BOQ - Puma - Main construction (20May, 2008) trinh nop 6 3 2" xfId="5757"/>
    <cellStyle name="T_NHUA TAN HOA 10-6,KCmoi_HUNG_BOQ - Puma - Main construction (20May, 2008) trinh nop 6 4" xfId="31573"/>
    <cellStyle name="T_NHUA TAN HOA 10-6,KCmoi_HUNG_BOQ - Puma - Main construction (20May, 2008) trinh nop 6 4 2" xfId="31574"/>
    <cellStyle name="T_NHUA TAN HOA 10-6,KCmoi_HUNG_BOQ - Puma - Main construction (20May, 2008) trinh nop 6 5" xfId="18572"/>
    <cellStyle name="T_NHUA TAN HOA 10-6,KCmoi_HUNG_BOQ - Puma - Main construction (20May, 2008) trinh nop 6 5 2" xfId="25574"/>
    <cellStyle name="T_NHUA TAN HOA 10-6,KCmoi_HUNG_BOQ - Puma - Main construction (20May, 2008) trinh nop 6 6" xfId="24864"/>
    <cellStyle name="T_NHUA TAN HOA 10-6,KCmoi_HUNG_BOQ - Puma - Main construction (20May, 2008) trinh nop 6 6 2" xfId="31575"/>
    <cellStyle name="T_NHUA TAN HOA 10-6,KCmoi_HUNG_BOQ - Puma - Main construction (20May, 2008) trinh nop 6 7" xfId="4783"/>
    <cellStyle name="T_NHUA TAN HOA 10-6,KCmoi_HUNG_BOQ - Puma - Main construction (20May, 2008) trinh nop 7" xfId="31576"/>
    <cellStyle name="T_NHUA TAN HOA 10-6,KCmoi_HUNG_BOQ - Puma - Main construction (20May, 2008) trinh nop 7 2" xfId="31577"/>
    <cellStyle name="T_NHUA TAN HOA 10-6,KCmoi_HUNG_BOQ - Puma - Main construction (20May, 2008) trinh nop 8" xfId="31578"/>
    <cellStyle name="T_NHUA TAN HOA 10-6,KCmoi_HUNG_BOQ - Puma - Main construction (20May, 2008) trinh nop 8 2" xfId="31579"/>
    <cellStyle name="T_NHUA TAN HOA 10-6,KCmoi_HUNG_BOQ - Puma - Main construction (20May, 2008) trinh nop 9" xfId="18014"/>
    <cellStyle name="T_NHUA TAN HOA 10-6,KCmoi_HUNG_BOQ - Puma - Main construction (20May, 2008) trinh nop 9 2" xfId="31580"/>
    <cellStyle name="T_NHUA TAN HOA 10-6,KCmoi_HUNG_BOQ-Puma-Rev 1 (29May, 2008)-Final" xfId="4139"/>
    <cellStyle name="T_NHUA TAN HOA 10-6,KCmoi_HUNG_BOQ-Puma-Rev 1 (29May, 2008)-Final 10" xfId="14253"/>
    <cellStyle name="T_NHUA TAN HOA 10-6,KCmoi_HUNG_BOQ-Puma-Rev 1 (29May, 2008)-Final 10 2" xfId="951"/>
    <cellStyle name="T_NHUA TAN HOA 10-6,KCmoi_HUNG_BOQ-Puma-Rev 1 (29May, 2008)-Final 11" xfId="14260"/>
    <cellStyle name="T_NHUA TAN HOA 10-6,KCmoi_HUNG_BOQ-Puma-Rev 1 (29May, 2008)-Final 11 2" xfId="14262"/>
    <cellStyle name="T_NHUA TAN HOA 10-6,KCmoi_HUNG_BOQ-Puma-Rev 1 (29May, 2008)-Final 2" xfId="7650"/>
    <cellStyle name="T_NHUA TAN HOA 10-6,KCmoi_HUNG_BOQ-Puma-Rev 1 (29May, 2008)-Final 2 2" xfId="31581"/>
    <cellStyle name="T_NHUA TAN HOA 10-6,KCmoi_HUNG_BOQ-Puma-Rev 1 (29May, 2008)-Final 2 2 2" xfId="31582"/>
    <cellStyle name="T_NHUA TAN HOA 10-6,KCmoi_HUNG_BOQ-Puma-Rev 1 (29May, 2008)-Final 2 2 2 2" xfId="31583"/>
    <cellStyle name="T_NHUA TAN HOA 10-6,KCmoi_HUNG_BOQ-Puma-Rev 1 (29May, 2008)-Final 2 2 3" xfId="31585"/>
    <cellStyle name="T_NHUA TAN HOA 10-6,KCmoi_HUNG_BOQ-Puma-Rev 1 (29May, 2008)-Final 2 2 3 2" xfId="31587"/>
    <cellStyle name="T_NHUA TAN HOA 10-6,KCmoi_HUNG_BOQ-Puma-Rev 1 (29May, 2008)-Final 2 2 4" xfId="7000"/>
    <cellStyle name="T_NHUA TAN HOA 10-6,KCmoi_HUNG_BOQ-Puma-Rev 1 (29May, 2008)-Final 2 2 4 2" xfId="31588"/>
    <cellStyle name="T_NHUA TAN HOA 10-6,KCmoi_HUNG_BOQ-Puma-Rev 1 (29May, 2008)-Final 2 2 5" xfId="31589"/>
    <cellStyle name="T_NHUA TAN HOA 10-6,KCmoi_HUNG_BOQ-Puma-Rev 1 (29May, 2008)-Final 2 2 5 2" xfId="29069"/>
    <cellStyle name="T_NHUA TAN HOA 10-6,KCmoi_HUNG_BOQ-Puma-Rev 1 (29May, 2008)-Final 2 2 6" xfId="31590"/>
    <cellStyle name="T_NHUA TAN HOA 10-6,KCmoi_HUNG_BOQ-Puma-Rev 1 (29May, 2008)-Final 2 2 6 2" xfId="29081"/>
    <cellStyle name="T_NHUA TAN HOA 10-6,KCmoi_HUNG_BOQ-Puma-Rev 1 (29May, 2008)-Final 2 2 7" xfId="31591"/>
    <cellStyle name="T_NHUA TAN HOA 10-6,KCmoi_HUNG_BOQ-Puma-Rev 1 (29May, 2008)-Final 2 3" xfId="20585"/>
    <cellStyle name="T_NHUA TAN HOA 10-6,KCmoi_HUNG_BOQ-Puma-Rev 1 (29May, 2008)-Final 2 3 2" xfId="31592"/>
    <cellStyle name="T_NHUA TAN HOA 10-6,KCmoi_HUNG_BOQ-Puma-Rev 1 (29May, 2008)-Final 2 3 2 2" xfId="31593"/>
    <cellStyle name="T_NHUA TAN HOA 10-6,KCmoi_HUNG_BOQ-Puma-Rev 1 (29May, 2008)-Final 2 3 3" xfId="31595"/>
    <cellStyle name="T_NHUA TAN HOA 10-6,KCmoi_HUNG_BOQ-Puma-Rev 1 (29May, 2008)-Final 2 3 3 2" xfId="31596"/>
    <cellStyle name="T_NHUA TAN HOA 10-6,KCmoi_HUNG_BOQ-Puma-Rev 1 (29May, 2008)-Final 2 3 4" xfId="16226"/>
    <cellStyle name="T_NHUA TAN HOA 10-6,KCmoi_HUNG_BOQ-Puma-Rev 1 (29May, 2008)-Final 2 3 4 2" xfId="31597"/>
    <cellStyle name="T_NHUA TAN HOA 10-6,KCmoi_HUNG_BOQ-Puma-Rev 1 (29May, 2008)-Final 2 3 5" xfId="6384"/>
    <cellStyle name="T_NHUA TAN HOA 10-6,KCmoi_HUNG_BOQ-Puma-Rev 1 (29May, 2008)-Final 2 3 5 2" xfId="2553"/>
    <cellStyle name="T_NHUA TAN HOA 10-6,KCmoi_HUNG_BOQ-Puma-Rev 1 (29May, 2008)-Final 2 3 6" xfId="1431"/>
    <cellStyle name="T_NHUA TAN HOA 10-6,KCmoi_HUNG_BOQ-Puma-Rev 1 (29May, 2008)-Final 2 3 6 2" xfId="9250"/>
    <cellStyle name="T_NHUA TAN HOA 10-6,KCmoi_HUNG_BOQ-Puma-Rev 1 (29May, 2008)-Final 2 3 7" xfId="7877"/>
    <cellStyle name="T_NHUA TAN HOA 10-6,KCmoi_HUNG_BOQ-Puma-Rev 1 (29May, 2008)-Final 2 4" xfId="31598"/>
    <cellStyle name="T_NHUA TAN HOA 10-6,KCmoi_HUNG_BOQ-Puma-Rev 1 (29May, 2008)-Final 2 4 2" xfId="27155"/>
    <cellStyle name="T_NHUA TAN HOA 10-6,KCmoi_HUNG_BOQ-Puma-Rev 1 (29May, 2008)-Final 2 5" xfId="31599"/>
    <cellStyle name="T_NHUA TAN HOA 10-6,KCmoi_HUNG_BOQ-Puma-Rev 1 (29May, 2008)-Final 2 5 2" xfId="27172"/>
    <cellStyle name="T_NHUA TAN HOA 10-6,KCmoi_HUNG_BOQ-Puma-Rev 1 (29May, 2008)-Final 2 6" xfId="31601"/>
    <cellStyle name="T_NHUA TAN HOA 10-6,KCmoi_HUNG_BOQ-Puma-Rev 1 (29May, 2008)-Final 2 6 2" xfId="27219"/>
    <cellStyle name="T_NHUA TAN HOA 10-6,KCmoi_HUNG_BOQ-Puma-Rev 1 (29May, 2008)-Final 2 7" xfId="31602"/>
    <cellStyle name="T_NHUA TAN HOA 10-6,KCmoi_HUNG_BOQ-Puma-Rev 1 (29May, 2008)-Final 2 7 2" xfId="31603"/>
    <cellStyle name="T_NHUA TAN HOA 10-6,KCmoi_HUNG_BOQ-Puma-Rev 1 (29May, 2008)-Final 2 8" xfId="7206"/>
    <cellStyle name="T_NHUA TAN HOA 10-6,KCmoi_HUNG_BOQ-Puma-Rev 1 (29May, 2008)-Final 2 8 2" xfId="1817"/>
    <cellStyle name="T_NHUA TAN HOA 10-6,KCmoi_HUNG_BOQ-Puma-Rev 1 (29May, 2008)-Final 3" xfId="31606"/>
    <cellStyle name="T_NHUA TAN HOA 10-6,KCmoi_HUNG_BOQ-Puma-Rev 1 (29May, 2008)-Final 3 2" xfId="8636"/>
    <cellStyle name="T_NHUA TAN HOA 10-6,KCmoi_HUNG_BOQ-Puma-Rev 1 (29May, 2008)-Final 3 2 2" xfId="11652"/>
    <cellStyle name="T_NHUA TAN HOA 10-6,KCmoi_HUNG_BOQ-Puma-Rev 1 (29May, 2008)-Final 3 2 2 2" xfId="2699"/>
    <cellStyle name="T_NHUA TAN HOA 10-6,KCmoi_HUNG_BOQ-Puma-Rev 1 (29May, 2008)-Final 3 2 3" xfId="3148"/>
    <cellStyle name="T_NHUA TAN HOA 10-6,KCmoi_HUNG_BOQ-Puma-Rev 1 (29May, 2008)-Final 3 2 3 2" xfId="24004"/>
    <cellStyle name="T_NHUA TAN HOA 10-6,KCmoi_HUNG_BOQ-Puma-Rev 1 (29May, 2008)-Final 3 2 4" xfId="31608"/>
    <cellStyle name="T_NHUA TAN HOA 10-6,KCmoi_HUNG_BOQ-Puma-Rev 1 (29May, 2008)-Final 3 2 4 2" xfId="31610"/>
    <cellStyle name="T_NHUA TAN HOA 10-6,KCmoi_HUNG_BOQ-Puma-Rev 1 (29May, 2008)-Final 3 2 5" xfId="31612"/>
    <cellStyle name="T_NHUA TAN HOA 10-6,KCmoi_HUNG_BOQ-Puma-Rev 1 (29May, 2008)-Final 3 2 5 2" xfId="26544"/>
    <cellStyle name="T_NHUA TAN HOA 10-6,KCmoi_HUNG_BOQ-Puma-Rev 1 (29May, 2008)-Final 3 2 6" xfId="31613"/>
    <cellStyle name="T_NHUA TAN HOA 10-6,KCmoi_HUNG_BOQ-Puma-Rev 1 (29May, 2008)-Final 3 2 6 2" xfId="26562"/>
    <cellStyle name="T_NHUA TAN HOA 10-6,KCmoi_HUNG_BOQ-Puma-Rev 1 (29May, 2008)-Final 3 2 7" xfId="31614"/>
    <cellStyle name="T_NHUA TAN HOA 10-6,KCmoi_HUNG_BOQ-Puma-Rev 1 (29May, 2008)-Final 3 3" xfId="11655"/>
    <cellStyle name="T_NHUA TAN HOA 10-6,KCmoi_HUNG_BOQ-Puma-Rev 1 (29May, 2008)-Final 3 3 2" xfId="11659"/>
    <cellStyle name="T_NHUA TAN HOA 10-6,KCmoi_HUNG_BOQ-Puma-Rev 1 (29May, 2008)-Final 3 3 2 2" xfId="31615"/>
    <cellStyle name="T_NHUA TAN HOA 10-6,KCmoi_HUNG_BOQ-Puma-Rev 1 (29May, 2008)-Final 3 3 3" xfId="6366"/>
    <cellStyle name="T_NHUA TAN HOA 10-6,KCmoi_HUNG_BOQ-Puma-Rev 1 (29May, 2008)-Final 3 3 3 2" xfId="31616"/>
    <cellStyle name="T_NHUA TAN HOA 10-6,KCmoi_HUNG_BOQ-Puma-Rev 1 (29May, 2008)-Final 3 3 4" xfId="31618"/>
    <cellStyle name="T_NHUA TAN HOA 10-6,KCmoi_HUNG_BOQ-Puma-Rev 1 (29May, 2008)-Final 3 3 4 2" xfId="24305"/>
    <cellStyle name="T_NHUA TAN HOA 10-6,KCmoi_HUNG_BOQ-Puma-Rev 1 (29May, 2008)-Final 3 3 5" xfId="9338"/>
    <cellStyle name="T_NHUA TAN HOA 10-6,KCmoi_HUNG_BOQ-Puma-Rev 1 (29May, 2008)-Final 3 3 5 2" xfId="24335"/>
    <cellStyle name="T_NHUA TAN HOA 10-6,KCmoi_HUNG_BOQ-Puma-Rev 1 (29May, 2008)-Final 3 3 6" xfId="31619"/>
    <cellStyle name="T_NHUA TAN HOA 10-6,KCmoi_HUNG_BOQ-Puma-Rev 1 (29May, 2008)-Final 3 3 6 2" xfId="20873"/>
    <cellStyle name="T_NHUA TAN HOA 10-6,KCmoi_HUNG_BOQ-Puma-Rev 1 (29May, 2008)-Final 3 3 7" xfId="31620"/>
    <cellStyle name="T_NHUA TAN HOA 10-6,KCmoi_HUNG_BOQ-Puma-Rev 1 (29May, 2008)-Final 3 4" xfId="11663"/>
    <cellStyle name="T_NHUA TAN HOA 10-6,KCmoi_HUNG_BOQ-Puma-Rev 1 (29May, 2008)-Final 3 4 2" xfId="11665"/>
    <cellStyle name="T_NHUA TAN HOA 10-6,KCmoi_HUNG_BOQ-Puma-Rev 1 (29May, 2008)-Final 3 5" xfId="11670"/>
    <cellStyle name="T_NHUA TAN HOA 10-6,KCmoi_HUNG_BOQ-Puma-Rev 1 (29May, 2008)-Final 3 5 2" xfId="11672"/>
    <cellStyle name="T_NHUA TAN HOA 10-6,KCmoi_HUNG_BOQ-Puma-Rev 1 (29May, 2008)-Final 3 6" xfId="11678"/>
    <cellStyle name="T_NHUA TAN HOA 10-6,KCmoi_HUNG_BOQ-Puma-Rev 1 (29May, 2008)-Final 3 6 2" xfId="11682"/>
    <cellStyle name="T_NHUA TAN HOA 10-6,KCmoi_HUNG_BOQ-Puma-Rev 1 (29May, 2008)-Final 3 7" xfId="31621"/>
    <cellStyle name="T_NHUA TAN HOA 10-6,KCmoi_HUNG_BOQ-Puma-Rev 1 (29May, 2008)-Final 3 7 2" xfId="31622"/>
    <cellStyle name="T_NHUA TAN HOA 10-6,KCmoi_HUNG_BOQ-Puma-Rev 1 (29May, 2008)-Final 3 8" xfId="5052"/>
    <cellStyle name="T_NHUA TAN HOA 10-6,KCmoi_HUNG_BOQ-Puma-Rev 1 (29May, 2008)-Final 3 8 2" xfId="31624"/>
    <cellStyle name="T_NHUA TAN HOA 10-6,KCmoi_HUNG_BOQ-Puma-Rev 1 (29May, 2008)-Final 4" xfId="31626"/>
    <cellStyle name="T_NHUA TAN HOA 10-6,KCmoi_HUNG_BOQ-Puma-Rev 1 (29May, 2008)-Final 4 2" xfId="31627"/>
    <cellStyle name="T_NHUA TAN HOA 10-6,KCmoi_HUNG_BOQ-Puma-Rev 1 (29May, 2008)-Final 4 2 2" xfId="31628"/>
    <cellStyle name="T_NHUA TAN HOA 10-6,KCmoi_HUNG_BOQ-Puma-Rev 1 (29May, 2008)-Final 4 3" xfId="20590"/>
    <cellStyle name="T_NHUA TAN HOA 10-6,KCmoi_HUNG_BOQ-Puma-Rev 1 (29May, 2008)-Final 4 3 2" xfId="31629"/>
    <cellStyle name="T_NHUA TAN HOA 10-6,KCmoi_HUNG_BOQ-Puma-Rev 1 (29May, 2008)-Final 4 4" xfId="31630"/>
    <cellStyle name="T_NHUA TAN HOA 10-6,KCmoi_HUNG_BOQ-Puma-Rev 1 (29May, 2008)-Final 4 4 2" xfId="31631"/>
    <cellStyle name="T_NHUA TAN HOA 10-6,KCmoi_HUNG_BOQ-Puma-Rev 1 (29May, 2008)-Final 4 5" xfId="31632"/>
    <cellStyle name="T_NHUA TAN HOA 10-6,KCmoi_HUNG_BOQ-Puma-Rev 1 (29May, 2008)-Final 4 5 2" xfId="31633"/>
    <cellStyle name="T_NHUA TAN HOA 10-6,KCmoi_HUNG_BOQ-Puma-Rev 1 (29May, 2008)-Final 4 6" xfId="31635"/>
    <cellStyle name="T_NHUA TAN HOA 10-6,KCmoi_HUNG_BOQ-Puma-Rev 1 (29May, 2008)-Final 4 6 2" xfId="31636"/>
    <cellStyle name="T_NHUA TAN HOA 10-6,KCmoi_HUNG_BOQ-Puma-Rev 1 (29May, 2008)-Final 4 7" xfId="31637"/>
    <cellStyle name="T_NHUA TAN HOA 10-6,KCmoi_HUNG_BOQ-Puma-Rev 1 (29May, 2008)-Final 5" xfId="31638"/>
    <cellStyle name="T_NHUA TAN HOA 10-6,KCmoi_HUNG_BOQ-Puma-Rev 1 (29May, 2008)-Final 5 2" xfId="31639"/>
    <cellStyle name="T_NHUA TAN HOA 10-6,KCmoi_HUNG_BOQ-Puma-Rev 1 (29May, 2008)-Final 5 2 2" xfId="8796"/>
    <cellStyle name="T_NHUA TAN HOA 10-6,KCmoi_HUNG_BOQ-Puma-Rev 1 (29May, 2008)-Final 5 3" xfId="20595"/>
    <cellStyle name="T_NHUA TAN HOA 10-6,KCmoi_HUNG_BOQ-Puma-Rev 1 (29May, 2008)-Final 5 3 2" xfId="8807"/>
    <cellStyle name="T_NHUA TAN HOA 10-6,KCmoi_HUNG_BOQ-Puma-Rev 1 (29May, 2008)-Final 5 4" xfId="6781"/>
    <cellStyle name="T_NHUA TAN HOA 10-6,KCmoi_HUNG_BOQ-Puma-Rev 1 (29May, 2008)-Final 5 4 2" xfId="8818"/>
    <cellStyle name="T_NHUA TAN HOA 10-6,KCmoi_HUNG_BOQ-Puma-Rev 1 (29May, 2008)-Final 5 5" xfId="31640"/>
    <cellStyle name="T_NHUA TAN HOA 10-6,KCmoi_HUNG_BOQ-Puma-Rev 1 (29May, 2008)-Final 5 5 2" xfId="31641"/>
    <cellStyle name="T_NHUA TAN HOA 10-6,KCmoi_HUNG_BOQ-Puma-Rev 1 (29May, 2008)-Final 5 6" xfId="31642"/>
    <cellStyle name="T_NHUA TAN HOA 10-6,KCmoi_HUNG_BOQ-Puma-Rev 1 (29May, 2008)-Final 5 6 2" xfId="31644"/>
    <cellStyle name="T_NHUA TAN HOA 10-6,KCmoi_HUNG_BOQ-Puma-Rev 1 (29May, 2008)-Final 5 7" xfId="31645"/>
    <cellStyle name="T_NHUA TAN HOA 10-6,KCmoi_HUNG_BOQ-Puma-Rev 1 (29May, 2008)-Final 6" xfId="6169"/>
    <cellStyle name="T_NHUA TAN HOA 10-6,KCmoi_HUNG_BOQ-Puma-Rev 1 (29May, 2008)-Final 6 2" xfId="31646"/>
    <cellStyle name="T_NHUA TAN HOA 10-6,KCmoi_HUNG_BOQ-Puma-Rev 1 (29May, 2008)-Final 6 2 2" xfId="11225"/>
    <cellStyle name="T_NHUA TAN HOA 10-6,KCmoi_HUNG_BOQ-Puma-Rev 1 (29May, 2008)-Final 6 3" xfId="24436"/>
    <cellStyle name="T_NHUA TAN HOA 10-6,KCmoi_HUNG_BOQ-Puma-Rev 1 (29May, 2008)-Final 6 3 2" xfId="21349"/>
    <cellStyle name="T_NHUA TAN HOA 10-6,KCmoi_HUNG_BOQ-Puma-Rev 1 (29May, 2008)-Final 6 4" xfId="24530"/>
    <cellStyle name="T_NHUA TAN HOA 10-6,KCmoi_HUNG_BOQ-Puma-Rev 1 (29May, 2008)-Final 6 4 2" xfId="21370"/>
    <cellStyle name="T_NHUA TAN HOA 10-6,KCmoi_HUNG_BOQ-Puma-Rev 1 (29May, 2008)-Final 6 5" xfId="23853"/>
    <cellStyle name="T_NHUA TAN HOA 10-6,KCmoi_HUNG_BOQ-Puma-Rev 1 (29May, 2008)-Final 6 5 2" xfId="21389"/>
    <cellStyle name="T_NHUA TAN HOA 10-6,KCmoi_HUNG_BOQ-Puma-Rev 1 (29May, 2008)-Final 6 6" xfId="23857"/>
    <cellStyle name="T_NHUA TAN HOA 10-6,KCmoi_HUNG_BOQ-Puma-Rev 1 (29May, 2008)-Final 6 6 2" xfId="23861"/>
    <cellStyle name="T_NHUA TAN HOA 10-6,KCmoi_HUNG_BOQ-Puma-Rev 1 (29May, 2008)-Final 6 7" xfId="10284"/>
    <cellStyle name="T_NHUA TAN HOA 10-6,KCmoi_HUNG_BOQ-Puma-Rev 1 (29May, 2008)-Final 7" xfId="31648"/>
    <cellStyle name="T_NHUA TAN HOA 10-6,KCmoi_HUNG_BOQ-Puma-Rev 1 (29May, 2008)-Final 7 2" xfId="31649"/>
    <cellStyle name="T_NHUA TAN HOA 10-6,KCmoi_HUNG_BOQ-Puma-Rev 1 (29May, 2008)-Final 8" xfId="31650"/>
    <cellStyle name="T_NHUA TAN HOA 10-6,KCmoi_HUNG_BOQ-Puma-Rev 1 (29May, 2008)-Final 8 2" xfId="31651"/>
    <cellStyle name="T_NHUA TAN HOA 10-6,KCmoi_HUNG_BOQ-Puma-Rev 1 (29May, 2008)-Final 9" xfId="23243"/>
    <cellStyle name="T_NHUA TAN HOA 10-6,KCmoi_HUNG_BOQ-Puma-Rev 1 (29May, 2008)-Final 9 2" xfId="31653"/>
    <cellStyle name="T_NHUA TAN HOA 10-6,KCmoi_HUNG_BOQ-Puma-Rev 2 (03June, 2008)" xfId="31656"/>
    <cellStyle name="T_NHUA TAN HOA 10-6,KCmoi_HUNG_BOQ-Puma-Rev 2 (03June, 2008) 10" xfId="31658"/>
    <cellStyle name="T_NHUA TAN HOA 10-6,KCmoi_HUNG_BOQ-Puma-Rev 2 (03June, 2008) 10 2" xfId="31659"/>
    <cellStyle name="T_NHUA TAN HOA 10-6,KCmoi_HUNG_BOQ-Puma-Rev 2 (03June, 2008) 11" xfId="31660"/>
    <cellStyle name="T_NHUA TAN HOA 10-6,KCmoi_HUNG_BOQ-Puma-Rev 2 (03June, 2008) 11 2" xfId="31661"/>
    <cellStyle name="T_NHUA TAN HOA 10-6,KCmoi_HUNG_BOQ-Puma-Rev 2 (03June, 2008) 2" xfId="27828"/>
    <cellStyle name="T_NHUA TAN HOA 10-6,KCmoi_HUNG_BOQ-Puma-Rev 2 (03June, 2008) 2 2" xfId="27831"/>
    <cellStyle name="T_NHUA TAN HOA 10-6,KCmoi_HUNG_BOQ-Puma-Rev 2 (03June, 2008) 2 2 2" xfId="31662"/>
    <cellStyle name="T_NHUA TAN HOA 10-6,KCmoi_HUNG_BOQ-Puma-Rev 2 (03June, 2008) 2 2 2 2" xfId="31664"/>
    <cellStyle name="T_NHUA TAN HOA 10-6,KCmoi_HUNG_BOQ-Puma-Rev 2 (03June, 2008) 2 2 3" xfId="31666"/>
    <cellStyle name="T_NHUA TAN HOA 10-6,KCmoi_HUNG_BOQ-Puma-Rev 2 (03June, 2008) 2 2 3 2" xfId="31668"/>
    <cellStyle name="T_NHUA TAN HOA 10-6,KCmoi_HUNG_BOQ-Puma-Rev 2 (03June, 2008) 2 2 4" xfId="31670"/>
    <cellStyle name="T_NHUA TAN HOA 10-6,KCmoi_HUNG_BOQ-Puma-Rev 2 (03June, 2008) 2 2 4 2" xfId="14906"/>
    <cellStyle name="T_NHUA TAN HOA 10-6,KCmoi_HUNG_BOQ-Puma-Rev 2 (03June, 2008) 2 2 5" xfId="31672"/>
    <cellStyle name="T_NHUA TAN HOA 10-6,KCmoi_HUNG_BOQ-Puma-Rev 2 (03June, 2008) 2 2 5 2" xfId="14962"/>
    <cellStyle name="T_NHUA TAN HOA 10-6,KCmoi_HUNG_BOQ-Puma-Rev 2 (03June, 2008) 2 2 6" xfId="31674"/>
    <cellStyle name="T_NHUA TAN HOA 10-6,KCmoi_HUNG_BOQ-Puma-Rev 2 (03June, 2008) 2 2 6 2" xfId="15037"/>
    <cellStyle name="T_NHUA TAN HOA 10-6,KCmoi_HUNG_BOQ-Puma-Rev 2 (03June, 2008) 2 2 7" xfId="31676"/>
    <cellStyle name="T_NHUA TAN HOA 10-6,KCmoi_HUNG_BOQ-Puma-Rev 2 (03June, 2008) 2 3" xfId="31677"/>
    <cellStyle name="T_NHUA TAN HOA 10-6,KCmoi_HUNG_BOQ-Puma-Rev 2 (03June, 2008) 2 3 2" xfId="31678"/>
    <cellStyle name="T_NHUA TAN HOA 10-6,KCmoi_HUNG_BOQ-Puma-Rev 2 (03June, 2008) 2 3 2 2" xfId="15485"/>
    <cellStyle name="T_NHUA TAN HOA 10-6,KCmoi_HUNG_BOQ-Puma-Rev 2 (03June, 2008) 2 3 3" xfId="31680"/>
    <cellStyle name="T_NHUA TAN HOA 10-6,KCmoi_HUNG_BOQ-Puma-Rev 2 (03June, 2008) 2 3 3 2" xfId="15589"/>
    <cellStyle name="T_NHUA TAN HOA 10-6,KCmoi_HUNG_BOQ-Puma-Rev 2 (03June, 2008) 2 3 4" xfId="31682"/>
    <cellStyle name="T_NHUA TAN HOA 10-6,KCmoi_HUNG_BOQ-Puma-Rev 2 (03June, 2008) 2 3 4 2" xfId="16498"/>
    <cellStyle name="T_NHUA TAN HOA 10-6,KCmoi_HUNG_BOQ-Puma-Rev 2 (03June, 2008) 2 3 5" xfId="31684"/>
    <cellStyle name="T_NHUA TAN HOA 10-6,KCmoi_HUNG_BOQ-Puma-Rev 2 (03June, 2008) 2 3 5 2" xfId="5308"/>
    <cellStyle name="T_NHUA TAN HOA 10-6,KCmoi_HUNG_BOQ-Puma-Rev 2 (03June, 2008) 2 3 6" xfId="21426"/>
    <cellStyle name="T_NHUA TAN HOA 10-6,KCmoi_HUNG_BOQ-Puma-Rev 2 (03June, 2008) 2 3 6 2" xfId="21429"/>
    <cellStyle name="T_NHUA TAN HOA 10-6,KCmoi_HUNG_BOQ-Puma-Rev 2 (03June, 2008) 2 3 7" xfId="21452"/>
    <cellStyle name="T_NHUA TAN HOA 10-6,KCmoi_HUNG_BOQ-Puma-Rev 2 (03June, 2008) 2 4" xfId="31686"/>
    <cellStyle name="T_NHUA TAN HOA 10-6,KCmoi_HUNG_BOQ-Puma-Rev 2 (03June, 2008) 2 4 2" xfId="1782"/>
    <cellStyle name="T_NHUA TAN HOA 10-6,KCmoi_HUNG_BOQ-Puma-Rev 2 (03June, 2008) 2 5" xfId="31688"/>
    <cellStyle name="T_NHUA TAN HOA 10-6,KCmoi_HUNG_BOQ-Puma-Rev 2 (03June, 2008) 2 5 2" xfId="23656"/>
    <cellStyle name="T_NHUA TAN HOA 10-6,KCmoi_HUNG_BOQ-Puma-Rev 2 (03June, 2008) 2 6" xfId="31689"/>
    <cellStyle name="T_NHUA TAN HOA 10-6,KCmoi_HUNG_BOQ-Puma-Rev 2 (03June, 2008) 2 6 2" xfId="23703"/>
    <cellStyle name="T_NHUA TAN HOA 10-6,KCmoi_HUNG_BOQ-Puma-Rev 2 (03June, 2008) 2 7" xfId="31690"/>
    <cellStyle name="T_NHUA TAN HOA 10-6,KCmoi_HUNG_BOQ-Puma-Rev 2 (03June, 2008) 2 7 2" xfId="31691"/>
    <cellStyle name="T_NHUA TAN HOA 10-6,KCmoi_HUNG_BOQ-Puma-Rev 2 (03June, 2008) 2 8" xfId="31692"/>
    <cellStyle name="T_NHUA TAN HOA 10-6,KCmoi_HUNG_BOQ-Puma-Rev 2 (03June, 2008) 2 8 2" xfId="31693"/>
    <cellStyle name="T_NHUA TAN HOA 10-6,KCmoi_HUNG_BOQ-Puma-Rev 2 (03June, 2008) 3" xfId="27833"/>
    <cellStyle name="T_NHUA TAN HOA 10-6,KCmoi_HUNG_BOQ-Puma-Rev 2 (03June, 2008) 3 2" xfId="27835"/>
    <cellStyle name="T_NHUA TAN HOA 10-6,KCmoi_HUNG_BOQ-Puma-Rev 2 (03June, 2008) 3 2 2" xfId="31694"/>
    <cellStyle name="T_NHUA TAN HOA 10-6,KCmoi_HUNG_BOQ-Puma-Rev 2 (03June, 2008) 3 2 2 2" xfId="20710"/>
    <cellStyle name="T_NHUA TAN HOA 10-6,KCmoi_HUNG_BOQ-Puma-Rev 2 (03June, 2008) 3 2 3" xfId="31695"/>
    <cellStyle name="T_NHUA TAN HOA 10-6,KCmoi_HUNG_BOQ-Puma-Rev 2 (03June, 2008) 3 2 3 2" xfId="2002"/>
    <cellStyle name="T_NHUA TAN HOA 10-6,KCmoi_HUNG_BOQ-Puma-Rev 2 (03June, 2008) 3 2 4" xfId="29548"/>
    <cellStyle name="T_NHUA TAN HOA 10-6,KCmoi_HUNG_BOQ-Puma-Rev 2 (03June, 2008) 3 2 4 2" xfId="10705"/>
    <cellStyle name="T_NHUA TAN HOA 10-6,KCmoi_HUNG_BOQ-Puma-Rev 2 (03June, 2008) 3 2 5" xfId="31697"/>
    <cellStyle name="T_NHUA TAN HOA 10-6,KCmoi_HUNG_BOQ-Puma-Rev 2 (03June, 2008) 3 2 5 2" xfId="11341"/>
    <cellStyle name="T_NHUA TAN HOA 10-6,KCmoi_HUNG_BOQ-Puma-Rev 2 (03June, 2008) 3 2 6" xfId="8868"/>
    <cellStyle name="T_NHUA TAN HOA 10-6,KCmoi_HUNG_BOQ-Puma-Rev 2 (03June, 2008) 3 2 6 2" xfId="31699"/>
    <cellStyle name="T_NHUA TAN HOA 10-6,KCmoi_HUNG_BOQ-Puma-Rev 2 (03June, 2008) 3 2 7" xfId="31701"/>
    <cellStyle name="T_NHUA TAN HOA 10-6,KCmoi_HUNG_BOQ-Puma-Rev 2 (03June, 2008) 3 3" xfId="31704"/>
    <cellStyle name="T_NHUA TAN HOA 10-6,KCmoi_HUNG_BOQ-Puma-Rev 2 (03June, 2008) 3 3 2" xfId="31706"/>
    <cellStyle name="T_NHUA TAN HOA 10-6,KCmoi_HUNG_BOQ-Puma-Rev 2 (03June, 2008) 3 3 2 2" xfId="31708"/>
    <cellStyle name="T_NHUA TAN HOA 10-6,KCmoi_HUNG_BOQ-Puma-Rev 2 (03June, 2008) 3 3 3" xfId="31709"/>
    <cellStyle name="T_NHUA TAN HOA 10-6,KCmoi_HUNG_BOQ-Puma-Rev 2 (03June, 2008) 3 3 3 2" xfId="31711"/>
    <cellStyle name="T_NHUA TAN HOA 10-6,KCmoi_HUNG_BOQ-Puma-Rev 2 (03June, 2008) 3 3 4" xfId="29551"/>
    <cellStyle name="T_NHUA TAN HOA 10-6,KCmoi_HUNG_BOQ-Puma-Rev 2 (03June, 2008) 3 3 4 2" xfId="31713"/>
    <cellStyle name="T_NHUA TAN HOA 10-6,KCmoi_HUNG_BOQ-Puma-Rev 2 (03June, 2008) 3 3 5" xfId="31715"/>
    <cellStyle name="T_NHUA TAN HOA 10-6,KCmoi_HUNG_BOQ-Puma-Rev 2 (03June, 2008) 3 3 5 2" xfId="31717"/>
    <cellStyle name="T_NHUA TAN HOA 10-6,KCmoi_HUNG_BOQ-Puma-Rev 2 (03June, 2008) 3 3 6" xfId="8879"/>
    <cellStyle name="T_NHUA TAN HOA 10-6,KCmoi_HUNG_BOQ-Puma-Rev 2 (03June, 2008) 3 3 6 2" xfId="31719"/>
    <cellStyle name="T_NHUA TAN HOA 10-6,KCmoi_HUNG_BOQ-Puma-Rev 2 (03June, 2008) 3 3 7" xfId="31721"/>
    <cellStyle name="T_NHUA TAN HOA 10-6,KCmoi_HUNG_BOQ-Puma-Rev 2 (03June, 2008) 3 4" xfId="31724"/>
    <cellStyle name="T_NHUA TAN HOA 10-6,KCmoi_HUNG_BOQ-Puma-Rev 2 (03June, 2008) 3 4 2" xfId="31726"/>
    <cellStyle name="T_NHUA TAN HOA 10-6,KCmoi_HUNG_BOQ-Puma-Rev 2 (03June, 2008) 3 5" xfId="31728"/>
    <cellStyle name="T_NHUA TAN HOA 10-6,KCmoi_HUNG_BOQ-Puma-Rev 2 (03June, 2008) 3 5 2" xfId="31730"/>
    <cellStyle name="T_NHUA TAN HOA 10-6,KCmoi_HUNG_BOQ-Puma-Rev 2 (03June, 2008) 3 6" xfId="31732"/>
    <cellStyle name="T_NHUA TAN HOA 10-6,KCmoi_HUNG_BOQ-Puma-Rev 2 (03June, 2008) 3 6 2" xfId="31734"/>
    <cellStyle name="T_NHUA TAN HOA 10-6,KCmoi_HUNG_BOQ-Puma-Rev 2 (03June, 2008) 3 7" xfId="31736"/>
    <cellStyle name="T_NHUA TAN HOA 10-6,KCmoi_HUNG_BOQ-Puma-Rev 2 (03June, 2008) 3 7 2" xfId="31738"/>
    <cellStyle name="T_NHUA TAN HOA 10-6,KCmoi_HUNG_BOQ-Puma-Rev 2 (03June, 2008) 3 8" xfId="31740"/>
    <cellStyle name="T_NHUA TAN HOA 10-6,KCmoi_HUNG_BOQ-Puma-Rev 2 (03June, 2008) 3 8 2" xfId="31742"/>
    <cellStyle name="T_NHUA TAN HOA 10-6,KCmoi_HUNG_BOQ-Puma-Rev 2 (03June, 2008) 4" xfId="22130"/>
    <cellStyle name="T_NHUA TAN HOA 10-6,KCmoi_HUNG_BOQ-Puma-Rev 2 (03June, 2008) 4 2" xfId="27837"/>
    <cellStyle name="T_NHUA TAN HOA 10-6,KCmoi_HUNG_BOQ-Puma-Rev 2 (03June, 2008) 4 2 2" xfId="31743"/>
    <cellStyle name="T_NHUA TAN HOA 10-6,KCmoi_HUNG_BOQ-Puma-Rev 2 (03June, 2008) 4 3" xfId="31745"/>
    <cellStyle name="T_NHUA TAN HOA 10-6,KCmoi_HUNG_BOQ-Puma-Rev 2 (03June, 2008) 4 3 2" xfId="31747"/>
    <cellStyle name="T_NHUA TAN HOA 10-6,KCmoi_HUNG_BOQ-Puma-Rev 2 (03June, 2008) 4 4" xfId="31749"/>
    <cellStyle name="T_NHUA TAN HOA 10-6,KCmoi_HUNG_BOQ-Puma-Rev 2 (03June, 2008) 4 4 2" xfId="23772"/>
    <cellStyle name="T_NHUA TAN HOA 10-6,KCmoi_HUNG_BOQ-Puma-Rev 2 (03June, 2008) 4 5" xfId="31751"/>
    <cellStyle name="T_NHUA TAN HOA 10-6,KCmoi_HUNG_BOQ-Puma-Rev 2 (03June, 2008) 4 5 2" xfId="23783"/>
    <cellStyle name="T_NHUA TAN HOA 10-6,KCmoi_HUNG_BOQ-Puma-Rev 2 (03June, 2008) 4 6" xfId="31753"/>
    <cellStyle name="T_NHUA TAN HOA 10-6,KCmoi_HUNG_BOQ-Puma-Rev 2 (03June, 2008) 4 6 2" xfId="23802"/>
    <cellStyle name="T_NHUA TAN HOA 10-6,KCmoi_HUNG_BOQ-Puma-Rev 2 (03June, 2008) 4 7" xfId="31755"/>
    <cellStyle name="T_NHUA TAN HOA 10-6,KCmoi_HUNG_BOQ-Puma-Rev 2 (03June, 2008) 5" xfId="17108"/>
    <cellStyle name="T_NHUA TAN HOA 10-6,KCmoi_HUNG_BOQ-Puma-Rev 2 (03June, 2008) 5 2" xfId="31756"/>
    <cellStyle name="T_NHUA TAN HOA 10-6,KCmoi_HUNG_BOQ-Puma-Rev 2 (03June, 2008) 5 2 2" xfId="31757"/>
    <cellStyle name="T_NHUA TAN HOA 10-6,KCmoi_HUNG_BOQ-Puma-Rev 2 (03June, 2008) 5 3" xfId="31759"/>
    <cellStyle name="T_NHUA TAN HOA 10-6,KCmoi_HUNG_BOQ-Puma-Rev 2 (03June, 2008) 5 3 2" xfId="31760"/>
    <cellStyle name="T_NHUA TAN HOA 10-6,KCmoi_HUNG_BOQ-Puma-Rev 2 (03June, 2008) 5 4" xfId="31761"/>
    <cellStyle name="T_NHUA TAN HOA 10-6,KCmoi_HUNG_BOQ-Puma-Rev 2 (03June, 2008) 5 4 2" xfId="31762"/>
    <cellStyle name="T_NHUA TAN HOA 10-6,KCmoi_HUNG_BOQ-Puma-Rev 2 (03June, 2008) 5 5" xfId="31763"/>
    <cellStyle name="T_NHUA TAN HOA 10-6,KCmoi_HUNG_BOQ-Puma-Rev 2 (03June, 2008) 5 5 2" xfId="31764"/>
    <cellStyle name="T_NHUA TAN HOA 10-6,KCmoi_HUNG_BOQ-Puma-Rev 2 (03June, 2008) 5 6" xfId="17855"/>
    <cellStyle name="T_NHUA TAN HOA 10-6,KCmoi_HUNG_BOQ-Puma-Rev 2 (03June, 2008) 5 6 2" xfId="17857"/>
    <cellStyle name="T_NHUA TAN HOA 10-6,KCmoi_HUNG_BOQ-Puma-Rev 2 (03June, 2008) 5 7" xfId="17859"/>
    <cellStyle name="T_NHUA TAN HOA 10-6,KCmoi_HUNG_BOQ-Puma-Rev 2 (03June, 2008) 6" xfId="31766"/>
    <cellStyle name="T_NHUA TAN HOA 10-6,KCmoi_HUNG_BOQ-Puma-Rev 2 (03June, 2008) 6 2" xfId="31767"/>
    <cellStyle name="T_NHUA TAN HOA 10-6,KCmoi_HUNG_BOQ-Puma-Rev 2 (03June, 2008) 6 2 2" xfId="5466"/>
    <cellStyle name="T_NHUA TAN HOA 10-6,KCmoi_HUNG_BOQ-Puma-Rev 2 (03June, 2008) 6 3" xfId="31769"/>
    <cellStyle name="T_NHUA TAN HOA 10-6,KCmoi_HUNG_BOQ-Puma-Rev 2 (03June, 2008) 6 3 2" xfId="31770"/>
    <cellStyle name="T_NHUA TAN HOA 10-6,KCmoi_HUNG_BOQ-Puma-Rev 2 (03June, 2008) 6 4" xfId="31771"/>
    <cellStyle name="T_NHUA TAN HOA 10-6,KCmoi_HUNG_BOQ-Puma-Rev 2 (03June, 2008) 6 4 2" xfId="31772"/>
    <cellStyle name="T_NHUA TAN HOA 10-6,KCmoi_HUNG_BOQ-Puma-Rev 2 (03June, 2008) 6 5" xfId="31773"/>
    <cellStyle name="T_NHUA TAN HOA 10-6,KCmoi_HUNG_BOQ-Puma-Rev 2 (03June, 2008) 6 5 2" xfId="31774"/>
    <cellStyle name="T_NHUA TAN HOA 10-6,KCmoi_HUNG_BOQ-Puma-Rev 2 (03June, 2008) 6 6" xfId="17872"/>
    <cellStyle name="T_NHUA TAN HOA 10-6,KCmoi_HUNG_BOQ-Puma-Rev 2 (03June, 2008) 6 6 2" xfId="17874"/>
    <cellStyle name="T_NHUA TAN HOA 10-6,KCmoi_HUNG_BOQ-Puma-Rev 2 (03June, 2008) 6 7" xfId="17876"/>
    <cellStyle name="T_NHUA TAN HOA 10-6,KCmoi_HUNG_BOQ-Puma-Rev 2 (03June, 2008) 7" xfId="30925"/>
    <cellStyle name="T_NHUA TAN HOA 10-6,KCmoi_HUNG_BOQ-Puma-Rev 2 (03June, 2008) 7 2" xfId="31775"/>
    <cellStyle name="T_NHUA TAN HOA 10-6,KCmoi_HUNG_BOQ-Puma-Rev 2 (03June, 2008) 8" xfId="16026"/>
    <cellStyle name="T_NHUA TAN HOA 10-6,KCmoi_HUNG_BOQ-Puma-Rev 2 (03June, 2008) 8 2" xfId="31777"/>
    <cellStyle name="T_NHUA TAN HOA 10-6,KCmoi_HUNG_BOQ-Puma-Rev 2 (03June, 2008) 9" xfId="31779"/>
    <cellStyle name="T_NHUA TAN HOA 10-6,KCmoi_HUNG_BOQ-Puma-Rev 2 (03June, 2008) 9 2" xfId="31781"/>
    <cellStyle name="T_NHUA TAN HOA 10-6,KCmoi_HUNG_BOQ-Puma-Rev 2 (04June, 2008)" xfId="31783"/>
    <cellStyle name="T_NHUA TAN HOA 10-6,KCmoi_HUNG_BOQ-Puma-Rev 2 (04June, 2008) 10" xfId="4519"/>
    <cellStyle name="T_NHUA TAN HOA 10-6,KCmoi_HUNG_BOQ-Puma-Rev 2 (04June, 2008) 10 2" xfId="6019"/>
    <cellStyle name="T_NHUA TAN HOA 10-6,KCmoi_HUNG_BOQ-Puma-Rev 2 (04June, 2008) 11" xfId="12698"/>
    <cellStyle name="T_NHUA TAN HOA 10-6,KCmoi_HUNG_BOQ-Puma-Rev 2 (04June, 2008) 11 2" xfId="12706"/>
    <cellStyle name="T_NHUA TAN HOA 10-6,KCmoi_HUNG_BOQ-Puma-Rev 2 (04June, 2008) 2" xfId="31785"/>
    <cellStyle name="T_NHUA TAN HOA 10-6,KCmoi_HUNG_BOQ-Puma-Rev 2 (04June, 2008) 2 2" xfId="25241"/>
    <cellStyle name="T_NHUA TAN HOA 10-6,KCmoi_HUNG_BOQ-Puma-Rev 2 (04June, 2008) 2 2 2" xfId="14615"/>
    <cellStyle name="T_NHUA TAN HOA 10-6,KCmoi_HUNG_BOQ-Puma-Rev 2 (04June, 2008) 2 2 2 2" xfId="2333"/>
    <cellStyle name="T_NHUA TAN HOA 10-6,KCmoi_HUNG_BOQ-Puma-Rev 2 (04June, 2008) 2 2 3" xfId="14620"/>
    <cellStyle name="T_NHUA TAN HOA 10-6,KCmoi_HUNG_BOQ-Puma-Rev 2 (04June, 2008) 2 2 3 2" xfId="14624"/>
    <cellStyle name="T_NHUA TAN HOA 10-6,KCmoi_HUNG_BOQ-Puma-Rev 2 (04June, 2008) 2 2 4" xfId="14626"/>
    <cellStyle name="T_NHUA TAN HOA 10-6,KCmoi_HUNG_BOQ-Puma-Rev 2 (04June, 2008) 2 2 4 2" xfId="21289"/>
    <cellStyle name="T_NHUA TAN HOA 10-6,KCmoi_HUNG_BOQ-Puma-Rev 2 (04June, 2008) 2 2 5" xfId="25166"/>
    <cellStyle name="T_NHUA TAN HOA 10-6,KCmoi_HUNG_BOQ-Puma-Rev 2 (04June, 2008) 2 2 5 2" xfId="25169"/>
    <cellStyle name="T_NHUA TAN HOA 10-6,KCmoi_HUNG_BOQ-Puma-Rev 2 (04June, 2008) 2 2 6" xfId="25171"/>
    <cellStyle name="T_NHUA TAN HOA 10-6,KCmoi_HUNG_BOQ-Puma-Rev 2 (04June, 2008) 2 2 6 2" xfId="31787"/>
    <cellStyle name="T_NHUA TAN HOA 10-6,KCmoi_HUNG_BOQ-Puma-Rev 2 (04June, 2008) 2 2 7" xfId="31788"/>
    <cellStyle name="T_NHUA TAN HOA 10-6,KCmoi_HUNG_BOQ-Puma-Rev 2 (04June, 2008) 2 3" xfId="25246"/>
    <cellStyle name="T_NHUA TAN HOA 10-6,KCmoi_HUNG_BOQ-Puma-Rev 2 (04June, 2008) 2 3 2" xfId="25175"/>
    <cellStyle name="T_NHUA TAN HOA 10-6,KCmoi_HUNG_BOQ-Puma-Rev 2 (04June, 2008) 2 3 2 2" xfId="25177"/>
    <cellStyle name="T_NHUA TAN HOA 10-6,KCmoi_HUNG_BOQ-Puma-Rev 2 (04June, 2008) 2 3 3" xfId="2504"/>
    <cellStyle name="T_NHUA TAN HOA 10-6,KCmoi_HUNG_BOQ-Puma-Rev 2 (04June, 2008) 2 3 3 2" xfId="25180"/>
    <cellStyle name="T_NHUA TAN HOA 10-6,KCmoi_HUNG_BOQ-Puma-Rev 2 (04June, 2008) 2 3 4" xfId="25182"/>
    <cellStyle name="T_NHUA TAN HOA 10-6,KCmoi_HUNG_BOQ-Puma-Rev 2 (04June, 2008) 2 3 4 2" xfId="25184"/>
    <cellStyle name="T_NHUA TAN HOA 10-6,KCmoi_HUNG_BOQ-Puma-Rev 2 (04June, 2008) 2 3 5" xfId="25188"/>
    <cellStyle name="T_NHUA TAN HOA 10-6,KCmoi_HUNG_BOQ-Puma-Rev 2 (04June, 2008) 2 3 5 2" xfId="6913"/>
    <cellStyle name="T_NHUA TAN HOA 10-6,KCmoi_HUNG_BOQ-Puma-Rev 2 (04June, 2008) 2 3 6" xfId="25191"/>
    <cellStyle name="T_NHUA TAN HOA 10-6,KCmoi_HUNG_BOQ-Puma-Rev 2 (04June, 2008) 2 3 6 2" xfId="4373"/>
    <cellStyle name="T_NHUA TAN HOA 10-6,KCmoi_HUNG_BOQ-Puma-Rev 2 (04June, 2008) 2 3 7" xfId="31789"/>
    <cellStyle name="T_NHUA TAN HOA 10-6,KCmoi_HUNG_BOQ-Puma-Rev 2 (04June, 2008) 2 4" xfId="25248"/>
    <cellStyle name="T_NHUA TAN HOA 10-6,KCmoi_HUNG_BOQ-Puma-Rev 2 (04June, 2008) 2 4 2" xfId="25250"/>
    <cellStyle name="T_NHUA TAN HOA 10-6,KCmoi_HUNG_BOQ-Puma-Rev 2 (04June, 2008) 2 5" xfId="24661"/>
    <cellStyle name="T_NHUA TAN HOA 10-6,KCmoi_HUNG_BOQ-Puma-Rev 2 (04June, 2008) 2 5 2" xfId="21199"/>
    <cellStyle name="T_NHUA TAN HOA 10-6,KCmoi_HUNG_BOQ-Puma-Rev 2 (04June, 2008) 2 6" xfId="20410"/>
    <cellStyle name="T_NHUA TAN HOA 10-6,KCmoi_HUNG_BOQ-Puma-Rev 2 (04June, 2008) 2 6 2" xfId="21243"/>
    <cellStyle name="T_NHUA TAN HOA 10-6,KCmoi_HUNG_BOQ-Puma-Rev 2 (04June, 2008) 2 7" xfId="18799"/>
    <cellStyle name="T_NHUA TAN HOA 10-6,KCmoi_HUNG_BOQ-Puma-Rev 2 (04June, 2008) 2 7 2" xfId="9111"/>
    <cellStyle name="T_NHUA TAN HOA 10-6,KCmoi_HUNG_BOQ-Puma-Rev 2 (04June, 2008) 2 8" xfId="24663"/>
    <cellStyle name="T_NHUA TAN HOA 10-6,KCmoi_HUNG_BOQ-Puma-Rev 2 (04June, 2008) 2 8 2" xfId="21267"/>
    <cellStyle name="T_NHUA TAN HOA 10-6,KCmoi_HUNG_BOQ-Puma-Rev 2 (04June, 2008) 3" xfId="31790"/>
    <cellStyle name="T_NHUA TAN HOA 10-6,KCmoi_HUNG_BOQ-Puma-Rev 2 (04June, 2008) 3 2" xfId="25257"/>
    <cellStyle name="T_NHUA TAN HOA 10-6,KCmoi_HUNG_BOQ-Puma-Rev 2 (04June, 2008) 3 2 2" xfId="25262"/>
    <cellStyle name="T_NHUA TAN HOA 10-6,KCmoi_HUNG_BOQ-Puma-Rev 2 (04June, 2008) 3 2 2 2" xfId="31793"/>
    <cellStyle name="T_NHUA TAN HOA 10-6,KCmoi_HUNG_BOQ-Puma-Rev 2 (04June, 2008) 3 2 3" xfId="27486"/>
    <cellStyle name="T_NHUA TAN HOA 10-6,KCmoi_HUNG_BOQ-Puma-Rev 2 (04June, 2008) 3 2 3 2" xfId="31795"/>
    <cellStyle name="T_NHUA TAN HOA 10-6,KCmoi_HUNG_BOQ-Puma-Rev 2 (04June, 2008) 3 2 4" xfId="31797"/>
    <cellStyle name="T_NHUA TAN HOA 10-6,KCmoi_HUNG_BOQ-Puma-Rev 2 (04June, 2008) 3 2 4 2" xfId="31798"/>
    <cellStyle name="T_NHUA TAN HOA 10-6,KCmoi_HUNG_BOQ-Puma-Rev 2 (04June, 2008) 3 2 5" xfId="31799"/>
    <cellStyle name="T_NHUA TAN HOA 10-6,KCmoi_HUNG_BOQ-Puma-Rev 2 (04June, 2008) 3 2 5 2" xfId="31802"/>
    <cellStyle name="T_NHUA TAN HOA 10-6,KCmoi_HUNG_BOQ-Puma-Rev 2 (04June, 2008) 3 2 6" xfId="31803"/>
    <cellStyle name="T_NHUA TAN HOA 10-6,KCmoi_HUNG_BOQ-Puma-Rev 2 (04June, 2008) 3 2 6 2" xfId="31804"/>
    <cellStyle name="T_NHUA TAN HOA 10-6,KCmoi_HUNG_BOQ-Puma-Rev 2 (04June, 2008) 3 2 7" xfId="31806"/>
    <cellStyle name="T_NHUA TAN HOA 10-6,KCmoi_HUNG_BOQ-Puma-Rev 2 (04June, 2008) 3 3" xfId="25265"/>
    <cellStyle name="T_NHUA TAN HOA 10-6,KCmoi_HUNG_BOQ-Puma-Rev 2 (04June, 2008) 3 3 2" xfId="17789"/>
    <cellStyle name="T_NHUA TAN HOA 10-6,KCmoi_HUNG_BOQ-Puma-Rev 2 (04June, 2008) 3 3 2 2" xfId="6228"/>
    <cellStyle name="T_NHUA TAN HOA 10-6,KCmoi_HUNG_BOQ-Puma-Rev 2 (04June, 2008) 3 3 3" xfId="27489"/>
    <cellStyle name="T_NHUA TAN HOA 10-6,KCmoi_HUNG_BOQ-Puma-Rev 2 (04June, 2008) 3 3 3 2" xfId="31809"/>
    <cellStyle name="T_NHUA TAN HOA 10-6,KCmoi_HUNG_BOQ-Puma-Rev 2 (04June, 2008) 3 3 4" xfId="31810"/>
    <cellStyle name="T_NHUA TAN HOA 10-6,KCmoi_HUNG_BOQ-Puma-Rev 2 (04June, 2008) 3 3 4 2" xfId="4223"/>
    <cellStyle name="T_NHUA TAN HOA 10-6,KCmoi_HUNG_BOQ-Puma-Rev 2 (04June, 2008) 3 3 5" xfId="31811"/>
    <cellStyle name="T_NHUA TAN HOA 10-6,KCmoi_HUNG_BOQ-Puma-Rev 2 (04June, 2008) 3 3 5 2" xfId="31813"/>
    <cellStyle name="T_NHUA TAN HOA 10-6,KCmoi_HUNG_BOQ-Puma-Rev 2 (04June, 2008) 3 3 6" xfId="3464"/>
    <cellStyle name="T_NHUA TAN HOA 10-6,KCmoi_HUNG_BOQ-Puma-Rev 2 (04June, 2008) 3 3 6 2" xfId="31814"/>
    <cellStyle name="T_NHUA TAN HOA 10-6,KCmoi_HUNG_BOQ-Puma-Rev 2 (04June, 2008) 3 3 7" xfId="31816"/>
    <cellStyle name="T_NHUA TAN HOA 10-6,KCmoi_HUNG_BOQ-Puma-Rev 2 (04June, 2008) 3 4" xfId="25267"/>
    <cellStyle name="T_NHUA TAN HOA 10-6,KCmoi_HUNG_BOQ-Puma-Rev 2 (04June, 2008) 3 4 2" xfId="25269"/>
    <cellStyle name="T_NHUA TAN HOA 10-6,KCmoi_HUNG_BOQ-Puma-Rev 2 (04June, 2008) 3 5" xfId="24669"/>
    <cellStyle name="T_NHUA TAN HOA 10-6,KCmoi_HUNG_BOQ-Puma-Rev 2 (04June, 2008) 3 5 2" xfId="31819"/>
    <cellStyle name="T_NHUA TAN HOA 10-6,KCmoi_HUNG_BOQ-Puma-Rev 2 (04June, 2008) 3 6" xfId="20412"/>
    <cellStyle name="T_NHUA TAN HOA 10-6,KCmoi_HUNG_BOQ-Puma-Rev 2 (04June, 2008) 3 6 2" xfId="31820"/>
    <cellStyle name="T_NHUA TAN HOA 10-6,KCmoi_HUNG_BOQ-Puma-Rev 2 (04June, 2008) 3 7" xfId="31821"/>
    <cellStyle name="T_NHUA TAN HOA 10-6,KCmoi_HUNG_BOQ-Puma-Rev 2 (04June, 2008) 3 7 2" xfId="31823"/>
    <cellStyle name="T_NHUA TAN HOA 10-6,KCmoi_HUNG_BOQ-Puma-Rev 2 (04June, 2008) 3 8" xfId="31824"/>
    <cellStyle name="T_NHUA TAN HOA 10-6,KCmoi_HUNG_BOQ-Puma-Rev 2 (04June, 2008) 3 8 2" xfId="31826"/>
    <cellStyle name="T_NHUA TAN HOA 10-6,KCmoi_HUNG_BOQ-Puma-Rev 2 (04June, 2008) 4" xfId="31827"/>
    <cellStyle name="T_NHUA TAN HOA 10-6,KCmoi_HUNG_BOQ-Puma-Rev 2 (04June, 2008) 4 2" xfId="31829"/>
    <cellStyle name="T_NHUA TAN HOA 10-6,KCmoi_HUNG_BOQ-Puma-Rev 2 (04June, 2008) 4 2 2" xfId="31831"/>
    <cellStyle name="T_NHUA TAN HOA 10-6,KCmoi_HUNG_BOQ-Puma-Rev 2 (04June, 2008) 4 3" xfId="31832"/>
    <cellStyle name="T_NHUA TAN HOA 10-6,KCmoi_HUNG_BOQ-Puma-Rev 2 (04June, 2008) 4 3 2" xfId="31833"/>
    <cellStyle name="T_NHUA TAN HOA 10-6,KCmoi_HUNG_BOQ-Puma-Rev 2 (04June, 2008) 4 4" xfId="31834"/>
    <cellStyle name="T_NHUA TAN HOA 10-6,KCmoi_HUNG_BOQ-Puma-Rev 2 (04June, 2008) 4 4 2" xfId="31835"/>
    <cellStyle name="T_NHUA TAN HOA 10-6,KCmoi_HUNG_BOQ-Puma-Rev 2 (04June, 2008) 4 5" xfId="24671"/>
    <cellStyle name="T_NHUA TAN HOA 10-6,KCmoi_HUNG_BOQ-Puma-Rev 2 (04June, 2008) 4 5 2" xfId="31836"/>
    <cellStyle name="T_NHUA TAN HOA 10-6,KCmoi_HUNG_BOQ-Puma-Rev 2 (04June, 2008) 4 6" xfId="20414"/>
    <cellStyle name="T_NHUA TAN HOA 10-6,KCmoi_HUNG_BOQ-Puma-Rev 2 (04June, 2008) 4 6 2" xfId="11027"/>
    <cellStyle name="T_NHUA TAN HOA 10-6,KCmoi_HUNG_BOQ-Puma-Rev 2 (04June, 2008) 4 7" xfId="28115"/>
    <cellStyle name="T_NHUA TAN HOA 10-6,KCmoi_HUNG_BOQ-Puma-Rev 2 (04June, 2008) 5" xfId="31837"/>
    <cellStyle name="T_NHUA TAN HOA 10-6,KCmoi_HUNG_BOQ-Puma-Rev 2 (04June, 2008) 5 2" xfId="31839"/>
    <cellStyle name="T_NHUA TAN HOA 10-6,KCmoi_HUNG_BOQ-Puma-Rev 2 (04June, 2008) 5 2 2" xfId="31840"/>
    <cellStyle name="T_NHUA TAN HOA 10-6,KCmoi_HUNG_BOQ-Puma-Rev 2 (04June, 2008) 5 3" xfId="31841"/>
    <cellStyle name="T_NHUA TAN HOA 10-6,KCmoi_HUNG_BOQ-Puma-Rev 2 (04June, 2008) 5 3 2" xfId="31842"/>
    <cellStyle name="T_NHUA TAN HOA 10-6,KCmoi_HUNG_BOQ-Puma-Rev 2 (04June, 2008) 5 4" xfId="31843"/>
    <cellStyle name="T_NHUA TAN HOA 10-6,KCmoi_HUNG_BOQ-Puma-Rev 2 (04June, 2008) 5 4 2" xfId="31844"/>
    <cellStyle name="T_NHUA TAN HOA 10-6,KCmoi_HUNG_BOQ-Puma-Rev 2 (04June, 2008) 5 5" xfId="24674"/>
    <cellStyle name="T_NHUA TAN HOA 10-6,KCmoi_HUNG_BOQ-Puma-Rev 2 (04June, 2008) 5 5 2" xfId="31845"/>
    <cellStyle name="T_NHUA TAN HOA 10-6,KCmoi_HUNG_BOQ-Puma-Rev 2 (04June, 2008) 5 6" xfId="31846"/>
    <cellStyle name="T_NHUA TAN HOA 10-6,KCmoi_HUNG_BOQ-Puma-Rev 2 (04June, 2008) 5 6 2" xfId="31847"/>
    <cellStyle name="T_NHUA TAN HOA 10-6,KCmoi_HUNG_BOQ-Puma-Rev 2 (04June, 2008) 5 7" xfId="28120"/>
    <cellStyle name="T_NHUA TAN HOA 10-6,KCmoi_HUNG_BOQ-Puma-Rev 2 (04June, 2008) 6" xfId="2391"/>
    <cellStyle name="T_NHUA TAN HOA 10-6,KCmoi_HUNG_BOQ-Puma-Rev 2 (04June, 2008) 6 2" xfId="31848"/>
    <cellStyle name="T_NHUA TAN HOA 10-6,KCmoi_HUNG_BOQ-Puma-Rev 2 (04June, 2008) 6 2 2" xfId="31849"/>
    <cellStyle name="T_NHUA TAN HOA 10-6,KCmoi_HUNG_BOQ-Puma-Rev 2 (04June, 2008) 6 3" xfId="6636"/>
    <cellStyle name="T_NHUA TAN HOA 10-6,KCmoi_HUNG_BOQ-Puma-Rev 2 (04June, 2008) 6 3 2" xfId="31850"/>
    <cellStyle name="T_NHUA TAN HOA 10-6,KCmoi_HUNG_BOQ-Puma-Rev 2 (04June, 2008) 6 4" xfId="31851"/>
    <cellStyle name="T_NHUA TAN HOA 10-6,KCmoi_HUNG_BOQ-Puma-Rev 2 (04June, 2008) 6 4 2" xfId="31049"/>
    <cellStyle name="T_NHUA TAN HOA 10-6,KCmoi_HUNG_BOQ-Puma-Rev 2 (04June, 2008) 6 5" xfId="6270"/>
    <cellStyle name="T_NHUA TAN HOA 10-6,KCmoi_HUNG_BOQ-Puma-Rev 2 (04June, 2008) 6 5 2" xfId="31852"/>
    <cellStyle name="T_NHUA TAN HOA 10-6,KCmoi_HUNG_BOQ-Puma-Rev 2 (04June, 2008) 6 6" xfId="31853"/>
    <cellStyle name="T_NHUA TAN HOA 10-6,KCmoi_HUNG_BOQ-Puma-Rev 2 (04June, 2008) 6 6 2" xfId="31854"/>
    <cellStyle name="T_NHUA TAN HOA 10-6,KCmoi_HUNG_BOQ-Puma-Rev 2 (04June, 2008) 6 7" xfId="28126"/>
    <cellStyle name="T_NHUA TAN HOA 10-6,KCmoi_HUNG_BOQ-Puma-Rev 2 (04June, 2008) 7" xfId="31855"/>
    <cellStyle name="T_NHUA TAN HOA 10-6,KCmoi_HUNG_BOQ-Puma-Rev 2 (04June, 2008) 7 2" xfId="25016"/>
    <cellStyle name="T_NHUA TAN HOA 10-6,KCmoi_HUNG_BOQ-Puma-Rev 2 (04June, 2008) 8" xfId="31856"/>
    <cellStyle name="T_NHUA TAN HOA 10-6,KCmoi_HUNG_BOQ-Puma-Rev 2 (04June, 2008) 8 2" xfId="25020"/>
    <cellStyle name="T_NHUA TAN HOA 10-6,KCmoi_HUNG_BOQ-Puma-Rev 2 (04June, 2008) 9" xfId="31857"/>
    <cellStyle name="T_NHUA TAN HOA 10-6,KCmoi_HUNG_BOQ-Puma-Rev 2 (04June, 2008) 9 2" xfId="15655"/>
    <cellStyle name="T_NHUA TAN HOA 10-6,KCmoi_HUNG_BOQ-Puma-Rev 3" xfId="16104"/>
    <cellStyle name="T_NHUA TAN HOA 10-6,KCmoi_HUNG_BOQ-Puma-Rev 3 10" xfId="30862"/>
    <cellStyle name="T_NHUA TAN HOA 10-6,KCmoi_HUNG_BOQ-Puma-Rev 3 10 2" xfId="30865"/>
    <cellStyle name="T_NHUA TAN HOA 10-6,KCmoi_HUNG_BOQ-Puma-Rev 3 11" xfId="30868"/>
    <cellStyle name="T_NHUA TAN HOA 10-6,KCmoi_HUNG_BOQ-Puma-Rev 3 11 2" xfId="30870"/>
    <cellStyle name="T_NHUA TAN HOA 10-6,KCmoi_HUNG_BOQ-Puma-Rev 3 2" xfId="29156"/>
    <cellStyle name="T_NHUA TAN HOA 10-6,KCmoi_HUNG_BOQ-Puma-Rev 3 2 2" xfId="31858"/>
    <cellStyle name="T_NHUA TAN HOA 10-6,KCmoi_HUNG_BOQ-Puma-Rev 3 2 2 2" xfId="31859"/>
    <cellStyle name="T_NHUA TAN HOA 10-6,KCmoi_HUNG_BOQ-Puma-Rev 3 2 2 2 2" xfId="31860"/>
    <cellStyle name="T_NHUA TAN HOA 10-6,KCmoi_HUNG_BOQ-Puma-Rev 3 2 2 3" xfId="31862"/>
    <cellStyle name="T_NHUA TAN HOA 10-6,KCmoi_HUNG_BOQ-Puma-Rev 3 2 2 3 2" xfId="31863"/>
    <cellStyle name="T_NHUA TAN HOA 10-6,KCmoi_HUNG_BOQ-Puma-Rev 3 2 2 4" xfId="9353"/>
    <cellStyle name="T_NHUA TAN HOA 10-6,KCmoi_HUNG_BOQ-Puma-Rev 3 2 2 4 2" xfId="31865"/>
    <cellStyle name="T_NHUA TAN HOA 10-6,KCmoi_HUNG_BOQ-Puma-Rev 3 2 2 5" xfId="31866"/>
    <cellStyle name="T_NHUA TAN HOA 10-6,KCmoi_HUNG_BOQ-Puma-Rev 3 2 2 5 2" xfId="31867"/>
    <cellStyle name="T_NHUA TAN HOA 10-6,KCmoi_HUNG_BOQ-Puma-Rev 3 2 2 6" xfId="31868"/>
    <cellStyle name="T_NHUA TAN HOA 10-6,KCmoi_HUNG_BOQ-Puma-Rev 3 2 2 6 2" xfId="31869"/>
    <cellStyle name="T_NHUA TAN HOA 10-6,KCmoi_HUNG_BOQ-Puma-Rev 3 2 2 7" xfId="29869"/>
    <cellStyle name="T_NHUA TAN HOA 10-6,KCmoi_HUNG_BOQ-Puma-Rev 3 2 3" xfId="31870"/>
    <cellStyle name="T_NHUA TAN HOA 10-6,KCmoi_HUNG_BOQ-Puma-Rev 3 2 3 2" xfId="31871"/>
    <cellStyle name="T_NHUA TAN HOA 10-6,KCmoi_HUNG_BOQ-Puma-Rev 3 2 3 2 2" xfId="31872"/>
    <cellStyle name="T_NHUA TAN HOA 10-6,KCmoi_HUNG_BOQ-Puma-Rev 3 2 3 3" xfId="24541"/>
    <cellStyle name="T_NHUA TAN HOA 10-6,KCmoi_HUNG_BOQ-Puma-Rev 3 2 3 3 2" xfId="31873"/>
    <cellStyle name="T_NHUA TAN HOA 10-6,KCmoi_HUNG_BOQ-Puma-Rev 3 2 3 4" xfId="31247"/>
    <cellStyle name="T_NHUA TAN HOA 10-6,KCmoi_HUNG_BOQ-Puma-Rev 3 2 3 4 2" xfId="31874"/>
    <cellStyle name="T_NHUA TAN HOA 10-6,KCmoi_HUNG_BOQ-Puma-Rev 3 2 3 5" xfId="31876"/>
    <cellStyle name="T_NHUA TAN HOA 10-6,KCmoi_HUNG_BOQ-Puma-Rev 3 2 3 5 2" xfId="31877"/>
    <cellStyle name="T_NHUA TAN HOA 10-6,KCmoi_HUNG_BOQ-Puma-Rev 3 2 3 6" xfId="31878"/>
    <cellStyle name="T_NHUA TAN HOA 10-6,KCmoi_HUNG_BOQ-Puma-Rev 3 2 3 6 2" xfId="31879"/>
    <cellStyle name="T_NHUA TAN HOA 10-6,KCmoi_HUNG_BOQ-Puma-Rev 3 2 3 7" xfId="31880"/>
    <cellStyle name="T_NHUA TAN HOA 10-6,KCmoi_HUNG_BOQ-Puma-Rev 3 2 4" xfId="31881"/>
    <cellStyle name="T_NHUA TAN HOA 10-6,KCmoi_HUNG_BOQ-Puma-Rev 3 2 4 2" xfId="31883"/>
    <cellStyle name="T_NHUA TAN HOA 10-6,KCmoi_HUNG_BOQ-Puma-Rev 3 2 5" xfId="31884"/>
    <cellStyle name="T_NHUA TAN HOA 10-6,KCmoi_HUNG_BOQ-Puma-Rev 3 2 5 2" xfId="31885"/>
    <cellStyle name="T_NHUA TAN HOA 10-6,KCmoi_HUNG_BOQ-Puma-Rev 3 2 6" xfId="31886"/>
    <cellStyle name="T_NHUA TAN HOA 10-6,KCmoi_HUNG_BOQ-Puma-Rev 3 2 6 2" xfId="31887"/>
    <cellStyle name="T_NHUA TAN HOA 10-6,KCmoi_HUNG_BOQ-Puma-Rev 3 2 7" xfId="31888"/>
    <cellStyle name="T_NHUA TAN HOA 10-6,KCmoi_HUNG_BOQ-Puma-Rev 3 2 7 2" xfId="31889"/>
    <cellStyle name="T_NHUA TAN HOA 10-6,KCmoi_HUNG_BOQ-Puma-Rev 3 2 8" xfId="31890"/>
    <cellStyle name="T_NHUA TAN HOA 10-6,KCmoi_HUNG_BOQ-Puma-Rev 3 2 8 2" xfId="31891"/>
    <cellStyle name="T_NHUA TAN HOA 10-6,KCmoi_HUNG_BOQ-Puma-Rev 3 3" xfId="24290"/>
    <cellStyle name="T_NHUA TAN HOA 10-6,KCmoi_HUNG_BOQ-Puma-Rev 3 3 2" xfId="24292"/>
    <cellStyle name="T_NHUA TAN HOA 10-6,KCmoi_HUNG_BOQ-Puma-Rev 3 3 2 2" xfId="31892"/>
    <cellStyle name="T_NHUA TAN HOA 10-6,KCmoi_HUNG_BOQ-Puma-Rev 3 3 2 2 2" xfId="31893"/>
    <cellStyle name="T_NHUA TAN HOA 10-6,KCmoi_HUNG_BOQ-Puma-Rev 3 3 2 3" xfId="17405"/>
    <cellStyle name="T_NHUA TAN HOA 10-6,KCmoi_HUNG_BOQ-Puma-Rev 3 3 2 3 2" xfId="20214"/>
    <cellStyle name="T_NHUA TAN HOA 10-6,KCmoi_HUNG_BOQ-Puma-Rev 3 3 2 4" xfId="20217"/>
    <cellStyle name="T_NHUA TAN HOA 10-6,KCmoi_HUNG_BOQ-Puma-Rev 3 3 2 4 2" xfId="20222"/>
    <cellStyle name="T_NHUA TAN HOA 10-6,KCmoi_HUNG_BOQ-Puma-Rev 3 3 2 5" xfId="20224"/>
    <cellStyle name="T_NHUA TAN HOA 10-6,KCmoi_HUNG_BOQ-Puma-Rev 3 3 2 5 2" xfId="20227"/>
    <cellStyle name="T_NHUA TAN HOA 10-6,KCmoi_HUNG_BOQ-Puma-Rev 3 3 2 6" xfId="20229"/>
    <cellStyle name="T_NHUA TAN HOA 10-6,KCmoi_HUNG_BOQ-Puma-Rev 3 3 2 6 2" xfId="20232"/>
    <cellStyle name="T_NHUA TAN HOA 10-6,KCmoi_HUNG_BOQ-Puma-Rev 3 3 2 7" xfId="20234"/>
    <cellStyle name="T_NHUA TAN HOA 10-6,KCmoi_HUNG_BOQ-Puma-Rev 3 3 3" xfId="31894"/>
    <cellStyle name="T_NHUA TAN HOA 10-6,KCmoi_HUNG_BOQ-Puma-Rev 3 3 3 2" xfId="31895"/>
    <cellStyle name="T_NHUA TAN HOA 10-6,KCmoi_HUNG_BOQ-Puma-Rev 3 3 3 2 2" xfId="31896"/>
    <cellStyle name="T_NHUA TAN HOA 10-6,KCmoi_HUNG_BOQ-Puma-Rev 3 3 3 3" xfId="17414"/>
    <cellStyle name="T_NHUA TAN HOA 10-6,KCmoi_HUNG_BOQ-Puma-Rev 3 3 3 3 2" xfId="20241"/>
    <cellStyle name="T_NHUA TAN HOA 10-6,KCmoi_HUNG_BOQ-Puma-Rev 3 3 3 4" xfId="20243"/>
    <cellStyle name="T_NHUA TAN HOA 10-6,KCmoi_HUNG_BOQ-Puma-Rev 3 3 3 4 2" xfId="20245"/>
    <cellStyle name="T_NHUA TAN HOA 10-6,KCmoi_HUNG_BOQ-Puma-Rev 3 3 3 5" xfId="20247"/>
    <cellStyle name="T_NHUA TAN HOA 10-6,KCmoi_HUNG_BOQ-Puma-Rev 3 3 3 5 2" xfId="20250"/>
    <cellStyle name="T_NHUA TAN HOA 10-6,KCmoi_HUNG_BOQ-Puma-Rev 3 3 3 6" xfId="5703"/>
    <cellStyle name="T_NHUA TAN HOA 10-6,KCmoi_HUNG_BOQ-Puma-Rev 3 3 3 6 2" xfId="20253"/>
    <cellStyle name="T_NHUA TAN HOA 10-6,KCmoi_HUNG_BOQ-Puma-Rev 3 3 3 7" xfId="6065"/>
    <cellStyle name="T_NHUA TAN HOA 10-6,KCmoi_HUNG_BOQ-Puma-Rev 3 3 4" xfId="31897"/>
    <cellStyle name="T_NHUA TAN HOA 10-6,KCmoi_HUNG_BOQ-Puma-Rev 3 3 4 2" xfId="31899"/>
    <cellStyle name="T_NHUA TAN HOA 10-6,KCmoi_HUNG_BOQ-Puma-Rev 3 3 5" xfId="13803"/>
    <cellStyle name="T_NHUA TAN HOA 10-6,KCmoi_HUNG_BOQ-Puma-Rev 3 3 5 2" xfId="31900"/>
    <cellStyle name="T_NHUA TAN HOA 10-6,KCmoi_HUNG_BOQ-Puma-Rev 3 3 6" xfId="31901"/>
    <cellStyle name="T_NHUA TAN HOA 10-6,KCmoi_HUNG_BOQ-Puma-Rev 3 3 6 2" xfId="31902"/>
    <cellStyle name="T_NHUA TAN HOA 10-6,KCmoi_HUNG_BOQ-Puma-Rev 3 3 7" xfId="19242"/>
    <cellStyle name="T_NHUA TAN HOA 10-6,KCmoi_HUNG_BOQ-Puma-Rev 3 3 7 2" xfId="28689"/>
    <cellStyle name="T_NHUA TAN HOA 10-6,KCmoi_HUNG_BOQ-Puma-Rev 3 3 8" xfId="26604"/>
    <cellStyle name="T_NHUA TAN HOA 10-6,KCmoi_HUNG_BOQ-Puma-Rev 3 3 8 2" xfId="28729"/>
    <cellStyle name="T_NHUA TAN HOA 10-6,KCmoi_HUNG_BOQ-Puma-Rev 3 4" xfId="24294"/>
    <cellStyle name="T_NHUA TAN HOA 10-6,KCmoi_HUNG_BOQ-Puma-Rev 3 4 2" xfId="14957"/>
    <cellStyle name="T_NHUA TAN HOA 10-6,KCmoi_HUNG_BOQ-Puma-Rev 3 4 2 2" xfId="14963"/>
    <cellStyle name="T_NHUA TAN HOA 10-6,KCmoi_HUNG_BOQ-Puma-Rev 3 4 3" xfId="14966"/>
    <cellStyle name="T_NHUA TAN HOA 10-6,KCmoi_HUNG_BOQ-Puma-Rev 3 4 3 2" xfId="14974"/>
    <cellStyle name="T_NHUA TAN HOA 10-6,KCmoi_HUNG_BOQ-Puma-Rev 3 4 4" xfId="16186"/>
    <cellStyle name="T_NHUA TAN HOA 10-6,KCmoi_HUNG_BOQ-Puma-Rev 3 4 4 2" xfId="31903"/>
    <cellStyle name="T_NHUA TAN HOA 10-6,KCmoi_HUNG_BOQ-Puma-Rev 3 4 5" xfId="13812"/>
    <cellStyle name="T_NHUA TAN HOA 10-6,KCmoi_HUNG_BOQ-Puma-Rev 3 4 5 2" xfId="13331"/>
    <cellStyle name="T_NHUA TAN HOA 10-6,KCmoi_HUNG_BOQ-Puma-Rev 3 4 6" xfId="31904"/>
    <cellStyle name="T_NHUA TAN HOA 10-6,KCmoi_HUNG_BOQ-Puma-Rev 3 4 6 2" xfId="31905"/>
    <cellStyle name="T_NHUA TAN HOA 10-6,KCmoi_HUNG_BOQ-Puma-Rev 3 4 7" xfId="19248"/>
    <cellStyle name="T_NHUA TAN HOA 10-6,KCmoi_HUNG_BOQ-Puma-Rev 3 5" xfId="17167"/>
    <cellStyle name="T_NHUA TAN HOA 10-6,KCmoi_HUNG_BOQ-Puma-Rev 3 5 2" xfId="15032"/>
    <cellStyle name="T_NHUA TAN HOA 10-6,KCmoi_HUNG_BOQ-Puma-Rev 3 5 2 2" xfId="15039"/>
    <cellStyle name="T_NHUA TAN HOA 10-6,KCmoi_HUNG_BOQ-Puma-Rev 3 5 3" xfId="15045"/>
    <cellStyle name="T_NHUA TAN HOA 10-6,KCmoi_HUNG_BOQ-Puma-Rev 3 5 3 2" xfId="15053"/>
    <cellStyle name="T_NHUA TAN HOA 10-6,KCmoi_HUNG_BOQ-Puma-Rev 3 5 4" xfId="15438"/>
    <cellStyle name="T_NHUA TAN HOA 10-6,KCmoi_HUNG_BOQ-Puma-Rev 3 5 4 2" xfId="31907"/>
    <cellStyle name="T_NHUA TAN HOA 10-6,KCmoi_HUNG_BOQ-Puma-Rev 3 5 5" xfId="31908"/>
    <cellStyle name="T_NHUA TAN HOA 10-6,KCmoi_HUNG_BOQ-Puma-Rev 3 5 5 2" xfId="31909"/>
    <cellStyle name="T_NHUA TAN HOA 10-6,KCmoi_HUNG_BOQ-Puma-Rev 3 5 6" xfId="31911"/>
    <cellStyle name="T_NHUA TAN HOA 10-6,KCmoi_HUNG_BOQ-Puma-Rev 3 5 6 2" xfId="8328"/>
    <cellStyle name="T_NHUA TAN HOA 10-6,KCmoi_HUNG_BOQ-Puma-Rev 3 5 7" xfId="31912"/>
    <cellStyle name="T_NHUA TAN HOA 10-6,KCmoi_HUNG_BOQ-Puma-Rev 3 6" xfId="24296"/>
    <cellStyle name="T_NHUA TAN HOA 10-6,KCmoi_HUNG_BOQ-Puma-Rev 3 6 2" xfId="16214"/>
    <cellStyle name="T_NHUA TAN HOA 10-6,KCmoi_HUNG_BOQ-Puma-Rev 3 6 2 2" xfId="31913"/>
    <cellStyle name="T_NHUA TAN HOA 10-6,KCmoi_HUNG_BOQ-Puma-Rev 3 6 3" xfId="31914"/>
    <cellStyle name="T_NHUA TAN HOA 10-6,KCmoi_HUNG_BOQ-Puma-Rev 3 6 3 2" xfId="2687"/>
    <cellStyle name="T_NHUA TAN HOA 10-6,KCmoi_HUNG_BOQ-Puma-Rev 3 6 4" xfId="31915"/>
    <cellStyle name="T_NHUA TAN HOA 10-6,KCmoi_HUNG_BOQ-Puma-Rev 3 6 4 2" xfId="31916"/>
    <cellStyle name="T_NHUA TAN HOA 10-6,KCmoi_HUNG_BOQ-Puma-Rev 3 6 5" xfId="31918"/>
    <cellStyle name="T_NHUA TAN HOA 10-6,KCmoi_HUNG_BOQ-Puma-Rev 3 6 5 2" xfId="31919"/>
    <cellStyle name="T_NHUA TAN HOA 10-6,KCmoi_HUNG_BOQ-Puma-Rev 3 6 6" xfId="31920"/>
    <cellStyle name="T_NHUA TAN HOA 10-6,KCmoi_HUNG_BOQ-Puma-Rev 3 6 6 2" xfId="31921"/>
    <cellStyle name="T_NHUA TAN HOA 10-6,KCmoi_HUNG_BOQ-Puma-Rev 3 6 7" xfId="4922"/>
    <cellStyle name="T_NHUA TAN HOA 10-6,KCmoi_HUNG_BOQ-Puma-Rev 3 7" xfId="24298"/>
    <cellStyle name="T_NHUA TAN HOA 10-6,KCmoi_HUNG_BOQ-Puma-Rev 3 7 2" xfId="847"/>
    <cellStyle name="T_NHUA TAN HOA 10-6,KCmoi_HUNG_BOQ-Puma-Rev 3 8" xfId="15543"/>
    <cellStyle name="T_NHUA TAN HOA 10-6,KCmoi_HUNG_BOQ-Puma-Rev 3 8 2" xfId="16248"/>
    <cellStyle name="T_NHUA TAN HOA 10-6,KCmoi_HUNG_BOQ-Puma-Rev 3 9" xfId="24595"/>
    <cellStyle name="T_NHUA TAN HOA 10-6,KCmoi_HUNG_BOQ-Puma-Rev 3 9 2" xfId="24601"/>
    <cellStyle name="T_NHUA TAN HOA 10-6,KCmoi_HUNG_BOQ-Puma-Update (02July, 2008)-R1" xfId="9566"/>
    <cellStyle name="T_NHUA TAN HOA 10-6,KCmoi_HUNG_BOQ-Puma-Update (02July, 2008)-R1 10" xfId="19892"/>
    <cellStyle name="T_NHUA TAN HOA 10-6,KCmoi_HUNG_BOQ-Puma-Update (02July, 2008)-R1 10 2" xfId="31922"/>
    <cellStyle name="T_NHUA TAN HOA 10-6,KCmoi_HUNG_BOQ-Puma-Update (02July, 2008)-R1 11" xfId="31923"/>
    <cellStyle name="T_NHUA TAN HOA 10-6,KCmoi_HUNG_BOQ-Puma-Update (02July, 2008)-R1 11 2" xfId="4655"/>
    <cellStyle name="T_NHUA TAN HOA 10-6,KCmoi_HUNG_BOQ-Puma-Update (02July, 2008)-R1 2" xfId="4623"/>
    <cellStyle name="T_NHUA TAN HOA 10-6,KCmoi_HUNG_BOQ-Puma-Update (02July, 2008)-R1 2 2" xfId="28346"/>
    <cellStyle name="T_NHUA TAN HOA 10-6,KCmoi_HUNG_BOQ-Puma-Update (02July, 2008)-R1 2 2 2" xfId="28349"/>
    <cellStyle name="T_NHUA TAN HOA 10-6,KCmoi_HUNG_BOQ-Puma-Update (02July, 2008)-R1 2 2 2 2" xfId="31924"/>
    <cellStyle name="T_NHUA TAN HOA 10-6,KCmoi_HUNG_BOQ-Puma-Update (02July, 2008)-R1 2 2 3" xfId="31279"/>
    <cellStyle name="T_NHUA TAN HOA 10-6,KCmoi_HUNG_BOQ-Puma-Update (02July, 2008)-R1 2 2 3 2" xfId="31925"/>
    <cellStyle name="T_NHUA TAN HOA 10-6,KCmoi_HUNG_BOQ-Puma-Update (02July, 2008)-R1 2 2 4" xfId="31926"/>
    <cellStyle name="T_NHUA TAN HOA 10-6,KCmoi_HUNG_BOQ-Puma-Update (02July, 2008)-R1 2 2 4 2" xfId="31927"/>
    <cellStyle name="T_NHUA TAN HOA 10-6,KCmoi_HUNG_BOQ-Puma-Update (02July, 2008)-R1 2 2 5" xfId="31928"/>
    <cellStyle name="T_NHUA TAN HOA 10-6,KCmoi_HUNG_BOQ-Puma-Update (02July, 2008)-R1 2 2 5 2" xfId="31929"/>
    <cellStyle name="T_NHUA TAN HOA 10-6,KCmoi_HUNG_BOQ-Puma-Update (02July, 2008)-R1 2 2 6" xfId="19342"/>
    <cellStyle name="T_NHUA TAN HOA 10-6,KCmoi_HUNG_BOQ-Puma-Update (02July, 2008)-R1 2 2 6 2" xfId="522"/>
    <cellStyle name="T_NHUA TAN HOA 10-6,KCmoi_HUNG_BOQ-Puma-Update (02July, 2008)-R1 2 2 7" xfId="2279"/>
    <cellStyle name="T_NHUA TAN HOA 10-6,KCmoi_HUNG_BOQ-Puma-Update (02July, 2008)-R1 2 3" xfId="28352"/>
    <cellStyle name="T_NHUA TAN HOA 10-6,KCmoi_HUNG_BOQ-Puma-Update (02July, 2008)-R1 2 3 2" xfId="26024"/>
    <cellStyle name="T_NHUA TAN HOA 10-6,KCmoi_HUNG_BOQ-Puma-Update (02July, 2008)-R1 2 3 2 2" xfId="26026"/>
    <cellStyle name="T_NHUA TAN HOA 10-6,KCmoi_HUNG_BOQ-Puma-Update (02July, 2008)-R1 2 3 3" xfId="26028"/>
    <cellStyle name="T_NHUA TAN HOA 10-6,KCmoi_HUNG_BOQ-Puma-Update (02July, 2008)-R1 2 3 3 2" xfId="26030"/>
    <cellStyle name="T_NHUA TAN HOA 10-6,KCmoi_HUNG_BOQ-Puma-Update (02July, 2008)-R1 2 3 4" xfId="31930"/>
    <cellStyle name="T_NHUA TAN HOA 10-6,KCmoi_HUNG_BOQ-Puma-Update (02July, 2008)-R1 2 3 4 2" xfId="31931"/>
    <cellStyle name="T_NHUA TAN HOA 10-6,KCmoi_HUNG_BOQ-Puma-Update (02July, 2008)-R1 2 3 5" xfId="31932"/>
    <cellStyle name="T_NHUA TAN HOA 10-6,KCmoi_HUNG_BOQ-Puma-Update (02July, 2008)-R1 2 3 5 2" xfId="25049"/>
    <cellStyle name="T_NHUA TAN HOA 10-6,KCmoi_HUNG_BOQ-Puma-Update (02July, 2008)-R1 2 3 6" xfId="5119"/>
    <cellStyle name="T_NHUA TAN HOA 10-6,KCmoi_HUNG_BOQ-Puma-Update (02July, 2008)-R1 2 3 6 2" xfId="25092"/>
    <cellStyle name="T_NHUA TAN HOA 10-6,KCmoi_HUNG_BOQ-Puma-Update (02July, 2008)-R1 2 3 7" xfId="7253"/>
    <cellStyle name="T_NHUA TAN HOA 10-6,KCmoi_HUNG_BOQ-Puma-Update (02July, 2008)-R1 2 4" xfId="10238"/>
    <cellStyle name="T_NHUA TAN HOA 10-6,KCmoi_HUNG_BOQ-Puma-Update (02July, 2008)-R1 2 4 2" xfId="19182"/>
    <cellStyle name="T_NHUA TAN HOA 10-6,KCmoi_HUNG_BOQ-Puma-Update (02July, 2008)-R1 2 5" xfId="31933"/>
    <cellStyle name="T_NHUA TAN HOA 10-6,KCmoi_HUNG_BOQ-Puma-Update (02July, 2008)-R1 2 5 2" xfId="19202"/>
    <cellStyle name="T_NHUA TAN HOA 10-6,KCmoi_HUNG_BOQ-Puma-Update (02July, 2008)-R1 2 6" xfId="25408"/>
    <cellStyle name="T_NHUA TAN HOA 10-6,KCmoi_HUNG_BOQ-Puma-Update (02July, 2008)-R1 2 6 2" xfId="31934"/>
    <cellStyle name="T_NHUA TAN HOA 10-6,KCmoi_HUNG_BOQ-Puma-Update (02July, 2008)-R1 2 7" xfId="21405"/>
    <cellStyle name="T_NHUA TAN HOA 10-6,KCmoi_HUNG_BOQ-Puma-Update (02July, 2008)-R1 2 7 2" xfId="2893"/>
    <cellStyle name="T_NHUA TAN HOA 10-6,KCmoi_HUNG_BOQ-Puma-Update (02July, 2008)-R1 2 8" xfId="31935"/>
    <cellStyle name="T_NHUA TAN HOA 10-6,KCmoi_HUNG_BOQ-Puma-Update (02July, 2008)-R1 2 8 2" xfId="16618"/>
    <cellStyle name="T_NHUA TAN HOA 10-6,KCmoi_HUNG_BOQ-Puma-Update (02July, 2008)-R1 3" xfId="31936"/>
    <cellStyle name="T_NHUA TAN HOA 10-6,KCmoi_HUNG_BOQ-Puma-Update (02July, 2008)-R1 3 2" xfId="28385"/>
    <cellStyle name="T_NHUA TAN HOA 10-6,KCmoi_HUNG_BOQ-Puma-Update (02July, 2008)-R1 3 2 2" xfId="28387"/>
    <cellStyle name="T_NHUA TAN HOA 10-6,KCmoi_HUNG_BOQ-Puma-Update (02July, 2008)-R1 3 2 2 2" xfId="31938"/>
    <cellStyle name="T_NHUA TAN HOA 10-6,KCmoi_HUNG_BOQ-Puma-Update (02July, 2008)-R1 3 2 3" xfId="6109"/>
    <cellStyle name="T_NHUA TAN HOA 10-6,KCmoi_HUNG_BOQ-Puma-Update (02July, 2008)-R1 3 2 3 2" xfId="31941"/>
    <cellStyle name="T_NHUA TAN HOA 10-6,KCmoi_HUNG_BOQ-Puma-Update (02July, 2008)-R1 3 2 4" xfId="31942"/>
    <cellStyle name="T_NHUA TAN HOA 10-6,KCmoi_HUNG_BOQ-Puma-Update (02July, 2008)-R1 3 2 4 2" xfId="31945"/>
    <cellStyle name="T_NHUA TAN HOA 10-6,KCmoi_HUNG_BOQ-Puma-Update (02July, 2008)-R1 3 2 5" xfId="31947"/>
    <cellStyle name="T_NHUA TAN HOA 10-6,KCmoi_HUNG_BOQ-Puma-Update (02July, 2008)-R1 3 2 5 2" xfId="31949"/>
    <cellStyle name="T_NHUA TAN HOA 10-6,KCmoi_HUNG_BOQ-Puma-Update (02July, 2008)-R1 3 2 6" xfId="19356"/>
    <cellStyle name="T_NHUA TAN HOA 10-6,KCmoi_HUNG_BOQ-Puma-Update (02July, 2008)-R1 3 2 6 2" xfId="31951"/>
    <cellStyle name="T_NHUA TAN HOA 10-6,KCmoi_HUNG_BOQ-Puma-Update (02July, 2008)-R1 3 2 7" xfId="26084"/>
    <cellStyle name="T_NHUA TAN HOA 10-6,KCmoi_HUNG_BOQ-Puma-Update (02July, 2008)-R1 3 3" xfId="31953"/>
    <cellStyle name="T_NHUA TAN HOA 10-6,KCmoi_HUNG_BOQ-Puma-Update (02July, 2008)-R1 3 3 2" xfId="31954"/>
    <cellStyle name="T_NHUA TAN HOA 10-6,KCmoi_HUNG_BOQ-Puma-Update (02July, 2008)-R1 3 3 2 2" xfId="31956"/>
    <cellStyle name="T_NHUA TAN HOA 10-6,KCmoi_HUNG_BOQ-Puma-Update (02July, 2008)-R1 3 3 3" xfId="31958"/>
    <cellStyle name="T_NHUA TAN HOA 10-6,KCmoi_HUNG_BOQ-Puma-Update (02July, 2008)-R1 3 3 3 2" xfId="6965"/>
    <cellStyle name="T_NHUA TAN HOA 10-6,KCmoi_HUNG_BOQ-Puma-Update (02July, 2008)-R1 3 3 4" xfId="31959"/>
    <cellStyle name="T_NHUA TAN HOA 10-6,KCmoi_HUNG_BOQ-Puma-Update (02July, 2008)-R1 3 3 4 2" xfId="31961"/>
    <cellStyle name="T_NHUA TAN HOA 10-6,KCmoi_HUNG_BOQ-Puma-Update (02July, 2008)-R1 3 3 5" xfId="31962"/>
    <cellStyle name="T_NHUA TAN HOA 10-6,KCmoi_HUNG_BOQ-Puma-Update (02July, 2008)-R1 3 3 5 2" xfId="31963"/>
    <cellStyle name="T_NHUA TAN HOA 10-6,KCmoi_HUNG_BOQ-Puma-Update (02July, 2008)-R1 3 3 6" xfId="19363"/>
    <cellStyle name="T_NHUA TAN HOA 10-6,KCmoi_HUNG_BOQ-Puma-Update (02July, 2008)-R1 3 3 6 2" xfId="31964"/>
    <cellStyle name="T_NHUA TAN HOA 10-6,KCmoi_HUNG_BOQ-Puma-Update (02July, 2008)-R1 3 3 7" xfId="26088"/>
    <cellStyle name="T_NHUA TAN HOA 10-6,KCmoi_HUNG_BOQ-Puma-Update (02July, 2008)-R1 3 4" xfId="11286"/>
    <cellStyle name="T_NHUA TAN HOA 10-6,KCmoi_HUNG_BOQ-Puma-Update (02July, 2008)-R1 3 4 2" xfId="29214"/>
    <cellStyle name="T_NHUA TAN HOA 10-6,KCmoi_HUNG_BOQ-Puma-Update (02July, 2008)-R1 3 5" xfId="31965"/>
    <cellStyle name="T_NHUA TAN HOA 10-6,KCmoi_HUNG_BOQ-Puma-Update (02July, 2008)-R1 3 5 2" xfId="29228"/>
    <cellStyle name="T_NHUA TAN HOA 10-6,KCmoi_HUNG_BOQ-Puma-Update (02July, 2008)-R1 3 6" xfId="25413"/>
    <cellStyle name="T_NHUA TAN HOA 10-6,KCmoi_HUNG_BOQ-Puma-Update (02July, 2008)-R1 3 6 2" xfId="31967"/>
    <cellStyle name="T_NHUA TAN HOA 10-6,KCmoi_HUNG_BOQ-Puma-Update (02July, 2008)-R1 3 7" xfId="21411"/>
    <cellStyle name="T_NHUA TAN HOA 10-6,KCmoi_HUNG_BOQ-Puma-Update (02July, 2008)-R1 3 7 2" xfId="16682"/>
    <cellStyle name="T_NHUA TAN HOA 10-6,KCmoi_HUNG_BOQ-Puma-Update (02July, 2008)-R1 3 8" xfId="31968"/>
    <cellStyle name="T_NHUA TAN HOA 10-6,KCmoi_HUNG_BOQ-Puma-Update (02July, 2008)-R1 3 8 2" xfId="16701"/>
    <cellStyle name="T_NHUA TAN HOA 10-6,KCmoi_HUNG_BOQ-Puma-Update (02July, 2008)-R1 4" xfId="19950"/>
    <cellStyle name="T_NHUA TAN HOA 10-6,KCmoi_HUNG_BOQ-Puma-Update (02July, 2008)-R1 4 2" xfId="28411"/>
    <cellStyle name="T_NHUA TAN HOA 10-6,KCmoi_HUNG_BOQ-Puma-Update (02July, 2008)-R1 4 2 2" xfId="28413"/>
    <cellStyle name="T_NHUA TAN HOA 10-6,KCmoi_HUNG_BOQ-Puma-Update (02July, 2008)-R1 4 3" xfId="31970"/>
    <cellStyle name="T_NHUA TAN HOA 10-6,KCmoi_HUNG_BOQ-Puma-Update (02July, 2008)-R1 4 3 2" xfId="31971"/>
    <cellStyle name="T_NHUA TAN HOA 10-6,KCmoi_HUNG_BOQ-Puma-Update (02July, 2008)-R1 4 4" xfId="31973"/>
    <cellStyle name="T_NHUA TAN HOA 10-6,KCmoi_HUNG_BOQ-Puma-Update (02July, 2008)-R1 4 4 2" xfId="29239"/>
    <cellStyle name="T_NHUA TAN HOA 10-6,KCmoi_HUNG_BOQ-Puma-Update (02July, 2008)-R1 4 5" xfId="4830"/>
    <cellStyle name="T_NHUA TAN HOA 10-6,KCmoi_HUNG_BOQ-Puma-Update (02July, 2008)-R1 4 5 2" xfId="5847"/>
    <cellStyle name="T_NHUA TAN HOA 10-6,KCmoi_HUNG_BOQ-Puma-Update (02July, 2008)-R1 4 6" xfId="6562"/>
    <cellStyle name="T_NHUA TAN HOA 10-6,KCmoi_HUNG_BOQ-Puma-Update (02July, 2008)-R1 4 6 2" xfId="31975"/>
    <cellStyle name="T_NHUA TAN HOA 10-6,KCmoi_HUNG_BOQ-Puma-Update (02July, 2008)-R1 4 7" xfId="6973"/>
    <cellStyle name="T_NHUA TAN HOA 10-6,KCmoi_HUNG_BOQ-Puma-Update (02July, 2008)-R1 5" xfId="31976"/>
    <cellStyle name="T_NHUA TAN HOA 10-6,KCmoi_HUNG_BOQ-Puma-Update (02July, 2008)-R1 5 2" xfId="31977"/>
    <cellStyle name="T_NHUA TAN HOA 10-6,KCmoi_HUNG_BOQ-Puma-Update (02July, 2008)-R1 5 2 2" xfId="18906"/>
    <cellStyle name="T_NHUA TAN HOA 10-6,KCmoi_HUNG_BOQ-Puma-Update (02July, 2008)-R1 5 3" xfId="31978"/>
    <cellStyle name="T_NHUA TAN HOA 10-6,KCmoi_HUNG_BOQ-Puma-Update (02July, 2008)-R1 5 3 2" xfId="18926"/>
    <cellStyle name="T_NHUA TAN HOA 10-6,KCmoi_HUNG_BOQ-Puma-Update (02July, 2008)-R1 5 4" xfId="31979"/>
    <cellStyle name="T_NHUA TAN HOA 10-6,KCmoi_HUNG_BOQ-Puma-Update (02July, 2008)-R1 5 4 2" xfId="17655"/>
    <cellStyle name="T_NHUA TAN HOA 10-6,KCmoi_HUNG_BOQ-Puma-Update (02July, 2008)-R1 5 5" xfId="31980"/>
    <cellStyle name="T_NHUA TAN HOA 10-6,KCmoi_HUNG_BOQ-Puma-Update (02July, 2008)-R1 5 5 2" xfId="31981"/>
    <cellStyle name="T_NHUA TAN HOA 10-6,KCmoi_HUNG_BOQ-Puma-Update (02July, 2008)-R1 5 6" xfId="31984"/>
    <cellStyle name="T_NHUA TAN HOA 10-6,KCmoi_HUNG_BOQ-Puma-Update (02July, 2008)-R1 5 6 2" xfId="31985"/>
    <cellStyle name="T_NHUA TAN HOA 10-6,KCmoi_HUNG_BOQ-Puma-Update (02July, 2008)-R1 5 7" xfId="31987"/>
    <cellStyle name="T_NHUA TAN HOA 10-6,KCmoi_HUNG_BOQ-Puma-Update (02July, 2008)-R1 6" xfId="31988"/>
    <cellStyle name="T_NHUA TAN HOA 10-6,KCmoi_HUNG_BOQ-Puma-Update (02July, 2008)-R1 6 2" xfId="31989"/>
    <cellStyle name="T_NHUA TAN HOA 10-6,KCmoi_HUNG_BOQ-Puma-Update (02July, 2008)-R1 6 2 2" xfId="31990"/>
    <cellStyle name="T_NHUA TAN HOA 10-6,KCmoi_HUNG_BOQ-Puma-Update (02July, 2008)-R1 6 3" xfId="31992"/>
    <cellStyle name="T_NHUA TAN HOA 10-6,KCmoi_HUNG_BOQ-Puma-Update (02July, 2008)-R1 6 3 2" xfId="31993"/>
    <cellStyle name="T_NHUA TAN HOA 10-6,KCmoi_HUNG_BOQ-Puma-Update (02July, 2008)-R1 6 4" xfId="31995"/>
    <cellStyle name="T_NHUA TAN HOA 10-6,KCmoi_HUNG_BOQ-Puma-Update (02July, 2008)-R1 6 4 2" xfId="31996"/>
    <cellStyle name="T_NHUA TAN HOA 10-6,KCmoi_HUNG_BOQ-Puma-Update (02July, 2008)-R1 6 5" xfId="31998"/>
    <cellStyle name="T_NHUA TAN HOA 10-6,KCmoi_HUNG_BOQ-Puma-Update (02July, 2008)-R1 6 5 2" xfId="31999"/>
    <cellStyle name="T_NHUA TAN HOA 10-6,KCmoi_HUNG_BOQ-Puma-Update (02July, 2008)-R1 6 6" xfId="32000"/>
    <cellStyle name="T_NHUA TAN HOA 10-6,KCmoi_HUNG_BOQ-Puma-Update (02July, 2008)-R1 6 6 2" xfId="24154"/>
    <cellStyle name="T_NHUA TAN HOA 10-6,KCmoi_HUNG_BOQ-Puma-Update (02July, 2008)-R1 6 7" xfId="32001"/>
    <cellStyle name="T_NHUA TAN HOA 10-6,KCmoi_HUNG_BOQ-Puma-Update (02July, 2008)-R1 7" xfId="6379"/>
    <cellStyle name="T_NHUA TAN HOA 10-6,KCmoi_HUNG_BOQ-Puma-Update (02July, 2008)-R1 7 2" xfId="32002"/>
    <cellStyle name="T_NHUA TAN HOA 10-6,KCmoi_HUNG_BOQ-Puma-Update (02July, 2008)-R1 8" xfId="5691"/>
    <cellStyle name="T_NHUA TAN HOA 10-6,KCmoi_HUNG_BOQ-Puma-Update (02July, 2008)-R1 8 2" xfId="32003"/>
    <cellStyle name="T_NHUA TAN HOA 10-6,KCmoi_HUNG_BOQ-Puma-Update (02July, 2008)-R1 9" xfId="32004"/>
    <cellStyle name="T_NHUA TAN HOA 10-6,KCmoi_HUNG_BOQ-Puma-Update (02July, 2008)-R1 9 2" xfId="32006"/>
    <cellStyle name="T_NHUA TAN HOA 10-6,KCmoi_puma 16.1" xfId="32007"/>
    <cellStyle name="T_NHUA TAN HOA 10-6,KCmoi_puma 16.1 10" xfId="26631"/>
    <cellStyle name="T_NHUA TAN HOA 10-6,KCmoi_puma 16.1 10 2" xfId="26633"/>
    <cellStyle name="T_NHUA TAN HOA 10-6,KCmoi_puma 16.1 11" xfId="26635"/>
    <cellStyle name="T_NHUA TAN HOA 10-6,KCmoi_puma 16.1 11 2" xfId="32008"/>
    <cellStyle name="T_NHUA TAN HOA 10-6,KCmoi_puma 16.1 2" xfId="32009"/>
    <cellStyle name="T_NHUA TAN HOA 10-6,KCmoi_puma 16.1 2 2" xfId="32011"/>
    <cellStyle name="T_NHUA TAN HOA 10-6,KCmoi_puma 16.1 2 2 2" xfId="32013"/>
    <cellStyle name="T_NHUA TAN HOA 10-6,KCmoi_puma 16.1 2 2 2 2" xfId="32014"/>
    <cellStyle name="T_NHUA TAN HOA 10-6,KCmoi_puma 16.1 2 2 3" xfId="32015"/>
    <cellStyle name="T_NHUA TAN HOA 10-6,KCmoi_puma 16.1 2 2 3 2" xfId="32016"/>
    <cellStyle name="T_NHUA TAN HOA 10-6,KCmoi_puma 16.1 2 2 4" xfId="32017"/>
    <cellStyle name="T_NHUA TAN HOA 10-6,KCmoi_puma 16.1 2 2 4 2" xfId="32018"/>
    <cellStyle name="T_NHUA TAN HOA 10-6,KCmoi_puma 16.1 2 2 5" xfId="32019"/>
    <cellStyle name="T_NHUA TAN HOA 10-6,KCmoi_puma 16.1 2 2 5 2" xfId="32020"/>
    <cellStyle name="T_NHUA TAN HOA 10-6,KCmoi_puma 16.1 2 2 6" xfId="19523"/>
    <cellStyle name="T_NHUA TAN HOA 10-6,KCmoi_puma 16.1 2 2 6 2" xfId="32021"/>
    <cellStyle name="T_NHUA TAN HOA 10-6,KCmoi_puma 16.1 2 2 7" xfId="1321"/>
    <cellStyle name="T_NHUA TAN HOA 10-6,KCmoi_puma 16.1 2 3" xfId="1375"/>
    <cellStyle name="T_NHUA TAN HOA 10-6,KCmoi_puma 16.1 2 3 2" xfId="31808"/>
    <cellStyle name="T_NHUA TAN HOA 10-6,KCmoi_puma 16.1 2 3 2 2" xfId="32022"/>
    <cellStyle name="T_NHUA TAN HOA 10-6,KCmoi_puma 16.1 2 3 3" xfId="32023"/>
    <cellStyle name="T_NHUA TAN HOA 10-6,KCmoi_puma 16.1 2 3 3 2" xfId="32024"/>
    <cellStyle name="T_NHUA TAN HOA 10-6,KCmoi_puma 16.1 2 3 4" xfId="32025"/>
    <cellStyle name="T_NHUA TAN HOA 10-6,KCmoi_puma 16.1 2 3 4 2" xfId="32026"/>
    <cellStyle name="T_NHUA TAN HOA 10-6,KCmoi_puma 16.1 2 3 5" xfId="32027"/>
    <cellStyle name="T_NHUA TAN HOA 10-6,KCmoi_puma 16.1 2 3 5 2" xfId="32028"/>
    <cellStyle name="T_NHUA TAN HOA 10-6,KCmoi_puma 16.1 2 3 6" xfId="7204"/>
    <cellStyle name="T_NHUA TAN HOA 10-6,KCmoi_puma 16.1 2 3 6 2" xfId="9604"/>
    <cellStyle name="T_NHUA TAN HOA 10-6,KCmoi_puma 16.1 2 3 7" xfId="15134"/>
    <cellStyle name="T_NHUA TAN HOA 10-6,KCmoi_puma 16.1 2 4" xfId="17881"/>
    <cellStyle name="T_NHUA TAN HOA 10-6,KCmoi_puma 16.1 2 4 2" xfId="31818"/>
    <cellStyle name="T_NHUA TAN HOA 10-6,KCmoi_puma 16.1 2 5" xfId="32030"/>
    <cellStyle name="T_NHUA TAN HOA 10-6,KCmoi_puma 16.1 2 5 2" xfId="32032"/>
    <cellStyle name="T_NHUA TAN HOA 10-6,KCmoi_puma 16.1 2 6" xfId="32035"/>
    <cellStyle name="T_NHUA TAN HOA 10-6,KCmoi_puma 16.1 2 6 2" xfId="32037"/>
    <cellStyle name="T_NHUA TAN HOA 10-6,KCmoi_puma 16.1 2 7" xfId="26582"/>
    <cellStyle name="T_NHUA TAN HOA 10-6,KCmoi_puma 16.1 2 7 2" xfId="6004"/>
    <cellStyle name="T_NHUA TAN HOA 10-6,KCmoi_puma 16.1 2 8" xfId="32040"/>
    <cellStyle name="T_NHUA TAN HOA 10-6,KCmoi_puma 16.1 2 8 2" xfId="32042"/>
    <cellStyle name="T_NHUA TAN HOA 10-6,KCmoi_puma 16.1 3" xfId="32043"/>
    <cellStyle name="T_NHUA TAN HOA 10-6,KCmoi_puma 16.1 3 2" xfId="32045"/>
    <cellStyle name="T_NHUA TAN HOA 10-6,KCmoi_puma 16.1 3 2 2" xfId="32047"/>
    <cellStyle name="T_NHUA TAN HOA 10-6,KCmoi_puma 16.1 3 2 2 2" xfId="604"/>
    <cellStyle name="T_NHUA TAN HOA 10-6,KCmoi_puma 16.1 3 2 3" xfId="32048"/>
    <cellStyle name="T_NHUA TAN HOA 10-6,KCmoi_puma 16.1 3 2 3 2" xfId="32049"/>
    <cellStyle name="T_NHUA TAN HOA 10-6,KCmoi_puma 16.1 3 2 4" xfId="32050"/>
    <cellStyle name="T_NHUA TAN HOA 10-6,KCmoi_puma 16.1 3 2 4 2" xfId="32051"/>
    <cellStyle name="T_NHUA TAN HOA 10-6,KCmoi_puma 16.1 3 2 5" xfId="32052"/>
    <cellStyle name="T_NHUA TAN HOA 10-6,KCmoi_puma 16.1 3 2 5 2" xfId="32053"/>
    <cellStyle name="T_NHUA TAN HOA 10-6,KCmoi_puma 16.1 3 2 6" xfId="32054"/>
    <cellStyle name="T_NHUA TAN HOA 10-6,KCmoi_puma 16.1 3 2 6 2" xfId="29912"/>
    <cellStyle name="T_NHUA TAN HOA 10-6,KCmoi_puma 16.1 3 2 7" xfId="15178"/>
    <cellStyle name="T_NHUA TAN HOA 10-6,KCmoi_puma 16.1 3 3" xfId="8798"/>
    <cellStyle name="T_NHUA TAN HOA 10-6,KCmoi_puma 16.1 3 3 2" xfId="32056"/>
    <cellStyle name="T_NHUA TAN HOA 10-6,KCmoi_puma 16.1 3 3 2 2" xfId="32057"/>
    <cellStyle name="T_NHUA TAN HOA 10-6,KCmoi_puma 16.1 3 3 3" xfId="32058"/>
    <cellStyle name="T_NHUA TAN HOA 10-6,KCmoi_puma 16.1 3 3 3 2" xfId="32059"/>
    <cellStyle name="T_NHUA TAN HOA 10-6,KCmoi_puma 16.1 3 3 4" xfId="32060"/>
    <cellStyle name="T_NHUA TAN HOA 10-6,KCmoi_puma 16.1 3 3 4 2" xfId="32061"/>
    <cellStyle name="T_NHUA TAN HOA 10-6,KCmoi_puma 16.1 3 3 5" xfId="11964"/>
    <cellStyle name="T_NHUA TAN HOA 10-6,KCmoi_puma 16.1 3 3 5 2" xfId="11974"/>
    <cellStyle name="T_NHUA TAN HOA 10-6,KCmoi_puma 16.1 3 3 6" xfId="11982"/>
    <cellStyle name="T_NHUA TAN HOA 10-6,KCmoi_puma 16.1 3 3 6 2" xfId="3497"/>
    <cellStyle name="T_NHUA TAN HOA 10-6,KCmoi_puma 16.1 3 3 7" xfId="11986"/>
    <cellStyle name="T_NHUA TAN HOA 10-6,KCmoi_puma 16.1 3 4" xfId="17885"/>
    <cellStyle name="T_NHUA TAN HOA 10-6,KCmoi_puma 16.1 3 4 2" xfId="32063"/>
    <cellStyle name="T_NHUA TAN HOA 10-6,KCmoi_puma 16.1 3 5" xfId="32065"/>
    <cellStyle name="T_NHUA TAN HOA 10-6,KCmoi_puma 16.1 3 5 2" xfId="32067"/>
    <cellStyle name="T_NHUA TAN HOA 10-6,KCmoi_puma 16.1 3 6" xfId="32070"/>
    <cellStyle name="T_NHUA TAN HOA 10-6,KCmoi_puma 16.1 3 6 2" xfId="32072"/>
    <cellStyle name="T_NHUA TAN HOA 10-6,KCmoi_puma 16.1 3 7" xfId="26585"/>
    <cellStyle name="T_NHUA TAN HOA 10-6,KCmoi_puma 16.1 3 7 2" xfId="19975"/>
    <cellStyle name="T_NHUA TAN HOA 10-6,KCmoi_puma 16.1 3 8" xfId="32074"/>
    <cellStyle name="T_NHUA TAN HOA 10-6,KCmoi_puma 16.1 3 8 2" xfId="12050"/>
    <cellStyle name="T_NHUA TAN HOA 10-6,KCmoi_puma 16.1 4" xfId="14714"/>
    <cellStyle name="T_NHUA TAN HOA 10-6,KCmoi_puma 16.1 4 2" xfId="3319"/>
    <cellStyle name="T_NHUA TAN HOA 10-6,KCmoi_puma 16.1 4 2 2" xfId="27338"/>
    <cellStyle name="T_NHUA TAN HOA 10-6,KCmoi_puma 16.1 4 3" xfId="8811"/>
    <cellStyle name="T_NHUA TAN HOA 10-6,KCmoi_puma 16.1 4 3 2" xfId="32075"/>
    <cellStyle name="T_NHUA TAN HOA 10-6,KCmoi_puma 16.1 4 4" xfId="17890"/>
    <cellStyle name="T_NHUA TAN HOA 10-6,KCmoi_puma 16.1 4 4 2" xfId="32076"/>
    <cellStyle name="T_NHUA TAN HOA 10-6,KCmoi_puma 16.1 4 5" xfId="32077"/>
    <cellStyle name="T_NHUA TAN HOA 10-6,KCmoi_puma 16.1 4 5 2" xfId="32078"/>
    <cellStyle name="T_NHUA TAN HOA 10-6,KCmoi_puma 16.1 4 6" xfId="32079"/>
    <cellStyle name="T_NHUA TAN HOA 10-6,KCmoi_puma 16.1 4 6 2" xfId="22835"/>
    <cellStyle name="T_NHUA TAN HOA 10-6,KCmoi_puma 16.1 4 7" xfId="27271"/>
    <cellStyle name="T_NHUA TAN HOA 10-6,KCmoi_puma 16.1 5" xfId="5440"/>
    <cellStyle name="T_NHUA TAN HOA 10-6,KCmoi_puma 16.1 5 2" xfId="32081"/>
    <cellStyle name="T_NHUA TAN HOA 10-6,KCmoi_puma 16.1 5 2 2" xfId="25795"/>
    <cellStyle name="T_NHUA TAN HOA 10-6,KCmoi_puma 16.1 5 3" xfId="8822"/>
    <cellStyle name="T_NHUA TAN HOA 10-6,KCmoi_puma 16.1 5 3 2" xfId="25811"/>
    <cellStyle name="T_NHUA TAN HOA 10-6,KCmoi_puma 16.1 5 4" xfId="22700"/>
    <cellStyle name="T_NHUA TAN HOA 10-6,KCmoi_puma 16.1 5 4 2" xfId="32082"/>
    <cellStyle name="T_NHUA TAN HOA 10-6,KCmoi_puma 16.1 5 5" xfId="32083"/>
    <cellStyle name="T_NHUA TAN HOA 10-6,KCmoi_puma 16.1 5 5 2" xfId="32084"/>
    <cellStyle name="T_NHUA TAN HOA 10-6,KCmoi_puma 16.1 5 6" xfId="32085"/>
    <cellStyle name="T_NHUA TAN HOA 10-6,KCmoi_puma 16.1 5 6 2" xfId="22859"/>
    <cellStyle name="T_NHUA TAN HOA 10-6,KCmoi_puma 16.1 5 7" xfId="27274"/>
    <cellStyle name="T_NHUA TAN HOA 10-6,KCmoi_puma 16.1 6" xfId="32086"/>
    <cellStyle name="T_NHUA TAN HOA 10-6,KCmoi_puma 16.1 6 2" xfId="32087"/>
    <cellStyle name="T_NHUA TAN HOA 10-6,KCmoi_puma 16.1 6 2 2" xfId="32088"/>
    <cellStyle name="T_NHUA TAN HOA 10-6,KCmoi_puma 16.1 6 3" xfId="8832"/>
    <cellStyle name="T_NHUA TAN HOA 10-6,KCmoi_puma 16.1 6 3 2" xfId="32089"/>
    <cellStyle name="T_NHUA TAN HOA 10-6,KCmoi_puma 16.1 6 4" xfId="22709"/>
    <cellStyle name="T_NHUA TAN HOA 10-6,KCmoi_puma 16.1 6 4 2" xfId="32090"/>
    <cellStyle name="T_NHUA TAN HOA 10-6,KCmoi_puma 16.1 6 5" xfId="32091"/>
    <cellStyle name="T_NHUA TAN HOA 10-6,KCmoi_puma 16.1 6 5 2" xfId="32092"/>
    <cellStyle name="T_NHUA TAN HOA 10-6,KCmoi_puma 16.1 6 6" xfId="32093"/>
    <cellStyle name="T_NHUA TAN HOA 10-6,KCmoi_puma 16.1 6 6 2" xfId="32094"/>
    <cellStyle name="T_NHUA TAN HOA 10-6,KCmoi_puma 16.1 6 7" xfId="32095"/>
    <cellStyle name="T_NHUA TAN HOA 10-6,KCmoi_puma 16.1 7" xfId="32097"/>
    <cellStyle name="T_NHUA TAN HOA 10-6,KCmoi_puma 16.1 7 2" xfId="32100"/>
    <cellStyle name="T_NHUA TAN HOA 10-6,KCmoi_puma 16.1 8" xfId="32101"/>
    <cellStyle name="T_NHUA TAN HOA 10-6,KCmoi_puma 16.1 8 2" xfId="32102"/>
    <cellStyle name="T_NHUA TAN HOA 10-6,KCmoi_puma 16.1 9" xfId="32103"/>
    <cellStyle name="T_NHUA TAN HOA 10-6,KCmoi_puma 16.1 9 2" xfId="32106"/>
    <cellStyle name="T_NHUA TAN HOA 10-6,KCmoi_puma 16.1_05. 080428- BOQ - Main construction(05May, 2008) Tai" xfId="32107"/>
    <cellStyle name="T_NHUA TAN HOA 10-6,KCmoi_puma 16.1_05. 080428- BOQ - Main construction(05May, 2008) Tai 10" xfId="32108"/>
    <cellStyle name="T_NHUA TAN HOA 10-6,KCmoi_puma 16.1_05. 080428- BOQ - Main construction(05May, 2008) Tai 10 2" xfId="32109"/>
    <cellStyle name="T_NHUA TAN HOA 10-6,KCmoi_puma 16.1_05. 080428- BOQ - Main construction(05May, 2008) Tai 11" xfId="32110"/>
    <cellStyle name="T_NHUA TAN HOA 10-6,KCmoi_puma 16.1_05. 080428- BOQ - Main construction(05May, 2008) Tai 11 2" xfId="32112"/>
    <cellStyle name="T_NHUA TAN HOA 10-6,KCmoi_puma 16.1_05. 080428- BOQ - Main construction(05May, 2008) Tai 2" xfId="32113"/>
    <cellStyle name="T_NHUA TAN HOA 10-6,KCmoi_puma 16.1_05. 080428- BOQ - Main construction(05May, 2008) Tai 2 2" xfId="20754"/>
    <cellStyle name="T_NHUA TAN HOA 10-6,KCmoi_puma 16.1_05. 080428- BOQ - Main construction(05May, 2008) Tai 2 2 2" xfId="20756"/>
    <cellStyle name="T_NHUA TAN HOA 10-6,KCmoi_puma 16.1_05. 080428- BOQ - Main construction(05May, 2008) Tai 2 2 2 2" xfId="32114"/>
    <cellStyle name="T_NHUA TAN HOA 10-6,KCmoi_puma 16.1_05. 080428- BOQ - Main construction(05May, 2008) Tai 2 2 3" xfId="22738"/>
    <cellStyle name="T_NHUA TAN HOA 10-6,KCmoi_puma 16.1_05. 080428- BOQ - Main construction(05May, 2008) Tai 2 2 3 2" xfId="1012"/>
    <cellStyle name="T_NHUA TAN HOA 10-6,KCmoi_puma 16.1_05. 080428- BOQ - Main construction(05May, 2008) Tai 2 2 4" xfId="32116"/>
    <cellStyle name="T_NHUA TAN HOA 10-6,KCmoi_puma 16.1_05. 080428- BOQ - Main construction(05May, 2008) Tai 2 2 4 2" xfId="32117"/>
    <cellStyle name="T_NHUA TAN HOA 10-6,KCmoi_puma 16.1_05. 080428- BOQ - Main construction(05May, 2008) Tai 2 2 5" xfId="32119"/>
    <cellStyle name="T_NHUA TAN HOA 10-6,KCmoi_puma 16.1_05. 080428- BOQ - Main construction(05May, 2008) Tai 2 2 5 2" xfId="32121"/>
    <cellStyle name="T_NHUA TAN HOA 10-6,KCmoi_puma 16.1_05. 080428- BOQ - Main construction(05May, 2008) Tai 2 2 6" xfId="32124"/>
    <cellStyle name="T_NHUA TAN HOA 10-6,KCmoi_puma 16.1_05. 080428- BOQ - Main construction(05May, 2008) Tai 2 2 6 2" xfId="32126"/>
    <cellStyle name="T_NHUA TAN HOA 10-6,KCmoi_puma 16.1_05. 080428- BOQ - Main construction(05May, 2008) Tai 2 2 7" xfId="32129"/>
    <cellStyle name="T_NHUA TAN HOA 10-6,KCmoi_puma 16.1_05. 080428- BOQ - Main construction(05May, 2008) Tai 2 3" xfId="20758"/>
    <cellStyle name="T_NHUA TAN HOA 10-6,KCmoi_puma 16.1_05. 080428- BOQ - Main construction(05May, 2008) Tai 2 3 2" xfId="20760"/>
    <cellStyle name="T_NHUA TAN HOA 10-6,KCmoi_puma 16.1_05. 080428- BOQ - Main construction(05May, 2008) Tai 2 3 2 2" xfId="32131"/>
    <cellStyle name="T_NHUA TAN HOA 10-6,KCmoi_puma 16.1_05. 080428- BOQ - Main construction(05May, 2008) Tai 2 3 3" xfId="22747"/>
    <cellStyle name="T_NHUA TAN HOA 10-6,KCmoi_puma 16.1_05. 080428- BOQ - Main construction(05May, 2008) Tai 2 3 3 2" xfId="32132"/>
    <cellStyle name="T_NHUA TAN HOA 10-6,KCmoi_puma 16.1_05. 080428- BOQ - Main construction(05May, 2008) Tai 2 3 4" xfId="32133"/>
    <cellStyle name="T_NHUA TAN HOA 10-6,KCmoi_puma 16.1_05. 080428- BOQ - Main construction(05May, 2008) Tai 2 3 4 2" xfId="32135"/>
    <cellStyle name="T_NHUA TAN HOA 10-6,KCmoi_puma 16.1_05. 080428- BOQ - Main construction(05May, 2008) Tai 2 3 5" xfId="32136"/>
    <cellStyle name="T_NHUA TAN HOA 10-6,KCmoi_puma 16.1_05. 080428- BOQ - Main construction(05May, 2008) Tai 2 3 5 2" xfId="32137"/>
    <cellStyle name="T_NHUA TAN HOA 10-6,KCmoi_puma 16.1_05. 080428- BOQ - Main construction(05May, 2008) Tai 2 3 6" xfId="32139"/>
    <cellStyle name="T_NHUA TAN HOA 10-6,KCmoi_puma 16.1_05. 080428- BOQ - Main construction(05May, 2008) Tai 2 3 6 2" xfId="32141"/>
    <cellStyle name="T_NHUA TAN HOA 10-6,KCmoi_puma 16.1_05. 080428- BOQ - Main construction(05May, 2008) Tai 2 3 7" xfId="32142"/>
    <cellStyle name="T_NHUA TAN HOA 10-6,KCmoi_puma 16.1_05. 080428- BOQ - Main construction(05May, 2008) Tai 2 4" xfId="1641"/>
    <cellStyle name="T_NHUA TAN HOA 10-6,KCmoi_puma 16.1_05. 080428- BOQ - Main construction(05May, 2008) Tai 2 4 2" xfId="14806"/>
    <cellStyle name="T_NHUA TAN HOA 10-6,KCmoi_puma 16.1_05. 080428- BOQ - Main construction(05May, 2008) Tai 2 5" xfId="10175"/>
    <cellStyle name="T_NHUA TAN HOA 10-6,KCmoi_puma 16.1_05. 080428- BOQ - Main construction(05May, 2008) Tai 2 5 2" xfId="5026"/>
    <cellStyle name="T_NHUA TAN HOA 10-6,KCmoi_puma 16.1_05. 080428- BOQ - Main construction(05May, 2008) Tai 2 6" xfId="10180"/>
    <cellStyle name="T_NHUA TAN HOA 10-6,KCmoi_puma 16.1_05. 080428- BOQ - Main construction(05May, 2008) Tai 2 6 2" xfId="10186"/>
    <cellStyle name="T_NHUA TAN HOA 10-6,KCmoi_puma 16.1_05. 080428- BOQ - Main construction(05May, 2008) Tai 2 7" xfId="10190"/>
    <cellStyle name="T_NHUA TAN HOA 10-6,KCmoi_puma 16.1_05. 080428- BOQ - Main construction(05May, 2008) Tai 2 7 2" xfId="10196"/>
    <cellStyle name="T_NHUA TAN HOA 10-6,KCmoi_puma 16.1_05. 080428- BOQ - Main construction(05May, 2008) Tai 2 8" xfId="5670"/>
    <cellStyle name="T_NHUA TAN HOA 10-6,KCmoi_puma 16.1_05. 080428- BOQ - Main construction(05May, 2008) Tai 2 8 2" xfId="10203"/>
    <cellStyle name="T_NHUA TAN HOA 10-6,KCmoi_puma 16.1_05. 080428- BOQ - Main construction(05May, 2008) Tai 3" xfId="3578"/>
    <cellStyle name="T_NHUA TAN HOA 10-6,KCmoi_puma 16.1_05. 080428- BOQ - Main construction(05May, 2008) Tai 3 2" xfId="20766"/>
    <cellStyle name="T_NHUA TAN HOA 10-6,KCmoi_puma 16.1_05. 080428- BOQ - Main construction(05May, 2008) Tai 3 2 2" xfId="20768"/>
    <cellStyle name="T_NHUA TAN HOA 10-6,KCmoi_puma 16.1_05. 080428- BOQ - Main construction(05May, 2008) Tai 3 2 2 2" xfId="350"/>
    <cellStyle name="T_NHUA TAN HOA 10-6,KCmoi_puma 16.1_05. 080428- BOQ - Main construction(05May, 2008) Tai 3 2 3" xfId="22762"/>
    <cellStyle name="T_NHUA TAN HOA 10-6,KCmoi_puma 16.1_05. 080428- BOQ - Main construction(05May, 2008) Tai 3 2 3 2" xfId="8202"/>
    <cellStyle name="T_NHUA TAN HOA 10-6,KCmoi_puma 16.1_05. 080428- BOQ - Main construction(05May, 2008) Tai 3 2 4" xfId="32143"/>
    <cellStyle name="T_NHUA TAN HOA 10-6,KCmoi_puma 16.1_05. 080428- BOQ - Main construction(05May, 2008) Tai 3 2 4 2" xfId="32144"/>
    <cellStyle name="T_NHUA TAN HOA 10-6,KCmoi_puma 16.1_05. 080428- BOQ - Main construction(05May, 2008) Tai 3 2 5" xfId="32145"/>
    <cellStyle name="T_NHUA TAN HOA 10-6,KCmoi_puma 16.1_05. 080428- BOQ - Main construction(05May, 2008) Tai 3 2 5 2" xfId="32146"/>
    <cellStyle name="T_NHUA TAN HOA 10-6,KCmoi_puma 16.1_05. 080428- BOQ - Main construction(05May, 2008) Tai 3 2 6" xfId="32147"/>
    <cellStyle name="T_NHUA TAN HOA 10-6,KCmoi_puma 16.1_05. 080428- BOQ - Main construction(05May, 2008) Tai 3 2 6 2" xfId="31654"/>
    <cellStyle name="T_NHUA TAN HOA 10-6,KCmoi_puma 16.1_05. 080428- BOQ - Main construction(05May, 2008) Tai 3 2 7" xfId="32148"/>
    <cellStyle name="T_NHUA TAN HOA 10-6,KCmoi_puma 16.1_05. 080428- BOQ - Main construction(05May, 2008) Tai 3 3" xfId="20770"/>
    <cellStyle name="T_NHUA TAN HOA 10-6,KCmoi_puma 16.1_05. 080428- BOQ - Main construction(05May, 2008) Tai 3 3 2" xfId="20772"/>
    <cellStyle name="T_NHUA TAN HOA 10-6,KCmoi_puma 16.1_05. 080428- BOQ - Main construction(05May, 2008) Tai 3 3 2 2" xfId="32150"/>
    <cellStyle name="T_NHUA TAN HOA 10-6,KCmoi_puma 16.1_05. 080428- BOQ - Main construction(05May, 2008) Tai 3 3 3" xfId="22766"/>
    <cellStyle name="T_NHUA TAN HOA 10-6,KCmoi_puma 16.1_05. 080428- BOQ - Main construction(05May, 2008) Tai 3 3 3 2" xfId="23944"/>
    <cellStyle name="T_NHUA TAN HOA 10-6,KCmoi_puma 16.1_05. 080428- BOQ - Main construction(05May, 2008) Tai 3 3 4" xfId="23951"/>
    <cellStyle name="T_NHUA TAN HOA 10-6,KCmoi_puma 16.1_05. 080428- BOQ - Main construction(05May, 2008) Tai 3 3 4 2" xfId="23954"/>
    <cellStyle name="T_NHUA TAN HOA 10-6,KCmoi_puma 16.1_05. 080428- BOQ - Main construction(05May, 2008) Tai 3 3 5" xfId="23968"/>
    <cellStyle name="T_NHUA TAN HOA 10-6,KCmoi_puma 16.1_05. 080428- BOQ - Main construction(05May, 2008) Tai 3 3 5 2" xfId="23972"/>
    <cellStyle name="T_NHUA TAN HOA 10-6,KCmoi_puma 16.1_05. 080428- BOQ - Main construction(05May, 2008) Tai 3 3 6" xfId="23976"/>
    <cellStyle name="T_NHUA TAN HOA 10-6,KCmoi_puma 16.1_05. 080428- BOQ - Main construction(05May, 2008) Tai 3 3 6 2" xfId="19126"/>
    <cellStyle name="T_NHUA TAN HOA 10-6,KCmoi_puma 16.1_05. 080428- BOQ - Main construction(05May, 2008) Tai 3 3 7" xfId="20054"/>
    <cellStyle name="T_NHUA TAN HOA 10-6,KCmoi_puma 16.1_05. 080428- BOQ - Main construction(05May, 2008) Tai 3 4" xfId="20774"/>
    <cellStyle name="T_NHUA TAN HOA 10-6,KCmoi_puma 16.1_05. 080428- BOQ - Main construction(05May, 2008) Tai 3 4 2" xfId="16300"/>
    <cellStyle name="T_NHUA TAN HOA 10-6,KCmoi_puma 16.1_05. 080428- BOQ - Main construction(05May, 2008) Tai 3 5" xfId="2889"/>
    <cellStyle name="T_NHUA TAN HOA 10-6,KCmoi_puma 16.1_05. 080428- BOQ - Main construction(05May, 2008) Tai 3 5 2" xfId="5874"/>
    <cellStyle name="T_NHUA TAN HOA 10-6,KCmoi_puma 16.1_05. 080428- BOQ - Main construction(05May, 2008) Tai 3 6" xfId="10221"/>
    <cellStyle name="T_NHUA TAN HOA 10-6,KCmoi_puma 16.1_05. 080428- BOQ - Main construction(05May, 2008) Tai 3 6 2" xfId="10227"/>
    <cellStyle name="T_NHUA TAN HOA 10-6,KCmoi_puma 16.1_05. 080428- BOQ - Main construction(05May, 2008) Tai 3 7" xfId="10231"/>
    <cellStyle name="T_NHUA TAN HOA 10-6,KCmoi_puma 16.1_05. 080428- BOQ - Main construction(05May, 2008) Tai 3 7 2" xfId="12675"/>
    <cellStyle name="T_NHUA TAN HOA 10-6,KCmoi_puma 16.1_05. 080428- BOQ - Main construction(05May, 2008) Tai 3 8" xfId="10235"/>
    <cellStyle name="T_NHUA TAN HOA 10-6,KCmoi_puma 16.1_05. 080428- BOQ - Main construction(05May, 2008) Tai 3 8 2" xfId="8117"/>
    <cellStyle name="T_NHUA TAN HOA 10-6,KCmoi_puma 16.1_05. 080428- BOQ - Main construction(05May, 2008) Tai 4" xfId="24954"/>
    <cellStyle name="T_NHUA TAN HOA 10-6,KCmoi_puma 16.1_05. 080428- BOQ - Main construction(05May, 2008) Tai 4 2" xfId="6928"/>
    <cellStyle name="T_NHUA TAN HOA 10-6,KCmoi_puma 16.1_05. 080428- BOQ - Main construction(05May, 2008) Tai 4 2 2" xfId="32152"/>
    <cellStyle name="T_NHUA TAN HOA 10-6,KCmoi_puma 16.1_05. 080428- BOQ - Main construction(05May, 2008) Tai 4 3" xfId="32153"/>
    <cellStyle name="T_NHUA TAN HOA 10-6,KCmoi_puma 16.1_05. 080428- BOQ - Main construction(05May, 2008) Tai 4 3 2" xfId="32155"/>
    <cellStyle name="T_NHUA TAN HOA 10-6,KCmoi_puma 16.1_05. 080428- BOQ - Main construction(05May, 2008) Tai 4 4" xfId="32156"/>
    <cellStyle name="T_NHUA TAN HOA 10-6,KCmoi_puma 16.1_05. 080428- BOQ - Main construction(05May, 2008) Tai 4 4 2" xfId="16459"/>
    <cellStyle name="T_NHUA TAN HOA 10-6,KCmoi_puma 16.1_05. 080428- BOQ - Main construction(05May, 2008) Tai 4 5" xfId="10254"/>
    <cellStyle name="T_NHUA TAN HOA 10-6,KCmoi_puma 16.1_05. 080428- BOQ - Main construction(05May, 2008) Tai 4 5 2" xfId="16516"/>
    <cellStyle name="T_NHUA TAN HOA 10-6,KCmoi_puma 16.1_05. 080428- BOQ - Main construction(05May, 2008) Tai 4 6" xfId="32157"/>
    <cellStyle name="T_NHUA TAN HOA 10-6,KCmoi_puma 16.1_05. 080428- BOQ - Main construction(05May, 2008) Tai 4 6 2" xfId="16566"/>
    <cellStyle name="T_NHUA TAN HOA 10-6,KCmoi_puma 16.1_05. 080428- BOQ - Main construction(05May, 2008) Tai 4 7" xfId="3614"/>
    <cellStyle name="T_NHUA TAN HOA 10-6,KCmoi_puma 16.1_05. 080428- BOQ - Main construction(05May, 2008) Tai 5" xfId="32158"/>
    <cellStyle name="T_NHUA TAN HOA 10-6,KCmoi_puma 16.1_05. 080428- BOQ - Main construction(05May, 2008) Tai 5 2" xfId="32160"/>
    <cellStyle name="T_NHUA TAN HOA 10-6,KCmoi_puma 16.1_05. 080428- BOQ - Main construction(05May, 2008) Tai 5 2 2" xfId="32161"/>
    <cellStyle name="T_NHUA TAN HOA 10-6,KCmoi_puma 16.1_05. 080428- BOQ - Main construction(05May, 2008) Tai 5 3" xfId="32162"/>
    <cellStyle name="T_NHUA TAN HOA 10-6,KCmoi_puma 16.1_05. 080428- BOQ - Main construction(05May, 2008) Tai 5 3 2" xfId="32163"/>
    <cellStyle name="T_NHUA TAN HOA 10-6,KCmoi_puma 16.1_05. 080428- BOQ - Main construction(05May, 2008) Tai 5 4" xfId="32164"/>
    <cellStyle name="T_NHUA TAN HOA 10-6,KCmoi_puma 16.1_05. 080428- BOQ - Main construction(05May, 2008) Tai 5 4 2" xfId="32165"/>
    <cellStyle name="T_NHUA TAN HOA 10-6,KCmoi_puma 16.1_05. 080428- BOQ - Main construction(05May, 2008) Tai 5 5" xfId="10258"/>
    <cellStyle name="T_NHUA TAN HOA 10-6,KCmoi_puma 16.1_05. 080428- BOQ - Main construction(05May, 2008) Tai 5 5 2" xfId="32166"/>
    <cellStyle name="T_NHUA TAN HOA 10-6,KCmoi_puma 16.1_05. 080428- BOQ - Main construction(05May, 2008) Tai 5 6" xfId="32167"/>
    <cellStyle name="T_NHUA TAN HOA 10-6,KCmoi_puma 16.1_05. 080428- BOQ - Main construction(05May, 2008) Tai 5 6 2" xfId="32168"/>
    <cellStyle name="T_NHUA TAN HOA 10-6,KCmoi_puma 16.1_05. 080428- BOQ - Main construction(05May, 2008) Tai 5 7" xfId="13235"/>
    <cellStyle name="T_NHUA TAN HOA 10-6,KCmoi_puma 16.1_05. 080428- BOQ - Main construction(05May, 2008) Tai 6" xfId="32169"/>
    <cellStyle name="T_NHUA TAN HOA 10-6,KCmoi_puma 16.1_05. 080428- BOQ - Main construction(05May, 2008) Tai 6 2" xfId="32171"/>
    <cellStyle name="T_NHUA TAN HOA 10-6,KCmoi_puma 16.1_05. 080428- BOQ - Main construction(05May, 2008) Tai 6 2 2" xfId="32172"/>
    <cellStyle name="T_NHUA TAN HOA 10-6,KCmoi_puma 16.1_05. 080428- BOQ - Main construction(05May, 2008) Tai 6 3" xfId="32173"/>
    <cellStyle name="T_NHUA TAN HOA 10-6,KCmoi_puma 16.1_05. 080428- BOQ - Main construction(05May, 2008) Tai 6 3 2" xfId="32174"/>
    <cellStyle name="T_NHUA TAN HOA 10-6,KCmoi_puma 16.1_05. 080428- BOQ - Main construction(05May, 2008) Tai 6 4" xfId="32175"/>
    <cellStyle name="T_NHUA TAN HOA 10-6,KCmoi_puma 16.1_05. 080428- BOQ - Main construction(05May, 2008) Tai 6 4 2" xfId="32176"/>
    <cellStyle name="T_NHUA TAN HOA 10-6,KCmoi_puma 16.1_05. 080428- BOQ - Main construction(05May, 2008) Tai 6 5" xfId="10263"/>
    <cellStyle name="T_NHUA TAN HOA 10-6,KCmoi_puma 16.1_05. 080428- BOQ - Main construction(05May, 2008) Tai 6 5 2" xfId="21434"/>
    <cellStyle name="T_NHUA TAN HOA 10-6,KCmoi_puma 16.1_05. 080428- BOQ - Main construction(05May, 2008) Tai 6 6" xfId="32177"/>
    <cellStyle name="T_NHUA TAN HOA 10-6,KCmoi_puma 16.1_05. 080428- BOQ - Main construction(05May, 2008) Tai 6 6 2" xfId="13360"/>
    <cellStyle name="T_NHUA TAN HOA 10-6,KCmoi_puma 16.1_05. 080428- BOQ - Main construction(05May, 2008) Tai 6 7" xfId="6257"/>
    <cellStyle name="T_NHUA TAN HOA 10-6,KCmoi_puma 16.1_05. 080428- BOQ - Main construction(05May, 2008) Tai 7" xfId="32178"/>
    <cellStyle name="T_NHUA TAN HOA 10-6,KCmoi_puma 16.1_05. 080428- BOQ - Main construction(05May, 2008) Tai 7 2" xfId="32179"/>
    <cellStyle name="T_NHUA TAN HOA 10-6,KCmoi_puma 16.1_05. 080428- BOQ - Main construction(05May, 2008) Tai 8" xfId="32180"/>
    <cellStyle name="T_NHUA TAN HOA 10-6,KCmoi_puma 16.1_05. 080428- BOQ - Main construction(05May, 2008) Tai 8 2" xfId="32181"/>
    <cellStyle name="T_NHUA TAN HOA 10-6,KCmoi_puma 16.1_05. 080428- BOQ - Main construction(05May, 2008) Tai 9" xfId="20599"/>
    <cellStyle name="T_NHUA TAN HOA 10-6,KCmoi_puma 16.1_05. 080428- BOQ - Main construction(05May, 2008) Tai 9 2" xfId="32182"/>
    <cellStyle name="T_NHUA TAN HOA 10-6,KCmoi_puma 16.1_Addendum- BOQ - Main construction-r.2" xfId="6481"/>
    <cellStyle name="T_NHUA TAN HOA 10-6,KCmoi_puma 16.1_Addendum- BOQ - Main construction-r.2 10" xfId="32184"/>
    <cellStyle name="T_NHUA TAN HOA 10-6,KCmoi_puma 16.1_Addendum- BOQ - Main construction-r.2 10 2" xfId="12552"/>
    <cellStyle name="T_NHUA TAN HOA 10-6,KCmoi_puma 16.1_Addendum- BOQ - Main construction-r.2 11" xfId="32186"/>
    <cellStyle name="T_NHUA TAN HOA 10-6,KCmoi_puma 16.1_Addendum- BOQ - Main construction-r.2 11 2" xfId="32190"/>
    <cellStyle name="T_NHUA TAN HOA 10-6,KCmoi_puma 16.1_Addendum- BOQ - Main construction-r.2 2" xfId="32191"/>
    <cellStyle name="T_NHUA TAN HOA 10-6,KCmoi_puma 16.1_Addendum- BOQ - Main construction-r.2 2 2" xfId="21106"/>
    <cellStyle name="T_NHUA TAN HOA 10-6,KCmoi_puma 16.1_Addendum- BOQ - Main construction-r.2 2 2 2" xfId="15887"/>
    <cellStyle name="T_NHUA TAN HOA 10-6,KCmoi_puma 16.1_Addendum- BOQ - Main construction-r.2 2 2 2 2" xfId="32193"/>
    <cellStyle name="T_NHUA TAN HOA 10-6,KCmoi_puma 16.1_Addendum- BOQ - Main construction-r.2 2 2 3" xfId="32194"/>
    <cellStyle name="T_NHUA TAN HOA 10-6,KCmoi_puma 16.1_Addendum- BOQ - Main construction-r.2 2 2 3 2" xfId="32195"/>
    <cellStyle name="T_NHUA TAN HOA 10-6,KCmoi_puma 16.1_Addendum- BOQ - Main construction-r.2 2 2 4" xfId="32196"/>
    <cellStyle name="T_NHUA TAN HOA 10-6,KCmoi_puma 16.1_Addendum- BOQ - Main construction-r.2 2 2 4 2" xfId="32197"/>
    <cellStyle name="T_NHUA TAN HOA 10-6,KCmoi_puma 16.1_Addendum- BOQ - Main construction-r.2 2 2 5" xfId="32199"/>
    <cellStyle name="T_NHUA TAN HOA 10-6,KCmoi_puma 16.1_Addendum- BOQ - Main construction-r.2 2 2 5 2" xfId="32200"/>
    <cellStyle name="T_NHUA TAN HOA 10-6,KCmoi_puma 16.1_Addendum- BOQ - Main construction-r.2 2 2 6" xfId="32201"/>
    <cellStyle name="T_NHUA TAN HOA 10-6,KCmoi_puma 16.1_Addendum- BOQ - Main construction-r.2 2 2 6 2" xfId="32202"/>
    <cellStyle name="T_NHUA TAN HOA 10-6,KCmoi_puma 16.1_Addendum- BOQ - Main construction-r.2 2 2 7" xfId="11022"/>
    <cellStyle name="T_NHUA TAN HOA 10-6,KCmoi_puma 16.1_Addendum- BOQ - Main construction-r.2 2 3" xfId="21109"/>
    <cellStyle name="T_NHUA TAN HOA 10-6,KCmoi_puma 16.1_Addendum- BOQ - Main construction-r.2 2 3 2" xfId="21112"/>
    <cellStyle name="T_NHUA TAN HOA 10-6,KCmoi_puma 16.1_Addendum- BOQ - Main construction-r.2 2 3 2 2" xfId="32203"/>
    <cellStyle name="T_NHUA TAN HOA 10-6,KCmoi_puma 16.1_Addendum- BOQ - Main construction-r.2 2 3 3" xfId="32204"/>
    <cellStyle name="T_NHUA TAN HOA 10-6,KCmoi_puma 16.1_Addendum- BOQ - Main construction-r.2 2 3 3 2" xfId="32205"/>
    <cellStyle name="T_NHUA TAN HOA 10-6,KCmoi_puma 16.1_Addendum- BOQ - Main construction-r.2 2 3 4" xfId="32206"/>
    <cellStyle name="T_NHUA TAN HOA 10-6,KCmoi_puma 16.1_Addendum- BOQ - Main construction-r.2 2 3 4 2" xfId="32207"/>
    <cellStyle name="T_NHUA TAN HOA 10-6,KCmoi_puma 16.1_Addendum- BOQ - Main construction-r.2 2 3 5" xfId="32208"/>
    <cellStyle name="T_NHUA TAN HOA 10-6,KCmoi_puma 16.1_Addendum- BOQ - Main construction-r.2 2 3 5 2" xfId="32209"/>
    <cellStyle name="T_NHUA TAN HOA 10-6,KCmoi_puma 16.1_Addendum- BOQ - Main construction-r.2 2 3 6" xfId="32210"/>
    <cellStyle name="T_NHUA TAN HOA 10-6,KCmoi_puma 16.1_Addendum- BOQ - Main construction-r.2 2 3 6 2" xfId="32212"/>
    <cellStyle name="T_NHUA TAN HOA 10-6,KCmoi_puma 16.1_Addendum- BOQ - Main construction-r.2 2 3 7" xfId="11045"/>
    <cellStyle name="T_NHUA TAN HOA 10-6,KCmoi_puma 16.1_Addendum- BOQ - Main construction-r.2 2 4" xfId="2433"/>
    <cellStyle name="T_NHUA TAN HOA 10-6,KCmoi_puma 16.1_Addendum- BOQ - Main construction-r.2 2 4 2" xfId="21114"/>
    <cellStyle name="T_NHUA TAN HOA 10-6,KCmoi_puma 16.1_Addendum- BOQ - Main construction-r.2 2 5" xfId="21116"/>
    <cellStyle name="T_NHUA TAN HOA 10-6,KCmoi_puma 16.1_Addendum- BOQ - Main construction-r.2 2 5 2" xfId="21118"/>
    <cellStyle name="T_NHUA TAN HOA 10-6,KCmoi_puma 16.1_Addendum- BOQ - Main construction-r.2 2 6" xfId="21120"/>
    <cellStyle name="T_NHUA TAN HOA 10-6,KCmoi_puma 16.1_Addendum- BOQ - Main construction-r.2 2 6 2" xfId="640"/>
    <cellStyle name="T_NHUA TAN HOA 10-6,KCmoi_puma 16.1_Addendum- BOQ - Main construction-r.2 2 7" xfId="32213"/>
    <cellStyle name="T_NHUA TAN HOA 10-6,KCmoi_puma 16.1_Addendum- BOQ - Main construction-r.2 2 7 2" xfId="32214"/>
    <cellStyle name="T_NHUA TAN HOA 10-6,KCmoi_puma 16.1_Addendum- BOQ - Main construction-r.2 2 8" xfId="32215"/>
    <cellStyle name="T_NHUA TAN HOA 10-6,KCmoi_puma 16.1_Addendum- BOQ - Main construction-r.2 2 8 2" xfId="32219"/>
    <cellStyle name="T_NHUA TAN HOA 10-6,KCmoi_puma 16.1_Addendum- BOQ - Main construction-r.2 3" xfId="32222"/>
    <cellStyle name="T_NHUA TAN HOA 10-6,KCmoi_puma 16.1_Addendum- BOQ - Main construction-r.2 3 2" xfId="1476"/>
    <cellStyle name="T_NHUA TAN HOA 10-6,KCmoi_puma 16.1_Addendum- BOQ - Main construction-r.2 3 2 2" xfId="15955"/>
    <cellStyle name="T_NHUA TAN HOA 10-6,KCmoi_puma 16.1_Addendum- BOQ - Main construction-r.2 3 2 2 2" xfId="3299"/>
    <cellStyle name="T_NHUA TAN HOA 10-6,KCmoi_puma 16.1_Addendum- BOQ - Main construction-r.2 3 2 3" xfId="32223"/>
    <cellStyle name="T_NHUA TAN HOA 10-6,KCmoi_puma 16.1_Addendum- BOQ - Main construction-r.2 3 2 3 2" xfId="32224"/>
    <cellStyle name="T_NHUA TAN HOA 10-6,KCmoi_puma 16.1_Addendum- BOQ - Main construction-r.2 3 2 4" xfId="32225"/>
    <cellStyle name="T_NHUA TAN HOA 10-6,KCmoi_puma 16.1_Addendum- BOQ - Main construction-r.2 3 2 4 2" xfId="6438"/>
    <cellStyle name="T_NHUA TAN HOA 10-6,KCmoi_puma 16.1_Addendum- BOQ - Main construction-r.2 3 2 5" xfId="32226"/>
    <cellStyle name="T_NHUA TAN HOA 10-6,KCmoi_puma 16.1_Addendum- BOQ - Main construction-r.2 3 2 5 2" xfId="2950"/>
    <cellStyle name="T_NHUA TAN HOA 10-6,KCmoi_puma 16.1_Addendum- BOQ - Main construction-r.2 3 2 6" xfId="32228"/>
    <cellStyle name="T_NHUA TAN HOA 10-6,KCmoi_puma 16.1_Addendum- BOQ - Main construction-r.2 3 2 6 2" xfId="32229"/>
    <cellStyle name="T_NHUA TAN HOA 10-6,KCmoi_puma 16.1_Addendum- BOQ - Main construction-r.2 3 2 7" xfId="32231"/>
    <cellStyle name="T_NHUA TAN HOA 10-6,KCmoi_puma 16.1_Addendum- BOQ - Main construction-r.2 3 3" xfId="21128"/>
    <cellStyle name="T_NHUA TAN HOA 10-6,KCmoi_puma 16.1_Addendum- BOQ - Main construction-r.2 3 3 2" xfId="21131"/>
    <cellStyle name="T_NHUA TAN HOA 10-6,KCmoi_puma 16.1_Addendum- BOQ - Main construction-r.2 3 3 2 2" xfId="32232"/>
    <cellStyle name="T_NHUA TAN HOA 10-6,KCmoi_puma 16.1_Addendum- BOQ - Main construction-r.2 3 3 3" xfId="32233"/>
    <cellStyle name="T_NHUA TAN HOA 10-6,KCmoi_puma 16.1_Addendum- BOQ - Main construction-r.2 3 3 3 2" xfId="32234"/>
    <cellStyle name="T_NHUA TAN HOA 10-6,KCmoi_puma 16.1_Addendum- BOQ - Main construction-r.2 3 3 4" xfId="32235"/>
    <cellStyle name="T_NHUA TAN HOA 10-6,KCmoi_puma 16.1_Addendum- BOQ - Main construction-r.2 3 3 4 2" xfId="32236"/>
    <cellStyle name="T_NHUA TAN HOA 10-6,KCmoi_puma 16.1_Addendum- BOQ - Main construction-r.2 3 3 5" xfId="32237"/>
    <cellStyle name="T_NHUA TAN HOA 10-6,KCmoi_puma 16.1_Addendum- BOQ - Main construction-r.2 3 3 5 2" xfId="32239"/>
    <cellStyle name="T_NHUA TAN HOA 10-6,KCmoi_puma 16.1_Addendum- BOQ - Main construction-r.2 3 3 6" xfId="32242"/>
    <cellStyle name="T_NHUA TAN HOA 10-6,KCmoi_puma 16.1_Addendum- BOQ - Main construction-r.2 3 3 6 2" xfId="32244"/>
    <cellStyle name="T_NHUA TAN HOA 10-6,KCmoi_puma 16.1_Addendum- BOQ - Main construction-r.2 3 3 7" xfId="32247"/>
    <cellStyle name="T_NHUA TAN HOA 10-6,KCmoi_puma 16.1_Addendum- BOQ - Main construction-r.2 3 4" xfId="21133"/>
    <cellStyle name="T_NHUA TAN HOA 10-6,KCmoi_puma 16.1_Addendum- BOQ - Main construction-r.2 3 4 2" xfId="21135"/>
    <cellStyle name="T_NHUA TAN HOA 10-6,KCmoi_puma 16.1_Addendum- BOQ - Main construction-r.2 3 5" xfId="21137"/>
    <cellStyle name="T_NHUA TAN HOA 10-6,KCmoi_puma 16.1_Addendum- BOQ - Main construction-r.2 3 5 2" xfId="4868"/>
    <cellStyle name="T_NHUA TAN HOA 10-6,KCmoi_puma 16.1_Addendum- BOQ - Main construction-r.2 3 6" xfId="21139"/>
    <cellStyle name="T_NHUA TAN HOA 10-6,KCmoi_puma 16.1_Addendum- BOQ - Main construction-r.2 3 6 2" xfId="32248"/>
    <cellStyle name="T_NHUA TAN HOA 10-6,KCmoi_puma 16.1_Addendum- BOQ - Main construction-r.2 3 7" xfId="2999"/>
    <cellStyle name="T_NHUA TAN HOA 10-6,KCmoi_puma 16.1_Addendum- BOQ - Main construction-r.2 3 7 2" xfId="27674"/>
    <cellStyle name="T_NHUA TAN HOA 10-6,KCmoi_puma 16.1_Addendum- BOQ - Main construction-r.2 3 8" xfId="32249"/>
    <cellStyle name="T_NHUA TAN HOA 10-6,KCmoi_puma 16.1_Addendum- BOQ - Main construction-r.2 3 8 2" xfId="32252"/>
    <cellStyle name="T_NHUA TAN HOA 10-6,KCmoi_puma 16.1_Addendum- BOQ - Main construction-r.2 4" xfId="32255"/>
    <cellStyle name="T_NHUA TAN HOA 10-6,KCmoi_puma 16.1_Addendum- BOQ - Main construction-r.2 4 2" xfId="21149"/>
    <cellStyle name="T_NHUA TAN HOA 10-6,KCmoi_puma 16.1_Addendum- BOQ - Main construction-r.2 4 2 2" xfId="12413"/>
    <cellStyle name="T_NHUA TAN HOA 10-6,KCmoi_puma 16.1_Addendum- BOQ - Main construction-r.2 4 3" xfId="21151"/>
    <cellStyle name="T_NHUA TAN HOA 10-6,KCmoi_puma 16.1_Addendum- BOQ - Main construction-r.2 4 3 2" xfId="12568"/>
    <cellStyle name="T_NHUA TAN HOA 10-6,KCmoi_puma 16.1_Addendum- BOQ - Main construction-r.2 4 4" xfId="21154"/>
    <cellStyle name="T_NHUA TAN HOA 10-6,KCmoi_puma 16.1_Addendum- BOQ - Main construction-r.2 4 4 2" xfId="14256"/>
    <cellStyle name="T_NHUA TAN HOA 10-6,KCmoi_puma 16.1_Addendum- BOQ - Main construction-r.2 4 5" xfId="21156"/>
    <cellStyle name="T_NHUA TAN HOA 10-6,KCmoi_puma 16.1_Addendum- BOQ - Main construction-r.2 4 5 2" xfId="14281"/>
    <cellStyle name="T_NHUA TAN HOA 10-6,KCmoi_puma 16.1_Addendum- BOQ - Main construction-r.2 4 6" xfId="21158"/>
    <cellStyle name="T_NHUA TAN HOA 10-6,KCmoi_puma 16.1_Addendum- BOQ - Main construction-r.2 4 6 2" xfId="32256"/>
    <cellStyle name="T_NHUA TAN HOA 10-6,KCmoi_puma 16.1_Addendum- BOQ - Main construction-r.2 4 7" xfId="32257"/>
    <cellStyle name="T_NHUA TAN HOA 10-6,KCmoi_puma 16.1_Addendum- BOQ - Main construction-r.2 5" xfId="7775"/>
    <cellStyle name="T_NHUA TAN HOA 10-6,KCmoi_puma 16.1_Addendum- BOQ - Main construction-r.2 5 2" xfId="32258"/>
    <cellStyle name="T_NHUA TAN HOA 10-6,KCmoi_puma 16.1_Addendum- BOQ - Main construction-r.2 5 2 2" xfId="20683"/>
    <cellStyle name="T_NHUA TAN HOA 10-6,KCmoi_puma 16.1_Addendum- BOQ - Main construction-r.2 5 3" xfId="32259"/>
    <cellStyle name="T_NHUA TAN HOA 10-6,KCmoi_puma 16.1_Addendum- BOQ - Main construction-r.2 5 3 2" xfId="32261"/>
    <cellStyle name="T_NHUA TAN HOA 10-6,KCmoi_puma 16.1_Addendum- BOQ - Main construction-r.2 5 4" xfId="32262"/>
    <cellStyle name="T_NHUA TAN HOA 10-6,KCmoi_puma 16.1_Addendum- BOQ - Main construction-r.2 5 4 2" xfId="6186"/>
    <cellStyle name="T_NHUA TAN HOA 10-6,KCmoi_puma 16.1_Addendum- BOQ - Main construction-r.2 5 5" xfId="32263"/>
    <cellStyle name="T_NHUA TAN HOA 10-6,KCmoi_puma 16.1_Addendum- BOQ - Main construction-r.2 5 5 2" xfId="32264"/>
    <cellStyle name="T_NHUA TAN HOA 10-6,KCmoi_puma 16.1_Addendum- BOQ - Main construction-r.2 5 6" xfId="32265"/>
    <cellStyle name="T_NHUA TAN HOA 10-6,KCmoi_puma 16.1_Addendum- BOQ - Main construction-r.2 5 6 2" xfId="32266"/>
    <cellStyle name="T_NHUA TAN HOA 10-6,KCmoi_puma 16.1_Addendum- BOQ - Main construction-r.2 5 7" xfId="32267"/>
    <cellStyle name="T_NHUA TAN HOA 10-6,KCmoi_puma 16.1_Addendum- BOQ - Main construction-r.2 6" xfId="32268"/>
    <cellStyle name="T_NHUA TAN HOA 10-6,KCmoi_puma 16.1_Addendum- BOQ - Main construction-r.2 6 2" xfId="32269"/>
    <cellStyle name="T_NHUA TAN HOA 10-6,KCmoi_puma 16.1_Addendum- BOQ - Main construction-r.2 6 2 2" xfId="18544"/>
    <cellStyle name="T_NHUA TAN HOA 10-6,KCmoi_puma 16.1_Addendum- BOQ - Main construction-r.2 6 3" xfId="32270"/>
    <cellStyle name="T_NHUA TAN HOA 10-6,KCmoi_puma 16.1_Addendum- BOQ - Main construction-r.2 6 3 2" xfId="32271"/>
    <cellStyle name="T_NHUA TAN HOA 10-6,KCmoi_puma 16.1_Addendum- BOQ - Main construction-r.2 6 4" xfId="32272"/>
    <cellStyle name="T_NHUA TAN HOA 10-6,KCmoi_puma 16.1_Addendum- BOQ - Main construction-r.2 6 4 2" xfId="32273"/>
    <cellStyle name="T_NHUA TAN HOA 10-6,KCmoi_puma 16.1_Addendum- BOQ - Main construction-r.2 6 5" xfId="30614"/>
    <cellStyle name="T_NHUA TAN HOA 10-6,KCmoi_puma 16.1_Addendum- BOQ - Main construction-r.2 6 5 2" xfId="30617"/>
    <cellStyle name="T_NHUA TAN HOA 10-6,KCmoi_puma 16.1_Addendum- BOQ - Main construction-r.2 6 6" xfId="4845"/>
    <cellStyle name="T_NHUA TAN HOA 10-6,KCmoi_puma 16.1_Addendum- BOQ - Main construction-r.2 6 6 2" xfId="30619"/>
    <cellStyle name="T_NHUA TAN HOA 10-6,KCmoi_puma 16.1_Addendum- BOQ - Main construction-r.2 6 7" xfId="30621"/>
    <cellStyle name="T_NHUA TAN HOA 10-6,KCmoi_puma 16.1_Addendum- BOQ - Main construction-r.2 7" xfId="24373"/>
    <cellStyle name="T_NHUA TAN HOA 10-6,KCmoi_puma 16.1_Addendum- BOQ - Main construction-r.2 7 2" xfId="20456"/>
    <cellStyle name="T_NHUA TAN HOA 10-6,KCmoi_puma 16.1_Addendum- BOQ - Main construction-r.2 8" xfId="7180"/>
    <cellStyle name="T_NHUA TAN HOA 10-6,KCmoi_puma 16.1_Addendum- BOQ - Main construction-r.2 8 2" xfId="17836"/>
    <cellStyle name="T_NHUA TAN HOA 10-6,KCmoi_puma 16.1_Addendum- BOQ - Main construction-r.2 9" xfId="32274"/>
    <cellStyle name="T_NHUA TAN HOA 10-6,KCmoi_puma 16.1_Addendum- BOQ - Main construction-r.2 9 2" xfId="32275"/>
    <cellStyle name="T_NHUA TAN HOA 10-6,KCmoi_puma 16.1_BOQ - Puma - Main construction (20May, 2008)" xfId="32276"/>
    <cellStyle name="T_NHUA TAN HOA 10-6,KCmoi_puma 16.1_BOQ - Puma - Main construction (20May, 2008) 10" xfId="32277"/>
    <cellStyle name="T_NHUA TAN HOA 10-6,KCmoi_puma 16.1_BOQ - Puma - Main construction (20May, 2008) 10 2" xfId="32280"/>
    <cellStyle name="T_NHUA TAN HOA 10-6,KCmoi_puma 16.1_BOQ - Puma - Main construction (20May, 2008) 11" xfId="28726"/>
    <cellStyle name="T_NHUA TAN HOA 10-6,KCmoi_puma 16.1_BOQ - Puma - Main construction (20May, 2008) 11 2" xfId="18852"/>
    <cellStyle name="T_NHUA TAN HOA 10-6,KCmoi_puma 16.1_BOQ - Puma - Main construction (20May, 2008) 2" xfId="32282"/>
    <cellStyle name="T_NHUA TAN HOA 10-6,KCmoi_puma 16.1_BOQ - Puma - Main construction (20May, 2008) 2 2" xfId="8339"/>
    <cellStyle name="T_NHUA TAN HOA 10-6,KCmoi_puma 16.1_BOQ - Puma - Main construction (20May, 2008) 2 2 2" xfId="8342"/>
    <cellStyle name="T_NHUA TAN HOA 10-6,KCmoi_puma 16.1_BOQ - Puma - Main construction (20May, 2008) 2 2 2 2" xfId="20844"/>
    <cellStyle name="T_NHUA TAN HOA 10-6,KCmoi_puma 16.1_BOQ - Puma - Main construction (20May, 2008) 2 2 3" xfId="32283"/>
    <cellStyle name="T_NHUA TAN HOA 10-6,KCmoi_puma 16.1_BOQ - Puma - Main construction (20May, 2008) 2 2 3 2" xfId="32285"/>
    <cellStyle name="T_NHUA TAN HOA 10-6,KCmoi_puma 16.1_BOQ - Puma - Main construction (20May, 2008) 2 2 4" xfId="6855"/>
    <cellStyle name="T_NHUA TAN HOA 10-6,KCmoi_puma 16.1_BOQ - Puma - Main construction (20May, 2008) 2 2 4 2" xfId="9733"/>
    <cellStyle name="T_NHUA TAN HOA 10-6,KCmoi_puma 16.1_BOQ - Puma - Main construction (20May, 2008) 2 2 5" xfId="32286"/>
    <cellStyle name="T_NHUA TAN HOA 10-6,KCmoi_puma 16.1_BOQ - Puma - Main construction (20May, 2008) 2 2 5 2" xfId="32289"/>
    <cellStyle name="T_NHUA TAN HOA 10-6,KCmoi_puma 16.1_BOQ - Puma - Main construction (20May, 2008) 2 2 6" xfId="32291"/>
    <cellStyle name="T_NHUA TAN HOA 10-6,KCmoi_puma 16.1_BOQ - Puma - Main construction (20May, 2008) 2 2 6 2" xfId="32294"/>
    <cellStyle name="T_NHUA TAN HOA 10-6,KCmoi_puma 16.1_BOQ - Puma - Main construction (20May, 2008) 2 2 7" xfId="32296"/>
    <cellStyle name="T_NHUA TAN HOA 10-6,KCmoi_puma 16.1_BOQ - Puma - Main construction (20May, 2008) 2 3" xfId="8345"/>
    <cellStyle name="T_NHUA TAN HOA 10-6,KCmoi_puma 16.1_BOQ - Puma - Main construction (20May, 2008) 2 3 2" xfId="3593"/>
    <cellStyle name="T_NHUA TAN HOA 10-6,KCmoi_puma 16.1_BOQ - Puma - Main construction (20May, 2008) 2 3 2 2" xfId="32298"/>
    <cellStyle name="T_NHUA TAN HOA 10-6,KCmoi_puma 16.1_BOQ - Puma - Main construction (20May, 2008) 2 3 3" xfId="32300"/>
    <cellStyle name="T_NHUA TAN HOA 10-6,KCmoi_puma 16.1_BOQ - Puma - Main construction (20May, 2008) 2 3 3 2" xfId="15096"/>
    <cellStyle name="T_NHUA TAN HOA 10-6,KCmoi_puma 16.1_BOQ - Puma - Main construction (20May, 2008) 2 3 4" xfId="32301"/>
    <cellStyle name="T_NHUA TAN HOA 10-6,KCmoi_puma 16.1_BOQ - Puma - Main construction (20May, 2008) 2 3 4 2" xfId="32304"/>
    <cellStyle name="T_NHUA TAN HOA 10-6,KCmoi_puma 16.1_BOQ - Puma - Main construction (20May, 2008) 2 3 5" xfId="32306"/>
    <cellStyle name="T_NHUA TAN HOA 10-6,KCmoi_puma 16.1_BOQ - Puma - Main construction (20May, 2008) 2 3 5 2" xfId="32307"/>
    <cellStyle name="T_NHUA TAN HOA 10-6,KCmoi_puma 16.1_BOQ - Puma - Main construction (20May, 2008) 2 3 6" xfId="32308"/>
    <cellStyle name="T_NHUA TAN HOA 10-6,KCmoi_puma 16.1_BOQ - Puma - Main construction (20May, 2008) 2 3 6 2" xfId="32309"/>
    <cellStyle name="T_NHUA TAN HOA 10-6,KCmoi_puma 16.1_BOQ - Puma - Main construction (20May, 2008) 2 3 7" xfId="32310"/>
    <cellStyle name="T_NHUA TAN HOA 10-6,KCmoi_puma 16.1_BOQ - Puma - Main construction (20May, 2008) 2 4" xfId="8352"/>
    <cellStyle name="T_NHUA TAN HOA 10-6,KCmoi_puma 16.1_BOQ - Puma - Main construction (20May, 2008) 2 4 2" xfId="32311"/>
    <cellStyle name="T_NHUA TAN HOA 10-6,KCmoi_puma 16.1_BOQ - Puma - Main construction (20May, 2008) 2 5" xfId="32314"/>
    <cellStyle name="T_NHUA TAN HOA 10-6,KCmoi_puma 16.1_BOQ - Puma - Main construction (20May, 2008) 2 5 2" xfId="32316"/>
    <cellStyle name="T_NHUA TAN HOA 10-6,KCmoi_puma 16.1_BOQ - Puma - Main construction (20May, 2008) 2 6" xfId="1788"/>
    <cellStyle name="T_NHUA TAN HOA 10-6,KCmoi_puma 16.1_BOQ - Puma - Main construction (20May, 2008) 2 6 2" xfId="32317"/>
    <cellStyle name="T_NHUA TAN HOA 10-6,KCmoi_puma 16.1_BOQ - Puma - Main construction (20May, 2008) 2 7" xfId="32319"/>
    <cellStyle name="T_NHUA TAN HOA 10-6,KCmoi_puma 16.1_BOQ - Puma - Main construction (20May, 2008) 2 7 2" xfId="32320"/>
    <cellStyle name="T_NHUA TAN HOA 10-6,KCmoi_puma 16.1_BOQ - Puma - Main construction (20May, 2008) 2 8" xfId="32321"/>
    <cellStyle name="T_NHUA TAN HOA 10-6,KCmoi_puma 16.1_BOQ - Puma - Main construction (20May, 2008) 2 8 2" xfId="32322"/>
    <cellStyle name="T_NHUA TAN HOA 10-6,KCmoi_puma 16.1_BOQ - Puma - Main construction (20May, 2008) 3" xfId="14641"/>
    <cellStyle name="T_NHUA TAN HOA 10-6,KCmoi_puma 16.1_BOQ - Puma - Main construction (20May, 2008) 3 2" xfId="32323"/>
    <cellStyle name="T_NHUA TAN HOA 10-6,KCmoi_puma 16.1_BOQ - Puma - Main construction (20May, 2008) 3 2 2" xfId="32325"/>
    <cellStyle name="T_NHUA TAN HOA 10-6,KCmoi_puma 16.1_BOQ - Puma - Main construction (20May, 2008) 3 2 2 2" xfId="32327"/>
    <cellStyle name="T_NHUA TAN HOA 10-6,KCmoi_puma 16.1_BOQ - Puma - Main construction (20May, 2008) 3 2 3" xfId="32329"/>
    <cellStyle name="T_NHUA TAN HOA 10-6,KCmoi_puma 16.1_BOQ - Puma - Main construction (20May, 2008) 3 2 3 2" xfId="19310"/>
    <cellStyle name="T_NHUA TAN HOA 10-6,KCmoi_puma 16.1_BOQ - Puma - Main construction (20May, 2008) 3 2 4" xfId="32331"/>
    <cellStyle name="T_NHUA TAN HOA 10-6,KCmoi_puma 16.1_BOQ - Puma - Main construction (20May, 2008) 3 2 4 2" xfId="10551"/>
    <cellStyle name="T_NHUA TAN HOA 10-6,KCmoi_puma 16.1_BOQ - Puma - Main construction (20May, 2008) 3 2 5" xfId="32334"/>
    <cellStyle name="T_NHUA TAN HOA 10-6,KCmoi_puma 16.1_BOQ - Puma - Main construction (20May, 2008) 3 2 5 2" xfId="28361"/>
    <cellStyle name="T_NHUA TAN HOA 10-6,KCmoi_puma 16.1_BOQ - Puma - Main construction (20May, 2008) 3 2 6" xfId="31282"/>
    <cellStyle name="T_NHUA TAN HOA 10-6,KCmoi_puma 16.1_BOQ - Puma - Main construction (20May, 2008) 3 2 6 2" xfId="31286"/>
    <cellStyle name="T_NHUA TAN HOA 10-6,KCmoi_puma 16.1_BOQ - Puma - Main construction (20May, 2008) 3 2 7" xfId="31290"/>
    <cellStyle name="T_NHUA TAN HOA 10-6,KCmoi_puma 16.1_BOQ - Puma - Main construction (20May, 2008) 3 3" xfId="32337"/>
    <cellStyle name="T_NHUA TAN HOA 10-6,KCmoi_puma 16.1_BOQ - Puma - Main construction (20May, 2008) 3 3 2" xfId="32339"/>
    <cellStyle name="T_NHUA TAN HOA 10-6,KCmoi_puma 16.1_BOQ - Puma - Main construction (20May, 2008) 3 3 2 2" xfId="32341"/>
    <cellStyle name="T_NHUA TAN HOA 10-6,KCmoi_puma 16.1_BOQ - Puma - Main construction (20May, 2008) 3 3 3" xfId="32342"/>
    <cellStyle name="T_NHUA TAN HOA 10-6,KCmoi_puma 16.1_BOQ - Puma - Main construction (20May, 2008) 3 3 3 2" xfId="19346"/>
    <cellStyle name="T_NHUA TAN HOA 10-6,KCmoi_puma 16.1_BOQ - Puma - Main construction (20May, 2008) 3 3 4" xfId="32343"/>
    <cellStyle name="T_NHUA TAN HOA 10-6,KCmoi_puma 16.1_BOQ - Puma - Main construction (20May, 2008) 3 3 4 2" xfId="19366"/>
    <cellStyle name="T_NHUA TAN HOA 10-6,KCmoi_puma 16.1_BOQ - Puma - Main construction (20May, 2008) 3 3 5" xfId="32345"/>
    <cellStyle name="T_NHUA TAN HOA 10-6,KCmoi_puma 16.1_BOQ - Puma - Main construction (20May, 2008) 3 3 5 2" xfId="28396"/>
    <cellStyle name="T_NHUA TAN HOA 10-6,KCmoi_puma 16.1_BOQ - Puma - Main construction (20May, 2008) 3 3 6" xfId="31304"/>
    <cellStyle name="T_NHUA TAN HOA 10-6,KCmoi_puma 16.1_BOQ - Puma - Main construction (20May, 2008) 3 3 6 2" xfId="31306"/>
    <cellStyle name="T_NHUA TAN HOA 10-6,KCmoi_puma 16.1_BOQ - Puma - Main construction (20May, 2008) 3 3 7" xfId="31308"/>
    <cellStyle name="T_NHUA TAN HOA 10-6,KCmoi_puma 16.1_BOQ - Puma - Main construction (20May, 2008) 3 4" xfId="19849"/>
    <cellStyle name="T_NHUA TAN HOA 10-6,KCmoi_puma 16.1_BOQ - Puma - Main construction (20May, 2008) 3 4 2" xfId="32346"/>
    <cellStyle name="T_NHUA TAN HOA 10-6,KCmoi_puma 16.1_BOQ - Puma - Main construction (20May, 2008) 3 5" xfId="32350"/>
    <cellStyle name="T_NHUA TAN HOA 10-6,KCmoi_puma 16.1_BOQ - Puma - Main construction (20May, 2008) 3 5 2" xfId="32352"/>
    <cellStyle name="T_NHUA TAN HOA 10-6,KCmoi_puma 16.1_BOQ - Puma - Main construction (20May, 2008) 3 6" xfId="32355"/>
    <cellStyle name="T_NHUA TAN HOA 10-6,KCmoi_puma 16.1_BOQ - Puma - Main construction (20May, 2008) 3 6 2" xfId="32356"/>
    <cellStyle name="T_NHUA TAN HOA 10-6,KCmoi_puma 16.1_BOQ - Puma - Main construction (20May, 2008) 3 7" xfId="25323"/>
    <cellStyle name="T_NHUA TAN HOA 10-6,KCmoi_puma 16.1_BOQ - Puma - Main construction (20May, 2008) 3 7 2" xfId="32358"/>
    <cellStyle name="T_NHUA TAN HOA 10-6,KCmoi_puma 16.1_BOQ - Puma - Main construction (20May, 2008) 3 8" xfId="32359"/>
    <cellStyle name="T_NHUA TAN HOA 10-6,KCmoi_puma 16.1_BOQ - Puma - Main construction (20May, 2008) 3 8 2" xfId="3510"/>
    <cellStyle name="T_NHUA TAN HOA 10-6,KCmoi_puma 16.1_BOQ - Puma - Main construction (20May, 2008) 4" xfId="32360"/>
    <cellStyle name="T_NHUA TAN HOA 10-6,KCmoi_puma 16.1_BOQ - Puma - Main construction (20May, 2008) 4 2" xfId="32361"/>
    <cellStyle name="T_NHUA TAN HOA 10-6,KCmoi_puma 16.1_BOQ - Puma - Main construction (20May, 2008) 4 2 2" xfId="32363"/>
    <cellStyle name="T_NHUA TAN HOA 10-6,KCmoi_puma 16.1_BOQ - Puma - Main construction (20May, 2008) 4 3" xfId="32365"/>
    <cellStyle name="T_NHUA TAN HOA 10-6,KCmoi_puma 16.1_BOQ - Puma - Main construction (20May, 2008) 4 3 2" xfId="32098"/>
    <cellStyle name="T_NHUA TAN HOA 10-6,KCmoi_puma 16.1_BOQ - Puma - Main construction (20May, 2008) 4 4" xfId="23195"/>
    <cellStyle name="T_NHUA TAN HOA 10-6,KCmoi_puma 16.1_BOQ - Puma - Main construction (20May, 2008) 4 4 2" xfId="32367"/>
    <cellStyle name="T_NHUA TAN HOA 10-6,KCmoi_puma 16.1_BOQ - Puma - Main construction (20May, 2008) 4 5" xfId="32370"/>
    <cellStyle name="T_NHUA TAN HOA 10-6,KCmoi_puma 16.1_BOQ - Puma - Main construction (20May, 2008) 4 5 2" xfId="32374"/>
    <cellStyle name="T_NHUA TAN HOA 10-6,KCmoi_puma 16.1_BOQ - Puma - Main construction (20May, 2008) 4 6" xfId="32376"/>
    <cellStyle name="T_NHUA TAN HOA 10-6,KCmoi_puma 16.1_BOQ - Puma - Main construction (20May, 2008) 4 6 2" xfId="32378"/>
    <cellStyle name="T_NHUA TAN HOA 10-6,KCmoi_puma 16.1_BOQ - Puma - Main construction (20May, 2008) 4 7" xfId="25325"/>
    <cellStyle name="T_NHUA TAN HOA 10-6,KCmoi_puma 16.1_BOQ - Puma - Main construction (20May, 2008) 5" xfId="32380"/>
    <cellStyle name="T_NHUA TAN HOA 10-6,KCmoi_puma 16.1_BOQ - Puma - Main construction (20May, 2008) 5 2" xfId="32381"/>
    <cellStyle name="T_NHUA TAN HOA 10-6,KCmoi_puma 16.1_BOQ - Puma - Main construction (20May, 2008) 5 2 2" xfId="32383"/>
    <cellStyle name="T_NHUA TAN HOA 10-6,KCmoi_puma 16.1_BOQ - Puma - Main construction (20May, 2008) 5 3" xfId="32386"/>
    <cellStyle name="T_NHUA TAN HOA 10-6,KCmoi_puma 16.1_BOQ - Puma - Main construction (20May, 2008) 5 3 2" xfId="32388"/>
    <cellStyle name="T_NHUA TAN HOA 10-6,KCmoi_puma 16.1_BOQ - Puma - Main construction (20May, 2008) 5 4" xfId="23198"/>
    <cellStyle name="T_NHUA TAN HOA 10-6,KCmoi_puma 16.1_BOQ - Puma - Main construction (20May, 2008) 5 4 2" xfId="32391"/>
    <cellStyle name="T_NHUA TAN HOA 10-6,KCmoi_puma 16.1_BOQ - Puma - Main construction (20May, 2008) 5 5" xfId="32394"/>
    <cellStyle name="T_NHUA TAN HOA 10-6,KCmoi_puma 16.1_BOQ - Puma - Main construction (20May, 2008) 5 5 2" xfId="15770"/>
    <cellStyle name="T_NHUA TAN HOA 10-6,KCmoi_puma 16.1_BOQ - Puma - Main construction (20May, 2008) 5 6" xfId="32397"/>
    <cellStyle name="T_NHUA TAN HOA 10-6,KCmoi_puma 16.1_BOQ - Puma - Main construction (20May, 2008) 5 6 2" xfId="32399"/>
    <cellStyle name="T_NHUA TAN HOA 10-6,KCmoi_puma 16.1_BOQ - Puma - Main construction (20May, 2008) 5 7" xfId="4834"/>
    <cellStyle name="T_NHUA TAN HOA 10-6,KCmoi_puma 16.1_BOQ - Puma - Main construction (20May, 2008) 6" xfId="2347"/>
    <cellStyle name="T_NHUA TAN HOA 10-6,KCmoi_puma 16.1_BOQ - Puma - Main construction (20May, 2008) 6 2" xfId="32400"/>
    <cellStyle name="T_NHUA TAN HOA 10-6,KCmoi_puma 16.1_BOQ - Puma - Main construction (20May, 2008) 6 2 2" xfId="32401"/>
    <cellStyle name="T_NHUA TAN HOA 10-6,KCmoi_puma 16.1_BOQ - Puma - Main construction (20May, 2008) 6 3" xfId="32403"/>
    <cellStyle name="T_NHUA TAN HOA 10-6,KCmoi_puma 16.1_BOQ - Puma - Main construction (20May, 2008) 6 3 2" xfId="32404"/>
    <cellStyle name="T_NHUA TAN HOA 10-6,KCmoi_puma 16.1_BOQ - Puma - Main construction (20May, 2008) 6 4" xfId="23203"/>
    <cellStyle name="T_NHUA TAN HOA 10-6,KCmoi_puma 16.1_BOQ - Puma - Main construction (20May, 2008) 6 4 2" xfId="32406"/>
    <cellStyle name="T_NHUA TAN HOA 10-6,KCmoi_puma 16.1_BOQ - Puma - Main construction (20May, 2008) 6 5" xfId="32408"/>
    <cellStyle name="T_NHUA TAN HOA 10-6,KCmoi_puma 16.1_BOQ - Puma - Main construction (20May, 2008) 6 5 2" xfId="32409"/>
    <cellStyle name="T_NHUA TAN HOA 10-6,KCmoi_puma 16.1_BOQ - Puma - Main construction (20May, 2008) 6 6" xfId="32410"/>
    <cellStyle name="T_NHUA TAN HOA 10-6,KCmoi_puma 16.1_BOQ - Puma - Main construction (20May, 2008) 6 6 2" xfId="32411"/>
    <cellStyle name="T_NHUA TAN HOA 10-6,KCmoi_puma 16.1_BOQ - Puma - Main construction (20May, 2008) 6 7" xfId="20887"/>
    <cellStyle name="T_NHUA TAN HOA 10-6,KCmoi_puma 16.1_BOQ - Puma - Main construction (20May, 2008) 7" xfId="32413"/>
    <cellStyle name="T_NHUA TAN HOA 10-6,KCmoi_puma 16.1_BOQ - Puma - Main construction (20May, 2008) 7 2" xfId="8458"/>
    <cellStyle name="T_NHUA TAN HOA 10-6,KCmoi_puma 16.1_BOQ - Puma - Main construction (20May, 2008) 8" xfId="32415"/>
    <cellStyle name="T_NHUA TAN HOA 10-6,KCmoi_puma 16.1_BOQ - Puma - Main construction (20May, 2008) 8 2" xfId="32417"/>
    <cellStyle name="T_NHUA TAN HOA 10-6,KCmoi_puma 16.1_BOQ - Puma - Main construction (20May, 2008) 9" xfId="32419"/>
    <cellStyle name="T_NHUA TAN HOA 10-6,KCmoi_puma 16.1_BOQ - Puma - Main construction (20May, 2008) 9 2" xfId="32421"/>
    <cellStyle name="T_NHUA TAN HOA 10-6,KCmoi_puma 16.1_BOQ - Puma - Main construction (20May, 2008) trinh nop" xfId="6472"/>
    <cellStyle name="T_NHUA TAN HOA 10-6,KCmoi_puma 16.1_BOQ - Puma - Main construction (20May, 2008) trinh nop 10" xfId="22066"/>
    <cellStyle name="T_NHUA TAN HOA 10-6,KCmoi_puma 16.1_BOQ - Puma - Main construction (20May, 2008) trinh nop 10 2" xfId="22071"/>
    <cellStyle name="T_NHUA TAN HOA 10-6,KCmoi_puma 16.1_BOQ - Puma - Main construction (20May, 2008) trinh nop 11" xfId="22073"/>
    <cellStyle name="T_NHUA TAN HOA 10-6,KCmoi_puma 16.1_BOQ - Puma - Main construction (20May, 2008) trinh nop 11 2" xfId="22080"/>
    <cellStyle name="T_NHUA TAN HOA 10-6,KCmoi_puma 16.1_BOQ - Puma - Main construction (20May, 2008) trinh nop 2" xfId="9836"/>
    <cellStyle name="T_NHUA TAN HOA 10-6,KCmoi_puma 16.1_BOQ - Puma - Main construction (20May, 2008) trinh nop 2 2" xfId="4920"/>
    <cellStyle name="T_NHUA TAN HOA 10-6,KCmoi_puma 16.1_BOQ - Puma - Main construction (20May, 2008) trinh nop 2 2 2" xfId="32422"/>
    <cellStyle name="T_NHUA TAN HOA 10-6,KCmoi_puma 16.1_BOQ - Puma - Main construction (20May, 2008) trinh nop 2 2 2 2" xfId="32423"/>
    <cellStyle name="T_NHUA TAN HOA 10-6,KCmoi_puma 16.1_BOQ - Puma - Main construction (20May, 2008) trinh nop 2 2 3" xfId="32424"/>
    <cellStyle name="T_NHUA TAN HOA 10-6,KCmoi_puma 16.1_BOQ - Puma - Main construction (20May, 2008) trinh nop 2 2 3 2" xfId="32425"/>
    <cellStyle name="T_NHUA TAN HOA 10-6,KCmoi_puma 16.1_BOQ - Puma - Main construction (20May, 2008) trinh nop 2 2 4" xfId="32426"/>
    <cellStyle name="T_NHUA TAN HOA 10-6,KCmoi_puma 16.1_BOQ - Puma - Main construction (20May, 2008) trinh nop 2 2 4 2" xfId="32427"/>
    <cellStyle name="T_NHUA TAN HOA 10-6,KCmoi_puma 16.1_BOQ - Puma - Main construction (20May, 2008) trinh nop 2 2 5" xfId="6727"/>
    <cellStyle name="T_NHUA TAN HOA 10-6,KCmoi_puma 16.1_BOQ - Puma - Main construction (20May, 2008) trinh nop 2 2 5 2" xfId="1451"/>
    <cellStyle name="T_NHUA TAN HOA 10-6,KCmoi_puma 16.1_BOQ - Puma - Main construction (20May, 2008) trinh nop 2 2 6" xfId="13589"/>
    <cellStyle name="T_NHUA TAN HOA 10-6,KCmoi_puma 16.1_BOQ - Puma - Main construction (20May, 2008) trinh nop 2 2 6 2" xfId="13593"/>
    <cellStyle name="T_NHUA TAN HOA 10-6,KCmoi_puma 16.1_BOQ - Puma - Main construction (20May, 2008) trinh nop 2 2 7" xfId="2597"/>
    <cellStyle name="T_NHUA TAN HOA 10-6,KCmoi_puma 16.1_BOQ - Puma - Main construction (20May, 2008) trinh nop 2 3" xfId="26611"/>
    <cellStyle name="T_NHUA TAN HOA 10-6,KCmoi_puma 16.1_BOQ - Puma - Main construction (20May, 2008) trinh nop 2 3 2" xfId="32428"/>
    <cellStyle name="T_NHUA TAN HOA 10-6,KCmoi_puma 16.1_BOQ - Puma - Main construction (20May, 2008) trinh nop 2 3 2 2" xfId="32429"/>
    <cellStyle name="T_NHUA TAN HOA 10-6,KCmoi_puma 16.1_BOQ - Puma - Main construction (20May, 2008) trinh nop 2 3 3" xfId="32430"/>
    <cellStyle name="T_NHUA TAN HOA 10-6,KCmoi_puma 16.1_BOQ - Puma - Main construction (20May, 2008) trinh nop 2 3 3 2" xfId="32432"/>
    <cellStyle name="T_NHUA TAN HOA 10-6,KCmoi_puma 16.1_BOQ - Puma - Main construction (20May, 2008) trinh nop 2 3 4" xfId="32433"/>
    <cellStyle name="T_NHUA TAN HOA 10-6,KCmoi_puma 16.1_BOQ - Puma - Main construction (20May, 2008) trinh nop 2 3 4 2" xfId="32434"/>
    <cellStyle name="T_NHUA TAN HOA 10-6,KCmoi_puma 16.1_BOQ - Puma - Main construction (20May, 2008) trinh nop 2 3 5" xfId="32435"/>
    <cellStyle name="T_NHUA TAN HOA 10-6,KCmoi_puma 16.1_BOQ - Puma - Main construction (20May, 2008) trinh nop 2 3 5 2" xfId="32436"/>
    <cellStyle name="T_NHUA TAN HOA 10-6,KCmoi_puma 16.1_BOQ - Puma - Main construction (20May, 2008) trinh nop 2 3 6" xfId="23208"/>
    <cellStyle name="T_NHUA TAN HOA 10-6,KCmoi_puma 16.1_BOQ - Puma - Main construction (20May, 2008) trinh nop 2 3 6 2" xfId="27618"/>
    <cellStyle name="T_NHUA TAN HOA 10-6,KCmoi_puma 16.1_BOQ - Puma - Main construction (20May, 2008) trinh nop 2 3 7" xfId="32437"/>
    <cellStyle name="T_NHUA TAN HOA 10-6,KCmoi_puma 16.1_BOQ - Puma - Main construction (20May, 2008) trinh nop 2 4" xfId="32440"/>
    <cellStyle name="T_NHUA TAN HOA 10-6,KCmoi_puma 16.1_BOQ - Puma - Main construction (20May, 2008) trinh nop 2 4 2" xfId="32442"/>
    <cellStyle name="T_NHUA TAN HOA 10-6,KCmoi_puma 16.1_BOQ - Puma - Main construction (20May, 2008) trinh nop 2 5" xfId="16759"/>
    <cellStyle name="T_NHUA TAN HOA 10-6,KCmoi_puma 16.1_BOQ - Puma - Main construction (20May, 2008) trinh nop 2 5 2" xfId="32443"/>
    <cellStyle name="T_NHUA TAN HOA 10-6,KCmoi_puma 16.1_BOQ - Puma - Main construction (20May, 2008) trinh nop 2 6" xfId="32444"/>
    <cellStyle name="T_NHUA TAN HOA 10-6,KCmoi_puma 16.1_BOQ - Puma - Main construction (20May, 2008) trinh nop 2 6 2" xfId="16782"/>
    <cellStyle name="T_NHUA TAN HOA 10-6,KCmoi_puma 16.1_BOQ - Puma - Main construction (20May, 2008) trinh nop 2 7" xfId="32446"/>
    <cellStyle name="T_NHUA TAN HOA 10-6,KCmoi_puma 16.1_BOQ - Puma - Main construction (20May, 2008) trinh nop 2 7 2" xfId="16809"/>
    <cellStyle name="T_NHUA TAN HOA 10-6,KCmoi_puma 16.1_BOQ - Puma - Main construction (20May, 2008) trinh nop 2 8" xfId="32447"/>
    <cellStyle name="T_NHUA TAN HOA 10-6,KCmoi_puma 16.1_BOQ - Puma - Main construction (20May, 2008) trinh nop 2 8 2" xfId="1000"/>
    <cellStyle name="T_NHUA TAN HOA 10-6,KCmoi_puma 16.1_BOQ - Puma - Main construction (20May, 2008) trinh nop 3" xfId="2635"/>
    <cellStyle name="T_NHUA TAN HOA 10-6,KCmoi_puma 16.1_BOQ - Puma - Main construction (20May, 2008) trinh nop 3 2" xfId="9841"/>
    <cellStyle name="T_NHUA TAN HOA 10-6,KCmoi_puma 16.1_BOQ - Puma - Main construction (20May, 2008) trinh nop 3 2 2" xfId="32448"/>
    <cellStyle name="T_NHUA TAN HOA 10-6,KCmoi_puma 16.1_BOQ - Puma - Main construction (20May, 2008) trinh nop 3 2 2 2" xfId="32449"/>
    <cellStyle name="T_NHUA TAN HOA 10-6,KCmoi_puma 16.1_BOQ - Puma - Main construction (20May, 2008) trinh nop 3 2 3" xfId="6053"/>
    <cellStyle name="T_NHUA TAN HOA 10-6,KCmoi_puma 16.1_BOQ - Puma - Main construction (20May, 2008) trinh nop 3 2 3 2" xfId="32452"/>
    <cellStyle name="T_NHUA TAN HOA 10-6,KCmoi_puma 16.1_BOQ - Puma - Main construction (20May, 2008) trinh nop 3 2 4" xfId="8126"/>
    <cellStyle name="T_NHUA TAN HOA 10-6,KCmoi_puma 16.1_BOQ - Puma - Main construction (20May, 2008) trinh nop 3 2 4 2" xfId="32454"/>
    <cellStyle name="T_NHUA TAN HOA 10-6,KCmoi_puma 16.1_BOQ - Puma - Main construction (20May, 2008) trinh nop 3 2 5" xfId="32455"/>
    <cellStyle name="T_NHUA TAN HOA 10-6,KCmoi_puma 16.1_BOQ - Puma - Main construction (20May, 2008) trinh nop 3 2 5 2" xfId="32456"/>
    <cellStyle name="T_NHUA TAN HOA 10-6,KCmoi_puma 16.1_BOQ - Puma - Main construction (20May, 2008) trinh nop 3 2 6" xfId="3556"/>
    <cellStyle name="T_NHUA TAN HOA 10-6,KCmoi_puma 16.1_BOQ - Puma - Main construction (20May, 2008) trinh nop 3 2 6 2" xfId="32457"/>
    <cellStyle name="T_NHUA TAN HOA 10-6,KCmoi_puma 16.1_BOQ - Puma - Main construction (20May, 2008) trinh nop 3 2 7" xfId="32458"/>
    <cellStyle name="T_NHUA TAN HOA 10-6,KCmoi_puma 16.1_BOQ - Puma - Main construction (20May, 2008) trinh nop 3 3" xfId="26615"/>
    <cellStyle name="T_NHUA TAN HOA 10-6,KCmoi_puma 16.1_BOQ - Puma - Main construction (20May, 2008) trinh nop 3 3 2" xfId="32460"/>
    <cellStyle name="T_NHUA TAN HOA 10-6,KCmoi_puma 16.1_BOQ - Puma - Main construction (20May, 2008) trinh nop 3 3 2 2" xfId="32461"/>
    <cellStyle name="T_NHUA TAN HOA 10-6,KCmoi_puma 16.1_BOQ - Puma - Main construction (20May, 2008) trinh nop 3 3 3" xfId="32462"/>
    <cellStyle name="T_NHUA TAN HOA 10-6,KCmoi_puma 16.1_BOQ - Puma - Main construction (20May, 2008) trinh nop 3 3 3 2" xfId="8097"/>
    <cellStyle name="T_NHUA TAN HOA 10-6,KCmoi_puma 16.1_BOQ - Puma - Main construction (20May, 2008) trinh nop 3 3 4" xfId="32464"/>
    <cellStyle name="T_NHUA TAN HOA 10-6,KCmoi_puma 16.1_BOQ - Puma - Main construction (20May, 2008) trinh nop 3 3 4 2" xfId="6657"/>
    <cellStyle name="T_NHUA TAN HOA 10-6,KCmoi_puma 16.1_BOQ - Puma - Main construction (20May, 2008) trinh nop 3 3 5" xfId="32465"/>
    <cellStyle name="T_NHUA TAN HOA 10-6,KCmoi_puma 16.1_BOQ - Puma - Main construction (20May, 2008) trinh nop 3 3 5 2" xfId="32466"/>
    <cellStyle name="T_NHUA TAN HOA 10-6,KCmoi_puma 16.1_BOQ - Puma - Main construction (20May, 2008) trinh nop 3 3 6" xfId="32467"/>
    <cellStyle name="T_NHUA TAN HOA 10-6,KCmoi_puma 16.1_BOQ - Puma - Main construction (20May, 2008) trinh nop 3 3 6 2" xfId="28996"/>
    <cellStyle name="T_NHUA TAN HOA 10-6,KCmoi_puma 16.1_BOQ - Puma - Main construction (20May, 2008) trinh nop 3 3 7" xfId="32468"/>
    <cellStyle name="T_NHUA TAN HOA 10-6,KCmoi_puma 16.1_BOQ - Puma - Main construction (20May, 2008) trinh nop 3 4" xfId="32470"/>
    <cellStyle name="T_NHUA TAN HOA 10-6,KCmoi_puma 16.1_BOQ - Puma - Main construction (20May, 2008) trinh nop 3 4 2" xfId="32471"/>
    <cellStyle name="T_NHUA TAN HOA 10-6,KCmoi_puma 16.1_BOQ - Puma - Main construction (20May, 2008) trinh nop 3 5" xfId="32472"/>
    <cellStyle name="T_NHUA TAN HOA 10-6,KCmoi_puma 16.1_BOQ - Puma - Main construction (20May, 2008) trinh nop 3 5 2" xfId="32473"/>
    <cellStyle name="T_NHUA TAN HOA 10-6,KCmoi_puma 16.1_BOQ - Puma - Main construction (20May, 2008) trinh nop 3 6" xfId="32474"/>
    <cellStyle name="T_NHUA TAN HOA 10-6,KCmoi_puma 16.1_BOQ - Puma - Main construction (20May, 2008) trinh nop 3 6 2" xfId="16835"/>
    <cellStyle name="T_NHUA TAN HOA 10-6,KCmoi_puma 16.1_BOQ - Puma - Main construction (20May, 2008) trinh nop 3 7" xfId="32476"/>
    <cellStyle name="T_NHUA TAN HOA 10-6,KCmoi_puma 16.1_BOQ - Puma - Main construction (20May, 2008) trinh nop 3 7 2" xfId="16875"/>
    <cellStyle name="T_NHUA TAN HOA 10-6,KCmoi_puma 16.1_BOQ - Puma - Main construction (20May, 2008) trinh nop 3 8" xfId="32477"/>
    <cellStyle name="T_NHUA TAN HOA 10-6,KCmoi_puma 16.1_BOQ - Puma - Main construction (20May, 2008) trinh nop 3 8 2" xfId="32478"/>
    <cellStyle name="T_NHUA TAN HOA 10-6,KCmoi_puma 16.1_BOQ - Puma - Main construction (20May, 2008) trinh nop 4" xfId="9847"/>
    <cellStyle name="T_NHUA TAN HOA 10-6,KCmoi_puma 16.1_BOQ - Puma - Main construction (20May, 2008) trinh nop 4 2" xfId="4346"/>
    <cellStyle name="T_NHUA TAN HOA 10-6,KCmoi_puma 16.1_BOQ - Puma - Main construction (20May, 2008) trinh nop 4 2 2" xfId="32479"/>
    <cellStyle name="T_NHUA TAN HOA 10-6,KCmoi_puma 16.1_BOQ - Puma - Main construction (20May, 2008) trinh nop 4 3" xfId="32481"/>
    <cellStyle name="T_NHUA TAN HOA 10-6,KCmoi_puma 16.1_BOQ - Puma - Main construction (20May, 2008) trinh nop 4 3 2" xfId="11319"/>
    <cellStyle name="T_NHUA TAN HOA 10-6,KCmoi_puma 16.1_BOQ - Puma - Main construction (20May, 2008) trinh nop 4 4" xfId="32482"/>
    <cellStyle name="T_NHUA TAN HOA 10-6,KCmoi_puma 16.1_BOQ - Puma - Main construction (20May, 2008) trinh nop 4 4 2" xfId="11335"/>
    <cellStyle name="T_NHUA TAN HOA 10-6,KCmoi_puma 16.1_BOQ - Puma - Main construction (20May, 2008) trinh nop 4 5" xfId="32483"/>
    <cellStyle name="T_NHUA TAN HOA 10-6,KCmoi_puma 16.1_BOQ - Puma - Main construction (20May, 2008) trinh nop 4 5 2" xfId="8182"/>
    <cellStyle name="T_NHUA TAN HOA 10-6,KCmoi_puma 16.1_BOQ - Puma - Main construction (20May, 2008) trinh nop 4 6" xfId="32484"/>
    <cellStyle name="T_NHUA TAN HOA 10-6,KCmoi_puma 16.1_BOQ - Puma - Main construction (20May, 2008) trinh nop 4 6 2" xfId="9129"/>
    <cellStyle name="T_NHUA TAN HOA 10-6,KCmoi_puma 16.1_BOQ - Puma - Main construction (20May, 2008) trinh nop 4 7" xfId="32485"/>
    <cellStyle name="T_NHUA TAN HOA 10-6,KCmoi_puma 16.1_BOQ - Puma - Main construction (20May, 2008) trinh nop 5" xfId="9856"/>
    <cellStyle name="T_NHUA TAN HOA 10-6,KCmoi_puma 16.1_BOQ - Puma - Main construction (20May, 2008) trinh nop 5 2" xfId="9859"/>
    <cellStyle name="T_NHUA TAN HOA 10-6,KCmoi_puma 16.1_BOQ - Puma - Main construction (20May, 2008) trinh nop 5 2 2" xfId="32486"/>
    <cellStyle name="T_NHUA TAN HOA 10-6,KCmoi_puma 16.1_BOQ - Puma - Main construction (20May, 2008) trinh nop 5 3" xfId="32487"/>
    <cellStyle name="T_NHUA TAN HOA 10-6,KCmoi_puma 16.1_BOQ - Puma - Main construction (20May, 2008) trinh nop 5 3 2" xfId="11357"/>
    <cellStyle name="T_NHUA TAN HOA 10-6,KCmoi_puma 16.1_BOQ - Puma - Main construction (20May, 2008) trinh nop 5 4" xfId="32488"/>
    <cellStyle name="T_NHUA TAN HOA 10-6,KCmoi_puma 16.1_BOQ - Puma - Main construction (20May, 2008) trinh nop 5 4 2" xfId="11371"/>
    <cellStyle name="T_NHUA TAN HOA 10-6,KCmoi_puma 16.1_BOQ - Puma - Main construction (20May, 2008) trinh nop 5 5" xfId="32489"/>
    <cellStyle name="T_NHUA TAN HOA 10-6,KCmoi_puma 16.1_BOQ - Puma - Main construction (20May, 2008) trinh nop 5 5 2" xfId="16890"/>
    <cellStyle name="T_NHUA TAN HOA 10-6,KCmoi_puma 16.1_BOQ - Puma - Main construction (20May, 2008) trinh nop 5 6" xfId="32490"/>
    <cellStyle name="T_NHUA TAN HOA 10-6,KCmoi_puma 16.1_BOQ - Puma - Main construction (20May, 2008) trinh nop 5 6 2" xfId="32491"/>
    <cellStyle name="T_NHUA TAN HOA 10-6,KCmoi_puma 16.1_BOQ - Puma - Main construction (20May, 2008) trinh nop 5 7" xfId="32492"/>
    <cellStyle name="T_NHUA TAN HOA 10-6,KCmoi_puma 16.1_BOQ - Puma - Main construction (20May, 2008) trinh nop 6" xfId="9376"/>
    <cellStyle name="T_NHUA TAN HOA 10-6,KCmoi_puma 16.1_BOQ - Puma - Main construction (20May, 2008) trinh nop 6 2" xfId="4283"/>
    <cellStyle name="T_NHUA TAN HOA 10-6,KCmoi_puma 16.1_BOQ - Puma - Main construction (20May, 2008) trinh nop 6 2 2" xfId="32493"/>
    <cellStyle name="T_NHUA TAN HOA 10-6,KCmoi_puma 16.1_BOQ - Puma - Main construction (20May, 2008) trinh nop 6 3" xfId="32494"/>
    <cellStyle name="T_NHUA TAN HOA 10-6,KCmoi_puma 16.1_BOQ - Puma - Main construction (20May, 2008) trinh nop 6 3 2" xfId="32495"/>
    <cellStyle name="T_NHUA TAN HOA 10-6,KCmoi_puma 16.1_BOQ - Puma - Main construction (20May, 2008) trinh nop 6 4" xfId="32496"/>
    <cellStyle name="T_NHUA TAN HOA 10-6,KCmoi_puma 16.1_BOQ - Puma - Main construction (20May, 2008) trinh nop 6 4 2" xfId="32497"/>
    <cellStyle name="T_NHUA TAN HOA 10-6,KCmoi_puma 16.1_BOQ - Puma - Main construction (20May, 2008) trinh nop 6 5" xfId="32498"/>
    <cellStyle name="T_NHUA TAN HOA 10-6,KCmoi_puma 16.1_BOQ - Puma - Main construction (20May, 2008) trinh nop 6 5 2" xfId="32499"/>
    <cellStyle name="T_NHUA TAN HOA 10-6,KCmoi_puma 16.1_BOQ - Puma - Main construction (20May, 2008) trinh nop 6 6" xfId="32500"/>
    <cellStyle name="T_NHUA TAN HOA 10-6,KCmoi_puma 16.1_BOQ - Puma - Main construction (20May, 2008) trinh nop 6 6 2" xfId="32501"/>
    <cellStyle name="T_NHUA TAN HOA 10-6,KCmoi_puma 16.1_BOQ - Puma - Main construction (20May, 2008) trinh nop 6 7" xfId="32502"/>
    <cellStyle name="T_NHUA TAN HOA 10-6,KCmoi_puma 16.1_BOQ - Puma - Main construction (20May, 2008) trinh nop 7" xfId="9862"/>
    <cellStyle name="T_NHUA TAN HOA 10-6,KCmoi_puma 16.1_BOQ - Puma - Main construction (20May, 2008) trinh nop 7 2" xfId="32503"/>
    <cellStyle name="T_NHUA TAN HOA 10-6,KCmoi_puma 16.1_BOQ - Puma - Main construction (20May, 2008) trinh nop 8" xfId="32504"/>
    <cellStyle name="T_NHUA TAN HOA 10-6,KCmoi_puma 16.1_BOQ - Puma - Main construction (20May, 2008) trinh nop 8 2" xfId="32505"/>
    <cellStyle name="T_NHUA TAN HOA 10-6,KCmoi_puma 16.1_BOQ - Puma - Main construction (20May, 2008) trinh nop 9" xfId="32506"/>
    <cellStyle name="T_NHUA TAN HOA 10-6,KCmoi_puma 16.1_BOQ - Puma - Main construction (20May, 2008) trinh nop 9 2" xfId="32507"/>
    <cellStyle name="T_NHUA TAN HOA 10-6,KCmoi_puma 16.1_BOQ-Puma-Rev 1 (29May, 2008)-Final" xfId="17145"/>
    <cellStyle name="T_NHUA TAN HOA 10-6,KCmoi_puma 16.1_BOQ-Puma-Rev 1 (29May, 2008)-Final 10" xfId="23396"/>
    <cellStyle name="T_NHUA TAN HOA 10-6,KCmoi_puma 16.1_BOQ-Puma-Rev 1 (29May, 2008)-Final 10 2" xfId="23400"/>
    <cellStyle name="T_NHUA TAN HOA 10-6,KCmoi_puma 16.1_BOQ-Puma-Rev 1 (29May, 2008)-Final 11" xfId="23402"/>
    <cellStyle name="T_NHUA TAN HOA 10-6,KCmoi_puma 16.1_BOQ-Puma-Rev 1 (29May, 2008)-Final 11 2" xfId="23404"/>
    <cellStyle name="T_NHUA TAN HOA 10-6,KCmoi_puma 16.1_BOQ-Puma-Rev 1 (29May, 2008)-Final 2" xfId="32508"/>
    <cellStyle name="T_NHUA TAN HOA 10-6,KCmoi_puma 16.1_BOQ-Puma-Rev 1 (29May, 2008)-Final 2 2" xfId="32509"/>
    <cellStyle name="T_NHUA TAN HOA 10-6,KCmoi_puma 16.1_BOQ-Puma-Rev 1 (29May, 2008)-Final 2 2 2" xfId="24483"/>
    <cellStyle name="T_NHUA TAN HOA 10-6,KCmoi_puma 16.1_BOQ-Puma-Rev 1 (29May, 2008)-Final 2 2 2 2" xfId="1359"/>
    <cellStyle name="T_NHUA TAN HOA 10-6,KCmoi_puma 16.1_BOQ-Puma-Rev 1 (29May, 2008)-Final 2 2 3" xfId="24485"/>
    <cellStyle name="T_NHUA TAN HOA 10-6,KCmoi_puma 16.1_BOQ-Puma-Rev 1 (29May, 2008)-Final 2 2 3 2" xfId="24487"/>
    <cellStyle name="T_NHUA TAN HOA 10-6,KCmoi_puma 16.1_BOQ-Puma-Rev 1 (29May, 2008)-Final 2 2 4" xfId="810"/>
    <cellStyle name="T_NHUA TAN HOA 10-6,KCmoi_puma 16.1_BOQ-Puma-Rev 1 (29May, 2008)-Final 2 2 4 2" xfId="24489"/>
    <cellStyle name="T_NHUA TAN HOA 10-6,KCmoi_puma 16.1_BOQ-Puma-Rev 1 (29May, 2008)-Final 2 2 5" xfId="21489"/>
    <cellStyle name="T_NHUA TAN HOA 10-6,KCmoi_puma 16.1_BOQ-Puma-Rev 1 (29May, 2008)-Final 2 2 5 2" xfId="32510"/>
    <cellStyle name="T_NHUA TAN HOA 10-6,KCmoi_puma 16.1_BOQ-Puma-Rev 1 (29May, 2008)-Final 2 2 6" xfId="32512"/>
    <cellStyle name="T_NHUA TAN HOA 10-6,KCmoi_puma 16.1_BOQ-Puma-Rev 1 (29May, 2008)-Final 2 2 6 2" xfId="32514"/>
    <cellStyle name="T_NHUA TAN HOA 10-6,KCmoi_puma 16.1_BOQ-Puma-Rev 1 (29May, 2008)-Final 2 2 7" xfId="32516"/>
    <cellStyle name="T_NHUA TAN HOA 10-6,KCmoi_puma 16.1_BOQ-Puma-Rev 1 (29May, 2008)-Final 2 3" xfId="32517"/>
    <cellStyle name="T_NHUA TAN HOA 10-6,KCmoi_puma 16.1_BOQ-Puma-Rev 1 (29May, 2008)-Final 2 3 2" xfId="24501"/>
    <cellStyle name="T_NHUA TAN HOA 10-6,KCmoi_puma 16.1_BOQ-Puma-Rev 1 (29May, 2008)-Final 2 3 2 2" xfId="13248"/>
    <cellStyle name="T_NHUA TAN HOA 10-6,KCmoi_puma 16.1_BOQ-Puma-Rev 1 (29May, 2008)-Final 2 3 3" xfId="24503"/>
    <cellStyle name="T_NHUA TAN HOA 10-6,KCmoi_puma 16.1_BOQ-Puma-Rev 1 (29May, 2008)-Final 2 3 3 2" xfId="24505"/>
    <cellStyle name="T_NHUA TAN HOA 10-6,KCmoi_puma 16.1_BOQ-Puma-Rev 1 (29May, 2008)-Final 2 3 4" xfId="13678"/>
    <cellStyle name="T_NHUA TAN HOA 10-6,KCmoi_puma 16.1_BOQ-Puma-Rev 1 (29May, 2008)-Final 2 3 4 2" xfId="24507"/>
    <cellStyle name="T_NHUA TAN HOA 10-6,KCmoi_puma 16.1_BOQ-Puma-Rev 1 (29May, 2008)-Final 2 3 5" xfId="32518"/>
    <cellStyle name="T_NHUA TAN HOA 10-6,KCmoi_puma 16.1_BOQ-Puma-Rev 1 (29May, 2008)-Final 2 3 5 2" xfId="32519"/>
    <cellStyle name="T_NHUA TAN HOA 10-6,KCmoi_puma 16.1_BOQ-Puma-Rev 1 (29May, 2008)-Final 2 3 6" xfId="32521"/>
    <cellStyle name="T_NHUA TAN HOA 10-6,KCmoi_puma 16.1_BOQ-Puma-Rev 1 (29May, 2008)-Final 2 3 6 2" xfId="32522"/>
    <cellStyle name="T_NHUA TAN HOA 10-6,KCmoi_puma 16.1_BOQ-Puma-Rev 1 (29May, 2008)-Final 2 3 7" xfId="32525"/>
    <cellStyle name="T_NHUA TAN HOA 10-6,KCmoi_puma 16.1_BOQ-Puma-Rev 1 (29May, 2008)-Final 2 4" xfId="23352"/>
    <cellStyle name="T_NHUA TAN HOA 10-6,KCmoi_puma 16.1_BOQ-Puma-Rev 1 (29May, 2008)-Final 2 4 2" xfId="14380"/>
    <cellStyle name="T_NHUA TAN HOA 10-6,KCmoi_puma 16.1_BOQ-Puma-Rev 1 (29May, 2008)-Final 2 5" xfId="32526"/>
    <cellStyle name="T_NHUA TAN HOA 10-6,KCmoi_puma 16.1_BOQ-Puma-Rev 1 (29May, 2008)-Final 2 5 2" xfId="14399"/>
    <cellStyle name="T_NHUA TAN HOA 10-6,KCmoi_puma 16.1_BOQ-Puma-Rev 1 (29May, 2008)-Final 2 6" xfId="6248"/>
    <cellStyle name="T_NHUA TAN HOA 10-6,KCmoi_puma 16.1_BOQ-Puma-Rev 1 (29May, 2008)-Final 2 6 2" xfId="15005"/>
    <cellStyle name="T_NHUA TAN HOA 10-6,KCmoi_puma 16.1_BOQ-Puma-Rev 1 (29May, 2008)-Final 2 7" xfId="32527"/>
    <cellStyle name="T_NHUA TAN HOA 10-6,KCmoi_puma 16.1_BOQ-Puma-Rev 1 (29May, 2008)-Final 2 7 2" xfId="32528"/>
    <cellStyle name="T_NHUA TAN HOA 10-6,KCmoi_puma 16.1_BOQ-Puma-Rev 1 (29May, 2008)-Final 2 8" xfId="32529"/>
    <cellStyle name="T_NHUA TAN HOA 10-6,KCmoi_puma 16.1_BOQ-Puma-Rev 1 (29May, 2008)-Final 2 8 2" xfId="13917"/>
    <cellStyle name="T_NHUA TAN HOA 10-6,KCmoi_puma 16.1_BOQ-Puma-Rev 1 (29May, 2008)-Final 3" xfId="31917"/>
    <cellStyle name="T_NHUA TAN HOA 10-6,KCmoi_puma 16.1_BOQ-Puma-Rev 1 (29May, 2008)-Final 3 2" xfId="32530"/>
    <cellStyle name="T_NHUA TAN HOA 10-6,KCmoi_puma 16.1_BOQ-Puma-Rev 1 (29May, 2008)-Final 3 2 2" xfId="32531"/>
    <cellStyle name="T_NHUA TAN HOA 10-6,KCmoi_puma 16.1_BOQ-Puma-Rev 1 (29May, 2008)-Final 3 2 2 2" xfId="32533"/>
    <cellStyle name="T_NHUA TAN HOA 10-6,KCmoi_puma 16.1_BOQ-Puma-Rev 1 (29May, 2008)-Final 3 2 3" xfId="29696"/>
    <cellStyle name="T_NHUA TAN HOA 10-6,KCmoi_puma 16.1_BOQ-Puma-Rev 1 (29May, 2008)-Final 3 2 3 2" xfId="32535"/>
    <cellStyle name="T_NHUA TAN HOA 10-6,KCmoi_puma 16.1_BOQ-Puma-Rev 1 (29May, 2008)-Final 3 2 4" xfId="23791"/>
    <cellStyle name="T_NHUA TAN HOA 10-6,KCmoi_puma 16.1_BOQ-Puma-Rev 1 (29May, 2008)-Final 3 2 4 2" xfId="421"/>
    <cellStyle name="T_NHUA TAN HOA 10-6,KCmoi_puma 16.1_BOQ-Puma-Rev 1 (29May, 2008)-Final 3 2 5" xfId="3830"/>
    <cellStyle name="T_NHUA TAN HOA 10-6,KCmoi_puma 16.1_BOQ-Puma-Rev 1 (29May, 2008)-Final 3 2 5 2" xfId="23793"/>
    <cellStyle name="T_NHUA TAN HOA 10-6,KCmoi_puma 16.1_BOQ-Puma-Rev 1 (29May, 2008)-Final 3 2 6" xfId="23796"/>
    <cellStyle name="T_NHUA TAN HOA 10-6,KCmoi_puma 16.1_BOQ-Puma-Rev 1 (29May, 2008)-Final 3 2 6 2" xfId="7534"/>
    <cellStyle name="T_NHUA TAN HOA 10-6,KCmoi_puma 16.1_BOQ-Puma-Rev 1 (29May, 2008)-Final 3 2 7" xfId="23799"/>
    <cellStyle name="T_NHUA TAN HOA 10-6,KCmoi_puma 16.1_BOQ-Puma-Rev 1 (29May, 2008)-Final 3 3" xfId="32537"/>
    <cellStyle name="T_NHUA TAN HOA 10-6,KCmoi_puma 16.1_BOQ-Puma-Rev 1 (29May, 2008)-Final 3 3 2" xfId="32538"/>
    <cellStyle name="T_NHUA TAN HOA 10-6,KCmoi_puma 16.1_BOQ-Puma-Rev 1 (29May, 2008)-Final 3 3 2 2" xfId="32539"/>
    <cellStyle name="T_NHUA TAN HOA 10-6,KCmoi_puma 16.1_BOQ-Puma-Rev 1 (29May, 2008)-Final 3 3 3" xfId="12120"/>
    <cellStyle name="T_NHUA TAN HOA 10-6,KCmoi_puma 16.1_BOQ-Puma-Rev 1 (29May, 2008)-Final 3 3 3 2" xfId="32540"/>
    <cellStyle name="T_NHUA TAN HOA 10-6,KCmoi_puma 16.1_BOQ-Puma-Rev 1 (29May, 2008)-Final 3 3 4" xfId="23808"/>
    <cellStyle name="T_NHUA TAN HOA 10-6,KCmoi_puma 16.1_BOQ-Puma-Rev 1 (29May, 2008)-Final 3 3 4 2" xfId="22702"/>
    <cellStyle name="T_NHUA TAN HOA 10-6,KCmoi_puma 16.1_BOQ-Puma-Rev 1 (29May, 2008)-Final 3 3 5" xfId="1529"/>
    <cellStyle name="T_NHUA TAN HOA 10-6,KCmoi_puma 16.1_BOQ-Puma-Rev 1 (29May, 2008)-Final 3 3 5 2" xfId="23810"/>
    <cellStyle name="T_NHUA TAN HOA 10-6,KCmoi_puma 16.1_BOQ-Puma-Rev 1 (29May, 2008)-Final 3 3 6" xfId="23813"/>
    <cellStyle name="T_NHUA TAN HOA 10-6,KCmoi_puma 16.1_BOQ-Puma-Rev 1 (29May, 2008)-Final 3 3 6 2" xfId="13846"/>
    <cellStyle name="T_NHUA TAN HOA 10-6,KCmoi_puma 16.1_BOQ-Puma-Rev 1 (29May, 2008)-Final 3 3 7" xfId="23816"/>
    <cellStyle name="T_NHUA TAN HOA 10-6,KCmoi_puma 16.1_BOQ-Puma-Rev 1 (29May, 2008)-Final 3 4" xfId="23355"/>
    <cellStyle name="T_NHUA TAN HOA 10-6,KCmoi_puma 16.1_BOQ-Puma-Rev 1 (29May, 2008)-Final 3 4 2" xfId="29347"/>
    <cellStyle name="T_NHUA TAN HOA 10-6,KCmoi_puma 16.1_BOQ-Puma-Rev 1 (29May, 2008)-Final 3 5" xfId="1391"/>
    <cellStyle name="T_NHUA TAN HOA 10-6,KCmoi_puma 16.1_BOQ-Puma-Rev 1 (29May, 2008)-Final 3 5 2" xfId="29349"/>
    <cellStyle name="T_NHUA TAN HOA 10-6,KCmoi_puma 16.1_BOQ-Puma-Rev 1 (29May, 2008)-Final 3 6" xfId="5274"/>
    <cellStyle name="T_NHUA TAN HOA 10-6,KCmoi_puma 16.1_BOQ-Puma-Rev 1 (29May, 2008)-Final 3 6 2" xfId="2032"/>
    <cellStyle name="T_NHUA TAN HOA 10-6,KCmoi_puma 16.1_BOQ-Puma-Rev 1 (29May, 2008)-Final 3 7" xfId="29351"/>
    <cellStyle name="T_NHUA TAN HOA 10-6,KCmoi_puma 16.1_BOQ-Puma-Rev 1 (29May, 2008)-Final 3 7 2" xfId="29353"/>
    <cellStyle name="T_NHUA TAN HOA 10-6,KCmoi_puma 16.1_BOQ-Puma-Rev 1 (29May, 2008)-Final 3 8" xfId="29355"/>
    <cellStyle name="T_NHUA TAN HOA 10-6,KCmoi_puma 16.1_BOQ-Puma-Rev 1 (29May, 2008)-Final 3 8 2" xfId="29357"/>
    <cellStyle name="T_NHUA TAN HOA 10-6,KCmoi_puma 16.1_BOQ-Puma-Rev 1 (29May, 2008)-Final 4" xfId="32541"/>
    <cellStyle name="T_NHUA TAN HOA 10-6,KCmoi_puma 16.1_BOQ-Puma-Rev 1 (29May, 2008)-Final 4 2" xfId="32542"/>
    <cellStyle name="T_NHUA TAN HOA 10-6,KCmoi_puma 16.1_BOQ-Puma-Rev 1 (29May, 2008)-Final 4 2 2" xfId="32543"/>
    <cellStyle name="T_NHUA TAN HOA 10-6,KCmoi_puma 16.1_BOQ-Puma-Rev 1 (29May, 2008)-Final 4 3" xfId="32544"/>
    <cellStyle name="T_NHUA TAN HOA 10-6,KCmoi_puma 16.1_BOQ-Puma-Rev 1 (29May, 2008)-Final 4 3 2" xfId="32545"/>
    <cellStyle name="T_NHUA TAN HOA 10-6,KCmoi_puma 16.1_BOQ-Puma-Rev 1 (29May, 2008)-Final 4 4" xfId="23358"/>
    <cellStyle name="T_NHUA TAN HOA 10-6,KCmoi_puma 16.1_BOQ-Puma-Rev 1 (29May, 2008)-Final 4 4 2" xfId="29360"/>
    <cellStyle name="T_NHUA TAN HOA 10-6,KCmoi_puma 16.1_BOQ-Puma-Rev 1 (29May, 2008)-Final 4 5" xfId="29362"/>
    <cellStyle name="T_NHUA TAN HOA 10-6,KCmoi_puma 16.1_BOQ-Puma-Rev 1 (29May, 2008)-Final 4 5 2" xfId="29364"/>
    <cellStyle name="T_NHUA TAN HOA 10-6,KCmoi_puma 16.1_BOQ-Puma-Rev 1 (29May, 2008)-Final 4 6" xfId="28951"/>
    <cellStyle name="T_NHUA TAN HOA 10-6,KCmoi_puma 16.1_BOQ-Puma-Rev 1 (29May, 2008)-Final 4 6 2" xfId="29366"/>
    <cellStyle name="T_NHUA TAN HOA 10-6,KCmoi_puma 16.1_BOQ-Puma-Rev 1 (29May, 2008)-Final 4 7" xfId="29368"/>
    <cellStyle name="T_NHUA TAN HOA 10-6,KCmoi_puma 16.1_BOQ-Puma-Rev 1 (29May, 2008)-Final 5" xfId="32546"/>
    <cellStyle name="T_NHUA TAN HOA 10-6,KCmoi_puma 16.1_BOQ-Puma-Rev 1 (29May, 2008)-Final 5 2" xfId="32547"/>
    <cellStyle name="T_NHUA TAN HOA 10-6,KCmoi_puma 16.1_BOQ-Puma-Rev 1 (29May, 2008)-Final 5 2 2" xfId="11426"/>
    <cellStyle name="T_NHUA TAN HOA 10-6,KCmoi_puma 16.1_BOQ-Puma-Rev 1 (29May, 2008)-Final 5 3" xfId="32548"/>
    <cellStyle name="T_NHUA TAN HOA 10-6,KCmoi_puma 16.1_BOQ-Puma-Rev 1 (29May, 2008)-Final 5 3 2" xfId="27348"/>
    <cellStyle name="T_NHUA TAN HOA 10-6,KCmoi_puma 16.1_BOQ-Puma-Rev 1 (29May, 2008)-Final 5 4" xfId="29373"/>
    <cellStyle name="T_NHUA TAN HOA 10-6,KCmoi_puma 16.1_BOQ-Puma-Rev 1 (29May, 2008)-Final 5 4 2" xfId="27366"/>
    <cellStyle name="T_NHUA TAN HOA 10-6,KCmoi_puma 16.1_BOQ-Puma-Rev 1 (29May, 2008)-Final 5 5" xfId="32549"/>
    <cellStyle name="T_NHUA TAN HOA 10-6,KCmoi_puma 16.1_BOQ-Puma-Rev 1 (29May, 2008)-Final 5 5 2" xfId="32550"/>
    <cellStyle name="T_NHUA TAN HOA 10-6,KCmoi_puma 16.1_BOQ-Puma-Rev 1 (29May, 2008)-Final 5 6" xfId="28955"/>
    <cellStyle name="T_NHUA TAN HOA 10-6,KCmoi_puma 16.1_BOQ-Puma-Rev 1 (29May, 2008)-Final 5 6 2" xfId="32551"/>
    <cellStyle name="T_NHUA TAN HOA 10-6,KCmoi_puma 16.1_BOQ-Puma-Rev 1 (29May, 2008)-Final 5 7" xfId="32552"/>
    <cellStyle name="T_NHUA TAN HOA 10-6,KCmoi_puma 16.1_BOQ-Puma-Rev 1 (29May, 2008)-Final 6" xfId="32198"/>
    <cellStyle name="T_NHUA TAN HOA 10-6,KCmoi_puma 16.1_BOQ-Puma-Rev 1 (29May, 2008)-Final 6 2" xfId="32553"/>
    <cellStyle name="T_NHUA TAN HOA 10-6,KCmoi_puma 16.1_BOQ-Puma-Rev 1 (29May, 2008)-Final 6 2 2" xfId="148"/>
    <cellStyle name="T_NHUA TAN HOA 10-6,KCmoi_puma 16.1_BOQ-Puma-Rev 1 (29May, 2008)-Final 6 3" xfId="32555"/>
    <cellStyle name="T_NHUA TAN HOA 10-6,KCmoi_puma 16.1_BOQ-Puma-Rev 1 (29May, 2008)-Final 6 3 2" xfId="27390"/>
    <cellStyle name="T_NHUA TAN HOA 10-6,KCmoi_puma 16.1_BOQ-Puma-Rev 1 (29May, 2008)-Final 6 4" xfId="29377"/>
    <cellStyle name="T_NHUA TAN HOA 10-6,KCmoi_puma 16.1_BOQ-Puma-Rev 1 (29May, 2008)-Final 6 4 2" xfId="27402"/>
    <cellStyle name="T_NHUA TAN HOA 10-6,KCmoi_puma 16.1_BOQ-Puma-Rev 1 (29May, 2008)-Final 6 5" xfId="32557"/>
    <cellStyle name="T_NHUA TAN HOA 10-6,KCmoi_puma 16.1_BOQ-Puma-Rev 1 (29May, 2008)-Final 6 5 2" xfId="10029"/>
    <cellStyle name="T_NHUA TAN HOA 10-6,KCmoi_puma 16.1_BOQ-Puma-Rev 1 (29May, 2008)-Final 6 6" xfId="28958"/>
    <cellStyle name="T_NHUA TAN HOA 10-6,KCmoi_puma 16.1_BOQ-Puma-Rev 1 (29May, 2008)-Final 6 6 2" xfId="10119"/>
    <cellStyle name="T_NHUA TAN HOA 10-6,KCmoi_puma 16.1_BOQ-Puma-Rev 1 (29May, 2008)-Final 6 7" xfId="2559"/>
    <cellStyle name="T_NHUA TAN HOA 10-6,KCmoi_puma 16.1_BOQ-Puma-Rev 1 (29May, 2008)-Final 7" xfId="19866"/>
    <cellStyle name="T_NHUA TAN HOA 10-6,KCmoi_puma 16.1_BOQ-Puma-Rev 1 (29May, 2008)-Final 7 2" xfId="14514"/>
    <cellStyle name="T_NHUA TAN HOA 10-6,KCmoi_puma 16.1_BOQ-Puma-Rev 1 (29May, 2008)-Final 8" xfId="27676"/>
    <cellStyle name="T_NHUA TAN HOA 10-6,KCmoi_puma 16.1_BOQ-Puma-Rev 1 (29May, 2008)-Final 8 2" xfId="16448"/>
    <cellStyle name="T_NHUA TAN HOA 10-6,KCmoi_puma 16.1_BOQ-Puma-Rev 1 (29May, 2008)-Final 9" xfId="32558"/>
    <cellStyle name="T_NHUA TAN HOA 10-6,KCmoi_puma 16.1_BOQ-Puma-Rev 1 (29May, 2008)-Final 9 2" xfId="32559"/>
    <cellStyle name="T_NHUA TAN HOA 10-6,KCmoi_puma 16.1_BOQ-Puma-Rev 2 (03June, 2008)" xfId="32561"/>
    <cellStyle name="T_NHUA TAN HOA 10-6,KCmoi_puma 16.1_BOQ-Puma-Rev 2 (03June, 2008) 10" xfId="32562"/>
    <cellStyle name="T_NHUA TAN HOA 10-6,KCmoi_puma 16.1_BOQ-Puma-Rev 2 (03June, 2008) 10 2" xfId="20852"/>
    <cellStyle name="T_NHUA TAN HOA 10-6,KCmoi_puma 16.1_BOQ-Puma-Rev 2 (03June, 2008) 11" xfId="32564"/>
    <cellStyle name="T_NHUA TAN HOA 10-6,KCmoi_puma 16.1_BOQ-Puma-Rev 2 (03June, 2008) 11 2" xfId="15385"/>
    <cellStyle name="T_NHUA TAN HOA 10-6,KCmoi_puma 16.1_BOQ-Puma-Rev 2 (03June, 2008) 2" xfId="32567"/>
    <cellStyle name="T_NHUA TAN HOA 10-6,KCmoi_puma 16.1_BOQ-Puma-Rev 2 (03June, 2008) 2 2" xfId="32568"/>
    <cellStyle name="T_NHUA TAN HOA 10-6,KCmoi_puma 16.1_BOQ-Puma-Rev 2 (03June, 2008) 2 2 2" xfId="32569"/>
    <cellStyle name="T_NHUA TAN HOA 10-6,KCmoi_puma 16.1_BOQ-Puma-Rev 2 (03June, 2008) 2 2 2 2" xfId="16666"/>
    <cellStyle name="T_NHUA TAN HOA 10-6,KCmoi_puma 16.1_BOQ-Puma-Rev 2 (03June, 2008) 2 2 3" xfId="15929"/>
    <cellStyle name="T_NHUA TAN HOA 10-6,KCmoi_puma 16.1_BOQ-Puma-Rev 2 (03June, 2008) 2 2 3 2" xfId="32570"/>
    <cellStyle name="T_NHUA TAN HOA 10-6,KCmoi_puma 16.1_BOQ-Puma-Rev 2 (03June, 2008) 2 2 4" xfId="32571"/>
    <cellStyle name="T_NHUA TAN HOA 10-6,KCmoi_puma 16.1_BOQ-Puma-Rev 2 (03June, 2008) 2 2 4 2" xfId="32572"/>
    <cellStyle name="T_NHUA TAN HOA 10-6,KCmoi_puma 16.1_BOQ-Puma-Rev 2 (03June, 2008) 2 2 5" xfId="32573"/>
    <cellStyle name="T_NHUA TAN HOA 10-6,KCmoi_puma 16.1_BOQ-Puma-Rev 2 (03June, 2008) 2 2 5 2" xfId="32574"/>
    <cellStyle name="T_NHUA TAN HOA 10-6,KCmoi_puma 16.1_BOQ-Puma-Rev 2 (03June, 2008) 2 2 6" xfId="24409"/>
    <cellStyle name="T_NHUA TAN HOA 10-6,KCmoi_puma 16.1_BOQ-Puma-Rev 2 (03June, 2008) 2 2 6 2" xfId="24413"/>
    <cellStyle name="T_NHUA TAN HOA 10-6,KCmoi_puma 16.1_BOQ-Puma-Rev 2 (03June, 2008) 2 2 7" xfId="24418"/>
    <cellStyle name="T_NHUA TAN HOA 10-6,KCmoi_puma 16.1_BOQ-Puma-Rev 2 (03June, 2008) 2 3" xfId="740"/>
    <cellStyle name="T_NHUA TAN HOA 10-6,KCmoi_puma 16.1_BOQ-Puma-Rev 2 (03June, 2008) 2 3 2" xfId="24001"/>
    <cellStyle name="T_NHUA TAN HOA 10-6,KCmoi_puma 16.1_BOQ-Puma-Rev 2 (03June, 2008) 2 3 2 2" xfId="27510"/>
    <cellStyle name="T_NHUA TAN HOA 10-6,KCmoi_puma 16.1_BOQ-Puma-Rev 2 (03June, 2008) 2 3 3" xfId="27559"/>
    <cellStyle name="T_NHUA TAN HOA 10-6,KCmoi_puma 16.1_BOQ-Puma-Rev 2 (03June, 2008) 2 3 3 2" xfId="32575"/>
    <cellStyle name="T_NHUA TAN HOA 10-6,KCmoi_puma 16.1_BOQ-Puma-Rev 2 (03June, 2008) 2 3 4" xfId="32577"/>
    <cellStyle name="T_NHUA TAN HOA 10-6,KCmoi_puma 16.1_BOQ-Puma-Rev 2 (03June, 2008) 2 3 4 2" xfId="32578"/>
    <cellStyle name="T_NHUA TAN HOA 10-6,KCmoi_puma 16.1_BOQ-Puma-Rev 2 (03June, 2008) 2 3 5" xfId="32580"/>
    <cellStyle name="T_NHUA TAN HOA 10-6,KCmoi_puma 16.1_BOQ-Puma-Rev 2 (03June, 2008) 2 3 5 2" xfId="4962"/>
    <cellStyle name="T_NHUA TAN HOA 10-6,KCmoi_puma 16.1_BOQ-Puma-Rev 2 (03June, 2008) 2 3 6" xfId="32581"/>
    <cellStyle name="T_NHUA TAN HOA 10-6,KCmoi_puma 16.1_BOQ-Puma-Rev 2 (03June, 2008) 2 3 6 2" xfId="32582"/>
    <cellStyle name="T_NHUA TAN HOA 10-6,KCmoi_puma 16.1_BOQ-Puma-Rev 2 (03June, 2008) 2 3 7" xfId="32586"/>
    <cellStyle name="T_NHUA TAN HOA 10-6,KCmoi_puma 16.1_BOQ-Puma-Rev 2 (03June, 2008) 2 4" xfId="24005"/>
    <cellStyle name="T_NHUA TAN HOA 10-6,KCmoi_puma 16.1_BOQ-Puma-Rev 2 (03June, 2008) 2 4 2" xfId="24008"/>
    <cellStyle name="T_NHUA TAN HOA 10-6,KCmoi_puma 16.1_BOQ-Puma-Rev 2 (03June, 2008) 2 5" xfId="24012"/>
    <cellStyle name="T_NHUA TAN HOA 10-6,KCmoi_puma 16.1_BOQ-Puma-Rev 2 (03June, 2008) 2 5 2" xfId="24015"/>
    <cellStyle name="T_NHUA TAN HOA 10-6,KCmoi_puma 16.1_BOQ-Puma-Rev 2 (03June, 2008) 2 6" xfId="19340"/>
    <cellStyle name="T_NHUA TAN HOA 10-6,KCmoi_puma 16.1_BOQ-Puma-Rev 2 (03June, 2008) 2 6 2" xfId="520"/>
    <cellStyle name="T_NHUA TAN HOA 10-6,KCmoi_puma 16.1_BOQ-Puma-Rev 2 (03June, 2008) 2 7" xfId="2283"/>
    <cellStyle name="T_NHUA TAN HOA 10-6,KCmoi_puma 16.1_BOQ-Puma-Rev 2 (03June, 2008) 2 7 2" xfId="36"/>
    <cellStyle name="T_NHUA TAN HOA 10-6,KCmoi_puma 16.1_BOQ-Puma-Rev 2 (03June, 2008) 2 8" xfId="3012"/>
    <cellStyle name="T_NHUA TAN HOA 10-6,KCmoi_puma 16.1_BOQ-Puma-Rev 2 (03June, 2008) 2 8 2" xfId="4978"/>
    <cellStyle name="T_NHUA TAN HOA 10-6,KCmoi_puma 16.1_BOQ-Puma-Rev 2 (03June, 2008) 3" xfId="32587"/>
    <cellStyle name="T_NHUA TAN HOA 10-6,KCmoi_puma 16.1_BOQ-Puma-Rev 2 (03June, 2008) 3 2" xfId="8122"/>
    <cellStyle name="T_NHUA TAN HOA 10-6,KCmoi_puma 16.1_BOQ-Puma-Rev 2 (03June, 2008) 3 2 2" xfId="32588"/>
    <cellStyle name="T_NHUA TAN HOA 10-6,KCmoi_puma 16.1_BOQ-Puma-Rev 2 (03June, 2008) 3 2 2 2" xfId="5375"/>
    <cellStyle name="T_NHUA TAN HOA 10-6,KCmoi_puma 16.1_BOQ-Puma-Rev 2 (03June, 2008) 3 2 3" xfId="3297"/>
    <cellStyle name="T_NHUA TAN HOA 10-6,KCmoi_puma 16.1_BOQ-Puma-Rev 2 (03June, 2008) 3 2 3 2" xfId="32590"/>
    <cellStyle name="T_NHUA TAN HOA 10-6,KCmoi_puma 16.1_BOQ-Puma-Rev 2 (03June, 2008) 3 2 4" xfId="32591"/>
    <cellStyle name="T_NHUA TAN HOA 10-6,KCmoi_puma 16.1_BOQ-Puma-Rev 2 (03June, 2008) 3 2 4 2" xfId="7518"/>
    <cellStyle name="T_NHUA TAN HOA 10-6,KCmoi_puma 16.1_BOQ-Puma-Rev 2 (03June, 2008) 3 2 5" xfId="32592"/>
    <cellStyle name="T_NHUA TAN HOA 10-6,KCmoi_puma 16.1_BOQ-Puma-Rev 2 (03June, 2008) 3 2 5 2" xfId="116"/>
    <cellStyle name="T_NHUA TAN HOA 10-6,KCmoi_puma 16.1_BOQ-Puma-Rev 2 (03June, 2008) 3 2 6" xfId="32593"/>
    <cellStyle name="T_NHUA TAN HOA 10-6,KCmoi_puma 16.1_BOQ-Puma-Rev 2 (03June, 2008) 3 2 6 2" xfId="32594"/>
    <cellStyle name="T_NHUA TAN HOA 10-6,KCmoi_puma 16.1_BOQ-Puma-Rev 2 (03June, 2008) 3 2 7" xfId="15364"/>
    <cellStyle name="T_NHUA TAN HOA 10-6,KCmoi_puma 16.1_BOQ-Puma-Rev 2 (03June, 2008) 3 3" xfId="3769"/>
    <cellStyle name="T_NHUA TAN HOA 10-6,KCmoi_puma 16.1_BOQ-Puma-Rev 2 (03June, 2008) 3 3 2" xfId="3561"/>
    <cellStyle name="T_NHUA TAN HOA 10-6,KCmoi_puma 16.1_BOQ-Puma-Rev 2 (03June, 2008) 3 3 2 2" xfId="2402"/>
    <cellStyle name="T_NHUA TAN HOA 10-6,KCmoi_puma 16.1_BOQ-Puma-Rev 2 (03June, 2008) 3 3 3" xfId="10762"/>
    <cellStyle name="T_NHUA TAN HOA 10-6,KCmoi_puma 16.1_BOQ-Puma-Rev 2 (03June, 2008) 3 3 3 2" xfId="10763"/>
    <cellStyle name="T_NHUA TAN HOA 10-6,KCmoi_puma 16.1_BOQ-Puma-Rev 2 (03June, 2008) 3 3 4" xfId="9003"/>
    <cellStyle name="T_NHUA TAN HOA 10-6,KCmoi_puma 16.1_BOQ-Puma-Rev 2 (03June, 2008) 3 3 4 2" xfId="10776"/>
    <cellStyle name="T_NHUA TAN HOA 10-6,KCmoi_puma 16.1_BOQ-Puma-Rev 2 (03June, 2008) 3 3 5" xfId="10783"/>
    <cellStyle name="T_NHUA TAN HOA 10-6,KCmoi_puma 16.1_BOQ-Puma-Rev 2 (03June, 2008) 3 3 5 2" xfId="10789"/>
    <cellStyle name="T_NHUA TAN HOA 10-6,KCmoi_puma 16.1_BOQ-Puma-Rev 2 (03June, 2008) 3 3 6" xfId="13898"/>
    <cellStyle name="T_NHUA TAN HOA 10-6,KCmoi_puma 16.1_BOQ-Puma-Rev 2 (03June, 2008) 3 3 6 2" xfId="1286"/>
    <cellStyle name="T_NHUA TAN HOA 10-6,KCmoi_puma 16.1_BOQ-Puma-Rev 2 (03June, 2008) 3 3 7" xfId="3072"/>
    <cellStyle name="T_NHUA TAN HOA 10-6,KCmoi_puma 16.1_BOQ-Puma-Rev 2 (03June, 2008) 3 4" xfId="31611"/>
    <cellStyle name="T_NHUA TAN HOA 10-6,KCmoi_puma 16.1_BOQ-Puma-Rev 2 (03June, 2008) 3 4 2" xfId="32596"/>
    <cellStyle name="T_NHUA TAN HOA 10-6,KCmoi_puma 16.1_BOQ-Puma-Rev 2 (03June, 2008) 3 5" xfId="32600"/>
    <cellStyle name="T_NHUA TAN HOA 10-6,KCmoi_puma 16.1_BOQ-Puma-Rev 2 (03June, 2008) 3 5 2" xfId="32603"/>
    <cellStyle name="T_NHUA TAN HOA 10-6,KCmoi_puma 16.1_BOQ-Puma-Rev 2 (03June, 2008) 3 6" xfId="5124"/>
    <cellStyle name="T_NHUA TAN HOA 10-6,KCmoi_puma 16.1_BOQ-Puma-Rev 2 (03June, 2008) 3 6 2" xfId="32606"/>
    <cellStyle name="T_NHUA TAN HOA 10-6,KCmoi_puma 16.1_BOQ-Puma-Rev 2 (03June, 2008) 3 7" xfId="32609"/>
    <cellStyle name="T_NHUA TAN HOA 10-6,KCmoi_puma 16.1_BOQ-Puma-Rev 2 (03June, 2008) 3 7 2" xfId="32612"/>
    <cellStyle name="T_NHUA TAN HOA 10-6,KCmoi_puma 16.1_BOQ-Puma-Rev 2 (03June, 2008) 3 8" xfId="24088"/>
    <cellStyle name="T_NHUA TAN HOA 10-6,KCmoi_puma 16.1_BOQ-Puma-Rev 2 (03June, 2008) 3 8 2" xfId="32614"/>
    <cellStyle name="T_NHUA TAN HOA 10-6,KCmoi_puma 16.1_BOQ-Puma-Rev 2 (03June, 2008) 4" xfId="10244"/>
    <cellStyle name="T_NHUA TAN HOA 10-6,KCmoi_puma 16.1_BOQ-Puma-Rev 2 (03June, 2008) 4 2" xfId="26535"/>
    <cellStyle name="T_NHUA TAN HOA 10-6,KCmoi_puma 16.1_BOQ-Puma-Rev 2 (03June, 2008) 4 2 2" xfId="26540"/>
    <cellStyle name="T_NHUA TAN HOA 10-6,KCmoi_puma 16.1_BOQ-Puma-Rev 2 (03June, 2008) 4 3" xfId="16325"/>
    <cellStyle name="T_NHUA TAN HOA 10-6,KCmoi_puma 16.1_BOQ-Puma-Rev 2 (03June, 2008) 4 3 2" xfId="26542"/>
    <cellStyle name="T_NHUA TAN HOA 10-6,KCmoi_puma 16.1_BOQ-Puma-Rev 2 (03June, 2008) 4 4" xfId="26545"/>
    <cellStyle name="T_NHUA TAN HOA 10-6,KCmoi_puma 16.1_BOQ-Puma-Rev 2 (03June, 2008) 4 4 2" xfId="7465"/>
    <cellStyle name="T_NHUA TAN HOA 10-6,KCmoi_puma 16.1_BOQ-Puma-Rev 2 (03June, 2008) 4 5" xfId="32617"/>
    <cellStyle name="T_NHUA TAN HOA 10-6,KCmoi_puma 16.1_BOQ-Puma-Rev 2 (03June, 2008) 4 5 2" xfId="3053"/>
    <cellStyle name="T_NHUA TAN HOA 10-6,KCmoi_puma 16.1_BOQ-Puma-Rev 2 (03June, 2008) 4 6" xfId="32619"/>
    <cellStyle name="T_NHUA TAN HOA 10-6,KCmoi_puma 16.1_BOQ-Puma-Rev 2 (03June, 2008) 4 6 2" xfId="6909"/>
    <cellStyle name="T_NHUA TAN HOA 10-6,KCmoi_puma 16.1_BOQ-Puma-Rev 2 (03June, 2008) 4 7" xfId="32621"/>
    <cellStyle name="T_NHUA TAN HOA 10-6,KCmoi_puma 16.1_BOQ-Puma-Rev 2 (03June, 2008) 5" xfId="32622"/>
    <cellStyle name="T_NHUA TAN HOA 10-6,KCmoi_puma 16.1_BOQ-Puma-Rev 2 (03June, 2008) 5 2" xfId="26554"/>
    <cellStyle name="T_NHUA TAN HOA 10-6,KCmoi_puma 16.1_BOQ-Puma-Rev 2 (03June, 2008) 5 2 2" xfId="25565"/>
    <cellStyle name="T_NHUA TAN HOA 10-6,KCmoi_puma 16.1_BOQ-Puma-Rev 2 (03June, 2008) 5 3" xfId="16342"/>
    <cellStyle name="T_NHUA TAN HOA 10-6,KCmoi_puma 16.1_BOQ-Puma-Rev 2 (03June, 2008) 5 3 2" xfId="26560"/>
    <cellStyle name="T_NHUA TAN HOA 10-6,KCmoi_puma 16.1_BOQ-Puma-Rev 2 (03June, 2008) 5 4" xfId="26563"/>
    <cellStyle name="T_NHUA TAN HOA 10-6,KCmoi_puma 16.1_BOQ-Puma-Rev 2 (03June, 2008) 5 4 2" xfId="2065"/>
    <cellStyle name="T_NHUA TAN HOA 10-6,KCmoi_puma 16.1_BOQ-Puma-Rev 2 (03June, 2008) 5 5" xfId="32627"/>
    <cellStyle name="T_NHUA TAN HOA 10-6,KCmoi_puma 16.1_BOQ-Puma-Rev 2 (03June, 2008) 5 5 2" xfId="4954"/>
    <cellStyle name="T_NHUA TAN HOA 10-6,KCmoi_puma 16.1_BOQ-Puma-Rev 2 (03June, 2008) 5 6" xfId="32628"/>
    <cellStyle name="T_NHUA TAN HOA 10-6,KCmoi_puma 16.1_BOQ-Puma-Rev 2 (03June, 2008) 5 6 2" xfId="7732"/>
    <cellStyle name="T_NHUA TAN HOA 10-6,KCmoi_puma 16.1_BOQ-Puma-Rev 2 (03June, 2008) 5 7" xfId="7422"/>
    <cellStyle name="T_NHUA TAN HOA 10-6,KCmoi_puma 16.1_BOQ-Puma-Rev 2 (03June, 2008) 6" xfId="32629"/>
    <cellStyle name="T_NHUA TAN HOA 10-6,KCmoi_puma 16.1_BOQ-Puma-Rev 2 (03June, 2008) 6 2" xfId="32632"/>
    <cellStyle name="T_NHUA TAN HOA 10-6,KCmoi_puma 16.1_BOQ-Puma-Rev 2 (03June, 2008) 6 2 2" xfId="32635"/>
    <cellStyle name="T_NHUA TAN HOA 10-6,KCmoi_puma 16.1_BOQ-Puma-Rev 2 (03June, 2008) 6 3" xfId="24019"/>
    <cellStyle name="T_NHUA TAN HOA 10-6,KCmoi_puma 16.1_BOQ-Puma-Rev 2 (03June, 2008) 6 3 2" xfId="29780"/>
    <cellStyle name="T_NHUA TAN HOA 10-6,KCmoi_puma 16.1_BOQ-Puma-Rev 2 (03June, 2008) 6 4" xfId="32637"/>
    <cellStyle name="T_NHUA TAN HOA 10-6,KCmoi_puma 16.1_BOQ-Puma-Rev 2 (03June, 2008) 6 4 2" xfId="3811"/>
    <cellStyle name="T_NHUA TAN HOA 10-6,KCmoi_puma 16.1_BOQ-Puma-Rev 2 (03June, 2008) 6 5" xfId="32640"/>
    <cellStyle name="T_NHUA TAN HOA 10-6,KCmoi_puma 16.1_BOQ-Puma-Rev 2 (03June, 2008) 6 5 2" xfId="32641"/>
    <cellStyle name="T_NHUA TAN HOA 10-6,KCmoi_puma 16.1_BOQ-Puma-Rev 2 (03June, 2008) 6 6" xfId="32643"/>
    <cellStyle name="T_NHUA TAN HOA 10-6,KCmoi_puma 16.1_BOQ-Puma-Rev 2 (03June, 2008) 6 6 2" xfId="32644"/>
    <cellStyle name="T_NHUA TAN HOA 10-6,KCmoi_puma 16.1_BOQ-Puma-Rev 2 (03June, 2008) 6 7" xfId="3260"/>
    <cellStyle name="T_NHUA TAN HOA 10-6,KCmoi_puma 16.1_BOQ-Puma-Rev 2 (03June, 2008) 7" xfId="21399"/>
    <cellStyle name="T_NHUA TAN HOA 10-6,KCmoi_puma 16.1_BOQ-Puma-Rev 2 (03June, 2008) 7 2" xfId="32645"/>
    <cellStyle name="T_NHUA TAN HOA 10-6,KCmoi_puma 16.1_BOQ-Puma-Rev 2 (03June, 2008) 8" xfId="32648"/>
    <cellStyle name="T_NHUA TAN HOA 10-6,KCmoi_puma 16.1_BOQ-Puma-Rev 2 (03June, 2008) 8 2" xfId="32651"/>
    <cellStyle name="T_NHUA TAN HOA 10-6,KCmoi_puma 16.1_BOQ-Puma-Rev 2 (03June, 2008) 9" xfId="3901"/>
    <cellStyle name="T_NHUA TAN HOA 10-6,KCmoi_puma 16.1_BOQ-Puma-Rev 2 (03June, 2008) 9 2" xfId="32654"/>
    <cellStyle name="T_NHUA TAN HOA 10-6,KCmoi_puma 16.1_BOQ-Puma-Rev 2 (04June, 2008)" xfId="8768"/>
    <cellStyle name="T_NHUA TAN HOA 10-6,KCmoi_puma 16.1_BOQ-Puma-Rev 2 (04June, 2008) 10" xfId="32656"/>
    <cellStyle name="T_NHUA TAN HOA 10-6,KCmoi_puma 16.1_BOQ-Puma-Rev 2 (04June, 2008) 10 2" xfId="32657"/>
    <cellStyle name="T_NHUA TAN HOA 10-6,KCmoi_puma 16.1_BOQ-Puma-Rev 2 (04June, 2008) 11" xfId="32658"/>
    <cellStyle name="T_NHUA TAN HOA 10-6,KCmoi_puma 16.1_BOQ-Puma-Rev 2 (04June, 2008) 11 2" xfId="32659"/>
    <cellStyle name="T_NHUA TAN HOA 10-6,KCmoi_puma 16.1_BOQ-Puma-Rev 2 (04June, 2008) 2" xfId="27204"/>
    <cellStyle name="T_NHUA TAN HOA 10-6,KCmoi_puma 16.1_BOQ-Puma-Rev 2 (04June, 2008) 2 2" xfId="7885"/>
    <cellStyle name="T_NHUA TAN HOA 10-6,KCmoi_puma 16.1_BOQ-Puma-Rev 2 (04June, 2008) 2 2 2" xfId="9258"/>
    <cellStyle name="T_NHUA TAN HOA 10-6,KCmoi_puma 16.1_BOQ-Puma-Rev 2 (04June, 2008) 2 2 2 2" xfId="24475"/>
    <cellStyle name="T_NHUA TAN HOA 10-6,KCmoi_puma 16.1_BOQ-Puma-Rev 2 (04June, 2008) 2 2 3" xfId="32660"/>
    <cellStyle name="T_NHUA TAN HOA 10-6,KCmoi_puma 16.1_BOQ-Puma-Rev 2 (04June, 2008) 2 2 3 2" xfId="32661"/>
    <cellStyle name="T_NHUA TAN HOA 10-6,KCmoi_puma 16.1_BOQ-Puma-Rev 2 (04June, 2008) 2 2 4" xfId="32662"/>
    <cellStyle name="T_NHUA TAN HOA 10-6,KCmoi_puma 16.1_BOQ-Puma-Rev 2 (04June, 2008) 2 2 4 2" xfId="32663"/>
    <cellStyle name="T_NHUA TAN HOA 10-6,KCmoi_puma 16.1_BOQ-Puma-Rev 2 (04June, 2008) 2 2 5" xfId="32664"/>
    <cellStyle name="T_NHUA TAN HOA 10-6,KCmoi_puma 16.1_BOQ-Puma-Rev 2 (04June, 2008) 2 2 5 2" xfId="32665"/>
    <cellStyle name="T_NHUA TAN HOA 10-6,KCmoi_puma 16.1_BOQ-Puma-Rev 2 (04June, 2008) 2 2 6" xfId="32666"/>
    <cellStyle name="T_NHUA TAN HOA 10-6,KCmoi_puma 16.1_BOQ-Puma-Rev 2 (04June, 2008) 2 2 6 2" xfId="32667"/>
    <cellStyle name="T_NHUA TAN HOA 10-6,KCmoi_puma 16.1_BOQ-Puma-Rev 2 (04June, 2008) 2 2 7" xfId="9722"/>
    <cellStyle name="T_NHUA TAN HOA 10-6,KCmoi_puma 16.1_BOQ-Puma-Rev 2 (04June, 2008) 2 3" xfId="3241"/>
    <cellStyle name="T_NHUA TAN HOA 10-6,KCmoi_puma 16.1_BOQ-Puma-Rev 2 (04June, 2008) 2 3 2" xfId="9260"/>
    <cellStyle name="T_NHUA TAN HOA 10-6,KCmoi_puma 16.1_BOQ-Puma-Rev 2 (04June, 2008) 2 3 2 2" xfId="21169"/>
    <cellStyle name="T_NHUA TAN HOA 10-6,KCmoi_puma 16.1_BOQ-Puma-Rev 2 (04June, 2008) 2 3 3" xfId="32668"/>
    <cellStyle name="T_NHUA TAN HOA 10-6,KCmoi_puma 16.1_BOQ-Puma-Rev 2 (04June, 2008) 2 3 3 2" xfId="32669"/>
    <cellStyle name="T_NHUA TAN HOA 10-6,KCmoi_puma 16.1_BOQ-Puma-Rev 2 (04June, 2008) 2 3 4" xfId="4295"/>
    <cellStyle name="T_NHUA TAN HOA 10-6,KCmoi_puma 16.1_BOQ-Puma-Rev 2 (04June, 2008) 2 3 4 2" xfId="22181"/>
    <cellStyle name="T_NHUA TAN HOA 10-6,KCmoi_puma 16.1_BOQ-Puma-Rev 2 (04June, 2008) 2 3 5" xfId="32670"/>
    <cellStyle name="T_NHUA TAN HOA 10-6,KCmoi_puma 16.1_BOQ-Puma-Rev 2 (04June, 2008) 2 3 5 2" xfId="32671"/>
    <cellStyle name="T_NHUA TAN HOA 10-6,KCmoi_puma 16.1_BOQ-Puma-Rev 2 (04June, 2008) 2 3 6" xfId="32672"/>
    <cellStyle name="T_NHUA TAN HOA 10-6,KCmoi_puma 16.1_BOQ-Puma-Rev 2 (04June, 2008) 2 3 6 2" xfId="32673"/>
    <cellStyle name="T_NHUA TAN HOA 10-6,KCmoi_puma 16.1_BOQ-Puma-Rev 2 (04June, 2008) 2 3 7" xfId="25369"/>
    <cellStyle name="T_NHUA TAN HOA 10-6,KCmoi_puma 16.1_BOQ-Puma-Rev 2 (04June, 2008) 2 4" xfId="1709"/>
    <cellStyle name="T_NHUA TAN HOA 10-6,KCmoi_puma 16.1_BOQ-Puma-Rev 2 (04June, 2008) 2 4 2" xfId="32674"/>
    <cellStyle name="T_NHUA TAN HOA 10-6,KCmoi_puma 16.1_BOQ-Puma-Rev 2 (04June, 2008) 2 5" xfId="24608"/>
    <cellStyle name="T_NHUA TAN HOA 10-6,KCmoi_puma 16.1_BOQ-Puma-Rev 2 (04June, 2008) 2 5 2" xfId="32675"/>
    <cellStyle name="T_NHUA TAN HOA 10-6,KCmoi_puma 16.1_BOQ-Puma-Rev 2 (04June, 2008) 2 6" xfId="32677"/>
    <cellStyle name="T_NHUA TAN HOA 10-6,KCmoi_puma 16.1_BOQ-Puma-Rev 2 (04June, 2008) 2 6 2" xfId="32678"/>
    <cellStyle name="T_NHUA TAN HOA 10-6,KCmoi_puma 16.1_BOQ-Puma-Rev 2 (04June, 2008) 2 7" xfId="28459"/>
    <cellStyle name="T_NHUA TAN HOA 10-6,KCmoi_puma 16.1_BOQ-Puma-Rev 2 (04June, 2008) 2 7 2" xfId="32679"/>
    <cellStyle name="T_NHUA TAN HOA 10-6,KCmoi_puma 16.1_BOQ-Puma-Rev 2 (04June, 2008) 2 8" xfId="32680"/>
    <cellStyle name="T_NHUA TAN HOA 10-6,KCmoi_puma 16.1_BOQ-Puma-Rev 2 (04June, 2008) 2 8 2" xfId="32681"/>
    <cellStyle name="T_NHUA TAN HOA 10-6,KCmoi_puma 16.1_BOQ-Puma-Rev 2 (04June, 2008) 3" xfId="32683"/>
    <cellStyle name="T_NHUA TAN HOA 10-6,KCmoi_puma 16.1_BOQ-Puma-Rev 2 (04June, 2008) 3 2" xfId="2924"/>
    <cellStyle name="T_NHUA TAN HOA 10-6,KCmoi_puma 16.1_BOQ-Puma-Rev 2 (04June, 2008) 3 2 2" xfId="9286"/>
    <cellStyle name="T_NHUA TAN HOA 10-6,KCmoi_puma 16.1_BOQ-Puma-Rev 2 (04June, 2008) 3 2 2 2" xfId="32684"/>
    <cellStyle name="T_NHUA TAN HOA 10-6,KCmoi_puma 16.1_BOQ-Puma-Rev 2 (04June, 2008) 3 2 3" xfId="32686"/>
    <cellStyle name="T_NHUA TAN HOA 10-6,KCmoi_puma 16.1_BOQ-Puma-Rev 2 (04June, 2008) 3 2 3 2" xfId="32688"/>
    <cellStyle name="T_NHUA TAN HOA 10-6,KCmoi_puma 16.1_BOQ-Puma-Rev 2 (04June, 2008) 3 2 4" xfId="32690"/>
    <cellStyle name="T_NHUA TAN HOA 10-6,KCmoi_puma 16.1_BOQ-Puma-Rev 2 (04June, 2008) 3 2 4 2" xfId="3423"/>
    <cellStyle name="T_NHUA TAN HOA 10-6,KCmoi_puma 16.1_BOQ-Puma-Rev 2 (04June, 2008) 3 2 5" xfId="32692"/>
    <cellStyle name="T_NHUA TAN HOA 10-6,KCmoi_puma 16.1_BOQ-Puma-Rev 2 (04June, 2008) 3 2 5 2" xfId="32693"/>
    <cellStyle name="T_NHUA TAN HOA 10-6,KCmoi_puma 16.1_BOQ-Puma-Rev 2 (04June, 2008) 3 2 6" xfId="32694"/>
    <cellStyle name="T_NHUA TAN HOA 10-6,KCmoi_puma 16.1_BOQ-Puma-Rev 2 (04June, 2008) 3 2 6 2" xfId="32695"/>
    <cellStyle name="T_NHUA TAN HOA 10-6,KCmoi_puma 16.1_BOQ-Puma-Rev 2 (04June, 2008) 3 2 7" xfId="25381"/>
    <cellStyle name="T_NHUA TAN HOA 10-6,KCmoi_puma 16.1_BOQ-Puma-Rev 2 (04June, 2008) 3 3" xfId="3657"/>
    <cellStyle name="T_NHUA TAN HOA 10-6,KCmoi_puma 16.1_BOQ-Puma-Rev 2 (04June, 2008) 3 3 2" xfId="9292"/>
    <cellStyle name="T_NHUA TAN HOA 10-6,KCmoi_puma 16.1_BOQ-Puma-Rev 2 (04June, 2008) 3 3 2 2" xfId="32696"/>
    <cellStyle name="T_NHUA TAN HOA 10-6,KCmoi_puma 16.1_BOQ-Puma-Rev 2 (04June, 2008) 3 3 3" xfId="32697"/>
    <cellStyle name="T_NHUA TAN HOA 10-6,KCmoi_puma 16.1_BOQ-Puma-Rev 2 (04June, 2008) 3 3 3 2" xfId="32698"/>
    <cellStyle name="T_NHUA TAN HOA 10-6,KCmoi_puma 16.1_BOQ-Puma-Rev 2 (04June, 2008) 3 3 4" xfId="32699"/>
    <cellStyle name="T_NHUA TAN HOA 10-6,KCmoi_puma 16.1_BOQ-Puma-Rev 2 (04June, 2008) 3 3 4 2" xfId="544"/>
    <cellStyle name="T_NHUA TAN HOA 10-6,KCmoi_puma 16.1_BOQ-Puma-Rev 2 (04June, 2008) 3 3 5" xfId="32700"/>
    <cellStyle name="T_NHUA TAN HOA 10-6,KCmoi_puma 16.1_BOQ-Puma-Rev 2 (04June, 2008) 3 3 5 2" xfId="12036"/>
    <cellStyle name="T_NHUA TAN HOA 10-6,KCmoi_puma 16.1_BOQ-Puma-Rev 2 (04June, 2008) 3 3 6" xfId="32701"/>
    <cellStyle name="T_NHUA TAN HOA 10-6,KCmoi_puma 16.1_BOQ-Puma-Rev 2 (04June, 2008) 3 3 6 2" xfId="30533"/>
    <cellStyle name="T_NHUA TAN HOA 10-6,KCmoi_puma 16.1_BOQ-Puma-Rev 2 (04June, 2008) 3 3 7" xfId="25384"/>
    <cellStyle name="T_NHUA TAN HOA 10-6,KCmoi_puma 16.1_BOQ-Puma-Rev 2 (04June, 2008) 3 4" xfId="2783"/>
    <cellStyle name="T_NHUA TAN HOA 10-6,KCmoi_puma 16.1_BOQ-Puma-Rev 2 (04June, 2008) 3 4 2" xfId="32702"/>
    <cellStyle name="T_NHUA TAN HOA 10-6,KCmoi_puma 16.1_BOQ-Puma-Rev 2 (04June, 2008) 3 5" xfId="24612"/>
    <cellStyle name="T_NHUA TAN HOA 10-6,KCmoi_puma 16.1_BOQ-Puma-Rev 2 (04June, 2008) 3 5 2" xfId="25826"/>
    <cellStyle name="T_NHUA TAN HOA 10-6,KCmoi_puma 16.1_BOQ-Puma-Rev 2 (04June, 2008) 3 6" xfId="1540"/>
    <cellStyle name="T_NHUA TAN HOA 10-6,KCmoi_puma 16.1_BOQ-Puma-Rev 2 (04June, 2008) 3 6 2" xfId="32704"/>
    <cellStyle name="T_NHUA TAN HOA 10-6,KCmoi_puma 16.1_BOQ-Puma-Rev 2 (04June, 2008) 3 7" xfId="32705"/>
    <cellStyle name="T_NHUA TAN HOA 10-6,KCmoi_puma 16.1_BOQ-Puma-Rev 2 (04June, 2008) 3 7 2" xfId="32706"/>
    <cellStyle name="T_NHUA TAN HOA 10-6,KCmoi_puma 16.1_BOQ-Puma-Rev 2 (04June, 2008) 3 8" xfId="32707"/>
    <cellStyle name="T_NHUA TAN HOA 10-6,KCmoi_puma 16.1_BOQ-Puma-Rev 2 (04June, 2008) 3 8 2" xfId="32708"/>
    <cellStyle name="T_NHUA TAN HOA 10-6,KCmoi_puma 16.1_BOQ-Puma-Rev 2 (04June, 2008) 4" xfId="32709"/>
    <cellStyle name="T_NHUA TAN HOA 10-6,KCmoi_puma 16.1_BOQ-Puma-Rev 2 (04June, 2008) 4 2" xfId="32711"/>
    <cellStyle name="T_NHUA TAN HOA 10-6,KCmoi_puma 16.1_BOQ-Puma-Rev 2 (04June, 2008) 4 2 2" xfId="32713"/>
    <cellStyle name="T_NHUA TAN HOA 10-6,KCmoi_puma 16.1_BOQ-Puma-Rev 2 (04June, 2008) 4 3" xfId="32714"/>
    <cellStyle name="T_NHUA TAN HOA 10-6,KCmoi_puma 16.1_BOQ-Puma-Rev 2 (04June, 2008) 4 3 2" xfId="32715"/>
    <cellStyle name="T_NHUA TAN HOA 10-6,KCmoi_puma 16.1_BOQ-Puma-Rev 2 (04June, 2008) 4 4" xfId="32716"/>
    <cellStyle name="T_NHUA TAN HOA 10-6,KCmoi_puma 16.1_BOQ-Puma-Rev 2 (04June, 2008) 4 4 2" xfId="32717"/>
    <cellStyle name="T_NHUA TAN HOA 10-6,KCmoi_puma 16.1_BOQ-Puma-Rev 2 (04June, 2008) 4 5" xfId="32718"/>
    <cellStyle name="T_NHUA TAN HOA 10-6,KCmoi_puma 16.1_BOQ-Puma-Rev 2 (04June, 2008) 4 5 2" xfId="32719"/>
    <cellStyle name="T_NHUA TAN HOA 10-6,KCmoi_puma 16.1_BOQ-Puma-Rev 2 (04June, 2008) 4 6" xfId="32720"/>
    <cellStyle name="T_NHUA TAN HOA 10-6,KCmoi_puma 16.1_BOQ-Puma-Rev 2 (04June, 2008) 4 6 2" xfId="8598"/>
    <cellStyle name="T_NHUA TAN HOA 10-6,KCmoi_puma 16.1_BOQ-Puma-Rev 2 (04June, 2008) 4 7" xfId="31991"/>
    <cellStyle name="T_NHUA TAN HOA 10-6,KCmoi_puma 16.1_BOQ-Puma-Rev 2 (04June, 2008) 5" xfId="32722"/>
    <cellStyle name="T_NHUA TAN HOA 10-6,KCmoi_puma 16.1_BOQ-Puma-Rev 2 (04June, 2008) 5 2" xfId="32724"/>
    <cellStyle name="T_NHUA TAN HOA 10-6,KCmoi_puma 16.1_BOQ-Puma-Rev 2 (04June, 2008) 5 2 2" xfId="5901"/>
    <cellStyle name="T_NHUA TAN HOA 10-6,KCmoi_puma 16.1_BOQ-Puma-Rev 2 (04June, 2008) 5 3" xfId="46"/>
    <cellStyle name="T_NHUA TAN HOA 10-6,KCmoi_puma 16.1_BOQ-Puma-Rev 2 (04June, 2008) 5 3 2" xfId="32725"/>
    <cellStyle name="T_NHUA TAN HOA 10-6,KCmoi_puma 16.1_BOQ-Puma-Rev 2 (04June, 2008) 5 4" xfId="32726"/>
    <cellStyle name="T_NHUA TAN HOA 10-6,KCmoi_puma 16.1_BOQ-Puma-Rev 2 (04June, 2008) 5 4 2" xfId="32727"/>
    <cellStyle name="T_NHUA TAN HOA 10-6,KCmoi_puma 16.1_BOQ-Puma-Rev 2 (04June, 2008) 5 5" xfId="32728"/>
    <cellStyle name="T_NHUA TAN HOA 10-6,KCmoi_puma 16.1_BOQ-Puma-Rev 2 (04June, 2008) 5 5 2" xfId="32730"/>
    <cellStyle name="T_NHUA TAN HOA 10-6,KCmoi_puma 16.1_BOQ-Puma-Rev 2 (04June, 2008) 5 6" xfId="32731"/>
    <cellStyle name="T_NHUA TAN HOA 10-6,KCmoi_puma 16.1_BOQ-Puma-Rev 2 (04June, 2008) 5 6 2" xfId="32733"/>
    <cellStyle name="T_NHUA TAN HOA 10-6,KCmoi_puma 16.1_BOQ-Puma-Rev 2 (04June, 2008) 5 7" xfId="31994"/>
    <cellStyle name="T_NHUA TAN HOA 10-6,KCmoi_puma 16.1_BOQ-Puma-Rev 2 (04June, 2008) 6" xfId="6571"/>
    <cellStyle name="T_NHUA TAN HOA 10-6,KCmoi_puma 16.1_BOQ-Puma-Rev 2 (04June, 2008) 6 2" xfId="15084"/>
    <cellStyle name="T_NHUA TAN HOA 10-6,KCmoi_puma 16.1_BOQ-Puma-Rev 2 (04June, 2008) 6 2 2" xfId="32735"/>
    <cellStyle name="T_NHUA TAN HOA 10-6,KCmoi_puma 16.1_BOQ-Puma-Rev 2 (04June, 2008) 6 3" xfId="32739"/>
    <cellStyle name="T_NHUA TAN HOA 10-6,KCmoi_puma 16.1_BOQ-Puma-Rev 2 (04June, 2008) 6 3 2" xfId="32741"/>
    <cellStyle name="T_NHUA TAN HOA 10-6,KCmoi_puma 16.1_BOQ-Puma-Rev 2 (04June, 2008) 6 4" xfId="29276"/>
    <cellStyle name="T_NHUA TAN HOA 10-6,KCmoi_puma 16.1_BOQ-Puma-Rev 2 (04June, 2008) 6 4 2" xfId="32743"/>
    <cellStyle name="T_NHUA TAN HOA 10-6,KCmoi_puma 16.1_BOQ-Puma-Rev 2 (04June, 2008) 6 5" xfId="32744"/>
    <cellStyle name="T_NHUA TAN HOA 10-6,KCmoi_puma 16.1_BOQ-Puma-Rev 2 (04June, 2008) 6 5 2" xfId="32746"/>
    <cellStyle name="T_NHUA TAN HOA 10-6,KCmoi_puma 16.1_BOQ-Puma-Rev 2 (04June, 2008) 6 6" xfId="32747"/>
    <cellStyle name="T_NHUA TAN HOA 10-6,KCmoi_puma 16.1_BOQ-Puma-Rev 2 (04June, 2008) 6 6 2" xfId="32749"/>
    <cellStyle name="T_NHUA TAN HOA 10-6,KCmoi_puma 16.1_BOQ-Puma-Rev 2 (04June, 2008) 6 7" xfId="31997"/>
    <cellStyle name="T_NHUA TAN HOA 10-6,KCmoi_puma 16.1_BOQ-Puma-Rev 2 (04June, 2008) 7" xfId="11404"/>
    <cellStyle name="T_NHUA TAN HOA 10-6,KCmoi_puma 16.1_BOQ-Puma-Rev 2 (04June, 2008) 7 2" xfId="549"/>
    <cellStyle name="T_NHUA TAN HOA 10-6,KCmoi_puma 16.1_BOQ-Puma-Rev 2 (04June, 2008) 8" xfId="9514"/>
    <cellStyle name="T_NHUA TAN HOA 10-6,KCmoi_puma 16.1_BOQ-Puma-Rev 2 (04June, 2008) 8 2" xfId="15088"/>
    <cellStyle name="T_NHUA TAN HOA 10-6,KCmoi_puma 16.1_BOQ-Puma-Rev 2 (04June, 2008) 9" xfId="14763"/>
    <cellStyle name="T_NHUA TAN HOA 10-6,KCmoi_puma 16.1_BOQ-Puma-Rev 2 (04June, 2008) 9 2" xfId="15092"/>
    <cellStyle name="T_NHUA TAN HOA 10-6,KCmoi_puma 16.1_BOQ-Puma-Rev 3" xfId="30708"/>
    <cellStyle name="T_NHUA TAN HOA 10-6,KCmoi_puma 16.1_BOQ-Puma-Rev 3 10" xfId="7136"/>
    <cellStyle name="T_NHUA TAN HOA 10-6,KCmoi_puma 16.1_BOQ-Puma-Rev 3 10 2" xfId="13311"/>
    <cellStyle name="T_NHUA TAN HOA 10-6,KCmoi_puma 16.1_BOQ-Puma-Rev 3 11" xfId="18731"/>
    <cellStyle name="T_NHUA TAN HOA 10-6,KCmoi_puma 16.1_BOQ-Puma-Rev 3 11 2" xfId="31518"/>
    <cellStyle name="T_NHUA TAN HOA 10-6,KCmoi_puma 16.1_BOQ-Puma-Rev 3 2" xfId="30713"/>
    <cellStyle name="T_NHUA TAN HOA 10-6,KCmoi_puma 16.1_BOQ-Puma-Rev 3 2 2" xfId="30716"/>
    <cellStyle name="T_NHUA TAN HOA 10-6,KCmoi_puma 16.1_BOQ-Puma-Rev 3 2 2 2" xfId="13631"/>
    <cellStyle name="T_NHUA TAN HOA 10-6,KCmoi_puma 16.1_BOQ-Puma-Rev 3 2 2 2 2" xfId="13635"/>
    <cellStyle name="T_NHUA TAN HOA 10-6,KCmoi_puma 16.1_BOQ-Puma-Rev 3 2 2 3" xfId="13640"/>
    <cellStyle name="T_NHUA TAN HOA 10-6,KCmoi_puma 16.1_BOQ-Puma-Rev 3 2 2 3 2" xfId="13644"/>
    <cellStyle name="T_NHUA TAN HOA 10-6,KCmoi_puma 16.1_BOQ-Puma-Rev 3 2 2 4" xfId="13650"/>
    <cellStyle name="T_NHUA TAN HOA 10-6,KCmoi_puma 16.1_BOQ-Puma-Rev 3 2 2 4 2" xfId="4792"/>
    <cellStyle name="T_NHUA TAN HOA 10-6,KCmoi_puma 16.1_BOQ-Puma-Rev 3 2 2 5" xfId="3003"/>
    <cellStyle name="T_NHUA TAN HOA 10-6,KCmoi_puma 16.1_BOQ-Puma-Rev 3 2 2 5 2" xfId="13655"/>
    <cellStyle name="T_NHUA TAN HOA 10-6,KCmoi_puma 16.1_BOQ-Puma-Rev 3 2 2 6" xfId="2064"/>
    <cellStyle name="T_NHUA TAN HOA 10-6,KCmoi_puma 16.1_BOQ-Puma-Rev 3 2 2 6 2" xfId="13663"/>
    <cellStyle name="T_NHUA TAN HOA 10-6,KCmoi_puma 16.1_BOQ-Puma-Rev 3 2 2 7" xfId="12330"/>
    <cellStyle name="T_NHUA TAN HOA 10-6,KCmoi_puma 16.1_BOQ-Puma-Rev 3 2 3" xfId="30718"/>
    <cellStyle name="T_NHUA TAN HOA 10-6,KCmoi_puma 16.1_BOQ-Puma-Rev 3 2 3 2" xfId="12516"/>
    <cellStyle name="T_NHUA TAN HOA 10-6,KCmoi_puma 16.1_BOQ-Puma-Rev 3 2 3 2 2" xfId="12521"/>
    <cellStyle name="T_NHUA TAN HOA 10-6,KCmoi_puma 16.1_BOQ-Puma-Rev 3 2 3 3" xfId="12524"/>
    <cellStyle name="T_NHUA TAN HOA 10-6,KCmoi_puma 16.1_BOQ-Puma-Rev 3 2 3 3 2" xfId="6449"/>
    <cellStyle name="T_NHUA TAN HOA 10-6,KCmoi_puma 16.1_BOQ-Puma-Rev 3 2 3 4" xfId="12529"/>
    <cellStyle name="T_NHUA TAN HOA 10-6,KCmoi_puma 16.1_BOQ-Puma-Rev 3 2 3 4 2" xfId="13703"/>
    <cellStyle name="T_NHUA TAN HOA 10-6,KCmoi_puma 16.1_BOQ-Puma-Rev 3 2 3 5" xfId="9398"/>
    <cellStyle name="T_NHUA TAN HOA 10-6,KCmoi_puma 16.1_BOQ-Puma-Rev 3 2 3 5 2" xfId="8056"/>
    <cellStyle name="T_NHUA TAN HOA 10-6,KCmoi_puma 16.1_BOQ-Puma-Rev 3 2 3 6" xfId="4955"/>
    <cellStyle name="T_NHUA TAN HOA 10-6,KCmoi_puma 16.1_BOQ-Puma-Rev 3 2 3 6 2" xfId="13708"/>
    <cellStyle name="T_NHUA TAN HOA 10-6,KCmoi_puma 16.1_BOQ-Puma-Rev 3 2 3 7" xfId="12533"/>
    <cellStyle name="T_NHUA TAN HOA 10-6,KCmoi_puma 16.1_BOQ-Puma-Rev 3 2 4" xfId="30720"/>
    <cellStyle name="T_NHUA TAN HOA 10-6,KCmoi_puma 16.1_BOQ-Puma-Rev 3 2 4 2" xfId="13733"/>
    <cellStyle name="T_NHUA TAN HOA 10-6,KCmoi_puma 16.1_BOQ-Puma-Rev 3 2 5" xfId="30722"/>
    <cellStyle name="T_NHUA TAN HOA 10-6,KCmoi_puma 16.1_BOQ-Puma-Rev 3 2 5 2" xfId="30724"/>
    <cellStyle name="T_NHUA TAN HOA 10-6,KCmoi_puma 16.1_BOQ-Puma-Rev 3 2 6" xfId="30726"/>
    <cellStyle name="T_NHUA TAN HOA 10-6,KCmoi_puma 16.1_BOQ-Puma-Rev 3 2 6 2" xfId="30728"/>
    <cellStyle name="T_NHUA TAN HOA 10-6,KCmoi_puma 16.1_BOQ-Puma-Rev 3 2 7" xfId="29658"/>
    <cellStyle name="T_NHUA TAN HOA 10-6,KCmoi_puma 16.1_BOQ-Puma-Rev 3 2 7 2" xfId="22045"/>
    <cellStyle name="T_NHUA TAN HOA 10-6,KCmoi_puma 16.1_BOQ-Puma-Rev 3 2 8" xfId="32750"/>
    <cellStyle name="T_NHUA TAN HOA 10-6,KCmoi_puma 16.1_BOQ-Puma-Rev 3 2 8 2" xfId="22057"/>
    <cellStyle name="T_NHUA TAN HOA 10-6,KCmoi_puma 16.1_BOQ-Puma-Rev 3 3" xfId="30730"/>
    <cellStyle name="T_NHUA TAN HOA 10-6,KCmoi_puma 16.1_BOQ-Puma-Rev 3 3 2" xfId="9796"/>
    <cellStyle name="T_NHUA TAN HOA 10-6,KCmoi_puma 16.1_BOQ-Puma-Rev 3 3 2 2" xfId="9800"/>
    <cellStyle name="T_NHUA TAN HOA 10-6,KCmoi_puma 16.1_BOQ-Puma-Rev 3 3 2 2 2" xfId="32751"/>
    <cellStyle name="T_NHUA TAN HOA 10-6,KCmoi_puma 16.1_BOQ-Puma-Rev 3 3 2 3" xfId="29790"/>
    <cellStyle name="T_NHUA TAN HOA 10-6,KCmoi_puma 16.1_BOQ-Puma-Rev 3 3 2 3 2" xfId="29792"/>
    <cellStyle name="T_NHUA TAN HOA 10-6,KCmoi_puma 16.1_BOQ-Puma-Rev 3 3 2 4" xfId="29794"/>
    <cellStyle name="T_NHUA TAN HOA 10-6,KCmoi_puma 16.1_BOQ-Puma-Rev 3 3 2 4 2" xfId="29796"/>
    <cellStyle name="T_NHUA TAN HOA 10-6,KCmoi_puma 16.1_BOQ-Puma-Rev 3 3 2 5" xfId="29798"/>
    <cellStyle name="T_NHUA TAN HOA 10-6,KCmoi_puma 16.1_BOQ-Puma-Rev 3 3 2 5 2" xfId="5955"/>
    <cellStyle name="T_NHUA TAN HOA 10-6,KCmoi_puma 16.1_BOQ-Puma-Rev 3 3 2 6" xfId="3810"/>
    <cellStyle name="T_NHUA TAN HOA 10-6,KCmoi_puma 16.1_BOQ-Puma-Rev 3 3 2 6 2" xfId="29802"/>
    <cellStyle name="T_NHUA TAN HOA 10-6,KCmoi_puma 16.1_BOQ-Puma-Rev 3 3 2 7" xfId="29804"/>
    <cellStyle name="T_NHUA TAN HOA 10-6,KCmoi_puma 16.1_BOQ-Puma-Rev 3 3 3" xfId="8147"/>
    <cellStyle name="T_NHUA TAN HOA 10-6,KCmoi_puma 16.1_BOQ-Puma-Rev 3 3 3 2" xfId="9804"/>
    <cellStyle name="T_NHUA TAN HOA 10-6,KCmoi_puma 16.1_BOQ-Puma-Rev 3 3 3 2 2" xfId="32752"/>
    <cellStyle name="T_NHUA TAN HOA 10-6,KCmoi_puma 16.1_BOQ-Puma-Rev 3 3 3 3" xfId="29808"/>
    <cellStyle name="T_NHUA TAN HOA 10-6,KCmoi_puma 16.1_BOQ-Puma-Rev 3 3 3 3 2" xfId="32753"/>
    <cellStyle name="T_NHUA TAN HOA 10-6,KCmoi_puma 16.1_BOQ-Puma-Rev 3 3 3 4" xfId="32755"/>
    <cellStyle name="T_NHUA TAN HOA 10-6,KCmoi_puma 16.1_BOQ-Puma-Rev 3 3 3 4 2" xfId="32756"/>
    <cellStyle name="T_NHUA TAN HOA 10-6,KCmoi_puma 16.1_BOQ-Puma-Rev 3 3 3 5" xfId="32757"/>
    <cellStyle name="T_NHUA TAN HOA 10-6,KCmoi_puma 16.1_BOQ-Puma-Rev 3 3 3 5 2" xfId="32758"/>
    <cellStyle name="T_NHUA TAN HOA 10-6,KCmoi_puma 16.1_BOQ-Puma-Rev 3 3 3 6" xfId="32642"/>
    <cellStyle name="T_NHUA TAN HOA 10-6,KCmoi_puma 16.1_BOQ-Puma-Rev 3 3 3 6 2" xfId="32759"/>
    <cellStyle name="T_NHUA TAN HOA 10-6,KCmoi_puma 16.1_BOQ-Puma-Rev 3 3 3 7" xfId="32761"/>
    <cellStyle name="T_NHUA TAN HOA 10-6,KCmoi_puma 16.1_BOQ-Puma-Rev 3 3 4" xfId="3893"/>
    <cellStyle name="T_NHUA TAN HOA 10-6,KCmoi_puma 16.1_BOQ-Puma-Rev 3 3 4 2" xfId="30733"/>
    <cellStyle name="T_NHUA TAN HOA 10-6,KCmoi_puma 16.1_BOQ-Puma-Rev 3 3 5" xfId="5097"/>
    <cellStyle name="T_NHUA TAN HOA 10-6,KCmoi_puma 16.1_BOQ-Puma-Rev 3 3 5 2" xfId="30736"/>
    <cellStyle name="T_NHUA TAN HOA 10-6,KCmoi_puma 16.1_BOQ-Puma-Rev 3 3 6" xfId="26058"/>
    <cellStyle name="T_NHUA TAN HOA 10-6,KCmoi_puma 16.1_BOQ-Puma-Rev 3 3 6 2" xfId="30738"/>
    <cellStyle name="T_NHUA TAN HOA 10-6,KCmoi_puma 16.1_BOQ-Puma-Rev 3 3 7" xfId="30740"/>
    <cellStyle name="T_NHUA TAN HOA 10-6,KCmoi_puma 16.1_BOQ-Puma-Rev 3 3 7 2" xfId="22095"/>
    <cellStyle name="T_NHUA TAN HOA 10-6,KCmoi_puma 16.1_BOQ-Puma-Rev 3 3 8" xfId="6613"/>
    <cellStyle name="T_NHUA TAN HOA 10-6,KCmoi_puma 16.1_BOQ-Puma-Rev 3 3 8 2" xfId="22109"/>
    <cellStyle name="T_NHUA TAN HOA 10-6,KCmoi_puma 16.1_BOQ-Puma-Rev 3 4" xfId="30742"/>
    <cellStyle name="T_NHUA TAN HOA 10-6,KCmoi_puma 16.1_BOQ-Puma-Rev 3 4 2" xfId="9893"/>
    <cellStyle name="T_NHUA TAN HOA 10-6,KCmoi_puma 16.1_BOQ-Puma-Rev 3 4 2 2" xfId="9896"/>
    <cellStyle name="T_NHUA TAN HOA 10-6,KCmoi_puma 16.1_BOQ-Puma-Rev 3 4 3" xfId="9905"/>
    <cellStyle name="T_NHUA TAN HOA 10-6,KCmoi_puma 16.1_BOQ-Puma-Rev 3 4 3 2" xfId="9907"/>
    <cellStyle name="T_NHUA TAN HOA 10-6,KCmoi_puma 16.1_BOQ-Puma-Rev 3 4 4" xfId="9910"/>
    <cellStyle name="T_NHUA TAN HOA 10-6,KCmoi_puma 16.1_BOQ-Puma-Rev 3 4 4 2" xfId="18389"/>
    <cellStyle name="T_NHUA TAN HOA 10-6,KCmoi_puma 16.1_BOQ-Puma-Rev 3 4 5" xfId="31491"/>
    <cellStyle name="T_NHUA TAN HOA 10-6,KCmoi_puma 16.1_BOQ-Puma-Rev 3 4 5 2" xfId="18412"/>
    <cellStyle name="T_NHUA TAN HOA 10-6,KCmoi_puma 16.1_BOQ-Puma-Rev 3 4 6" xfId="26062"/>
    <cellStyle name="T_NHUA TAN HOA 10-6,KCmoi_puma 16.1_BOQ-Puma-Rev 3 4 6 2" xfId="28059"/>
    <cellStyle name="T_NHUA TAN HOA 10-6,KCmoi_puma 16.1_BOQ-Puma-Rev 3 4 7" xfId="26513"/>
    <cellStyle name="T_NHUA TAN HOA 10-6,KCmoi_puma 16.1_BOQ-Puma-Rev 3 5" xfId="30744"/>
    <cellStyle name="T_NHUA TAN HOA 10-6,KCmoi_puma 16.1_BOQ-Puma-Rev 3 5 2" xfId="5232"/>
    <cellStyle name="T_NHUA TAN HOA 10-6,KCmoi_puma 16.1_BOQ-Puma-Rev 3 5 2 2" xfId="32762"/>
    <cellStyle name="T_NHUA TAN HOA 10-6,KCmoi_puma 16.1_BOQ-Puma-Rev 3 5 3" xfId="32763"/>
    <cellStyle name="T_NHUA TAN HOA 10-6,KCmoi_puma 16.1_BOQ-Puma-Rev 3 5 3 2" xfId="32764"/>
    <cellStyle name="T_NHUA TAN HOA 10-6,KCmoi_puma 16.1_BOQ-Puma-Rev 3 5 4" xfId="32765"/>
    <cellStyle name="T_NHUA TAN HOA 10-6,KCmoi_puma 16.1_BOQ-Puma-Rev 3 5 4 2" xfId="32766"/>
    <cellStyle name="T_NHUA TAN HOA 10-6,KCmoi_puma 16.1_BOQ-Puma-Rev 3 5 5" xfId="32767"/>
    <cellStyle name="T_NHUA TAN HOA 10-6,KCmoi_puma 16.1_BOQ-Puma-Rev 3 5 5 2" xfId="32768"/>
    <cellStyle name="T_NHUA TAN HOA 10-6,KCmoi_puma 16.1_BOQ-Puma-Rev 3 5 6" xfId="26065"/>
    <cellStyle name="T_NHUA TAN HOA 10-6,KCmoi_puma 16.1_BOQ-Puma-Rev 3 5 6 2" xfId="32769"/>
    <cellStyle name="T_NHUA TAN HOA 10-6,KCmoi_puma 16.1_BOQ-Puma-Rev 3 5 7" xfId="26516"/>
    <cellStyle name="T_NHUA TAN HOA 10-6,KCmoi_puma 16.1_BOQ-Puma-Rev 3 6" xfId="30746"/>
    <cellStyle name="T_NHUA TAN HOA 10-6,KCmoi_puma 16.1_BOQ-Puma-Rev 3 6 2" xfId="8078"/>
    <cellStyle name="T_NHUA TAN HOA 10-6,KCmoi_puma 16.1_BOQ-Puma-Rev 3 6 2 2" xfId="32770"/>
    <cellStyle name="T_NHUA TAN HOA 10-6,KCmoi_puma 16.1_BOQ-Puma-Rev 3 6 3" xfId="32772"/>
    <cellStyle name="T_NHUA TAN HOA 10-6,KCmoi_puma 16.1_BOQ-Puma-Rev 3 6 3 2" xfId="32773"/>
    <cellStyle name="T_NHUA TAN HOA 10-6,KCmoi_puma 16.1_BOQ-Puma-Rev 3 6 4" xfId="32775"/>
    <cellStyle name="T_NHUA TAN HOA 10-6,KCmoi_puma 16.1_BOQ-Puma-Rev 3 6 4 2" xfId="32776"/>
    <cellStyle name="T_NHUA TAN HOA 10-6,KCmoi_puma 16.1_BOQ-Puma-Rev 3 6 5" xfId="32778"/>
    <cellStyle name="T_NHUA TAN HOA 10-6,KCmoi_puma 16.1_BOQ-Puma-Rev 3 6 5 2" xfId="32780"/>
    <cellStyle name="T_NHUA TAN HOA 10-6,KCmoi_puma 16.1_BOQ-Puma-Rev 3 6 6" xfId="26072"/>
    <cellStyle name="T_NHUA TAN HOA 10-6,KCmoi_puma 16.1_BOQ-Puma-Rev 3 6 6 2" xfId="32784"/>
    <cellStyle name="T_NHUA TAN HOA 10-6,KCmoi_puma 16.1_BOQ-Puma-Rev 3 6 7" xfId="25478"/>
    <cellStyle name="T_NHUA TAN HOA 10-6,KCmoi_puma 16.1_BOQ-Puma-Rev 3 7" xfId="30748"/>
    <cellStyle name="T_NHUA TAN HOA 10-6,KCmoi_puma 16.1_BOQ-Puma-Rev 3 7 2" xfId="19987"/>
    <cellStyle name="T_NHUA TAN HOA 10-6,KCmoi_puma 16.1_BOQ-Puma-Rev 3 8" xfId="30750"/>
    <cellStyle name="T_NHUA TAN HOA 10-6,KCmoi_puma 16.1_BOQ-Puma-Rev 3 8 2" xfId="20041"/>
    <cellStyle name="T_NHUA TAN HOA 10-6,KCmoi_puma 16.1_BOQ-Puma-Rev 3 9" xfId="18009"/>
    <cellStyle name="T_NHUA TAN HOA 10-6,KCmoi_puma 16.1_BOQ-Puma-Rev 3 9 2" xfId="20058"/>
    <cellStyle name="T_NHUA TAN HOA 10-6,KCmoi_puma 16.1_BOQ-Puma-Update (02July, 2008)-R1" xfId="32786"/>
    <cellStyle name="T_NHUA TAN HOA 10-6,KCmoi_puma 16.1_BOQ-Puma-Update (02July, 2008)-R1 10" xfId="8344"/>
    <cellStyle name="T_NHUA TAN HOA 10-6,KCmoi_puma 16.1_BOQ-Puma-Update (02July, 2008)-R1 10 2" xfId="3592"/>
    <cellStyle name="T_NHUA TAN HOA 10-6,KCmoi_puma 16.1_BOQ-Puma-Update (02July, 2008)-R1 11" xfId="8350"/>
    <cellStyle name="T_NHUA TAN HOA 10-6,KCmoi_puma 16.1_BOQ-Puma-Update (02July, 2008)-R1 11 2" xfId="32312"/>
    <cellStyle name="T_NHUA TAN HOA 10-6,KCmoi_puma 16.1_BOQ-Puma-Update (02July, 2008)-R1 2" xfId="29602"/>
    <cellStyle name="T_NHUA TAN HOA 10-6,KCmoi_puma 16.1_BOQ-Puma-Update (02July, 2008)-R1 2 2" xfId="28975"/>
    <cellStyle name="T_NHUA TAN HOA 10-6,KCmoi_puma 16.1_BOQ-Puma-Update (02July, 2008)-R1 2 2 2" xfId="9848"/>
    <cellStyle name="T_NHUA TAN HOA 10-6,KCmoi_puma 16.1_BOQ-Puma-Update (02July, 2008)-R1 2 2 2 2" xfId="32787"/>
    <cellStyle name="T_NHUA TAN HOA 10-6,KCmoi_puma 16.1_BOQ-Puma-Update (02July, 2008)-R1 2 2 3" xfId="32789"/>
    <cellStyle name="T_NHUA TAN HOA 10-6,KCmoi_puma 16.1_BOQ-Puma-Update (02July, 2008)-R1 2 2 3 2" xfId="32792"/>
    <cellStyle name="T_NHUA TAN HOA 10-6,KCmoi_puma 16.1_BOQ-Puma-Update (02July, 2008)-R1 2 2 4" xfId="32794"/>
    <cellStyle name="T_NHUA TAN HOA 10-6,KCmoi_puma 16.1_BOQ-Puma-Update (02July, 2008)-R1 2 2 4 2" xfId="32797"/>
    <cellStyle name="T_NHUA TAN HOA 10-6,KCmoi_puma 16.1_BOQ-Puma-Update (02July, 2008)-R1 2 2 5" xfId="32799"/>
    <cellStyle name="T_NHUA TAN HOA 10-6,KCmoi_puma 16.1_BOQ-Puma-Update (02July, 2008)-R1 2 2 5 2" xfId="2612"/>
    <cellStyle name="T_NHUA TAN HOA 10-6,KCmoi_puma 16.1_BOQ-Puma-Update (02July, 2008)-R1 2 2 6" xfId="32801"/>
    <cellStyle name="T_NHUA TAN HOA 10-6,KCmoi_puma 16.1_BOQ-Puma-Update (02July, 2008)-R1 2 2 6 2" xfId="32803"/>
    <cellStyle name="T_NHUA TAN HOA 10-6,KCmoi_puma 16.1_BOQ-Puma-Update (02July, 2008)-R1 2 2 7" xfId="20624"/>
    <cellStyle name="T_NHUA TAN HOA 10-6,KCmoi_puma 16.1_BOQ-Puma-Update (02July, 2008)-R1 2 3" xfId="32805"/>
    <cellStyle name="T_NHUA TAN HOA 10-6,KCmoi_puma 16.1_BOQ-Puma-Update (02July, 2008)-R1 2 3 2" xfId="19289"/>
    <cellStyle name="T_NHUA TAN HOA 10-6,KCmoi_puma 16.1_BOQ-Puma-Update (02July, 2008)-R1 2 3 2 2" xfId="32806"/>
    <cellStyle name="T_NHUA TAN HOA 10-6,KCmoi_puma 16.1_BOQ-Puma-Update (02July, 2008)-R1 2 3 3" xfId="32807"/>
    <cellStyle name="T_NHUA TAN HOA 10-6,KCmoi_puma 16.1_BOQ-Puma-Update (02July, 2008)-R1 2 3 3 2" xfId="32809"/>
    <cellStyle name="T_NHUA TAN HOA 10-6,KCmoi_puma 16.1_BOQ-Puma-Update (02July, 2008)-R1 2 3 4" xfId="16589"/>
    <cellStyle name="T_NHUA TAN HOA 10-6,KCmoi_puma 16.1_BOQ-Puma-Update (02July, 2008)-R1 2 3 4 2" xfId="7918"/>
    <cellStyle name="T_NHUA TAN HOA 10-6,KCmoi_puma 16.1_BOQ-Puma-Update (02July, 2008)-R1 2 3 5" xfId="16591"/>
    <cellStyle name="T_NHUA TAN HOA 10-6,KCmoi_puma 16.1_BOQ-Puma-Update (02July, 2008)-R1 2 3 5 2" xfId="16593"/>
    <cellStyle name="T_NHUA TAN HOA 10-6,KCmoi_puma 16.1_BOQ-Puma-Update (02July, 2008)-R1 2 3 6" xfId="16597"/>
    <cellStyle name="T_NHUA TAN HOA 10-6,KCmoi_puma 16.1_BOQ-Puma-Update (02July, 2008)-R1 2 3 6 2" xfId="16599"/>
    <cellStyle name="T_NHUA TAN HOA 10-6,KCmoi_puma 16.1_BOQ-Puma-Update (02July, 2008)-R1 2 3 7" xfId="10051"/>
    <cellStyle name="T_NHUA TAN HOA 10-6,KCmoi_puma 16.1_BOQ-Puma-Update (02July, 2008)-R1 2 4" xfId="32810"/>
    <cellStyle name="T_NHUA TAN HOA 10-6,KCmoi_puma 16.1_BOQ-Puma-Update (02July, 2008)-R1 2 4 2" xfId="32811"/>
    <cellStyle name="T_NHUA TAN HOA 10-6,KCmoi_puma 16.1_BOQ-Puma-Update (02July, 2008)-R1 2 5" xfId="32813"/>
    <cellStyle name="T_NHUA TAN HOA 10-6,KCmoi_puma 16.1_BOQ-Puma-Update (02July, 2008)-R1 2 5 2" xfId="32816"/>
    <cellStyle name="T_NHUA TAN HOA 10-6,KCmoi_puma 16.1_BOQ-Puma-Update (02July, 2008)-R1 2 6" xfId="32818"/>
    <cellStyle name="T_NHUA TAN HOA 10-6,KCmoi_puma 16.1_BOQ-Puma-Update (02July, 2008)-R1 2 6 2" xfId="32820"/>
    <cellStyle name="T_NHUA TAN HOA 10-6,KCmoi_puma 16.1_BOQ-Puma-Update (02July, 2008)-R1 2 7" xfId="32821"/>
    <cellStyle name="T_NHUA TAN HOA 10-6,KCmoi_puma 16.1_BOQ-Puma-Update (02July, 2008)-R1 2 7 2" xfId="31347"/>
    <cellStyle name="T_NHUA TAN HOA 10-6,KCmoi_puma 16.1_BOQ-Puma-Update (02July, 2008)-R1 2 8" xfId="32822"/>
    <cellStyle name="T_NHUA TAN HOA 10-6,KCmoi_puma 16.1_BOQ-Puma-Update (02July, 2008)-R1 2 8 2" xfId="31381"/>
    <cellStyle name="T_NHUA TAN HOA 10-6,KCmoi_puma 16.1_BOQ-Puma-Update (02July, 2008)-R1 3" xfId="29604"/>
    <cellStyle name="T_NHUA TAN HOA 10-6,KCmoi_puma 16.1_BOQ-Puma-Update (02July, 2008)-R1 3 2" xfId="29606"/>
    <cellStyle name="T_NHUA TAN HOA 10-6,KCmoi_puma 16.1_BOQ-Puma-Update (02July, 2008)-R1 3 2 2" xfId="21258"/>
    <cellStyle name="T_NHUA TAN HOA 10-6,KCmoi_puma 16.1_BOQ-Puma-Update (02July, 2008)-R1 3 2 2 2" xfId="14301"/>
    <cellStyle name="T_NHUA TAN HOA 10-6,KCmoi_puma 16.1_BOQ-Puma-Update (02July, 2008)-R1 3 2 3" xfId="32823"/>
    <cellStyle name="T_NHUA TAN HOA 10-6,KCmoi_puma 16.1_BOQ-Puma-Update (02July, 2008)-R1 3 2 3 2" xfId="14787"/>
    <cellStyle name="T_NHUA TAN HOA 10-6,KCmoi_puma 16.1_BOQ-Puma-Update (02July, 2008)-R1 3 2 4" xfId="32824"/>
    <cellStyle name="T_NHUA TAN HOA 10-6,KCmoi_puma 16.1_BOQ-Puma-Update (02July, 2008)-R1 3 2 4 2" xfId="32825"/>
    <cellStyle name="T_NHUA TAN HOA 10-6,KCmoi_puma 16.1_BOQ-Puma-Update (02July, 2008)-R1 3 2 5" xfId="32554"/>
    <cellStyle name="T_NHUA TAN HOA 10-6,KCmoi_puma 16.1_BOQ-Puma-Update (02July, 2008)-R1 3 2 5 2" xfId="149"/>
    <cellStyle name="T_NHUA TAN HOA 10-6,KCmoi_puma 16.1_BOQ-Puma-Update (02July, 2008)-R1 3 2 6" xfId="32556"/>
    <cellStyle name="T_NHUA TAN HOA 10-6,KCmoi_puma 16.1_BOQ-Puma-Update (02July, 2008)-R1 3 2 6 2" xfId="27391"/>
    <cellStyle name="T_NHUA TAN HOA 10-6,KCmoi_puma 16.1_BOQ-Puma-Update (02July, 2008)-R1 3 2 7" xfId="29378"/>
    <cellStyle name="T_NHUA TAN HOA 10-6,KCmoi_puma 16.1_BOQ-Puma-Update (02July, 2008)-R1 3 3" xfId="32826"/>
    <cellStyle name="T_NHUA TAN HOA 10-6,KCmoi_puma 16.1_BOQ-Puma-Update (02July, 2008)-R1 3 3 2" xfId="32827"/>
    <cellStyle name="T_NHUA TAN HOA 10-6,KCmoi_puma 16.1_BOQ-Puma-Update (02July, 2008)-R1 3 3 2 2" xfId="32828"/>
    <cellStyle name="T_NHUA TAN HOA 10-6,KCmoi_puma 16.1_BOQ-Puma-Update (02July, 2008)-R1 3 3 3" xfId="32830"/>
    <cellStyle name="T_NHUA TAN HOA 10-6,KCmoi_puma 16.1_BOQ-Puma-Update (02July, 2008)-R1 3 3 3 2" xfId="14945"/>
    <cellStyle name="T_NHUA TAN HOA 10-6,KCmoi_puma 16.1_BOQ-Puma-Update (02July, 2008)-R1 3 3 4" xfId="16616"/>
    <cellStyle name="T_NHUA TAN HOA 10-6,KCmoi_puma 16.1_BOQ-Puma-Update (02July, 2008)-R1 3 3 4 2" xfId="15015"/>
    <cellStyle name="T_NHUA TAN HOA 10-6,KCmoi_puma 16.1_BOQ-Puma-Update (02July, 2008)-R1 3 3 5" xfId="14512"/>
    <cellStyle name="T_NHUA TAN HOA 10-6,KCmoi_puma 16.1_BOQ-Puma-Update (02July, 2008)-R1 3 3 5 2" xfId="5701"/>
    <cellStyle name="T_NHUA TAN HOA 10-6,KCmoi_puma 16.1_BOQ-Puma-Update (02July, 2008)-R1 3 3 6" xfId="14517"/>
    <cellStyle name="T_NHUA TAN HOA 10-6,KCmoi_puma 16.1_BOQ-Puma-Update (02July, 2008)-R1 3 3 6 2" xfId="14523"/>
    <cellStyle name="T_NHUA TAN HOA 10-6,KCmoi_puma 16.1_BOQ-Puma-Update (02July, 2008)-R1 3 3 7" xfId="14528"/>
    <cellStyle name="T_NHUA TAN HOA 10-6,KCmoi_puma 16.1_BOQ-Puma-Update (02July, 2008)-R1 3 4" xfId="32831"/>
    <cellStyle name="T_NHUA TAN HOA 10-6,KCmoi_puma 16.1_BOQ-Puma-Update (02July, 2008)-R1 3 4 2" xfId="32832"/>
    <cellStyle name="T_NHUA TAN HOA 10-6,KCmoi_puma 16.1_BOQ-Puma-Update (02July, 2008)-R1 3 5" xfId="32834"/>
    <cellStyle name="T_NHUA TAN HOA 10-6,KCmoi_puma 16.1_BOQ-Puma-Update (02July, 2008)-R1 3 5 2" xfId="32836"/>
    <cellStyle name="T_NHUA TAN HOA 10-6,KCmoi_puma 16.1_BOQ-Puma-Update (02July, 2008)-R1 3 6" xfId="32837"/>
    <cellStyle name="T_NHUA TAN HOA 10-6,KCmoi_puma 16.1_BOQ-Puma-Update (02July, 2008)-R1 3 6 2" xfId="32838"/>
    <cellStyle name="T_NHUA TAN HOA 10-6,KCmoi_puma 16.1_BOQ-Puma-Update (02July, 2008)-R1 3 7" xfId="32839"/>
    <cellStyle name="T_NHUA TAN HOA 10-6,KCmoi_puma 16.1_BOQ-Puma-Update (02July, 2008)-R1 3 7 2" xfId="32840"/>
    <cellStyle name="T_NHUA TAN HOA 10-6,KCmoi_puma 16.1_BOQ-Puma-Update (02July, 2008)-R1 3 8" xfId="32841"/>
    <cellStyle name="T_NHUA TAN HOA 10-6,KCmoi_puma 16.1_BOQ-Puma-Update (02July, 2008)-R1 3 8 2" xfId="32842"/>
    <cellStyle name="T_NHUA TAN HOA 10-6,KCmoi_puma 16.1_BOQ-Puma-Update (02July, 2008)-R1 4" xfId="29609"/>
    <cellStyle name="T_NHUA TAN HOA 10-6,KCmoi_puma 16.1_BOQ-Puma-Update (02July, 2008)-R1 4 2" xfId="29611"/>
    <cellStyle name="T_NHUA TAN HOA 10-6,KCmoi_puma 16.1_BOQ-Puma-Update (02July, 2008)-R1 4 2 2" xfId="29745"/>
    <cellStyle name="T_NHUA TAN HOA 10-6,KCmoi_puma 16.1_BOQ-Puma-Update (02July, 2008)-R1 4 3" xfId="32843"/>
    <cellStyle name="T_NHUA TAN HOA 10-6,KCmoi_puma 16.1_BOQ-Puma-Update (02July, 2008)-R1 4 3 2" xfId="32844"/>
    <cellStyle name="T_NHUA TAN HOA 10-6,KCmoi_puma 16.1_BOQ-Puma-Update (02July, 2008)-R1 4 4" xfId="32845"/>
    <cellStyle name="T_NHUA TAN HOA 10-6,KCmoi_puma 16.1_BOQ-Puma-Update (02July, 2008)-R1 4 4 2" xfId="32846"/>
    <cellStyle name="T_NHUA TAN HOA 10-6,KCmoi_puma 16.1_BOQ-Puma-Update (02July, 2008)-R1 4 5" xfId="32848"/>
    <cellStyle name="T_NHUA TAN HOA 10-6,KCmoi_puma 16.1_BOQ-Puma-Update (02July, 2008)-R1 4 5 2" xfId="32849"/>
    <cellStyle name="T_NHUA TAN HOA 10-6,KCmoi_puma 16.1_BOQ-Puma-Update (02July, 2008)-R1 4 6" xfId="32850"/>
    <cellStyle name="T_NHUA TAN HOA 10-6,KCmoi_puma 16.1_BOQ-Puma-Update (02July, 2008)-R1 4 6 2" xfId="32851"/>
    <cellStyle name="T_NHUA TAN HOA 10-6,KCmoi_puma 16.1_BOQ-Puma-Update (02July, 2008)-R1 4 7" xfId="32852"/>
    <cellStyle name="T_NHUA TAN HOA 10-6,KCmoi_puma 16.1_BOQ-Puma-Update (02July, 2008)-R1 5" xfId="29613"/>
    <cellStyle name="T_NHUA TAN HOA 10-6,KCmoi_puma 16.1_BOQ-Puma-Update (02July, 2008)-R1 5 2" xfId="29615"/>
    <cellStyle name="T_NHUA TAN HOA 10-6,KCmoi_puma 16.1_BOQ-Puma-Update (02July, 2008)-R1 5 2 2" xfId="12034"/>
    <cellStyle name="T_NHUA TAN HOA 10-6,KCmoi_puma 16.1_BOQ-Puma-Update (02July, 2008)-R1 5 3" xfId="32853"/>
    <cellStyle name="T_NHUA TAN HOA 10-6,KCmoi_puma 16.1_BOQ-Puma-Update (02July, 2008)-R1 5 3 2" xfId="27268"/>
    <cellStyle name="T_NHUA TAN HOA 10-6,KCmoi_puma 16.1_BOQ-Puma-Update (02July, 2008)-R1 5 4" xfId="32854"/>
    <cellStyle name="T_NHUA TAN HOA 10-6,KCmoi_puma 16.1_BOQ-Puma-Update (02July, 2008)-R1 5 4 2" xfId="27291"/>
    <cellStyle name="T_NHUA TAN HOA 10-6,KCmoi_puma 16.1_BOQ-Puma-Update (02July, 2008)-R1 5 5" xfId="32856"/>
    <cellStyle name="T_NHUA TAN HOA 10-6,KCmoi_puma 16.1_BOQ-Puma-Update (02July, 2008)-R1 5 5 2" xfId="27316"/>
    <cellStyle name="T_NHUA TAN HOA 10-6,KCmoi_puma 16.1_BOQ-Puma-Update (02July, 2008)-R1 5 6" xfId="32857"/>
    <cellStyle name="T_NHUA TAN HOA 10-6,KCmoi_puma 16.1_BOQ-Puma-Update (02July, 2008)-R1 5 6 2" xfId="27325"/>
    <cellStyle name="T_NHUA TAN HOA 10-6,KCmoi_puma 16.1_BOQ-Puma-Update (02July, 2008)-R1 5 7" xfId="32858"/>
    <cellStyle name="T_NHUA TAN HOA 10-6,KCmoi_puma 16.1_BOQ-Puma-Update (02July, 2008)-R1 6" xfId="26423"/>
    <cellStyle name="T_NHUA TAN HOA 10-6,KCmoi_puma 16.1_BOQ-Puma-Update (02July, 2008)-R1 6 2" xfId="26426"/>
    <cellStyle name="T_NHUA TAN HOA 10-6,KCmoi_puma 16.1_BOQ-Puma-Update (02July, 2008)-R1 6 2 2" xfId="26428"/>
    <cellStyle name="T_NHUA TAN HOA 10-6,KCmoi_puma 16.1_BOQ-Puma-Update (02July, 2008)-R1 6 3" xfId="26432"/>
    <cellStyle name="T_NHUA TAN HOA 10-6,KCmoi_puma 16.1_BOQ-Puma-Update (02July, 2008)-R1 6 3 2" xfId="26435"/>
    <cellStyle name="T_NHUA TAN HOA 10-6,KCmoi_puma 16.1_BOQ-Puma-Update (02July, 2008)-R1 6 4" xfId="26438"/>
    <cellStyle name="T_NHUA TAN HOA 10-6,KCmoi_puma 16.1_BOQ-Puma-Update (02July, 2008)-R1 6 4 2" xfId="26441"/>
    <cellStyle name="T_NHUA TAN HOA 10-6,KCmoi_puma 16.1_BOQ-Puma-Update (02July, 2008)-R1 6 5" xfId="26444"/>
    <cellStyle name="T_NHUA TAN HOA 10-6,KCmoi_puma 16.1_BOQ-Puma-Update (02July, 2008)-R1 6 5 2" xfId="26450"/>
    <cellStyle name="T_NHUA TAN HOA 10-6,KCmoi_puma 16.1_BOQ-Puma-Update (02July, 2008)-R1 6 6" xfId="26453"/>
    <cellStyle name="T_NHUA TAN HOA 10-6,KCmoi_puma 16.1_BOQ-Puma-Update (02July, 2008)-R1 6 6 2" xfId="26456"/>
    <cellStyle name="T_NHUA TAN HOA 10-6,KCmoi_puma 16.1_BOQ-Puma-Update (02July, 2008)-R1 6 7" xfId="26459"/>
    <cellStyle name="T_NHUA TAN HOA 10-6,KCmoi_puma 16.1_BOQ-Puma-Update (02July, 2008)-R1 7" xfId="26461"/>
    <cellStyle name="T_NHUA TAN HOA 10-6,KCmoi_puma 16.1_BOQ-Puma-Update (02July, 2008)-R1 7 2" xfId="26463"/>
    <cellStyle name="T_NHUA TAN HOA 10-6,KCmoi_puma 16.1_BOQ-Puma-Update (02July, 2008)-R1 8" xfId="6206"/>
    <cellStyle name="T_NHUA TAN HOA 10-6,KCmoi_puma 16.1_BOQ-Puma-Update (02July, 2008)-R1 8 2" xfId="1352"/>
    <cellStyle name="T_NHUA TAN HOA 10-6,KCmoi_puma 16.1_BOQ-Puma-Update (02July, 2008)-R1 9" xfId="24636"/>
    <cellStyle name="T_NHUA TAN HOA 10-6,KCmoi_puma 16.1_BOQ-Puma-Update (02July, 2008)-R1 9 2" xfId="24640"/>
    <cellStyle name="T_NHUA TAN HOA 10-6,KCmoi_puma 17.1" xfId="1106"/>
    <cellStyle name="T_NHUA TAN HOA 10-6,KCmoi_puma 17.1 10" xfId="32859"/>
    <cellStyle name="T_NHUA TAN HOA 10-6,KCmoi_puma 17.1 10 2" xfId="1108"/>
    <cellStyle name="T_NHUA TAN HOA 10-6,KCmoi_puma 17.1 11" xfId="18874"/>
    <cellStyle name="T_NHUA TAN HOA 10-6,KCmoi_puma 17.1 11 2" xfId="6646"/>
    <cellStyle name="T_NHUA TAN HOA 10-6,KCmoi_puma 17.1 2" xfId="32860"/>
    <cellStyle name="T_NHUA TAN HOA 10-6,KCmoi_puma 17.1 2 2" xfId="32861"/>
    <cellStyle name="T_NHUA TAN HOA 10-6,KCmoi_puma 17.1 2 2 2" xfId="32862"/>
    <cellStyle name="T_NHUA TAN HOA 10-6,KCmoi_puma 17.1 2 2 2 2" xfId="32863"/>
    <cellStyle name="T_NHUA TAN HOA 10-6,KCmoi_puma 17.1 2 2 3" xfId="32864"/>
    <cellStyle name="T_NHUA TAN HOA 10-6,KCmoi_puma 17.1 2 2 3 2" xfId="32865"/>
    <cellStyle name="T_NHUA TAN HOA 10-6,KCmoi_puma 17.1 2 2 4" xfId="16777"/>
    <cellStyle name="T_NHUA TAN HOA 10-6,KCmoi_puma 17.1 2 2 4 2" xfId="32866"/>
    <cellStyle name="T_NHUA TAN HOA 10-6,KCmoi_puma 17.1 2 2 5" xfId="32867"/>
    <cellStyle name="T_NHUA TAN HOA 10-6,KCmoi_puma 17.1 2 2 5 2" xfId="32868"/>
    <cellStyle name="T_NHUA TAN HOA 10-6,KCmoi_puma 17.1 2 2 6" xfId="32869"/>
    <cellStyle name="T_NHUA TAN HOA 10-6,KCmoi_puma 17.1 2 2 6 2" xfId="32870"/>
    <cellStyle name="T_NHUA TAN HOA 10-6,KCmoi_puma 17.1 2 2 7" xfId="32871"/>
    <cellStyle name="T_NHUA TAN HOA 10-6,KCmoi_puma 17.1 2 3" xfId="32872"/>
    <cellStyle name="T_NHUA TAN HOA 10-6,KCmoi_puma 17.1 2 3 2" xfId="32873"/>
    <cellStyle name="T_NHUA TAN HOA 10-6,KCmoi_puma 17.1 2 3 2 2" xfId="5856"/>
    <cellStyle name="T_NHUA TAN HOA 10-6,KCmoi_puma 17.1 2 3 3" xfId="32874"/>
    <cellStyle name="T_NHUA TAN HOA 10-6,KCmoi_puma 17.1 2 3 3 2" xfId="12191"/>
    <cellStyle name="T_NHUA TAN HOA 10-6,KCmoi_puma 17.1 2 3 4" xfId="32875"/>
    <cellStyle name="T_NHUA TAN HOA 10-6,KCmoi_puma 17.1 2 3 4 2" xfId="12215"/>
    <cellStyle name="T_NHUA TAN HOA 10-6,KCmoi_puma 17.1 2 3 5" xfId="32876"/>
    <cellStyle name="T_NHUA TAN HOA 10-6,KCmoi_puma 17.1 2 3 5 2" xfId="14321"/>
    <cellStyle name="T_NHUA TAN HOA 10-6,KCmoi_puma 17.1 2 3 6" xfId="32877"/>
    <cellStyle name="T_NHUA TAN HOA 10-6,KCmoi_puma 17.1 2 3 6 2" xfId="14357"/>
    <cellStyle name="T_NHUA TAN HOA 10-6,KCmoi_puma 17.1 2 3 7" xfId="32878"/>
    <cellStyle name="T_NHUA TAN HOA 10-6,KCmoi_puma 17.1 2 4" xfId="32879"/>
    <cellStyle name="T_NHUA TAN HOA 10-6,KCmoi_puma 17.1 2 4 2" xfId="32880"/>
    <cellStyle name="T_NHUA TAN HOA 10-6,KCmoi_puma 17.1 2 5" xfId="32881"/>
    <cellStyle name="T_NHUA TAN HOA 10-6,KCmoi_puma 17.1 2 5 2" xfId="23778"/>
    <cellStyle name="T_NHUA TAN HOA 10-6,KCmoi_puma 17.1 2 6" xfId="21211"/>
    <cellStyle name="T_NHUA TAN HOA 10-6,KCmoi_puma 17.1 2 6 2" xfId="32882"/>
    <cellStyle name="T_NHUA TAN HOA 10-6,KCmoi_puma 17.1 2 7" xfId="27297"/>
    <cellStyle name="T_NHUA TAN HOA 10-6,KCmoi_puma 17.1 2 7 2" xfId="32883"/>
    <cellStyle name="T_NHUA TAN HOA 10-6,KCmoi_puma 17.1 2 8" xfId="650"/>
    <cellStyle name="T_NHUA TAN HOA 10-6,KCmoi_puma 17.1 2 8 2" xfId="32884"/>
    <cellStyle name="T_NHUA TAN HOA 10-6,KCmoi_puma 17.1 3" xfId="16957"/>
    <cellStyle name="T_NHUA TAN HOA 10-6,KCmoi_puma 17.1 3 2" xfId="3623"/>
    <cellStyle name="T_NHUA TAN HOA 10-6,KCmoi_puma 17.1 3 2 2" xfId="32886"/>
    <cellStyle name="T_NHUA TAN HOA 10-6,KCmoi_puma 17.1 3 2 2 2" xfId="32887"/>
    <cellStyle name="T_NHUA TAN HOA 10-6,KCmoi_puma 17.1 3 2 3" xfId="32888"/>
    <cellStyle name="T_NHUA TAN HOA 10-6,KCmoi_puma 17.1 3 2 3 2" xfId="1181"/>
    <cellStyle name="T_NHUA TAN HOA 10-6,KCmoi_puma 17.1 3 2 4" xfId="32889"/>
    <cellStyle name="T_NHUA TAN HOA 10-6,KCmoi_puma 17.1 3 2 4 2" xfId="32890"/>
    <cellStyle name="T_NHUA TAN HOA 10-6,KCmoi_puma 17.1 3 2 5" xfId="32891"/>
    <cellStyle name="T_NHUA TAN HOA 10-6,KCmoi_puma 17.1 3 2 5 2" xfId="32892"/>
    <cellStyle name="T_NHUA TAN HOA 10-6,KCmoi_puma 17.1 3 2 6" xfId="32893"/>
    <cellStyle name="T_NHUA TAN HOA 10-6,KCmoi_puma 17.1 3 2 6 2" xfId="32894"/>
    <cellStyle name="T_NHUA TAN HOA 10-6,KCmoi_puma 17.1 3 2 7" xfId="32895"/>
    <cellStyle name="T_NHUA TAN HOA 10-6,KCmoi_puma 17.1 3 3" xfId="32896"/>
    <cellStyle name="T_NHUA TAN HOA 10-6,KCmoi_puma 17.1 3 3 2" xfId="9901"/>
    <cellStyle name="T_NHUA TAN HOA 10-6,KCmoi_puma 17.1 3 3 2 2" xfId="16848"/>
    <cellStyle name="T_NHUA TAN HOA 10-6,KCmoi_puma 17.1 3 3 3" xfId="16856"/>
    <cellStyle name="T_NHUA TAN HOA 10-6,KCmoi_puma 17.1 3 3 3 2" xfId="6210"/>
    <cellStyle name="T_NHUA TAN HOA 10-6,KCmoi_puma 17.1 3 3 4" xfId="16858"/>
    <cellStyle name="T_NHUA TAN HOA 10-6,KCmoi_puma 17.1 3 3 4 2" xfId="16864"/>
    <cellStyle name="T_NHUA TAN HOA 10-6,KCmoi_puma 17.1 3 3 5" xfId="16869"/>
    <cellStyle name="T_NHUA TAN HOA 10-6,KCmoi_puma 17.1 3 3 5 2" xfId="22154"/>
    <cellStyle name="T_NHUA TAN HOA 10-6,KCmoi_puma 17.1 3 3 6" xfId="22173"/>
    <cellStyle name="T_NHUA TAN HOA 10-6,KCmoi_puma 17.1 3 3 6 2" xfId="3952"/>
    <cellStyle name="T_NHUA TAN HOA 10-6,KCmoi_puma 17.1 3 3 7" xfId="22176"/>
    <cellStyle name="T_NHUA TAN HOA 10-6,KCmoi_puma 17.1 3 4" xfId="32897"/>
    <cellStyle name="T_NHUA TAN HOA 10-6,KCmoi_puma 17.1 3 4 2" xfId="6594"/>
    <cellStyle name="T_NHUA TAN HOA 10-6,KCmoi_puma 17.1 3 5" xfId="32898"/>
    <cellStyle name="T_NHUA TAN HOA 10-6,KCmoi_puma 17.1 3 5 2" xfId="32899"/>
    <cellStyle name="T_NHUA TAN HOA 10-6,KCmoi_puma 17.1 3 6" xfId="3274"/>
    <cellStyle name="T_NHUA TAN HOA 10-6,KCmoi_puma 17.1 3 6 2" xfId="14587"/>
    <cellStyle name="T_NHUA TAN HOA 10-6,KCmoi_puma 17.1 3 7" xfId="27299"/>
    <cellStyle name="T_NHUA TAN HOA 10-6,KCmoi_puma 17.1 3 7 2" xfId="14635"/>
    <cellStyle name="T_NHUA TAN HOA 10-6,KCmoi_puma 17.1 3 8" xfId="32900"/>
    <cellStyle name="T_NHUA TAN HOA 10-6,KCmoi_puma 17.1 3 8 2" xfId="14673"/>
    <cellStyle name="T_NHUA TAN HOA 10-6,KCmoi_puma 17.1 4" xfId="32902"/>
    <cellStyle name="T_NHUA TAN HOA 10-6,KCmoi_puma 17.1 4 2" xfId="32903"/>
    <cellStyle name="T_NHUA TAN HOA 10-6,KCmoi_puma 17.1 4 2 2" xfId="21791"/>
    <cellStyle name="T_NHUA TAN HOA 10-6,KCmoi_puma 17.1 4 3" xfId="32904"/>
    <cellStyle name="T_NHUA TAN HOA 10-6,KCmoi_puma 17.1 4 3 2" xfId="21839"/>
    <cellStyle name="T_NHUA TAN HOA 10-6,KCmoi_puma 17.1 4 4" xfId="32115"/>
    <cellStyle name="T_NHUA TAN HOA 10-6,KCmoi_puma 17.1 4 4 2" xfId="21868"/>
    <cellStyle name="T_NHUA TAN HOA 10-6,KCmoi_puma 17.1 4 5" xfId="32905"/>
    <cellStyle name="T_NHUA TAN HOA 10-6,KCmoi_puma 17.1 4 5 2" xfId="21880"/>
    <cellStyle name="T_NHUA TAN HOA 10-6,KCmoi_puma 17.1 4 6" xfId="32906"/>
    <cellStyle name="T_NHUA TAN HOA 10-6,KCmoi_puma 17.1 4 6 2" xfId="14740"/>
    <cellStyle name="T_NHUA TAN HOA 10-6,KCmoi_puma 17.1 4 7" xfId="27302"/>
    <cellStyle name="T_NHUA TAN HOA 10-6,KCmoi_puma 17.1 5" xfId="19798"/>
    <cellStyle name="T_NHUA TAN HOA 10-6,KCmoi_puma 17.1 5 2" xfId="1993"/>
    <cellStyle name="T_NHUA TAN HOA 10-6,KCmoi_puma 17.1 5 2 2" xfId="14991"/>
    <cellStyle name="T_NHUA TAN HOA 10-6,KCmoi_puma 17.1 5 3" xfId="14993"/>
    <cellStyle name="T_NHUA TAN HOA 10-6,KCmoi_puma 17.1 5 3 2" xfId="14995"/>
    <cellStyle name="T_NHUA TAN HOA 10-6,KCmoi_puma 17.1 5 4" xfId="1014"/>
    <cellStyle name="T_NHUA TAN HOA 10-6,KCmoi_puma 17.1 5 4 2" xfId="32907"/>
    <cellStyle name="T_NHUA TAN HOA 10-6,KCmoi_puma 17.1 5 5" xfId="32908"/>
    <cellStyle name="T_NHUA TAN HOA 10-6,KCmoi_puma 17.1 5 5 2" xfId="32909"/>
    <cellStyle name="T_NHUA TAN HOA 10-6,KCmoi_puma 17.1 5 6" xfId="32910"/>
    <cellStyle name="T_NHUA TAN HOA 10-6,KCmoi_puma 17.1 5 6 2" xfId="14902"/>
    <cellStyle name="T_NHUA TAN HOA 10-6,KCmoi_puma 17.1 5 7" xfId="27305"/>
    <cellStyle name="T_NHUA TAN HOA 10-6,KCmoi_puma 17.1 6" xfId="32911"/>
    <cellStyle name="T_NHUA TAN HOA 10-6,KCmoi_puma 17.1 6 2" xfId="32912"/>
    <cellStyle name="T_NHUA TAN HOA 10-6,KCmoi_puma 17.1 6 2 2" xfId="32913"/>
    <cellStyle name="T_NHUA TAN HOA 10-6,KCmoi_puma 17.1 6 3" xfId="32914"/>
    <cellStyle name="T_NHUA TAN HOA 10-6,KCmoi_puma 17.1 6 3 2" xfId="32915"/>
    <cellStyle name="T_NHUA TAN HOA 10-6,KCmoi_puma 17.1 6 4" xfId="32118"/>
    <cellStyle name="T_NHUA TAN HOA 10-6,KCmoi_puma 17.1 6 4 2" xfId="32916"/>
    <cellStyle name="T_NHUA TAN HOA 10-6,KCmoi_puma 17.1 6 5" xfId="32918"/>
    <cellStyle name="T_NHUA TAN HOA 10-6,KCmoi_puma 17.1 6 5 2" xfId="32920"/>
    <cellStyle name="T_NHUA TAN HOA 10-6,KCmoi_puma 17.1 6 6" xfId="32922"/>
    <cellStyle name="T_NHUA TAN HOA 10-6,KCmoi_puma 17.1 6 6 2" xfId="32924"/>
    <cellStyle name="T_NHUA TAN HOA 10-6,KCmoi_puma 17.1 6 7" xfId="32925"/>
    <cellStyle name="T_NHUA TAN HOA 10-6,KCmoi_puma 17.1 7" xfId="32389"/>
    <cellStyle name="T_NHUA TAN HOA 10-6,KCmoi_puma 17.1 7 2" xfId="12323"/>
    <cellStyle name="T_NHUA TAN HOA 10-6,KCmoi_puma 17.1 8" xfId="32926"/>
    <cellStyle name="T_NHUA TAN HOA 10-6,KCmoi_puma 17.1 8 2" xfId="32927"/>
    <cellStyle name="T_NHUA TAN HOA 10-6,KCmoi_puma 17.1 9" xfId="2062"/>
    <cellStyle name="T_NHUA TAN HOA 10-6,KCmoi_puma 17.1 9 2" xfId="32929"/>
    <cellStyle name="T_NHUA TAN HOA 10-6_05. 080428- BOQ - Main construction(05May, 2008) Tai" xfId="23880"/>
    <cellStyle name="T_NHUA TAN HOA 10-6_05. 080428- BOQ - Main construction(05May, 2008) Tai 10" xfId="32931"/>
    <cellStyle name="T_NHUA TAN HOA 10-6_05. 080428- BOQ - Main construction(05May, 2008) Tai 10 2" xfId="32932"/>
    <cellStyle name="T_NHUA TAN HOA 10-6_05. 080428- BOQ - Main construction(05May, 2008) Tai 11" xfId="29077"/>
    <cellStyle name="T_NHUA TAN HOA 10-6_05. 080428- BOQ - Main construction(05May, 2008) Tai 11 2" xfId="32933"/>
    <cellStyle name="T_NHUA TAN HOA 10-6_05. 080428- BOQ - Main construction(05May, 2008) Tai 2" xfId="23882"/>
    <cellStyle name="T_NHUA TAN HOA 10-6_05. 080428- BOQ - Main construction(05May, 2008) Tai 2 2" xfId="23884"/>
    <cellStyle name="T_NHUA TAN HOA 10-6_05. 080428- BOQ - Main construction(05May, 2008) Tai 2 2 2" xfId="23360"/>
    <cellStyle name="T_NHUA TAN HOA 10-6_05. 080428- BOQ - Main construction(05May, 2008) Tai 2 2 2 2" xfId="1902"/>
    <cellStyle name="T_NHUA TAN HOA 10-6_05. 080428- BOQ - Main construction(05May, 2008) Tai 2 2 3" xfId="16972"/>
    <cellStyle name="T_NHUA TAN HOA 10-6_05. 080428- BOQ - Main construction(05May, 2008) Tai 2 2 3 2" xfId="4035"/>
    <cellStyle name="T_NHUA TAN HOA 10-6_05. 080428- BOQ - Main construction(05May, 2008) Tai 2 2 4" xfId="32934"/>
    <cellStyle name="T_NHUA TAN HOA 10-6_05. 080428- BOQ - Main construction(05May, 2008) Tai 2 2 4 2" xfId="12073"/>
    <cellStyle name="T_NHUA TAN HOA 10-6_05. 080428- BOQ - Main construction(05May, 2008) Tai 2 2 5" xfId="32936"/>
    <cellStyle name="T_NHUA TAN HOA 10-6_05. 080428- BOQ - Main construction(05May, 2008) Tai 2 2 5 2" xfId="12083"/>
    <cellStyle name="T_NHUA TAN HOA 10-6_05. 080428- BOQ - Main construction(05May, 2008) Tai 2 2 6" xfId="32937"/>
    <cellStyle name="T_NHUA TAN HOA 10-6_05. 080428- BOQ - Main construction(05May, 2008) Tai 2 2 6 2" xfId="32938"/>
    <cellStyle name="T_NHUA TAN HOA 10-6_05. 080428- BOQ - Main construction(05May, 2008) Tai 2 2 7" xfId="32405"/>
    <cellStyle name="T_NHUA TAN HOA 10-6_05. 080428- BOQ - Main construction(05May, 2008) Tai 2 3" xfId="32939"/>
    <cellStyle name="T_NHUA TAN HOA 10-6_05. 080428- BOQ - Main construction(05May, 2008) Tai 2 3 2" xfId="32940"/>
    <cellStyle name="T_NHUA TAN HOA 10-6_05. 080428- BOQ - Main construction(05May, 2008) Tai 2 3 2 2" xfId="32941"/>
    <cellStyle name="T_NHUA TAN HOA 10-6_05. 080428- BOQ - Main construction(05May, 2008) Tai 2 3 3" xfId="8050"/>
    <cellStyle name="T_NHUA TAN HOA 10-6_05. 080428- BOQ - Main construction(05May, 2008) Tai 2 3 3 2" xfId="32942"/>
    <cellStyle name="T_NHUA TAN HOA 10-6_05. 080428- BOQ - Main construction(05May, 2008) Tai 2 3 4" xfId="32943"/>
    <cellStyle name="T_NHUA TAN HOA 10-6_05. 080428- BOQ - Main construction(05May, 2008) Tai 2 3 4 2" xfId="32945"/>
    <cellStyle name="T_NHUA TAN HOA 10-6_05. 080428- BOQ - Main construction(05May, 2008) Tai 2 3 5" xfId="32946"/>
    <cellStyle name="T_NHUA TAN HOA 10-6_05. 080428- BOQ - Main construction(05May, 2008) Tai 2 3 5 2" xfId="32947"/>
    <cellStyle name="T_NHUA TAN HOA 10-6_05. 080428- BOQ - Main construction(05May, 2008) Tai 2 3 6" xfId="32948"/>
    <cellStyle name="T_NHUA TAN HOA 10-6_05. 080428- BOQ - Main construction(05May, 2008) Tai 2 3 6 2" xfId="32949"/>
    <cellStyle name="T_NHUA TAN HOA 10-6_05. 080428- BOQ - Main construction(05May, 2008) Tai 2 3 7" xfId="32407"/>
    <cellStyle name="T_NHUA TAN HOA 10-6_05. 080428- BOQ - Main construction(05May, 2008) Tai 2 4" xfId="32950"/>
    <cellStyle name="T_NHUA TAN HOA 10-6_05. 080428- BOQ - Main construction(05May, 2008) Tai 2 4 2" xfId="32951"/>
    <cellStyle name="T_NHUA TAN HOA 10-6_05. 080428- BOQ - Main construction(05May, 2008) Tai 2 5" xfId="3749"/>
    <cellStyle name="T_NHUA TAN HOA 10-6_05. 080428- BOQ - Main construction(05May, 2008) Tai 2 5 2" xfId="28701"/>
    <cellStyle name="T_NHUA TAN HOA 10-6_05. 080428- BOQ - Main construction(05May, 2008) Tai 2 6" xfId="32952"/>
    <cellStyle name="T_NHUA TAN HOA 10-6_05. 080428- BOQ - Main construction(05May, 2008) Tai 2 6 2" xfId="28714"/>
    <cellStyle name="T_NHUA TAN HOA 10-6_05. 080428- BOQ - Main construction(05May, 2008) Tai 2 7" xfId="32954"/>
    <cellStyle name="T_NHUA TAN HOA 10-6_05. 080428- BOQ - Main construction(05May, 2008) Tai 2 7 2" xfId="32956"/>
    <cellStyle name="T_NHUA TAN HOA 10-6_05. 080428- BOQ - Main construction(05May, 2008) Tai 2 8" xfId="32957"/>
    <cellStyle name="T_NHUA TAN HOA 10-6_05. 080428- BOQ - Main construction(05May, 2008) Tai 2 8 2" xfId="32959"/>
    <cellStyle name="T_NHUA TAN HOA 10-6_05. 080428- BOQ - Main construction(05May, 2008) Tai 3" xfId="23886"/>
    <cellStyle name="T_NHUA TAN HOA 10-6_05. 080428- BOQ - Main construction(05May, 2008) Tai 3 2" xfId="7890"/>
    <cellStyle name="T_NHUA TAN HOA 10-6_05. 080428- BOQ - Main construction(05May, 2008) Tai 3 2 2" xfId="2181"/>
    <cellStyle name="T_NHUA TAN HOA 10-6_05. 080428- BOQ - Main construction(05May, 2008) Tai 3 2 2 2" xfId="32278"/>
    <cellStyle name="T_NHUA TAN HOA 10-6_05. 080428- BOQ - Main construction(05May, 2008) Tai 3 2 3" xfId="5017"/>
    <cellStyle name="T_NHUA TAN HOA 10-6_05. 080428- BOQ - Main construction(05May, 2008) Tai 3 2 3 2" xfId="10952"/>
    <cellStyle name="T_NHUA TAN HOA 10-6_05. 080428- BOQ - Main construction(05May, 2008) Tai 3 2 4" xfId="4588"/>
    <cellStyle name="T_NHUA TAN HOA 10-6_05. 080428- BOQ - Main construction(05May, 2008) Tai 3 2 4 2" xfId="10971"/>
    <cellStyle name="T_NHUA TAN HOA 10-6_05. 080428- BOQ - Main construction(05May, 2008) Tai 3 2 5" xfId="9264"/>
    <cellStyle name="T_NHUA TAN HOA 10-6_05. 080428- BOQ - Main construction(05May, 2008) Tai 3 2 5 2" xfId="9268"/>
    <cellStyle name="T_NHUA TAN HOA 10-6_05. 080428- BOQ - Main construction(05May, 2008) Tai 3 2 6" xfId="6237"/>
    <cellStyle name="T_NHUA TAN HOA 10-6_05. 080428- BOQ - Main construction(05May, 2008) Tai 3 2 6 2" xfId="9275"/>
    <cellStyle name="T_NHUA TAN HOA 10-6_05. 080428- BOQ - Main construction(05May, 2008) Tai 3 2 7" xfId="8463"/>
    <cellStyle name="T_NHUA TAN HOA 10-6_05. 080428- BOQ - Main construction(05May, 2008) Tai 3 3" xfId="7894"/>
    <cellStyle name="T_NHUA TAN HOA 10-6_05. 080428- BOQ - Main construction(05May, 2008) Tai 3 3 2" xfId="32960"/>
    <cellStyle name="T_NHUA TAN HOA 10-6_05. 080428- BOQ - Main construction(05May, 2008) Tai 3 3 2 2" xfId="32961"/>
    <cellStyle name="T_NHUA TAN HOA 10-6_05. 080428- BOQ - Main construction(05May, 2008) Tai 3 3 3" xfId="10976"/>
    <cellStyle name="T_NHUA TAN HOA 10-6_05. 080428- BOQ - Main construction(05May, 2008) Tai 3 3 3 2" xfId="1669"/>
    <cellStyle name="T_NHUA TAN HOA 10-6_05. 080428- BOQ - Main construction(05May, 2008) Tai 3 3 4" xfId="10994"/>
    <cellStyle name="T_NHUA TAN HOA 10-6_05. 080428- BOQ - Main construction(05May, 2008) Tai 3 3 4 2" xfId="2476"/>
    <cellStyle name="T_NHUA TAN HOA 10-6_05. 080428- BOQ - Main construction(05May, 2008) Tai 3 3 5" xfId="3964"/>
    <cellStyle name="T_NHUA TAN HOA 10-6_05. 080428- BOQ - Main construction(05May, 2008) Tai 3 3 5 2" xfId="8347"/>
    <cellStyle name="T_NHUA TAN HOA 10-6_05. 080428- BOQ - Main construction(05May, 2008) Tai 3 3 6" xfId="11005"/>
    <cellStyle name="T_NHUA TAN HOA 10-6_05. 080428- BOQ - Main construction(05May, 2008) Tai 3 3 6 2" xfId="11007"/>
    <cellStyle name="T_NHUA TAN HOA 10-6_05. 080428- BOQ - Main construction(05May, 2008) Tai 3 3 7" xfId="11011"/>
    <cellStyle name="T_NHUA TAN HOA 10-6_05. 080428- BOQ - Main construction(05May, 2008) Tai 3 4" xfId="7896"/>
    <cellStyle name="T_NHUA TAN HOA 10-6_05. 080428- BOQ - Main construction(05May, 2008) Tai 3 4 2" xfId="32962"/>
    <cellStyle name="T_NHUA TAN HOA 10-6_05. 080428- BOQ - Main construction(05May, 2008) Tai 3 5" xfId="32963"/>
    <cellStyle name="T_NHUA TAN HOA 10-6_05. 080428- BOQ - Main construction(05May, 2008) Tai 3 5 2" xfId="32964"/>
    <cellStyle name="T_NHUA TAN HOA 10-6_05. 080428- BOQ - Main construction(05May, 2008) Tai 3 6" xfId="32966"/>
    <cellStyle name="T_NHUA TAN HOA 10-6_05. 080428- BOQ - Main construction(05May, 2008) Tai 3 6 2" xfId="23261"/>
    <cellStyle name="T_NHUA TAN HOA 10-6_05. 080428- BOQ - Main construction(05May, 2008) Tai 3 7" xfId="32967"/>
    <cellStyle name="T_NHUA TAN HOA 10-6_05. 080428- BOQ - Main construction(05May, 2008) Tai 3 7 2" xfId="28054"/>
    <cellStyle name="T_NHUA TAN HOA 10-6_05. 080428- BOQ - Main construction(05May, 2008) Tai 3 8" xfId="32968"/>
    <cellStyle name="T_NHUA TAN HOA 10-6_05. 080428- BOQ - Main construction(05May, 2008) Tai 3 8 2" xfId="32970"/>
    <cellStyle name="T_NHUA TAN HOA 10-6_05. 080428- BOQ - Main construction(05May, 2008) Tai 4" xfId="16231"/>
    <cellStyle name="T_NHUA TAN HOA 10-6_05. 080428- BOQ - Main construction(05May, 2008) Tai 4 2" xfId="8655"/>
    <cellStyle name="T_NHUA TAN HOA 10-6_05. 080428- BOQ - Main construction(05May, 2008) Tai 4 2 2" xfId="8659"/>
    <cellStyle name="T_NHUA TAN HOA 10-6_05. 080428- BOQ - Main construction(05May, 2008) Tai 4 3" xfId="32971"/>
    <cellStyle name="T_NHUA TAN HOA 10-6_05. 080428- BOQ - Main construction(05May, 2008) Tai 4 3 2" xfId="32972"/>
    <cellStyle name="T_NHUA TAN HOA 10-6_05. 080428- BOQ - Main construction(05May, 2008) Tai 4 4" xfId="32973"/>
    <cellStyle name="T_NHUA TAN HOA 10-6_05. 080428- BOQ - Main construction(05May, 2008) Tai 4 4 2" xfId="32974"/>
    <cellStyle name="T_NHUA TAN HOA 10-6_05. 080428- BOQ - Main construction(05May, 2008) Tai 4 5" xfId="32975"/>
    <cellStyle name="T_NHUA TAN HOA 10-6_05. 080428- BOQ - Main construction(05May, 2008) Tai 4 5 2" xfId="32976"/>
    <cellStyle name="T_NHUA TAN HOA 10-6_05. 080428- BOQ - Main construction(05May, 2008) Tai 4 6" xfId="32978"/>
    <cellStyle name="T_NHUA TAN HOA 10-6_05. 080428- BOQ - Main construction(05May, 2008) Tai 4 6 2" xfId="32979"/>
    <cellStyle name="T_NHUA TAN HOA 10-6_05. 080428- BOQ - Main construction(05May, 2008) Tai 4 7" xfId="32981"/>
    <cellStyle name="T_NHUA TAN HOA 10-6_05. 080428- BOQ - Main construction(05May, 2008) Tai 5" xfId="22114"/>
    <cellStyle name="T_NHUA TAN HOA 10-6_05. 080428- BOQ - Main construction(05May, 2008) Tai 5 2" xfId="8733"/>
    <cellStyle name="T_NHUA TAN HOA 10-6_05. 080428- BOQ - Main construction(05May, 2008) Tai 5 2 2" xfId="32982"/>
    <cellStyle name="T_NHUA TAN HOA 10-6_05. 080428- BOQ - Main construction(05May, 2008) Tai 5 3" xfId="32983"/>
    <cellStyle name="T_NHUA TAN HOA 10-6_05. 080428- BOQ - Main construction(05May, 2008) Tai 5 3 2" xfId="32984"/>
    <cellStyle name="T_NHUA TAN HOA 10-6_05. 080428- BOQ - Main construction(05May, 2008) Tai 5 4" xfId="32985"/>
    <cellStyle name="T_NHUA TAN HOA 10-6_05. 080428- BOQ - Main construction(05May, 2008) Tai 5 4 2" xfId="1736"/>
    <cellStyle name="T_NHUA TAN HOA 10-6_05. 080428- BOQ - Main construction(05May, 2008) Tai 5 5" xfId="32986"/>
    <cellStyle name="T_NHUA TAN HOA 10-6_05. 080428- BOQ - Main construction(05May, 2008) Tai 5 5 2" xfId="32987"/>
    <cellStyle name="T_NHUA TAN HOA 10-6_05. 080428- BOQ - Main construction(05May, 2008) Tai 5 6" xfId="32988"/>
    <cellStyle name="T_NHUA TAN HOA 10-6_05. 080428- BOQ - Main construction(05May, 2008) Tai 5 6 2" xfId="32989"/>
    <cellStyle name="T_NHUA TAN HOA 10-6_05. 080428- BOQ - Main construction(05May, 2008) Tai 5 7" xfId="32990"/>
    <cellStyle name="T_NHUA TAN HOA 10-6_05. 080428- BOQ - Main construction(05May, 2008) Tai 6" xfId="23889"/>
    <cellStyle name="T_NHUA TAN HOA 10-6_05. 080428- BOQ - Main construction(05May, 2008) Tai 6 2" xfId="6776"/>
    <cellStyle name="T_NHUA TAN HOA 10-6_05. 080428- BOQ - Main construction(05May, 2008) Tai 6 2 2" xfId="8826"/>
    <cellStyle name="T_NHUA TAN HOA 10-6_05. 080428- BOQ - Main construction(05May, 2008) Tai 6 3" xfId="8830"/>
    <cellStyle name="T_NHUA TAN HOA 10-6_05. 080428- BOQ - Main construction(05May, 2008) Tai 6 3 2" xfId="8836"/>
    <cellStyle name="T_NHUA TAN HOA 10-6_05. 080428- BOQ - Main construction(05May, 2008) Tai 6 4" xfId="32991"/>
    <cellStyle name="T_NHUA TAN HOA 10-6_05. 080428- BOQ - Main construction(05May, 2008) Tai 6 4 2" xfId="23185"/>
    <cellStyle name="T_NHUA TAN HOA 10-6_05. 080428- BOQ - Main construction(05May, 2008) Tai 6 5" xfId="32992"/>
    <cellStyle name="T_NHUA TAN HOA 10-6_05. 080428- BOQ - Main construction(05May, 2008) Tai 6 5 2" xfId="23223"/>
    <cellStyle name="T_NHUA TAN HOA 10-6_05. 080428- BOQ - Main construction(05May, 2008) Tai 6 6" xfId="32993"/>
    <cellStyle name="T_NHUA TAN HOA 10-6_05. 080428- BOQ - Main construction(05May, 2008) Tai 6 6 2" xfId="23241"/>
    <cellStyle name="T_NHUA TAN HOA 10-6_05. 080428- BOQ - Main construction(05May, 2008) Tai 6 7" xfId="32994"/>
    <cellStyle name="T_NHUA TAN HOA 10-6_05. 080428- BOQ - Main construction(05May, 2008) Tai 7" xfId="8277"/>
    <cellStyle name="T_NHUA TAN HOA 10-6_05. 080428- BOQ - Main construction(05May, 2008) Tai 7 2" xfId="22578"/>
    <cellStyle name="T_NHUA TAN HOA 10-6_05. 080428- BOQ - Main construction(05May, 2008) Tai 8" xfId="32996"/>
    <cellStyle name="T_NHUA TAN HOA 10-6_05. 080428- BOQ - Main construction(05May, 2008) Tai 8 2" xfId="32997"/>
    <cellStyle name="T_NHUA TAN HOA 10-6_05. 080428- BOQ - Main construction(05May, 2008) Tai 9" xfId="32998"/>
    <cellStyle name="T_NHUA TAN HOA 10-6_05. 080428- BOQ - Main construction(05May, 2008) Tai 9 2" xfId="101"/>
    <cellStyle name="T_NHUA TAN HOA 10-6_Addendum- BOQ - Main construction-r.2" xfId="29625"/>
    <cellStyle name="T_NHUA TAN HOA 10-6_Addendum- BOQ - Main construction-r.2 10" xfId="10849"/>
    <cellStyle name="T_NHUA TAN HOA 10-6_Addendum- BOQ - Main construction-r.2 10 2" xfId="5985"/>
    <cellStyle name="T_NHUA TAN HOA 10-6_Addendum- BOQ - Main construction-r.2 11" xfId="5655"/>
    <cellStyle name="T_NHUA TAN HOA 10-6_Addendum- BOQ - Main construction-r.2 11 2" xfId="7306"/>
    <cellStyle name="T_NHUA TAN HOA 10-6_Addendum- BOQ - Main construction-r.2 2" xfId="33000"/>
    <cellStyle name="T_NHUA TAN HOA 10-6_Addendum- BOQ - Main construction-r.2 2 2" xfId="33002"/>
    <cellStyle name="T_NHUA TAN HOA 10-6_Addendum- BOQ - Main construction-r.2 2 2 2" xfId="33003"/>
    <cellStyle name="T_NHUA TAN HOA 10-6_Addendum- BOQ - Main construction-r.2 2 2 2 2" xfId="33004"/>
    <cellStyle name="T_NHUA TAN HOA 10-6_Addendum- BOQ - Main construction-r.2 2 2 3" xfId="33005"/>
    <cellStyle name="T_NHUA TAN HOA 10-6_Addendum- BOQ - Main construction-r.2 2 2 3 2" xfId="33006"/>
    <cellStyle name="T_NHUA TAN HOA 10-6_Addendum- BOQ - Main construction-r.2 2 2 4" xfId="5667"/>
    <cellStyle name="T_NHUA TAN HOA 10-6_Addendum- BOQ - Main construction-r.2 2 2 4 2" xfId="33007"/>
    <cellStyle name="T_NHUA TAN HOA 10-6_Addendum- BOQ - Main construction-r.2 2 2 5" xfId="33008"/>
    <cellStyle name="T_NHUA TAN HOA 10-6_Addendum- BOQ - Main construction-r.2 2 2 5 2" xfId="33009"/>
    <cellStyle name="T_NHUA TAN HOA 10-6_Addendum- BOQ - Main construction-r.2 2 2 6" xfId="33010"/>
    <cellStyle name="T_NHUA TAN HOA 10-6_Addendum- BOQ - Main construction-r.2 2 2 6 2" xfId="13668"/>
    <cellStyle name="T_NHUA TAN HOA 10-6_Addendum- BOQ - Main construction-r.2 2 2 7" xfId="9552"/>
    <cellStyle name="T_NHUA TAN HOA 10-6_Addendum- BOQ - Main construction-r.2 2 3" xfId="33012"/>
    <cellStyle name="T_NHUA TAN HOA 10-6_Addendum- BOQ - Main construction-r.2 2 3 2" xfId="33014"/>
    <cellStyle name="T_NHUA TAN HOA 10-6_Addendum- BOQ - Main construction-r.2 2 3 2 2" xfId="14386"/>
    <cellStyle name="T_NHUA TAN HOA 10-6_Addendum- BOQ - Main construction-r.2 2 3 3" xfId="33015"/>
    <cellStyle name="T_NHUA TAN HOA 10-6_Addendum- BOQ - Main construction-r.2 2 3 3 2" xfId="14408"/>
    <cellStyle name="T_NHUA TAN HOA 10-6_Addendum- BOQ - Main construction-r.2 2 3 4" xfId="14411"/>
    <cellStyle name="T_NHUA TAN HOA 10-6_Addendum- BOQ - Main construction-r.2 2 3 4 2" xfId="33016"/>
    <cellStyle name="T_NHUA TAN HOA 10-6_Addendum- BOQ - Main construction-r.2 2 3 5" xfId="33017"/>
    <cellStyle name="T_NHUA TAN HOA 10-6_Addendum- BOQ - Main construction-r.2 2 3 5 2" xfId="33018"/>
    <cellStyle name="T_NHUA TAN HOA 10-6_Addendum- BOQ - Main construction-r.2 2 3 6" xfId="33019"/>
    <cellStyle name="T_NHUA TAN HOA 10-6_Addendum- BOQ - Main construction-r.2 2 3 6 2" xfId="33020"/>
    <cellStyle name="T_NHUA TAN HOA 10-6_Addendum- BOQ - Main construction-r.2 2 3 7" xfId="9622"/>
    <cellStyle name="T_NHUA TAN HOA 10-6_Addendum- BOQ - Main construction-r.2 2 4" xfId="33021"/>
    <cellStyle name="T_NHUA TAN HOA 10-6_Addendum- BOQ - Main construction-r.2 2 4 2" xfId="33022"/>
    <cellStyle name="T_NHUA TAN HOA 10-6_Addendum- BOQ - Main construction-r.2 2 5" xfId="33023"/>
    <cellStyle name="T_NHUA TAN HOA 10-6_Addendum- BOQ - Main construction-r.2 2 5 2" xfId="33024"/>
    <cellStyle name="T_NHUA TAN HOA 10-6_Addendum- BOQ - Main construction-r.2 2 6" xfId="28691"/>
    <cellStyle name="T_NHUA TAN HOA 10-6_Addendum- BOQ - Main construction-r.2 2 6 2" xfId="33025"/>
    <cellStyle name="T_NHUA TAN HOA 10-6_Addendum- BOQ - Main construction-r.2 2 7" xfId="33026"/>
    <cellStyle name="T_NHUA TAN HOA 10-6_Addendum- BOQ - Main construction-r.2 2 7 2" xfId="33028"/>
    <cellStyle name="T_NHUA TAN HOA 10-6_Addendum- BOQ - Main construction-r.2 2 8" xfId="8225"/>
    <cellStyle name="T_NHUA TAN HOA 10-6_Addendum- BOQ - Main construction-r.2 2 8 2" xfId="1241"/>
    <cellStyle name="T_NHUA TAN HOA 10-6_Addendum- BOQ - Main construction-r.2 3" xfId="11097"/>
    <cellStyle name="T_NHUA TAN HOA 10-6_Addendum- BOQ - Main construction-r.2 3 2" xfId="11106"/>
    <cellStyle name="T_NHUA TAN HOA 10-6_Addendum- BOQ - Main construction-r.2 3 2 2" xfId="33030"/>
    <cellStyle name="T_NHUA TAN HOA 10-6_Addendum- BOQ - Main construction-r.2 3 2 2 2" xfId="33031"/>
    <cellStyle name="T_NHUA TAN HOA 10-6_Addendum- BOQ - Main construction-r.2 3 2 3" xfId="33032"/>
    <cellStyle name="T_NHUA TAN HOA 10-6_Addendum- BOQ - Main construction-r.2 3 2 3 2" xfId="33033"/>
    <cellStyle name="T_NHUA TAN HOA 10-6_Addendum- BOQ - Main construction-r.2 3 2 4" xfId="11158"/>
    <cellStyle name="T_NHUA TAN HOA 10-6_Addendum- BOQ - Main construction-r.2 3 2 4 2" xfId="33035"/>
    <cellStyle name="T_NHUA TAN HOA 10-6_Addendum- BOQ - Main construction-r.2 3 2 5" xfId="11166"/>
    <cellStyle name="T_NHUA TAN HOA 10-6_Addendum- BOQ - Main construction-r.2 3 2 5 2" xfId="4096"/>
    <cellStyle name="T_NHUA TAN HOA 10-6_Addendum- BOQ - Main construction-r.2 3 2 6" xfId="11171"/>
    <cellStyle name="T_NHUA TAN HOA 10-6_Addendum- BOQ - Main construction-r.2 3 2 6 2" xfId="1607"/>
    <cellStyle name="T_NHUA TAN HOA 10-6_Addendum- BOQ - Main construction-r.2 3 2 7" xfId="10927"/>
    <cellStyle name="T_NHUA TAN HOA 10-6_Addendum- BOQ - Main construction-r.2 3 3" xfId="33037"/>
    <cellStyle name="T_NHUA TAN HOA 10-6_Addendum- BOQ - Main construction-r.2 3 3 2" xfId="33039"/>
    <cellStyle name="T_NHUA TAN HOA 10-6_Addendum- BOQ - Main construction-r.2 3 3 2 2" xfId="33040"/>
    <cellStyle name="T_NHUA TAN HOA 10-6_Addendum- BOQ - Main construction-r.2 3 3 3" xfId="33041"/>
    <cellStyle name="T_NHUA TAN HOA 10-6_Addendum- BOQ - Main construction-r.2 3 3 3 2" xfId="33042"/>
    <cellStyle name="T_NHUA TAN HOA 10-6_Addendum- BOQ - Main construction-r.2 3 3 4" xfId="5415"/>
    <cellStyle name="T_NHUA TAN HOA 10-6_Addendum- BOQ - Main construction-r.2 3 3 4 2" xfId="33043"/>
    <cellStyle name="T_NHUA TAN HOA 10-6_Addendum- BOQ - Main construction-r.2 3 3 5" xfId="4704"/>
    <cellStyle name="T_NHUA TAN HOA 10-6_Addendum- BOQ - Main construction-r.2 3 3 5 2" xfId="11209"/>
    <cellStyle name="T_NHUA TAN HOA 10-6_Addendum- BOQ - Main construction-r.2 3 3 6" xfId="11214"/>
    <cellStyle name="T_NHUA TAN HOA 10-6_Addendum- BOQ - Main construction-r.2 3 3 6 2" xfId="11218"/>
    <cellStyle name="T_NHUA TAN HOA 10-6_Addendum- BOQ - Main construction-r.2 3 3 7" xfId="7161"/>
    <cellStyle name="T_NHUA TAN HOA 10-6_Addendum- BOQ - Main construction-r.2 3 4" xfId="33044"/>
    <cellStyle name="T_NHUA TAN HOA 10-6_Addendum- BOQ - Main construction-r.2 3 4 2" xfId="33045"/>
    <cellStyle name="T_NHUA TAN HOA 10-6_Addendum- BOQ - Main construction-r.2 3 5" xfId="33046"/>
    <cellStyle name="T_NHUA TAN HOA 10-6_Addendum- BOQ - Main construction-r.2 3 5 2" xfId="33047"/>
    <cellStyle name="T_NHUA TAN HOA 10-6_Addendum- BOQ - Main construction-r.2 3 6" xfId="28694"/>
    <cellStyle name="T_NHUA TAN HOA 10-6_Addendum- BOQ - Main construction-r.2 3 6 2" xfId="33048"/>
    <cellStyle name="T_NHUA TAN HOA 10-6_Addendum- BOQ - Main construction-r.2 3 7" xfId="1201"/>
    <cellStyle name="T_NHUA TAN HOA 10-6_Addendum- BOQ - Main construction-r.2 3 7 2" xfId="10237"/>
    <cellStyle name="T_NHUA TAN HOA 10-6_Addendum- BOQ - Main construction-r.2 3 8" xfId="26"/>
    <cellStyle name="T_NHUA TAN HOA 10-6_Addendum- BOQ - Main construction-r.2 3 8 2" xfId="11285"/>
    <cellStyle name="T_NHUA TAN HOA 10-6_Addendum- BOQ - Main construction-r.2 4" xfId="14599"/>
    <cellStyle name="T_NHUA TAN HOA 10-6_Addendum- BOQ - Main construction-r.2 4 2" xfId="1153"/>
    <cellStyle name="T_NHUA TAN HOA 10-6_Addendum- BOQ - Main construction-r.2 4 2 2" xfId="28553"/>
    <cellStyle name="T_NHUA TAN HOA 10-6_Addendum- BOQ - Main construction-r.2 4 3" xfId="33050"/>
    <cellStyle name="T_NHUA TAN HOA 10-6_Addendum- BOQ - Main construction-r.2 4 3 2" xfId="28566"/>
    <cellStyle name="T_NHUA TAN HOA 10-6_Addendum- BOQ - Main construction-r.2 4 4" xfId="33051"/>
    <cellStyle name="T_NHUA TAN HOA 10-6_Addendum- BOQ - Main construction-r.2 4 4 2" xfId="18269"/>
    <cellStyle name="T_NHUA TAN HOA 10-6_Addendum- BOQ - Main construction-r.2 4 5" xfId="18282"/>
    <cellStyle name="T_NHUA TAN HOA 10-6_Addendum- BOQ - Main construction-r.2 4 5 2" xfId="33052"/>
    <cellStyle name="T_NHUA TAN HOA 10-6_Addendum- BOQ - Main construction-r.2 4 6" xfId="30413"/>
    <cellStyle name="T_NHUA TAN HOA 10-6_Addendum- BOQ - Main construction-r.2 4 6 2" xfId="30415"/>
    <cellStyle name="T_NHUA TAN HOA 10-6_Addendum- BOQ - Main construction-r.2 4 7" xfId="30427"/>
    <cellStyle name="T_NHUA TAN HOA 10-6_Addendum- BOQ - Main construction-r.2 5" xfId="14602"/>
    <cellStyle name="T_NHUA TAN HOA 10-6_Addendum- BOQ - Main construction-r.2 5 2" xfId="4017"/>
    <cellStyle name="T_NHUA TAN HOA 10-6_Addendum- BOQ - Main construction-r.2 5 2 2" xfId="28594"/>
    <cellStyle name="T_NHUA TAN HOA 10-6_Addendum- BOQ - Main construction-r.2 5 3" xfId="33054"/>
    <cellStyle name="T_NHUA TAN HOA 10-6_Addendum- BOQ - Main construction-r.2 5 3 2" xfId="28601"/>
    <cellStyle name="T_NHUA TAN HOA 10-6_Addendum- BOQ - Main construction-r.2 5 4" xfId="33056"/>
    <cellStyle name="T_NHUA TAN HOA 10-6_Addendum- BOQ - Main construction-r.2 5 4 2" xfId="33057"/>
    <cellStyle name="T_NHUA TAN HOA 10-6_Addendum- BOQ - Main construction-r.2 5 5" xfId="4178"/>
    <cellStyle name="T_NHUA TAN HOA 10-6_Addendum- BOQ - Main construction-r.2 5 5 2" xfId="5279"/>
    <cellStyle name="T_NHUA TAN HOA 10-6_Addendum- BOQ - Main construction-r.2 5 6" xfId="4618"/>
    <cellStyle name="T_NHUA TAN HOA 10-6_Addendum- BOQ - Main construction-r.2 5 6 2" xfId="30451"/>
    <cellStyle name="T_NHUA TAN HOA 10-6_Addendum- BOQ - Main construction-r.2 5 7" xfId="30460"/>
    <cellStyle name="T_NHUA TAN HOA 10-6_Addendum- BOQ - Main construction-r.2 6" xfId="14605"/>
    <cellStyle name="T_NHUA TAN HOA 10-6_Addendum- BOQ - Main construction-r.2 6 2" xfId="1658"/>
    <cellStyle name="T_NHUA TAN HOA 10-6_Addendum- BOQ - Main construction-r.2 6 2 2" xfId="33058"/>
    <cellStyle name="T_NHUA TAN HOA 10-6_Addendum- BOQ - Main construction-r.2 6 3" xfId="33059"/>
    <cellStyle name="T_NHUA TAN HOA 10-6_Addendum- BOQ - Main construction-r.2 6 3 2" xfId="33061"/>
    <cellStyle name="T_NHUA TAN HOA 10-6_Addendum- BOQ - Main construction-r.2 6 4" xfId="33062"/>
    <cellStyle name="T_NHUA TAN HOA 10-6_Addendum- BOQ - Main construction-r.2 6 4 2" xfId="33063"/>
    <cellStyle name="T_NHUA TAN HOA 10-6_Addendum- BOQ - Main construction-r.2 6 5" xfId="33064"/>
    <cellStyle name="T_NHUA TAN HOA 10-6_Addendum- BOQ - Main construction-r.2 6 5 2" xfId="33065"/>
    <cellStyle name="T_NHUA TAN HOA 10-6_Addendum- BOQ - Main construction-r.2 6 6" xfId="30490"/>
    <cellStyle name="T_NHUA TAN HOA 10-6_Addendum- BOQ - Main construction-r.2 6 6 2" xfId="30492"/>
    <cellStyle name="T_NHUA TAN HOA 10-6_Addendum- BOQ - Main construction-r.2 6 7" xfId="29963"/>
    <cellStyle name="T_NHUA TAN HOA 10-6_Addendum- BOQ - Main construction-r.2 7" xfId="14607"/>
    <cellStyle name="T_NHUA TAN HOA 10-6_Addendum- BOQ - Main construction-r.2 7 2" xfId="1022"/>
    <cellStyle name="T_NHUA TAN HOA 10-6_Addendum- BOQ - Main construction-r.2 8" xfId="14611"/>
    <cellStyle name="T_NHUA TAN HOA 10-6_Addendum- BOQ - Main construction-r.2 8 2" xfId="2330"/>
    <cellStyle name="T_NHUA TAN HOA 10-6_Addendum- BOQ - Main construction-r.2 9" xfId="14616"/>
    <cellStyle name="T_NHUA TAN HOA 10-6_Addendum- BOQ - Main construction-r.2 9 2" xfId="14621"/>
    <cellStyle name="T_NHUA TAN HOA 10-6_BOQ - Puma - Main construction (20May, 2008)" xfId="33066"/>
    <cellStyle name="T_NHUA TAN HOA 10-6_BOQ - Puma - Main construction (20May, 2008) 10" xfId="28808"/>
    <cellStyle name="T_NHUA TAN HOA 10-6_BOQ - Puma - Main construction (20May, 2008) 10 2" xfId="33068"/>
    <cellStyle name="T_NHUA TAN HOA 10-6_BOQ - Puma - Main construction (20May, 2008) 11" xfId="12786"/>
    <cellStyle name="T_NHUA TAN HOA 10-6_BOQ - Puma - Main construction (20May, 2008) 11 2" xfId="33069"/>
    <cellStyle name="T_NHUA TAN HOA 10-6_BOQ - Puma - Main construction (20May, 2008) 2" xfId="33070"/>
    <cellStyle name="T_NHUA TAN HOA 10-6_BOQ - Puma - Main construction (20May, 2008) 2 2" xfId="21227"/>
    <cellStyle name="T_NHUA TAN HOA 10-6_BOQ - Puma - Main construction (20May, 2008) 2 2 2" xfId="21228"/>
    <cellStyle name="T_NHUA TAN HOA 10-6_BOQ - Puma - Main construction (20May, 2008) 2 2 2 2" xfId="25676"/>
    <cellStyle name="T_NHUA TAN HOA 10-6_BOQ - Puma - Main construction (20May, 2008) 2 2 3" xfId="33071"/>
    <cellStyle name="T_NHUA TAN HOA 10-6_BOQ - Puma - Main construction (20May, 2008) 2 2 3 2" xfId="33073"/>
    <cellStyle name="T_NHUA TAN HOA 10-6_BOQ - Puma - Main construction (20May, 2008) 2 2 4" xfId="33074"/>
    <cellStyle name="T_NHUA TAN HOA 10-6_BOQ - Puma - Main construction (20May, 2008) 2 2 4 2" xfId="20438"/>
    <cellStyle name="T_NHUA TAN HOA 10-6_BOQ - Puma - Main construction (20May, 2008) 2 2 5" xfId="33075"/>
    <cellStyle name="T_NHUA TAN HOA 10-6_BOQ - Puma - Main construction (20May, 2008) 2 2 5 2" xfId="5949"/>
    <cellStyle name="T_NHUA TAN HOA 10-6_BOQ - Puma - Main construction (20May, 2008) 2 2 6" xfId="3815"/>
    <cellStyle name="T_NHUA TAN HOA 10-6_BOQ - Puma - Main construction (20May, 2008) 2 2 6 2" xfId="4735"/>
    <cellStyle name="T_NHUA TAN HOA 10-6_BOQ - Puma - Main construction (20May, 2008) 2 2 7" xfId="30264"/>
    <cellStyle name="T_NHUA TAN HOA 10-6_BOQ - Puma - Main construction (20May, 2008) 2 3" xfId="8140"/>
    <cellStyle name="T_NHUA TAN HOA 10-6_BOQ - Puma - Main construction (20May, 2008) 2 3 2" xfId="20812"/>
    <cellStyle name="T_NHUA TAN HOA 10-6_BOQ - Puma - Main construction (20May, 2008) 2 3 2 2" xfId="20815"/>
    <cellStyle name="T_NHUA TAN HOA 10-6_BOQ - Puma - Main construction (20May, 2008) 2 3 3" xfId="20839"/>
    <cellStyle name="T_NHUA TAN HOA 10-6_BOQ - Puma - Main construction (20May, 2008) 2 3 3 2" xfId="20841"/>
    <cellStyle name="T_NHUA TAN HOA 10-6_BOQ - Puma - Main construction (20May, 2008) 2 3 4" xfId="20858"/>
    <cellStyle name="T_NHUA TAN HOA 10-6_BOQ - Puma - Main construction (20May, 2008) 2 3 4 2" xfId="20862"/>
    <cellStyle name="T_NHUA TAN HOA 10-6_BOQ - Puma - Main construction (20May, 2008) 2 3 5" xfId="12140"/>
    <cellStyle name="T_NHUA TAN HOA 10-6_BOQ - Puma - Main construction (20May, 2008) 2 3 5 2" xfId="10395"/>
    <cellStyle name="T_NHUA TAN HOA 10-6_BOQ - Puma - Main construction (20May, 2008) 2 3 6" xfId="20865"/>
    <cellStyle name="T_NHUA TAN HOA 10-6_BOQ - Puma - Main construction (20May, 2008) 2 3 6 2" xfId="4377"/>
    <cellStyle name="T_NHUA TAN HOA 10-6_BOQ - Puma - Main construction (20May, 2008) 2 3 7" xfId="30277"/>
    <cellStyle name="T_NHUA TAN HOA 10-6_BOQ - Puma - Main construction (20May, 2008) 2 4" xfId="21234"/>
    <cellStyle name="T_NHUA TAN HOA 10-6_BOQ - Puma - Main construction (20May, 2008) 2 4 2" xfId="1176"/>
    <cellStyle name="T_NHUA TAN HOA 10-6_BOQ - Puma - Main construction (20May, 2008) 2 5" xfId="21236"/>
    <cellStyle name="T_NHUA TAN HOA 10-6_BOQ - Puma - Main construction (20May, 2008) 2 5 2" xfId="21240"/>
    <cellStyle name="T_NHUA TAN HOA 10-6_BOQ - Puma - Main construction (20May, 2008) 2 6" xfId="16555"/>
    <cellStyle name="T_NHUA TAN HOA 10-6_BOQ - Puma - Main construction (20May, 2008) 2 6 2" xfId="18022"/>
    <cellStyle name="T_NHUA TAN HOA 10-6_BOQ - Puma - Main construction (20May, 2008) 2 7" xfId="18055"/>
    <cellStyle name="T_NHUA TAN HOA 10-6_BOQ - Puma - Main construction (20May, 2008) 2 7 2" xfId="18058"/>
    <cellStyle name="T_NHUA TAN HOA 10-6_BOQ - Puma - Main construction (20May, 2008) 2 8" xfId="18085"/>
    <cellStyle name="T_NHUA TAN HOA 10-6_BOQ - Puma - Main construction (20May, 2008) 2 8 2" xfId="18087"/>
    <cellStyle name="T_NHUA TAN HOA 10-6_BOQ - Puma - Main construction (20May, 2008) 3" xfId="33076"/>
    <cellStyle name="T_NHUA TAN HOA 10-6_BOQ - Puma - Main construction (20May, 2008) 3 2" xfId="33078"/>
    <cellStyle name="T_NHUA TAN HOA 10-6_BOQ - Puma - Main construction (20May, 2008) 3 2 2" xfId="33079"/>
    <cellStyle name="T_NHUA TAN HOA 10-6_BOQ - Puma - Main construction (20May, 2008) 3 2 2 2" xfId="29683"/>
    <cellStyle name="T_NHUA TAN HOA 10-6_BOQ - Puma - Main construction (20May, 2008) 3 2 3" xfId="33080"/>
    <cellStyle name="T_NHUA TAN HOA 10-6_BOQ - Puma - Main construction (20May, 2008) 3 2 3 2" xfId="33081"/>
    <cellStyle name="T_NHUA TAN HOA 10-6_BOQ - Puma - Main construction (20May, 2008) 3 2 4" xfId="29454"/>
    <cellStyle name="T_NHUA TAN HOA 10-6_BOQ - Puma - Main construction (20May, 2008) 3 2 4 2" xfId="29456"/>
    <cellStyle name="T_NHUA TAN HOA 10-6_BOQ - Puma - Main construction (20May, 2008) 3 2 5" xfId="4859"/>
    <cellStyle name="T_NHUA TAN HOA 10-6_BOQ - Puma - Main construction (20May, 2008) 3 2 5 2" xfId="10491"/>
    <cellStyle name="T_NHUA TAN HOA 10-6_BOQ - Puma - Main construction (20May, 2008) 3 2 6" xfId="22606"/>
    <cellStyle name="T_NHUA TAN HOA 10-6_BOQ - Puma - Main construction (20May, 2008) 3 2 6 2" xfId="28262"/>
    <cellStyle name="T_NHUA TAN HOA 10-6_BOQ - Puma - Main construction (20May, 2008) 3 2 7" xfId="28290"/>
    <cellStyle name="T_NHUA TAN HOA 10-6_BOQ - Puma - Main construction (20May, 2008) 3 3" xfId="9903"/>
    <cellStyle name="T_NHUA TAN HOA 10-6_BOQ - Puma - Main construction (20May, 2008) 3 3 2" xfId="33082"/>
    <cellStyle name="T_NHUA TAN HOA 10-6_BOQ - Puma - Main construction (20May, 2008) 3 3 2 2" xfId="29710"/>
    <cellStyle name="T_NHUA TAN HOA 10-6_BOQ - Puma - Main construction (20May, 2008) 3 3 3" xfId="33083"/>
    <cellStyle name="T_NHUA TAN HOA 10-6_BOQ - Puma - Main construction (20May, 2008) 3 3 3 2" xfId="33084"/>
    <cellStyle name="T_NHUA TAN HOA 10-6_BOQ - Puma - Main construction (20May, 2008) 3 3 4" xfId="29475"/>
    <cellStyle name="T_NHUA TAN HOA 10-6_BOQ - Puma - Main construction (20May, 2008) 3 3 4 2" xfId="19308"/>
    <cellStyle name="T_NHUA TAN HOA 10-6_BOQ - Puma - Main construction (20May, 2008) 3 3 5" xfId="28355"/>
    <cellStyle name="T_NHUA TAN HOA 10-6_BOQ - Puma - Main construction (20May, 2008) 3 3 5 2" xfId="3385"/>
    <cellStyle name="T_NHUA TAN HOA 10-6_BOQ - Puma - Main construction (20May, 2008) 3 3 6" xfId="22615"/>
    <cellStyle name="T_NHUA TAN HOA 10-6_BOQ - Puma - Main construction (20May, 2008) 3 3 6 2" xfId="28359"/>
    <cellStyle name="T_NHUA TAN HOA 10-6_BOQ - Puma - Main construction (20May, 2008) 3 3 7" xfId="28375"/>
    <cellStyle name="T_NHUA TAN HOA 10-6_BOQ - Puma - Main construction (20May, 2008) 3 4" xfId="29302"/>
    <cellStyle name="T_NHUA TAN HOA 10-6_BOQ - Puma - Main construction (20May, 2008) 3 4 2" xfId="6208"/>
    <cellStyle name="T_NHUA TAN HOA 10-6_BOQ - Puma - Main construction (20May, 2008) 3 5" xfId="33085"/>
    <cellStyle name="T_NHUA TAN HOA 10-6_BOQ - Puma - Main construction (20May, 2008) 3 5 2" xfId="31362"/>
    <cellStyle name="T_NHUA TAN HOA 10-6_BOQ - Puma - Main construction (20May, 2008) 3 6" xfId="18105"/>
    <cellStyle name="T_NHUA TAN HOA 10-6_BOQ - Puma - Main construction (20May, 2008) 3 6 2" xfId="18109"/>
    <cellStyle name="T_NHUA TAN HOA 10-6_BOQ - Puma - Main construction (20May, 2008) 3 7" xfId="18111"/>
    <cellStyle name="T_NHUA TAN HOA 10-6_BOQ - Puma - Main construction (20May, 2008) 3 7 2" xfId="3944"/>
    <cellStyle name="T_NHUA TAN HOA 10-6_BOQ - Puma - Main construction (20May, 2008) 3 8" xfId="18114"/>
    <cellStyle name="T_NHUA TAN HOA 10-6_BOQ - Puma - Main construction (20May, 2008) 3 8 2" xfId="18116"/>
    <cellStyle name="T_NHUA TAN HOA 10-6_BOQ - Puma - Main construction (20May, 2008) 4" xfId="33086"/>
    <cellStyle name="T_NHUA TAN HOA 10-6_BOQ - Puma - Main construction (20May, 2008) 4 2" xfId="5234"/>
    <cellStyle name="T_NHUA TAN HOA 10-6_BOQ - Puma - Main construction (20May, 2008) 4 2 2" xfId="33087"/>
    <cellStyle name="T_NHUA TAN HOA 10-6_BOQ - Puma - Main construction (20May, 2008) 4 3" xfId="6592"/>
    <cellStyle name="T_NHUA TAN HOA 10-6_BOQ - Puma - Main construction (20May, 2008) 4 3 2" xfId="33088"/>
    <cellStyle name="T_NHUA TAN HOA 10-6_BOQ - Puma - Main construction (20May, 2008) 4 4" xfId="33090"/>
    <cellStyle name="T_NHUA TAN HOA 10-6_BOQ - Puma - Main construction (20May, 2008) 4 4 2" xfId="33091"/>
    <cellStyle name="T_NHUA TAN HOA 10-6_BOQ - Puma - Main construction (20May, 2008) 4 5" xfId="33092"/>
    <cellStyle name="T_NHUA TAN HOA 10-6_BOQ - Puma - Main construction (20May, 2008) 4 5 2" xfId="33093"/>
    <cellStyle name="T_NHUA TAN HOA 10-6_BOQ - Puma - Main construction (20May, 2008) 4 6" xfId="4365"/>
    <cellStyle name="T_NHUA TAN HOA 10-6_BOQ - Puma - Main construction (20May, 2008) 4 6 2" xfId="18127"/>
    <cellStyle name="T_NHUA TAN HOA 10-6_BOQ - Puma - Main construction (20May, 2008) 4 7" xfId="3194"/>
    <cellStyle name="T_NHUA TAN HOA 10-6_BOQ - Puma - Main construction (20May, 2008) 5" xfId="27309"/>
    <cellStyle name="T_NHUA TAN HOA 10-6_BOQ - Puma - Main construction (20May, 2008) 5 2" xfId="33094"/>
    <cellStyle name="T_NHUA TAN HOA 10-6_BOQ - Puma - Main construction (20May, 2008) 5 2 2" xfId="33095"/>
    <cellStyle name="T_NHUA TAN HOA 10-6_BOQ - Puma - Main construction (20May, 2008) 5 3" xfId="11493"/>
    <cellStyle name="T_NHUA TAN HOA 10-6_BOQ - Puma - Main construction (20May, 2008) 5 3 2" xfId="33097"/>
    <cellStyle name="T_NHUA TAN HOA 10-6_BOQ - Puma - Main construction (20May, 2008) 5 4" xfId="33100"/>
    <cellStyle name="T_NHUA TAN HOA 10-6_BOQ - Puma - Main construction (20May, 2008) 5 4 2" xfId="33103"/>
    <cellStyle name="T_NHUA TAN HOA 10-6_BOQ - Puma - Main construction (20May, 2008) 5 5" xfId="33105"/>
    <cellStyle name="T_NHUA TAN HOA 10-6_BOQ - Puma - Main construction (20May, 2008) 5 5 2" xfId="33107"/>
    <cellStyle name="T_NHUA TAN HOA 10-6_BOQ - Puma - Main construction (20May, 2008) 5 6" xfId="18139"/>
    <cellStyle name="T_NHUA TAN HOA 10-6_BOQ - Puma - Main construction (20May, 2008) 5 6 2" xfId="18142"/>
    <cellStyle name="T_NHUA TAN HOA 10-6_BOQ - Puma - Main construction (20May, 2008) 5 7" xfId="18145"/>
    <cellStyle name="T_NHUA TAN HOA 10-6_BOQ - Puma - Main construction (20May, 2008) 6" xfId="33109"/>
    <cellStyle name="T_NHUA TAN HOA 10-6_BOQ - Puma - Main construction (20May, 2008) 6 2" xfId="33110"/>
    <cellStyle name="T_NHUA TAN HOA 10-6_BOQ - Puma - Main construction (20May, 2008) 6 2 2" xfId="33111"/>
    <cellStyle name="T_NHUA TAN HOA 10-6_BOQ - Puma - Main construction (20May, 2008) 6 3" xfId="26812"/>
    <cellStyle name="T_NHUA TAN HOA 10-6_BOQ - Puma - Main construction (20May, 2008) 6 3 2" xfId="11886"/>
    <cellStyle name="T_NHUA TAN HOA 10-6_BOQ - Puma - Main construction (20May, 2008) 6 4" xfId="26815"/>
    <cellStyle name="T_NHUA TAN HOA 10-6_BOQ - Puma - Main construction (20May, 2008) 6 4 2" xfId="12087"/>
    <cellStyle name="T_NHUA TAN HOA 10-6_BOQ - Puma - Main construction (20May, 2008) 6 5" xfId="33113"/>
    <cellStyle name="T_NHUA TAN HOA 10-6_BOQ - Puma - Main construction (20May, 2008) 6 5 2" xfId="12114"/>
    <cellStyle name="T_NHUA TAN HOA 10-6_BOQ - Puma - Main construction (20May, 2008) 6 6" xfId="18175"/>
    <cellStyle name="T_NHUA TAN HOA 10-6_BOQ - Puma - Main construction (20May, 2008) 6 6 2" xfId="33115"/>
    <cellStyle name="T_NHUA TAN HOA 10-6_BOQ - Puma - Main construction (20May, 2008) 6 7" xfId="33117"/>
    <cellStyle name="T_NHUA TAN HOA 10-6_BOQ - Puma - Main construction (20May, 2008) 7" xfId="23032"/>
    <cellStyle name="T_NHUA TAN HOA 10-6_BOQ - Puma - Main construction (20May, 2008) 7 2" xfId="600"/>
    <cellStyle name="T_NHUA TAN HOA 10-6_BOQ - Puma - Main construction (20May, 2008) 8" xfId="33119"/>
    <cellStyle name="T_NHUA TAN HOA 10-6_BOQ - Puma - Main construction (20May, 2008) 8 2" xfId="33120"/>
    <cellStyle name="T_NHUA TAN HOA 10-6_BOQ - Puma - Main construction (20May, 2008) 9" xfId="33121"/>
    <cellStyle name="T_NHUA TAN HOA 10-6_BOQ - Puma - Main construction (20May, 2008) 9 2" xfId="33123"/>
    <cellStyle name="T_NHUA TAN HOA 10-6_BOQ - Puma - Main construction (20May, 2008) trinh nop" xfId="33124"/>
    <cellStyle name="T_NHUA TAN HOA 10-6_BOQ - Puma - Main construction (20May, 2008) trinh nop 10" xfId="15520"/>
    <cellStyle name="T_NHUA TAN HOA 10-6_BOQ - Puma - Main construction (20May, 2008) trinh nop 10 2" xfId="1994"/>
    <cellStyle name="T_NHUA TAN HOA 10-6_BOQ - Puma - Main construction (20May, 2008) trinh nop 11" xfId="15522"/>
    <cellStyle name="T_NHUA TAN HOA 10-6_BOQ - Puma - Main construction (20May, 2008) trinh nop 11 2" xfId="15524"/>
    <cellStyle name="T_NHUA TAN HOA 10-6_BOQ - Puma - Main construction (20May, 2008) trinh nop 2" xfId="33126"/>
    <cellStyle name="T_NHUA TAN HOA 10-6_BOQ - Puma - Main construction (20May, 2008) trinh nop 2 2" xfId="30683"/>
    <cellStyle name="T_NHUA TAN HOA 10-6_BOQ - Puma - Main construction (20May, 2008) trinh nop 2 2 2" xfId="25033"/>
    <cellStyle name="T_NHUA TAN HOA 10-6_BOQ - Puma - Main construction (20May, 2008) trinh nop 2 2 2 2" xfId="16797"/>
    <cellStyle name="T_NHUA TAN HOA 10-6_BOQ - Puma - Main construction (20May, 2008) trinh nop 2 2 3" xfId="25042"/>
    <cellStyle name="T_NHUA TAN HOA 10-6_BOQ - Puma - Main construction (20May, 2008) trinh nop 2 2 3 2" xfId="13672"/>
    <cellStyle name="T_NHUA TAN HOA 10-6_BOQ - Puma - Main construction (20May, 2008) trinh nop 2 2 4" xfId="2377"/>
    <cellStyle name="T_NHUA TAN HOA 10-6_BOQ - Puma - Main construction (20May, 2008) trinh nop 2 2 4 2" xfId="23787"/>
    <cellStyle name="T_NHUA TAN HOA 10-6_BOQ - Puma - Main construction (20May, 2008) trinh nop 2 2 5" xfId="25044"/>
    <cellStyle name="T_NHUA TAN HOA 10-6_BOQ - Puma - Main construction (20May, 2008) trinh nop 2 2 5 2" xfId="25047"/>
    <cellStyle name="T_NHUA TAN HOA 10-6_BOQ - Puma - Main construction (20May, 2008) trinh nop 2 2 6" xfId="25050"/>
    <cellStyle name="T_NHUA TAN HOA 10-6_BOQ - Puma - Main construction (20May, 2008) trinh nop 2 2 6 2" xfId="25053"/>
    <cellStyle name="T_NHUA TAN HOA 10-6_BOQ - Puma - Main construction (20May, 2008) trinh nop 2 2 7" xfId="2949"/>
    <cellStyle name="T_NHUA TAN HOA 10-6_BOQ - Puma - Main construction (20May, 2008) trinh nop 2 3" xfId="30686"/>
    <cellStyle name="T_NHUA TAN HOA 10-6_BOQ - Puma - Main construction (20May, 2008) trinh nop 2 3 2" xfId="7438"/>
    <cellStyle name="T_NHUA TAN HOA 10-6_BOQ - Puma - Main construction (20May, 2008) trinh nop 2 3 2 2" xfId="16854"/>
    <cellStyle name="T_NHUA TAN HOA 10-6_BOQ - Puma - Main construction (20May, 2008) trinh nop 2 3 3" xfId="7441"/>
    <cellStyle name="T_NHUA TAN HOA 10-6_BOQ - Puma - Main construction (20May, 2008) trinh nop 2 3 3 2" xfId="25088"/>
    <cellStyle name="T_NHUA TAN HOA 10-6_BOQ - Puma - Main construction (20May, 2008) trinh nop 2 3 4" xfId="7445"/>
    <cellStyle name="T_NHUA TAN HOA 10-6_BOQ - Puma - Main construction (20May, 2008) trinh nop 2 3 4 2" xfId="25090"/>
    <cellStyle name="T_NHUA TAN HOA 10-6_BOQ - Puma - Main construction (20May, 2008) trinh nop 2 3 5" xfId="7452"/>
    <cellStyle name="T_NHUA TAN HOA 10-6_BOQ - Puma - Main construction (20May, 2008) trinh nop 2 3 5 2" xfId="14590"/>
    <cellStyle name="T_NHUA TAN HOA 10-6_BOQ - Puma - Main construction (20May, 2008) trinh nop 2 3 6" xfId="25093"/>
    <cellStyle name="T_NHUA TAN HOA 10-6_BOQ - Puma - Main construction (20May, 2008) trinh nop 2 3 6 2" xfId="5507"/>
    <cellStyle name="T_NHUA TAN HOA 10-6_BOQ - Puma - Main construction (20May, 2008) trinh nop 2 3 7" xfId="32230"/>
    <cellStyle name="T_NHUA TAN HOA 10-6_BOQ - Puma - Main construction (20May, 2008) trinh nop 2 4" xfId="30688"/>
    <cellStyle name="T_NHUA TAN HOA 10-6_BOQ - Puma - Main construction (20May, 2008) trinh nop 2 4 2" xfId="25114"/>
    <cellStyle name="T_NHUA TAN HOA 10-6_BOQ - Puma - Main construction (20May, 2008) trinh nop 2 5" xfId="16370"/>
    <cellStyle name="T_NHUA TAN HOA 10-6_BOQ - Puma - Main construction (20May, 2008) trinh nop 2 5 2" xfId="25124"/>
    <cellStyle name="T_NHUA TAN HOA 10-6_BOQ - Puma - Main construction (20May, 2008) trinh nop 2 6" xfId="30369"/>
    <cellStyle name="T_NHUA TAN HOA 10-6_BOQ - Puma - Main construction (20May, 2008) trinh nop 2 6 2" xfId="25132"/>
    <cellStyle name="T_NHUA TAN HOA 10-6_BOQ - Puma - Main construction (20May, 2008) trinh nop 2 7" xfId="1304"/>
    <cellStyle name="T_NHUA TAN HOA 10-6_BOQ - Puma - Main construction (20May, 2008) trinh nop 2 7 2" xfId="25141"/>
    <cellStyle name="T_NHUA TAN HOA 10-6_BOQ - Puma - Main construction (20May, 2008) trinh nop 2 8" xfId="33128"/>
    <cellStyle name="T_NHUA TAN HOA 10-6_BOQ - Puma - Main construction (20May, 2008) trinh nop 2 8 2" xfId="33130"/>
    <cellStyle name="T_NHUA TAN HOA 10-6_BOQ - Puma - Main construction (20May, 2008) trinh nop 3" xfId="33132"/>
    <cellStyle name="T_NHUA TAN HOA 10-6_BOQ - Puma - Main construction (20May, 2008) trinh nop 3 2" xfId="11460"/>
    <cellStyle name="T_NHUA TAN HOA 10-6_BOQ - Puma - Main construction (20May, 2008) trinh nop 3 2 2" xfId="30691"/>
    <cellStyle name="T_NHUA TAN HOA 10-6_BOQ - Puma - Main construction (20May, 2008) trinh nop 3 2 2 2" xfId="28998"/>
    <cellStyle name="T_NHUA TAN HOA 10-6_BOQ - Puma - Main construction (20May, 2008) trinh nop 3 2 3" xfId="33133"/>
    <cellStyle name="T_NHUA TAN HOA 10-6_BOQ - Puma - Main construction (20May, 2008) trinh nop 3 2 3 2" xfId="33134"/>
    <cellStyle name="T_NHUA TAN HOA 10-6_BOQ - Puma - Main construction (20May, 2008) trinh nop 3 2 4" xfId="33135"/>
    <cellStyle name="T_NHUA TAN HOA 10-6_BOQ - Puma - Main construction (20May, 2008) trinh nop 3 2 4 2" xfId="33136"/>
    <cellStyle name="T_NHUA TAN HOA 10-6_BOQ - Puma - Main construction (20May, 2008) trinh nop 3 2 5" xfId="33137"/>
    <cellStyle name="T_NHUA TAN HOA 10-6_BOQ - Puma - Main construction (20May, 2008) trinh nop 3 2 5 2" xfId="33138"/>
    <cellStyle name="T_NHUA TAN HOA 10-6_BOQ - Puma - Main construction (20May, 2008) trinh nop 3 2 6" xfId="33139"/>
    <cellStyle name="T_NHUA TAN HOA 10-6_BOQ - Puma - Main construction (20May, 2008) trinh nop 3 2 6 2" xfId="33140"/>
    <cellStyle name="T_NHUA TAN HOA 10-6_BOQ - Puma - Main construction (20May, 2008) trinh nop 3 2 7" xfId="32240"/>
    <cellStyle name="T_NHUA TAN HOA 10-6_BOQ - Puma - Main construction (20May, 2008) trinh nop 3 3" xfId="30694"/>
    <cellStyle name="T_NHUA TAN HOA 10-6_BOQ - Puma - Main construction (20May, 2008) trinh nop 3 3 2" xfId="30696"/>
    <cellStyle name="T_NHUA TAN HOA 10-6_BOQ - Puma - Main construction (20May, 2008) trinh nop 3 3 2 2" xfId="33141"/>
    <cellStyle name="T_NHUA TAN HOA 10-6_BOQ - Puma - Main construction (20May, 2008) trinh nop 3 3 3" xfId="33142"/>
    <cellStyle name="T_NHUA TAN HOA 10-6_BOQ - Puma - Main construction (20May, 2008) trinh nop 3 3 3 2" xfId="12402"/>
    <cellStyle name="T_NHUA TAN HOA 10-6_BOQ - Puma - Main construction (20May, 2008) trinh nop 3 3 4" xfId="33143"/>
    <cellStyle name="T_NHUA TAN HOA 10-6_BOQ - Puma - Main construction (20May, 2008) trinh nop 3 3 4 2" xfId="12458"/>
    <cellStyle name="T_NHUA TAN HOA 10-6_BOQ - Puma - Main construction (20May, 2008) trinh nop 3 3 5" xfId="33144"/>
    <cellStyle name="T_NHUA TAN HOA 10-6_BOQ - Puma - Main construction (20May, 2008) trinh nop 3 3 5 2" xfId="5385"/>
    <cellStyle name="T_NHUA TAN HOA 10-6_BOQ - Puma - Main construction (20May, 2008) trinh nop 3 3 6" xfId="6906"/>
    <cellStyle name="T_NHUA TAN HOA 10-6_BOQ - Puma - Main construction (20May, 2008) trinh nop 3 3 6 2" xfId="33145"/>
    <cellStyle name="T_NHUA TAN HOA 10-6_BOQ - Puma - Main construction (20May, 2008) trinh nop 3 3 7" xfId="32245"/>
    <cellStyle name="T_NHUA TAN HOA 10-6_BOQ - Puma - Main construction (20May, 2008) trinh nop 3 4" xfId="30698"/>
    <cellStyle name="T_NHUA TAN HOA 10-6_BOQ - Puma - Main construction (20May, 2008) trinh nop 3 4 2" xfId="30700"/>
    <cellStyle name="T_NHUA TAN HOA 10-6_BOQ - Puma - Main construction (20May, 2008) trinh nop 3 5" xfId="16374"/>
    <cellStyle name="T_NHUA TAN HOA 10-6_BOQ - Puma - Main construction (20May, 2008) trinh nop 3 5 2" xfId="30702"/>
    <cellStyle name="T_NHUA TAN HOA 10-6_BOQ - Puma - Main construction (20May, 2008) trinh nop 3 6" xfId="30375"/>
    <cellStyle name="T_NHUA TAN HOA 10-6_BOQ - Puma - Main construction (20May, 2008) trinh nop 3 6 2" xfId="33146"/>
    <cellStyle name="T_NHUA TAN HOA 10-6_BOQ - Puma - Main construction (20May, 2008) trinh nop 3 7" xfId="33147"/>
    <cellStyle name="T_NHUA TAN HOA 10-6_BOQ - Puma - Main construction (20May, 2008) trinh nop 3 7 2" xfId="33148"/>
    <cellStyle name="T_NHUA TAN HOA 10-6_BOQ - Puma - Main construction (20May, 2008) trinh nop 3 8" xfId="33149"/>
    <cellStyle name="T_NHUA TAN HOA 10-6_BOQ - Puma - Main construction (20May, 2008) trinh nop 3 8 2" xfId="33150"/>
    <cellStyle name="T_NHUA TAN HOA 10-6_BOQ - Puma - Main construction (20May, 2008) trinh nop 4" xfId="33152"/>
    <cellStyle name="T_NHUA TAN HOA 10-6_BOQ - Puma - Main construction (20May, 2008) trinh nop 4 2" xfId="33154"/>
    <cellStyle name="T_NHUA TAN HOA 10-6_BOQ - Puma - Main construction (20May, 2008) trinh nop 4 2 2" xfId="33155"/>
    <cellStyle name="T_NHUA TAN HOA 10-6_BOQ - Puma - Main construction (20May, 2008) trinh nop 4 3" xfId="32734"/>
    <cellStyle name="T_NHUA TAN HOA 10-6_BOQ - Puma - Main construction (20May, 2008) trinh nop 4 3 2" xfId="33156"/>
    <cellStyle name="T_NHUA TAN HOA 10-6_BOQ - Puma - Main construction (20May, 2008) trinh nop 4 4" xfId="33157"/>
    <cellStyle name="T_NHUA TAN HOA 10-6_BOQ - Puma - Main construction (20May, 2008) trinh nop 4 4 2" xfId="33158"/>
    <cellStyle name="T_NHUA TAN HOA 10-6_BOQ - Puma - Main construction (20May, 2008) trinh nop 4 5" xfId="3797"/>
    <cellStyle name="T_NHUA TAN HOA 10-6_BOQ - Puma - Main construction (20May, 2008) trinh nop 4 5 2" xfId="33159"/>
    <cellStyle name="T_NHUA TAN HOA 10-6_BOQ - Puma - Main construction (20May, 2008) trinh nop 4 6" xfId="33161"/>
    <cellStyle name="T_NHUA TAN HOA 10-6_BOQ - Puma - Main construction (20May, 2008) trinh nop 4 6 2" xfId="33162"/>
    <cellStyle name="T_NHUA TAN HOA 10-6_BOQ - Puma - Main construction (20May, 2008) trinh nop 4 7" xfId="33164"/>
    <cellStyle name="T_NHUA TAN HOA 10-6_BOQ - Puma - Main construction (20May, 2008) trinh nop 5" xfId="33166"/>
    <cellStyle name="T_NHUA TAN HOA 10-6_BOQ - Puma - Main construction (20May, 2008) trinh nop 5 2" xfId="33167"/>
    <cellStyle name="T_NHUA TAN HOA 10-6_BOQ - Puma - Main construction (20May, 2008) trinh nop 5 2 2" xfId="33169"/>
    <cellStyle name="T_NHUA TAN HOA 10-6_BOQ - Puma - Main construction (20May, 2008) trinh nop 5 3" xfId="32740"/>
    <cellStyle name="T_NHUA TAN HOA 10-6_BOQ - Puma - Main construction (20May, 2008) trinh nop 5 3 2" xfId="33171"/>
    <cellStyle name="T_NHUA TAN HOA 10-6_BOQ - Puma - Main construction (20May, 2008) trinh nop 5 4" xfId="33172"/>
    <cellStyle name="T_NHUA TAN HOA 10-6_BOQ - Puma - Main construction (20May, 2008) trinh nop 5 4 2" xfId="12404"/>
    <cellStyle name="T_NHUA TAN HOA 10-6_BOQ - Puma - Main construction (20May, 2008) trinh nop 5 5" xfId="16379"/>
    <cellStyle name="T_NHUA TAN HOA 10-6_BOQ - Puma - Main construction (20May, 2008) trinh nop 5 5 2" xfId="33173"/>
    <cellStyle name="T_NHUA TAN HOA 10-6_BOQ - Puma - Main construction (20May, 2008) trinh nop 5 6" xfId="33175"/>
    <cellStyle name="T_NHUA TAN HOA 10-6_BOQ - Puma - Main construction (20May, 2008) trinh nop 5 6 2" xfId="33176"/>
    <cellStyle name="T_NHUA TAN HOA 10-6_BOQ - Puma - Main construction (20May, 2008) trinh nop 5 7" xfId="6615"/>
    <cellStyle name="T_NHUA TAN HOA 10-6_BOQ - Puma - Main construction (20May, 2008) trinh nop 6" xfId="33178"/>
    <cellStyle name="T_NHUA TAN HOA 10-6_BOQ - Puma - Main construction (20May, 2008) trinh nop 6 2" xfId="33179"/>
    <cellStyle name="T_NHUA TAN HOA 10-6_BOQ - Puma - Main construction (20May, 2008) trinh nop 6 2 2" xfId="31341"/>
    <cellStyle name="T_NHUA TAN HOA 10-6_BOQ - Puma - Main construction (20May, 2008) trinh nop 6 3" xfId="32742"/>
    <cellStyle name="T_NHUA TAN HOA 10-6_BOQ - Puma - Main construction (20May, 2008) trinh nop 6 3 2" xfId="31376"/>
    <cellStyle name="T_NHUA TAN HOA 10-6_BOQ - Puma - Main construction (20May, 2008) trinh nop 6 4" xfId="33180"/>
    <cellStyle name="T_NHUA TAN HOA 10-6_BOQ - Puma - Main construction (20May, 2008) trinh nop 6 4 2" xfId="31397"/>
    <cellStyle name="T_NHUA TAN HOA 10-6_BOQ - Puma - Main construction (20May, 2008) trinh nop 6 5" xfId="33181"/>
    <cellStyle name="T_NHUA TAN HOA 10-6_BOQ - Puma - Main construction (20May, 2008) trinh nop 6 5 2" xfId="7498"/>
    <cellStyle name="T_NHUA TAN HOA 10-6_BOQ - Puma - Main construction (20May, 2008) trinh nop 6 6" xfId="11102"/>
    <cellStyle name="T_NHUA TAN HOA 10-6_BOQ - Puma - Main construction (20May, 2008) trinh nop 6 6 2" xfId="3941"/>
    <cellStyle name="T_NHUA TAN HOA 10-6_BOQ - Puma - Main construction (20May, 2008) trinh nop 6 7" xfId="33182"/>
    <cellStyle name="T_NHUA TAN HOA 10-6_BOQ - Puma - Main construction (20May, 2008) trinh nop 7" xfId="33184"/>
    <cellStyle name="T_NHUA TAN HOA 10-6_BOQ - Puma - Main construction (20May, 2008) trinh nop 7 2" xfId="33186"/>
    <cellStyle name="T_NHUA TAN HOA 10-6_BOQ - Puma - Main construction (20May, 2008) trinh nop 8" xfId="32523"/>
    <cellStyle name="T_NHUA TAN HOA 10-6_BOQ - Puma - Main construction (20May, 2008) trinh nop 8 2" xfId="33188"/>
    <cellStyle name="T_NHUA TAN HOA 10-6_BOQ - Puma - Main construction (20May, 2008) trinh nop 9" xfId="24885"/>
    <cellStyle name="T_NHUA TAN HOA 10-6_BOQ - Puma - Main construction (20May, 2008) trinh nop 9 2" xfId="33190"/>
    <cellStyle name="T_NHUA TAN HOA 10-6_BOQ-Puma-Rev 1 (29May, 2008)-Final" xfId="27565"/>
    <cellStyle name="T_NHUA TAN HOA 10-6_BOQ-Puma-Rev 1 (29May, 2008)-Final 10" xfId="33191"/>
    <cellStyle name="T_NHUA TAN HOA 10-6_BOQ-Puma-Rev 1 (29May, 2008)-Final 10 2" xfId="28611"/>
    <cellStyle name="T_NHUA TAN HOA 10-6_BOQ-Puma-Rev 1 (29May, 2008)-Final 11" xfId="33192"/>
    <cellStyle name="T_NHUA TAN HOA 10-6_BOQ-Puma-Rev 1 (29May, 2008)-Final 11 2" xfId="28628"/>
    <cellStyle name="T_NHUA TAN HOA 10-6_BOQ-Puma-Rev 1 (29May, 2008)-Final 2" xfId="5342"/>
    <cellStyle name="T_NHUA TAN HOA 10-6_BOQ-Puma-Rev 1 (29May, 2008)-Final 2 2" xfId="33193"/>
    <cellStyle name="T_NHUA TAN HOA 10-6_BOQ-Puma-Rev 1 (29May, 2008)-Final 2 2 2" xfId="33194"/>
    <cellStyle name="T_NHUA TAN HOA 10-6_BOQ-Puma-Rev 1 (29May, 2008)-Final 2 2 2 2" xfId="33195"/>
    <cellStyle name="T_NHUA TAN HOA 10-6_BOQ-Puma-Rev 1 (29May, 2008)-Final 2 2 3" xfId="33196"/>
    <cellStyle name="T_NHUA TAN HOA 10-6_BOQ-Puma-Rev 1 (29May, 2008)-Final 2 2 3 2" xfId="21007"/>
    <cellStyle name="T_NHUA TAN HOA 10-6_BOQ-Puma-Rev 1 (29May, 2008)-Final 2 2 4" xfId="28083"/>
    <cellStyle name="T_NHUA TAN HOA 10-6_BOQ-Puma-Rev 1 (29May, 2008)-Final 2 2 4 2" xfId="33198"/>
    <cellStyle name="T_NHUA TAN HOA 10-6_BOQ-Puma-Rev 1 (29May, 2008)-Final 2 2 5" xfId="24970"/>
    <cellStyle name="T_NHUA TAN HOA 10-6_BOQ-Puma-Rev 1 (29May, 2008)-Final 2 2 5 2" xfId="4903"/>
    <cellStyle name="T_NHUA TAN HOA 10-6_BOQ-Puma-Rev 1 (29May, 2008)-Final 2 2 6" xfId="5435"/>
    <cellStyle name="T_NHUA TAN HOA 10-6_BOQ-Puma-Rev 1 (29May, 2008)-Final 2 2 6 2" xfId="33199"/>
    <cellStyle name="T_NHUA TAN HOA 10-6_BOQ-Puma-Rev 1 (29May, 2008)-Final 2 2 7" xfId="33200"/>
    <cellStyle name="T_NHUA TAN HOA 10-6_BOQ-Puma-Rev 1 (29May, 2008)-Final 2 3" xfId="33201"/>
    <cellStyle name="T_NHUA TAN HOA 10-6_BOQ-Puma-Rev 1 (29May, 2008)-Final 2 3 2" xfId="33203"/>
    <cellStyle name="T_NHUA TAN HOA 10-6_BOQ-Puma-Rev 1 (29May, 2008)-Final 2 3 2 2" xfId="33204"/>
    <cellStyle name="T_NHUA TAN HOA 10-6_BOQ-Puma-Rev 1 (29May, 2008)-Final 2 3 3" xfId="19051"/>
    <cellStyle name="T_NHUA TAN HOA 10-6_BOQ-Puma-Rev 1 (29May, 2008)-Final 2 3 3 2" xfId="33205"/>
    <cellStyle name="T_NHUA TAN HOA 10-6_BOQ-Puma-Rev 1 (29May, 2008)-Final 2 3 4" xfId="33206"/>
    <cellStyle name="T_NHUA TAN HOA 10-6_BOQ-Puma-Rev 1 (29May, 2008)-Final 2 3 4 2" xfId="29845"/>
    <cellStyle name="T_NHUA TAN HOA 10-6_BOQ-Puma-Rev 1 (29May, 2008)-Final 2 3 5" xfId="23876"/>
    <cellStyle name="T_NHUA TAN HOA 10-6_BOQ-Puma-Rev 1 (29May, 2008)-Final 2 3 5 2" xfId="33207"/>
    <cellStyle name="T_NHUA TAN HOA 10-6_BOQ-Puma-Rev 1 (29May, 2008)-Final 2 3 6" xfId="33209"/>
    <cellStyle name="T_NHUA TAN HOA 10-6_BOQ-Puma-Rev 1 (29May, 2008)-Final 2 3 6 2" xfId="33210"/>
    <cellStyle name="T_NHUA TAN HOA 10-6_BOQ-Puma-Rev 1 (29May, 2008)-Final 2 3 7" xfId="33212"/>
    <cellStyle name="T_NHUA TAN HOA 10-6_BOQ-Puma-Rev 1 (29May, 2008)-Final 2 4" xfId="33213"/>
    <cellStyle name="T_NHUA TAN HOA 10-6_BOQ-Puma-Rev 1 (29May, 2008)-Final 2 4 2" xfId="33214"/>
    <cellStyle name="T_NHUA TAN HOA 10-6_BOQ-Puma-Rev 1 (29May, 2008)-Final 2 5" xfId="33215"/>
    <cellStyle name="T_NHUA TAN HOA 10-6_BOQ-Puma-Rev 1 (29May, 2008)-Final 2 5 2" xfId="33216"/>
    <cellStyle name="T_NHUA TAN HOA 10-6_BOQ-Puma-Rev 1 (29May, 2008)-Final 2 6" xfId="29591"/>
    <cellStyle name="T_NHUA TAN HOA 10-6_BOQ-Puma-Rev 1 (29May, 2008)-Final 2 6 2" xfId="33217"/>
    <cellStyle name="T_NHUA TAN HOA 10-6_BOQ-Puma-Rev 1 (29May, 2008)-Final 2 7" xfId="33218"/>
    <cellStyle name="T_NHUA TAN HOA 10-6_BOQ-Puma-Rev 1 (29May, 2008)-Final 2 7 2" xfId="33219"/>
    <cellStyle name="T_NHUA TAN HOA 10-6_BOQ-Puma-Rev 1 (29May, 2008)-Final 2 8" xfId="33220"/>
    <cellStyle name="T_NHUA TAN HOA 10-6_BOQ-Puma-Rev 1 (29May, 2008)-Final 2 8 2" xfId="33222"/>
    <cellStyle name="T_NHUA TAN HOA 10-6_BOQ-Puma-Rev 1 (29May, 2008)-Final 3" xfId="33223"/>
    <cellStyle name="T_NHUA TAN HOA 10-6_BOQ-Puma-Rev 1 (29May, 2008)-Final 3 2" xfId="33224"/>
    <cellStyle name="T_NHUA TAN HOA 10-6_BOQ-Puma-Rev 1 (29May, 2008)-Final 3 2 2" xfId="33226"/>
    <cellStyle name="T_NHUA TAN HOA 10-6_BOQ-Puma-Rev 1 (29May, 2008)-Final 3 2 2 2" xfId="14469"/>
    <cellStyle name="T_NHUA TAN HOA 10-6_BOQ-Puma-Rev 1 (29May, 2008)-Final 3 2 3" xfId="33228"/>
    <cellStyle name="T_NHUA TAN HOA 10-6_BOQ-Puma-Rev 1 (29May, 2008)-Final 3 2 3 2" xfId="33231"/>
    <cellStyle name="T_NHUA TAN HOA 10-6_BOQ-Puma-Rev 1 (29May, 2008)-Final 3 2 4" xfId="28086"/>
    <cellStyle name="T_NHUA TAN HOA 10-6_BOQ-Puma-Rev 1 (29May, 2008)-Final 3 2 4 2" xfId="33233"/>
    <cellStyle name="T_NHUA TAN HOA 10-6_BOQ-Puma-Rev 1 (29May, 2008)-Final 3 2 5" xfId="1324"/>
    <cellStyle name="T_NHUA TAN HOA 10-6_BOQ-Puma-Rev 1 (29May, 2008)-Final 3 2 5 2" xfId="2789"/>
    <cellStyle name="T_NHUA TAN HOA 10-6_BOQ-Puma-Rev 1 (29May, 2008)-Final 3 2 6" xfId="33235"/>
    <cellStyle name="T_NHUA TAN HOA 10-6_BOQ-Puma-Rev 1 (29May, 2008)-Final 3 2 6 2" xfId="33237"/>
    <cellStyle name="T_NHUA TAN HOA 10-6_BOQ-Puma-Rev 1 (29May, 2008)-Final 3 2 7" xfId="33238"/>
    <cellStyle name="T_NHUA TAN HOA 10-6_BOQ-Puma-Rev 1 (29May, 2008)-Final 3 3" xfId="2489"/>
    <cellStyle name="T_NHUA TAN HOA 10-6_BOQ-Puma-Rev 1 (29May, 2008)-Final 3 3 2" xfId="33239"/>
    <cellStyle name="T_NHUA TAN HOA 10-6_BOQ-Puma-Rev 1 (29May, 2008)-Final 3 3 2 2" xfId="20363"/>
    <cellStyle name="T_NHUA TAN HOA 10-6_BOQ-Puma-Rev 1 (29May, 2008)-Final 3 3 3" xfId="33240"/>
    <cellStyle name="T_NHUA TAN HOA 10-6_BOQ-Puma-Rev 1 (29May, 2008)-Final 3 3 3 2" xfId="3612"/>
    <cellStyle name="T_NHUA TAN HOA 10-6_BOQ-Puma-Rev 1 (29May, 2008)-Final 3 3 4" xfId="33242"/>
    <cellStyle name="T_NHUA TAN HOA 10-6_BOQ-Puma-Rev 1 (29May, 2008)-Final 3 3 4 2" xfId="33243"/>
    <cellStyle name="T_NHUA TAN HOA 10-6_BOQ-Puma-Rev 1 (29May, 2008)-Final 3 3 5" xfId="24978"/>
    <cellStyle name="T_NHUA TAN HOA 10-6_BOQ-Puma-Rev 1 (29May, 2008)-Final 3 3 5 2" xfId="33244"/>
    <cellStyle name="T_NHUA TAN HOA 10-6_BOQ-Puma-Rev 1 (29May, 2008)-Final 3 3 6" xfId="33245"/>
    <cellStyle name="T_NHUA TAN HOA 10-6_BOQ-Puma-Rev 1 (29May, 2008)-Final 3 3 6 2" xfId="13462"/>
    <cellStyle name="T_NHUA TAN HOA 10-6_BOQ-Puma-Rev 1 (29May, 2008)-Final 3 3 7" xfId="33246"/>
    <cellStyle name="T_NHUA TAN HOA 10-6_BOQ-Puma-Rev 1 (29May, 2008)-Final 3 4" xfId="33247"/>
    <cellStyle name="T_NHUA TAN HOA 10-6_BOQ-Puma-Rev 1 (29May, 2008)-Final 3 4 2" xfId="33248"/>
    <cellStyle name="T_NHUA TAN HOA 10-6_BOQ-Puma-Rev 1 (29May, 2008)-Final 3 5" xfId="33249"/>
    <cellStyle name="T_NHUA TAN HOA 10-6_BOQ-Puma-Rev 1 (29May, 2008)-Final 3 5 2" xfId="5596"/>
    <cellStyle name="T_NHUA TAN HOA 10-6_BOQ-Puma-Rev 1 (29May, 2008)-Final 3 6" xfId="29595"/>
    <cellStyle name="T_NHUA TAN HOA 10-6_BOQ-Puma-Rev 1 (29May, 2008)-Final 3 6 2" xfId="6474"/>
    <cellStyle name="T_NHUA TAN HOA 10-6_BOQ-Puma-Rev 1 (29May, 2008)-Final 3 7" xfId="6096"/>
    <cellStyle name="T_NHUA TAN HOA 10-6_BOQ-Puma-Rev 1 (29May, 2008)-Final 3 7 2" xfId="5172"/>
    <cellStyle name="T_NHUA TAN HOA 10-6_BOQ-Puma-Rev 1 (29May, 2008)-Final 3 8" xfId="33250"/>
    <cellStyle name="T_NHUA TAN HOA 10-6_BOQ-Puma-Rev 1 (29May, 2008)-Final 3 8 2" xfId="2443"/>
    <cellStyle name="T_NHUA TAN HOA 10-6_BOQ-Puma-Rev 1 (29May, 2008)-Final 4" xfId="13759"/>
    <cellStyle name="T_NHUA TAN HOA 10-6_BOQ-Puma-Rev 1 (29May, 2008)-Final 4 2" xfId="33251"/>
    <cellStyle name="T_NHUA TAN HOA 10-6_BOQ-Puma-Rev 1 (29May, 2008)-Final 4 2 2" xfId="1662"/>
    <cellStyle name="T_NHUA TAN HOA 10-6_BOQ-Puma-Rev 1 (29May, 2008)-Final 4 3" xfId="33252"/>
    <cellStyle name="T_NHUA TAN HOA 10-6_BOQ-Puma-Rev 1 (29May, 2008)-Final 4 3 2" xfId="33254"/>
    <cellStyle name="T_NHUA TAN HOA 10-6_BOQ-Puma-Rev 1 (29May, 2008)-Final 4 4" xfId="33255"/>
    <cellStyle name="T_NHUA TAN HOA 10-6_BOQ-Puma-Rev 1 (29May, 2008)-Final 4 4 2" xfId="33256"/>
    <cellStyle name="T_NHUA TAN HOA 10-6_BOQ-Puma-Rev 1 (29May, 2008)-Final 4 5" xfId="33257"/>
    <cellStyle name="T_NHUA TAN HOA 10-6_BOQ-Puma-Rev 1 (29May, 2008)-Final 4 5 2" xfId="33258"/>
    <cellStyle name="T_NHUA TAN HOA 10-6_BOQ-Puma-Rev 1 (29May, 2008)-Final 4 6" xfId="29599"/>
    <cellStyle name="T_NHUA TAN HOA 10-6_BOQ-Puma-Rev 1 (29May, 2008)-Final 4 6 2" xfId="33260"/>
    <cellStyle name="T_NHUA TAN HOA 10-6_BOQ-Puma-Rev 1 (29May, 2008)-Final 4 7" xfId="5324"/>
    <cellStyle name="T_NHUA TAN HOA 10-6_BOQ-Puma-Rev 1 (29May, 2008)-Final 5" xfId="33261"/>
    <cellStyle name="T_NHUA TAN HOA 10-6_BOQ-Puma-Rev 1 (29May, 2008)-Final 5 2" xfId="33262"/>
    <cellStyle name="T_NHUA TAN HOA 10-6_BOQ-Puma-Rev 1 (29May, 2008)-Final 5 2 2" xfId="12146"/>
    <cellStyle name="T_NHUA TAN HOA 10-6_BOQ-Puma-Rev 1 (29May, 2008)-Final 5 3" xfId="33263"/>
    <cellStyle name="T_NHUA TAN HOA 10-6_BOQ-Puma-Rev 1 (29May, 2008)-Final 5 3 2" xfId="33265"/>
    <cellStyle name="T_NHUA TAN HOA 10-6_BOQ-Puma-Rev 1 (29May, 2008)-Final 5 4" xfId="33168"/>
    <cellStyle name="T_NHUA TAN HOA 10-6_BOQ-Puma-Rev 1 (29May, 2008)-Final 5 4 2" xfId="33267"/>
    <cellStyle name="T_NHUA TAN HOA 10-6_BOQ-Puma-Rev 1 (29May, 2008)-Final 5 5" xfId="33270"/>
    <cellStyle name="T_NHUA TAN HOA 10-6_BOQ-Puma-Rev 1 (29May, 2008)-Final 5 5 2" xfId="5646"/>
    <cellStyle name="T_NHUA TAN HOA 10-6_BOQ-Puma-Rev 1 (29May, 2008)-Final 5 6" xfId="33271"/>
    <cellStyle name="T_NHUA TAN HOA 10-6_BOQ-Puma-Rev 1 (29May, 2008)-Final 5 6 2" xfId="33272"/>
    <cellStyle name="T_NHUA TAN HOA 10-6_BOQ-Puma-Rev 1 (29May, 2008)-Final 5 7" xfId="33273"/>
    <cellStyle name="T_NHUA TAN HOA 10-6_BOQ-Puma-Rev 1 (29May, 2008)-Final 6" xfId="33274"/>
    <cellStyle name="T_NHUA TAN HOA 10-6_BOQ-Puma-Rev 1 (29May, 2008)-Final 6 2" xfId="33275"/>
    <cellStyle name="T_NHUA TAN HOA 10-6_BOQ-Puma-Rev 1 (29May, 2008)-Final 6 2 2" xfId="12212"/>
    <cellStyle name="T_NHUA TAN HOA 10-6_BOQ-Puma-Rev 1 (29May, 2008)-Final 6 3" xfId="33276"/>
    <cellStyle name="T_NHUA TAN HOA 10-6_BOQ-Puma-Rev 1 (29May, 2008)-Final 6 3 2" xfId="33278"/>
    <cellStyle name="T_NHUA TAN HOA 10-6_BOQ-Puma-Rev 1 (29May, 2008)-Final 6 4" xfId="33170"/>
    <cellStyle name="T_NHUA TAN HOA 10-6_BOQ-Puma-Rev 1 (29May, 2008)-Final 6 4 2" xfId="33280"/>
    <cellStyle name="T_NHUA TAN HOA 10-6_BOQ-Puma-Rev 1 (29May, 2008)-Final 6 5" xfId="33283"/>
    <cellStyle name="T_NHUA TAN HOA 10-6_BOQ-Puma-Rev 1 (29May, 2008)-Final 6 5 2" xfId="4675"/>
    <cellStyle name="T_NHUA TAN HOA 10-6_BOQ-Puma-Rev 1 (29May, 2008)-Final 6 6" xfId="33284"/>
    <cellStyle name="T_NHUA TAN HOA 10-6_BOQ-Puma-Rev 1 (29May, 2008)-Final 6 6 2" xfId="16167"/>
    <cellStyle name="T_NHUA TAN HOA 10-6_BOQ-Puma-Rev 1 (29May, 2008)-Final 6 7" xfId="33285"/>
    <cellStyle name="T_NHUA TAN HOA 10-6_BOQ-Puma-Rev 1 (29May, 2008)-Final 7" xfId="33287"/>
    <cellStyle name="T_NHUA TAN HOA 10-6_BOQ-Puma-Rev 1 (29May, 2008)-Final 7 2" xfId="33288"/>
    <cellStyle name="T_NHUA TAN HOA 10-6_BOQ-Puma-Rev 1 (29May, 2008)-Final 8" xfId="1548"/>
    <cellStyle name="T_NHUA TAN HOA 10-6_BOQ-Puma-Rev 1 (29May, 2008)-Final 8 2" xfId="33289"/>
    <cellStyle name="T_NHUA TAN HOA 10-6_BOQ-Puma-Rev 1 (29May, 2008)-Final 9" xfId="33290"/>
    <cellStyle name="T_NHUA TAN HOA 10-6_BOQ-Puma-Rev 1 (29May, 2008)-Final 9 2" xfId="33291"/>
    <cellStyle name="T_NHUA TAN HOA 10-6_BOQ-Puma-Rev 2 (03June, 2008)" xfId="18095"/>
    <cellStyle name="T_NHUA TAN HOA 10-6_BOQ-Puma-Rev 2 (03June, 2008) 10" xfId="33293"/>
    <cellStyle name="T_NHUA TAN HOA 10-6_BOQ-Puma-Rev 2 (03June, 2008) 10 2" xfId="33297"/>
    <cellStyle name="T_NHUA TAN HOA 10-6_BOQ-Puma-Rev 2 (03June, 2008) 11" xfId="33299"/>
    <cellStyle name="T_NHUA TAN HOA 10-6_BOQ-Puma-Rev 2 (03June, 2008) 11 2" xfId="33301"/>
    <cellStyle name="T_NHUA TAN HOA 10-6_BOQ-Puma-Rev 2 (03June, 2008) 2" xfId="33303"/>
    <cellStyle name="T_NHUA TAN HOA 10-6_BOQ-Puma-Rev 2 (03June, 2008) 2 2" xfId="33305"/>
    <cellStyle name="T_NHUA TAN HOA 10-6_BOQ-Puma-Rev 2 (03June, 2008) 2 2 2" xfId="28765"/>
    <cellStyle name="T_NHUA TAN HOA 10-6_BOQ-Puma-Rev 2 (03June, 2008) 2 2 2 2" xfId="28767"/>
    <cellStyle name="T_NHUA TAN HOA 10-6_BOQ-Puma-Rev 2 (03June, 2008) 2 2 3" xfId="28769"/>
    <cellStyle name="T_NHUA TAN HOA 10-6_BOQ-Puma-Rev 2 (03June, 2008) 2 2 3 2" xfId="28771"/>
    <cellStyle name="T_NHUA TAN HOA 10-6_BOQ-Puma-Rev 2 (03June, 2008) 2 2 4" xfId="7320"/>
    <cellStyle name="T_NHUA TAN HOA 10-6_BOQ-Puma-Rev 2 (03June, 2008) 2 2 4 2" xfId="28774"/>
    <cellStyle name="T_NHUA TAN HOA 10-6_BOQ-Puma-Rev 2 (03June, 2008) 2 2 5" xfId="28776"/>
    <cellStyle name="T_NHUA TAN HOA 10-6_BOQ-Puma-Rev 2 (03June, 2008) 2 2 5 2" xfId="29245"/>
    <cellStyle name="T_NHUA TAN HOA 10-6_BOQ-Puma-Rev 2 (03June, 2008) 2 2 6" xfId="33306"/>
    <cellStyle name="T_NHUA TAN HOA 10-6_BOQ-Puma-Rev 2 (03June, 2008) 2 2 6 2" xfId="29262"/>
    <cellStyle name="T_NHUA TAN HOA 10-6_BOQ-Puma-Rev 2 (03June, 2008) 2 2 7" xfId="33307"/>
    <cellStyle name="T_NHUA TAN HOA 10-6_BOQ-Puma-Rev 2 (03June, 2008) 2 3" xfId="30056"/>
    <cellStyle name="T_NHUA TAN HOA 10-6_BOQ-Puma-Rev 2 (03June, 2008) 2 3 2" xfId="9140"/>
    <cellStyle name="T_NHUA TAN HOA 10-6_BOQ-Puma-Rev 2 (03June, 2008) 2 3 2 2" xfId="7476"/>
    <cellStyle name="T_NHUA TAN HOA 10-6_BOQ-Puma-Rev 2 (03June, 2008) 2 3 3" xfId="4384"/>
    <cellStyle name="T_NHUA TAN HOA 10-6_BOQ-Puma-Rev 2 (03June, 2008) 2 3 3 2" xfId="23265"/>
    <cellStyle name="T_NHUA TAN HOA 10-6_BOQ-Puma-Rev 2 (03June, 2008) 2 3 4" xfId="33308"/>
    <cellStyle name="T_NHUA TAN HOA 10-6_BOQ-Puma-Rev 2 (03June, 2008) 2 3 4 2" xfId="33309"/>
    <cellStyle name="T_NHUA TAN HOA 10-6_BOQ-Puma-Rev 2 (03June, 2008) 2 3 5" xfId="33310"/>
    <cellStyle name="T_NHUA TAN HOA 10-6_BOQ-Puma-Rev 2 (03June, 2008) 2 3 5 2" xfId="33311"/>
    <cellStyle name="T_NHUA TAN HOA 10-6_BOQ-Puma-Rev 2 (03June, 2008) 2 3 6" xfId="33312"/>
    <cellStyle name="T_NHUA TAN HOA 10-6_BOQ-Puma-Rev 2 (03June, 2008) 2 3 6 2" xfId="33313"/>
    <cellStyle name="T_NHUA TAN HOA 10-6_BOQ-Puma-Rev 2 (03June, 2008) 2 3 7" xfId="33314"/>
    <cellStyle name="T_NHUA TAN HOA 10-6_BOQ-Puma-Rev 2 (03June, 2008) 2 4" xfId="33315"/>
    <cellStyle name="T_NHUA TAN HOA 10-6_BOQ-Puma-Rev 2 (03June, 2008) 2 4 2" xfId="33316"/>
    <cellStyle name="T_NHUA TAN HOA 10-6_BOQ-Puma-Rev 2 (03June, 2008) 2 5" xfId="33317"/>
    <cellStyle name="T_NHUA TAN HOA 10-6_BOQ-Puma-Rev 2 (03June, 2008) 2 5 2" xfId="33318"/>
    <cellStyle name="T_NHUA TAN HOA 10-6_BOQ-Puma-Rev 2 (03June, 2008) 2 6" xfId="33319"/>
    <cellStyle name="T_NHUA TAN HOA 10-6_BOQ-Puma-Rev 2 (03June, 2008) 2 6 2" xfId="33320"/>
    <cellStyle name="T_NHUA TAN HOA 10-6_BOQ-Puma-Rev 2 (03June, 2008) 2 7" xfId="33321"/>
    <cellStyle name="T_NHUA TAN HOA 10-6_BOQ-Puma-Rev 2 (03June, 2008) 2 7 2" xfId="33323"/>
    <cellStyle name="T_NHUA TAN HOA 10-6_BOQ-Puma-Rev 2 (03June, 2008) 2 8" xfId="33325"/>
    <cellStyle name="T_NHUA TAN HOA 10-6_BOQ-Puma-Rev 2 (03June, 2008) 2 8 2" xfId="9382"/>
    <cellStyle name="T_NHUA TAN HOA 10-6_BOQ-Puma-Rev 2 (03June, 2008) 3" xfId="33327"/>
    <cellStyle name="T_NHUA TAN HOA 10-6_BOQ-Puma-Rev 2 (03June, 2008) 3 2" xfId="33329"/>
    <cellStyle name="T_NHUA TAN HOA 10-6_BOQ-Puma-Rev 2 (03June, 2008) 3 2 2" xfId="33330"/>
    <cellStyle name="T_NHUA TAN HOA 10-6_BOQ-Puma-Rev 2 (03June, 2008) 3 2 2 2" xfId="33331"/>
    <cellStyle name="T_NHUA TAN HOA 10-6_BOQ-Puma-Rev 2 (03June, 2008) 3 2 3" xfId="33332"/>
    <cellStyle name="T_NHUA TAN HOA 10-6_BOQ-Puma-Rev 2 (03June, 2008) 3 2 3 2" xfId="33333"/>
    <cellStyle name="T_NHUA TAN HOA 10-6_BOQ-Puma-Rev 2 (03June, 2008) 3 2 4" xfId="33334"/>
    <cellStyle name="T_NHUA TAN HOA 10-6_BOQ-Puma-Rev 2 (03June, 2008) 3 2 4 2" xfId="33335"/>
    <cellStyle name="T_NHUA TAN HOA 10-6_BOQ-Puma-Rev 2 (03June, 2008) 3 2 5" xfId="33336"/>
    <cellStyle name="T_NHUA TAN HOA 10-6_BOQ-Puma-Rev 2 (03June, 2008) 3 2 5 2" xfId="33337"/>
    <cellStyle name="T_NHUA TAN HOA 10-6_BOQ-Puma-Rev 2 (03June, 2008) 3 2 6" xfId="33340"/>
    <cellStyle name="T_NHUA TAN HOA 10-6_BOQ-Puma-Rev 2 (03June, 2008) 3 2 6 2" xfId="33341"/>
    <cellStyle name="T_NHUA TAN HOA 10-6_BOQ-Puma-Rev 2 (03June, 2008) 3 2 7" xfId="11519"/>
    <cellStyle name="T_NHUA TAN HOA 10-6_BOQ-Puma-Rev 2 (03June, 2008) 3 3" xfId="30059"/>
    <cellStyle name="T_NHUA TAN HOA 10-6_BOQ-Puma-Rev 2 (03June, 2008) 3 3 2" xfId="33342"/>
    <cellStyle name="T_NHUA TAN HOA 10-6_BOQ-Puma-Rev 2 (03June, 2008) 3 3 2 2" xfId="29310"/>
    <cellStyle name="T_NHUA TAN HOA 10-6_BOQ-Puma-Rev 2 (03June, 2008) 3 3 3" xfId="33343"/>
    <cellStyle name="T_NHUA TAN HOA 10-6_BOQ-Puma-Rev 2 (03June, 2008) 3 3 3 2" xfId="29321"/>
    <cellStyle name="T_NHUA TAN HOA 10-6_BOQ-Puma-Rev 2 (03June, 2008) 3 3 4" xfId="33344"/>
    <cellStyle name="T_NHUA TAN HOA 10-6_BOQ-Puma-Rev 2 (03June, 2008) 3 3 4 2" xfId="33345"/>
    <cellStyle name="T_NHUA TAN HOA 10-6_BOQ-Puma-Rev 2 (03June, 2008) 3 3 5" xfId="33347"/>
    <cellStyle name="T_NHUA TAN HOA 10-6_BOQ-Puma-Rev 2 (03June, 2008) 3 3 5 2" xfId="3974"/>
    <cellStyle name="T_NHUA TAN HOA 10-6_BOQ-Puma-Rev 2 (03June, 2008) 3 3 6" xfId="33351"/>
    <cellStyle name="T_NHUA TAN HOA 10-6_BOQ-Puma-Rev 2 (03June, 2008) 3 3 6 2" xfId="33354"/>
    <cellStyle name="T_NHUA TAN HOA 10-6_BOQ-Puma-Rev 2 (03June, 2008) 3 3 7" xfId="33356"/>
    <cellStyle name="T_NHUA TAN HOA 10-6_BOQ-Puma-Rev 2 (03June, 2008) 3 4" xfId="33357"/>
    <cellStyle name="T_NHUA TAN HOA 10-6_BOQ-Puma-Rev 2 (03June, 2008) 3 4 2" xfId="33358"/>
    <cellStyle name="T_NHUA TAN HOA 10-6_BOQ-Puma-Rev 2 (03June, 2008) 3 5" xfId="4564"/>
    <cellStyle name="T_NHUA TAN HOA 10-6_BOQ-Puma-Rev 2 (03June, 2008) 3 5 2" xfId="33359"/>
    <cellStyle name="T_NHUA TAN HOA 10-6_BOQ-Puma-Rev 2 (03June, 2008) 3 6" xfId="33360"/>
    <cellStyle name="T_NHUA TAN HOA 10-6_BOQ-Puma-Rev 2 (03June, 2008) 3 6 2" xfId="1061"/>
    <cellStyle name="T_NHUA TAN HOA 10-6_BOQ-Puma-Rev 2 (03June, 2008) 3 7" xfId="33361"/>
    <cellStyle name="T_NHUA TAN HOA 10-6_BOQ-Puma-Rev 2 (03June, 2008) 3 7 2" xfId="23488"/>
    <cellStyle name="T_NHUA TAN HOA 10-6_BOQ-Puma-Rev 2 (03June, 2008) 3 8" xfId="33363"/>
    <cellStyle name="T_NHUA TAN HOA 10-6_BOQ-Puma-Rev 2 (03June, 2008) 3 8 2" xfId="6362"/>
    <cellStyle name="T_NHUA TAN HOA 10-6_BOQ-Puma-Rev 2 (03June, 2008) 4" xfId="33365"/>
    <cellStyle name="T_NHUA TAN HOA 10-6_BOQ-Puma-Rev 2 (03June, 2008) 4 2" xfId="2297"/>
    <cellStyle name="T_NHUA TAN HOA 10-6_BOQ-Puma-Rev 2 (03June, 2008) 4 2 2" xfId="8410"/>
    <cellStyle name="T_NHUA TAN HOA 10-6_BOQ-Puma-Rev 2 (03June, 2008) 4 3" xfId="30063"/>
    <cellStyle name="T_NHUA TAN HOA 10-6_BOQ-Puma-Rev 2 (03June, 2008) 4 3 2" xfId="33366"/>
    <cellStyle name="T_NHUA TAN HOA 10-6_BOQ-Puma-Rev 2 (03June, 2008) 4 4" xfId="33367"/>
    <cellStyle name="T_NHUA TAN HOA 10-6_BOQ-Puma-Rev 2 (03June, 2008) 4 4 2" xfId="33368"/>
    <cellStyle name="T_NHUA TAN HOA 10-6_BOQ-Puma-Rev 2 (03June, 2008) 4 5" xfId="33369"/>
    <cellStyle name="T_NHUA TAN HOA 10-6_BOQ-Puma-Rev 2 (03June, 2008) 4 5 2" xfId="33370"/>
    <cellStyle name="T_NHUA TAN HOA 10-6_BOQ-Puma-Rev 2 (03June, 2008) 4 6" xfId="33371"/>
    <cellStyle name="T_NHUA TAN HOA 10-6_BOQ-Puma-Rev 2 (03June, 2008) 4 6 2" xfId="33372"/>
    <cellStyle name="T_NHUA TAN HOA 10-6_BOQ-Puma-Rev 2 (03June, 2008) 4 7" xfId="33373"/>
    <cellStyle name="T_NHUA TAN HOA 10-6_BOQ-Puma-Rev 2 (03June, 2008) 5" xfId="26783"/>
    <cellStyle name="T_NHUA TAN HOA 10-6_BOQ-Puma-Rev 2 (03June, 2008) 5 2" xfId="26786"/>
    <cellStyle name="T_NHUA TAN HOA 10-6_BOQ-Puma-Rev 2 (03June, 2008) 5 2 2" xfId="19541"/>
    <cellStyle name="T_NHUA TAN HOA 10-6_BOQ-Puma-Rev 2 (03June, 2008) 5 3" xfId="30066"/>
    <cellStyle name="T_NHUA TAN HOA 10-6_BOQ-Puma-Rev 2 (03June, 2008) 5 3 2" xfId="19565"/>
    <cellStyle name="T_NHUA TAN HOA 10-6_BOQ-Puma-Rev 2 (03June, 2008) 5 4" xfId="6951"/>
    <cellStyle name="T_NHUA TAN HOA 10-6_BOQ-Puma-Rev 2 (03June, 2008) 5 4 2" xfId="19014"/>
    <cellStyle name="T_NHUA TAN HOA 10-6_BOQ-Puma-Rev 2 (03June, 2008) 5 5" xfId="6955"/>
    <cellStyle name="T_NHUA TAN HOA 10-6_BOQ-Puma-Rev 2 (03June, 2008) 5 5 2" xfId="19074"/>
    <cellStyle name="T_NHUA TAN HOA 10-6_BOQ-Puma-Rev 2 (03June, 2008) 5 6" xfId="33375"/>
    <cellStyle name="T_NHUA TAN HOA 10-6_BOQ-Puma-Rev 2 (03June, 2008) 5 6 2" xfId="11482"/>
    <cellStyle name="T_NHUA TAN HOA 10-6_BOQ-Puma-Rev 2 (03June, 2008) 5 7" xfId="33376"/>
    <cellStyle name="T_NHUA TAN HOA 10-6_BOQ-Puma-Rev 2 (03June, 2008) 6" xfId="26789"/>
    <cellStyle name="T_NHUA TAN HOA 10-6_BOQ-Puma-Rev 2 (03June, 2008) 6 2" xfId="26792"/>
    <cellStyle name="T_NHUA TAN HOA 10-6_BOQ-Puma-Rev 2 (03June, 2008) 6 2 2" xfId="19583"/>
    <cellStyle name="T_NHUA TAN HOA 10-6_BOQ-Puma-Rev 2 (03June, 2008) 6 3" xfId="30071"/>
    <cellStyle name="T_NHUA TAN HOA 10-6_BOQ-Puma-Rev 2 (03June, 2008) 6 3 2" xfId="19602"/>
    <cellStyle name="T_NHUA TAN HOA 10-6_BOQ-Puma-Rev 2 (03June, 2008) 6 4" xfId="33377"/>
    <cellStyle name="T_NHUA TAN HOA 10-6_BOQ-Puma-Rev 2 (03June, 2008) 6 4 2" xfId="33378"/>
    <cellStyle name="T_NHUA TAN HOA 10-6_BOQ-Puma-Rev 2 (03June, 2008) 6 5" xfId="33380"/>
    <cellStyle name="T_NHUA TAN HOA 10-6_BOQ-Puma-Rev 2 (03June, 2008) 6 5 2" xfId="7232"/>
    <cellStyle name="T_NHUA TAN HOA 10-6_BOQ-Puma-Rev 2 (03June, 2008) 6 6" xfId="33381"/>
    <cellStyle name="T_NHUA TAN HOA 10-6_BOQ-Puma-Rev 2 (03June, 2008) 6 6 2" xfId="7709"/>
    <cellStyle name="T_NHUA TAN HOA 10-6_BOQ-Puma-Rev 2 (03June, 2008) 6 7" xfId="28141"/>
    <cellStyle name="T_NHUA TAN HOA 10-6_BOQ-Puma-Rev 2 (03June, 2008) 7" xfId="12547"/>
    <cellStyle name="T_NHUA TAN HOA 10-6_BOQ-Puma-Rev 2 (03June, 2008) 7 2" xfId="26795"/>
    <cellStyle name="T_NHUA TAN HOA 10-6_BOQ-Puma-Rev 2 (03June, 2008) 8" xfId="2221"/>
    <cellStyle name="T_NHUA TAN HOA 10-6_BOQ-Puma-Rev 2 (03June, 2008) 8 2" xfId="26797"/>
    <cellStyle name="T_NHUA TAN HOA 10-6_BOQ-Puma-Rev 2 (03June, 2008) 9" xfId="26799"/>
    <cellStyle name="T_NHUA TAN HOA 10-6_BOQ-Puma-Rev 2 (03June, 2008) 9 2" xfId="26801"/>
    <cellStyle name="T_NHUA TAN HOA 10-6_BOQ-Puma-Rev 2 (04June, 2008)" xfId="14696"/>
    <cellStyle name="T_NHUA TAN HOA 10-6_BOQ-Puma-Rev 2 (04June, 2008) 10" xfId="32917"/>
    <cellStyle name="T_NHUA TAN HOA 10-6_BOQ-Puma-Rev 2 (04June, 2008) 10 2" xfId="32919"/>
    <cellStyle name="T_NHUA TAN HOA 10-6_BOQ-Puma-Rev 2 (04June, 2008) 11" xfId="32921"/>
    <cellStyle name="T_NHUA TAN HOA 10-6_BOQ-Puma-Rev 2 (04June, 2008) 11 2" xfId="32923"/>
    <cellStyle name="T_NHUA TAN HOA 10-6_BOQ-Puma-Rev 2 (04June, 2008) 2" xfId="33382"/>
    <cellStyle name="T_NHUA TAN HOA 10-6_BOQ-Puma-Rev 2 (04June, 2008) 2 2" xfId="33383"/>
    <cellStyle name="T_NHUA TAN HOA 10-6_BOQ-Puma-Rev 2 (04June, 2008) 2 2 2" xfId="33384"/>
    <cellStyle name="T_NHUA TAN HOA 10-6_BOQ-Puma-Rev 2 (04June, 2008) 2 2 2 2" xfId="33385"/>
    <cellStyle name="T_NHUA TAN HOA 10-6_BOQ-Puma-Rev 2 (04June, 2008) 2 2 3" xfId="33386"/>
    <cellStyle name="T_NHUA TAN HOA 10-6_BOQ-Puma-Rev 2 (04June, 2008) 2 2 3 2" xfId="33387"/>
    <cellStyle name="T_NHUA TAN HOA 10-6_BOQ-Puma-Rev 2 (04June, 2008) 2 2 4" xfId="9961"/>
    <cellStyle name="T_NHUA TAN HOA 10-6_BOQ-Puma-Rev 2 (04June, 2008) 2 2 4 2" xfId="5165"/>
    <cellStyle name="T_NHUA TAN HOA 10-6_BOQ-Puma-Rev 2 (04June, 2008) 2 2 5" xfId="20079"/>
    <cellStyle name="T_NHUA TAN HOA 10-6_BOQ-Puma-Rev 2 (04June, 2008) 2 2 5 2" xfId="20084"/>
    <cellStyle name="T_NHUA TAN HOA 10-6_BOQ-Puma-Rev 2 (04June, 2008) 2 2 6" xfId="20102"/>
    <cellStyle name="T_NHUA TAN HOA 10-6_BOQ-Puma-Rev 2 (04June, 2008) 2 2 6 2" xfId="20106"/>
    <cellStyle name="T_NHUA TAN HOA 10-6_BOQ-Puma-Rev 2 (04June, 2008) 2 2 7" xfId="12619"/>
    <cellStyle name="T_NHUA TAN HOA 10-6_BOQ-Puma-Rev 2 (04June, 2008) 2 3" xfId="33388"/>
    <cellStyle name="T_NHUA TAN HOA 10-6_BOQ-Puma-Rev 2 (04June, 2008) 2 3 2" xfId="33389"/>
    <cellStyle name="T_NHUA TAN HOA 10-6_BOQ-Puma-Rev 2 (04June, 2008) 2 3 2 2" xfId="33391"/>
    <cellStyle name="T_NHUA TAN HOA 10-6_BOQ-Puma-Rev 2 (04June, 2008) 2 3 3" xfId="26916"/>
    <cellStyle name="T_NHUA TAN HOA 10-6_BOQ-Puma-Rev 2 (04June, 2008) 2 3 3 2" xfId="106"/>
    <cellStyle name="T_NHUA TAN HOA 10-6_BOQ-Puma-Rev 2 (04June, 2008) 2 3 4" xfId="21706"/>
    <cellStyle name="T_NHUA TAN HOA 10-6_BOQ-Puma-Rev 2 (04June, 2008) 2 3 4 2" xfId="21709"/>
    <cellStyle name="T_NHUA TAN HOA 10-6_BOQ-Puma-Rev 2 (04June, 2008) 2 3 5" xfId="21712"/>
    <cellStyle name="T_NHUA TAN HOA 10-6_BOQ-Puma-Rev 2 (04June, 2008) 2 3 5 2" xfId="21715"/>
    <cellStyle name="T_NHUA TAN HOA 10-6_BOQ-Puma-Rev 2 (04June, 2008) 2 3 6" xfId="21718"/>
    <cellStyle name="T_NHUA TAN HOA 10-6_BOQ-Puma-Rev 2 (04June, 2008) 2 3 6 2" xfId="21721"/>
    <cellStyle name="T_NHUA TAN HOA 10-6_BOQ-Puma-Rev 2 (04June, 2008) 2 3 7" xfId="12626"/>
    <cellStyle name="T_NHUA TAN HOA 10-6_BOQ-Puma-Rev 2 (04June, 2008) 2 4" xfId="33392"/>
    <cellStyle name="T_NHUA TAN HOA 10-6_BOQ-Puma-Rev 2 (04June, 2008) 2 4 2" xfId="33393"/>
    <cellStyle name="T_NHUA TAN HOA 10-6_BOQ-Puma-Rev 2 (04June, 2008) 2 5" xfId="3844"/>
    <cellStyle name="T_NHUA TAN HOA 10-6_BOQ-Puma-Rev 2 (04June, 2008) 2 5 2" xfId="14953"/>
    <cellStyle name="T_NHUA TAN HOA 10-6_BOQ-Puma-Rev 2 (04June, 2008) 2 6" xfId="24050"/>
    <cellStyle name="T_NHUA TAN HOA 10-6_BOQ-Puma-Rev 2 (04June, 2008) 2 6 2" xfId="15027"/>
    <cellStyle name="T_NHUA TAN HOA 10-6_BOQ-Puma-Rev 2 (04June, 2008) 2 7" xfId="33394"/>
    <cellStyle name="T_NHUA TAN HOA 10-6_BOQ-Puma-Rev 2 (04June, 2008) 2 7 2" xfId="33395"/>
    <cellStyle name="T_NHUA TAN HOA 10-6_BOQ-Puma-Rev 2 (04June, 2008) 2 8" xfId="33396"/>
    <cellStyle name="T_NHUA TAN HOA 10-6_BOQ-Puma-Rev 2 (04June, 2008) 2 8 2" xfId="33397"/>
    <cellStyle name="T_NHUA TAN HOA 10-6_BOQ-Puma-Rev 2 (04June, 2008) 3" xfId="29442"/>
    <cellStyle name="T_NHUA TAN HOA 10-6_BOQ-Puma-Rev 2 (04June, 2008) 3 2" xfId="33398"/>
    <cellStyle name="T_NHUA TAN HOA 10-6_BOQ-Puma-Rev 2 (04June, 2008) 3 2 2" xfId="33399"/>
    <cellStyle name="T_NHUA TAN HOA 10-6_BOQ-Puma-Rev 2 (04June, 2008) 3 2 2 2" xfId="33400"/>
    <cellStyle name="T_NHUA TAN HOA 10-6_BOQ-Puma-Rev 2 (04June, 2008) 3 2 3" xfId="33401"/>
    <cellStyle name="T_NHUA TAN HOA 10-6_BOQ-Puma-Rev 2 (04June, 2008) 3 2 3 2" xfId="6376"/>
    <cellStyle name="T_NHUA TAN HOA 10-6_BOQ-Puma-Rev 2 (04June, 2008) 3 2 4" xfId="9211"/>
    <cellStyle name="T_NHUA TAN HOA 10-6_BOQ-Puma-Rev 2 (04June, 2008) 3 2 4 2" xfId="15128"/>
    <cellStyle name="T_NHUA TAN HOA 10-6_BOQ-Puma-Rev 2 (04June, 2008) 3 2 5" xfId="33402"/>
    <cellStyle name="T_NHUA TAN HOA 10-6_BOQ-Puma-Rev 2 (04June, 2008) 3 2 5 2" xfId="15180"/>
    <cellStyle name="T_NHUA TAN HOA 10-6_BOQ-Puma-Rev 2 (04June, 2008) 3 2 6" xfId="33403"/>
    <cellStyle name="T_NHUA TAN HOA 10-6_BOQ-Puma-Rev 2 (04June, 2008) 3 2 6 2" xfId="15232"/>
    <cellStyle name="T_NHUA TAN HOA 10-6_BOQ-Puma-Rev 2 (04June, 2008) 3 2 7" xfId="12656"/>
    <cellStyle name="T_NHUA TAN HOA 10-6_BOQ-Puma-Rev 2 (04June, 2008) 3 3" xfId="33404"/>
    <cellStyle name="T_NHUA TAN HOA 10-6_BOQ-Puma-Rev 2 (04June, 2008) 3 3 2" xfId="33405"/>
    <cellStyle name="T_NHUA TAN HOA 10-6_BOQ-Puma-Rev 2 (04June, 2008) 3 3 2 2" xfId="33406"/>
    <cellStyle name="T_NHUA TAN HOA 10-6_BOQ-Puma-Rev 2 (04June, 2008) 3 3 3" xfId="33407"/>
    <cellStyle name="T_NHUA TAN HOA 10-6_BOQ-Puma-Rev 2 (04June, 2008) 3 3 3 2" xfId="15591"/>
    <cellStyle name="T_NHUA TAN HOA 10-6_BOQ-Puma-Rev 2 (04June, 2008) 3 3 4" xfId="9221"/>
    <cellStyle name="T_NHUA TAN HOA 10-6_BOQ-Puma-Rev 2 (04June, 2008) 3 3 4 2" xfId="2752"/>
    <cellStyle name="T_NHUA TAN HOA 10-6_BOQ-Puma-Rev 2 (04June, 2008) 3 3 5" xfId="33408"/>
    <cellStyle name="T_NHUA TAN HOA 10-6_BOQ-Puma-Rev 2 (04June, 2008) 3 3 5 2" xfId="12630"/>
    <cellStyle name="T_NHUA TAN HOA 10-6_BOQ-Puma-Rev 2 (04June, 2008) 3 3 6" xfId="33409"/>
    <cellStyle name="T_NHUA TAN HOA 10-6_BOQ-Puma-Rev 2 (04June, 2008) 3 3 6 2" xfId="12737"/>
    <cellStyle name="T_NHUA TAN HOA 10-6_BOQ-Puma-Rev 2 (04June, 2008) 3 3 7" xfId="12666"/>
    <cellStyle name="T_NHUA TAN HOA 10-6_BOQ-Puma-Rev 2 (04June, 2008) 3 4" xfId="33410"/>
    <cellStyle name="T_NHUA TAN HOA 10-6_BOQ-Puma-Rev 2 (04June, 2008) 3 4 2" xfId="33411"/>
    <cellStyle name="T_NHUA TAN HOA 10-6_BOQ-Puma-Rev 2 (04June, 2008) 3 5" xfId="7616"/>
    <cellStyle name="T_NHUA TAN HOA 10-6_BOQ-Puma-Rev 2 (04June, 2008) 3 5 2" xfId="33412"/>
    <cellStyle name="T_NHUA TAN HOA 10-6_BOQ-Puma-Rev 2 (04June, 2008) 3 6" xfId="24056"/>
    <cellStyle name="T_NHUA TAN HOA 10-6_BOQ-Puma-Rev 2 (04June, 2008) 3 6 2" xfId="33414"/>
    <cellStyle name="T_NHUA TAN HOA 10-6_BOQ-Puma-Rev 2 (04June, 2008) 3 7" xfId="30463"/>
    <cellStyle name="T_NHUA TAN HOA 10-6_BOQ-Puma-Rev 2 (04June, 2008) 3 7 2" xfId="23572"/>
    <cellStyle name="T_NHUA TAN HOA 10-6_BOQ-Puma-Rev 2 (04June, 2008) 3 8" xfId="33415"/>
    <cellStyle name="T_NHUA TAN HOA 10-6_BOQ-Puma-Rev 2 (04June, 2008) 3 8 2" xfId="33417"/>
    <cellStyle name="T_NHUA TAN HOA 10-6_BOQ-Puma-Rev 2 (04June, 2008) 4" xfId="8680"/>
    <cellStyle name="T_NHUA TAN HOA 10-6_BOQ-Puma-Rev 2 (04June, 2008) 4 2" xfId="33420"/>
    <cellStyle name="T_NHUA TAN HOA 10-6_BOQ-Puma-Rev 2 (04June, 2008) 4 2 2" xfId="27175"/>
    <cellStyle name="T_NHUA TAN HOA 10-6_BOQ-Puma-Rev 2 (04June, 2008) 4 3" xfId="33422"/>
    <cellStyle name="T_NHUA TAN HOA 10-6_BOQ-Puma-Rev 2 (04June, 2008) 4 3 2" xfId="33424"/>
    <cellStyle name="T_NHUA TAN HOA 10-6_BOQ-Puma-Rev 2 (04June, 2008) 4 4" xfId="33426"/>
    <cellStyle name="T_NHUA TAN HOA 10-6_BOQ-Puma-Rev 2 (04June, 2008) 4 4 2" xfId="33428"/>
    <cellStyle name="T_NHUA TAN HOA 10-6_BOQ-Puma-Rev 2 (04June, 2008) 4 5" xfId="7631"/>
    <cellStyle name="T_NHUA TAN HOA 10-6_BOQ-Puma-Rev 2 (04June, 2008) 4 5 2" xfId="30710"/>
    <cellStyle name="T_NHUA TAN HOA 10-6_BOQ-Puma-Rev 2 (04June, 2008) 4 6" xfId="24060"/>
    <cellStyle name="T_NHUA TAN HOA 10-6_BOQ-Puma-Rev 2 (04June, 2008) 4 6 2" xfId="33430"/>
    <cellStyle name="T_NHUA TAN HOA 10-6_BOQ-Puma-Rev 2 (04June, 2008) 4 7" xfId="30466"/>
    <cellStyle name="T_NHUA TAN HOA 10-6_BOQ-Puma-Rev 2 (04June, 2008) 5" xfId="8689"/>
    <cellStyle name="T_NHUA TAN HOA 10-6_BOQ-Puma-Rev 2 (04June, 2008) 5 2" xfId="33433"/>
    <cellStyle name="T_NHUA TAN HOA 10-6_BOQ-Puma-Rev 2 (04June, 2008) 5 2 2" xfId="27206"/>
    <cellStyle name="T_NHUA TAN HOA 10-6_BOQ-Puma-Rev 2 (04June, 2008) 5 3" xfId="33435"/>
    <cellStyle name="T_NHUA TAN HOA 10-6_BOQ-Puma-Rev 2 (04June, 2008) 5 3 2" xfId="33437"/>
    <cellStyle name="T_NHUA TAN HOA 10-6_BOQ-Puma-Rev 2 (04June, 2008) 5 4" xfId="12881"/>
    <cellStyle name="T_NHUA TAN HOA 10-6_BOQ-Puma-Rev 2 (04June, 2008) 5 4 2" xfId="33440"/>
    <cellStyle name="T_NHUA TAN HOA 10-6_BOQ-Puma-Rev 2 (04June, 2008) 5 5" xfId="33445"/>
    <cellStyle name="T_NHUA TAN HOA 10-6_BOQ-Puma-Rev 2 (04June, 2008) 5 5 2" xfId="33449"/>
    <cellStyle name="T_NHUA TAN HOA 10-6_BOQ-Puma-Rev 2 (04June, 2008) 5 6" xfId="24064"/>
    <cellStyle name="T_NHUA TAN HOA 10-6_BOQ-Puma-Rev 2 (04June, 2008) 5 6 2" xfId="33452"/>
    <cellStyle name="T_NHUA TAN HOA 10-6_BOQ-Puma-Rev 2 (04June, 2008) 5 7" xfId="30470"/>
    <cellStyle name="T_NHUA TAN HOA 10-6_BOQ-Puma-Rev 2 (04June, 2008) 6" xfId="33453"/>
    <cellStyle name="T_NHUA TAN HOA 10-6_BOQ-Puma-Rev 2 (04June, 2008) 6 2" xfId="33455"/>
    <cellStyle name="T_NHUA TAN HOA 10-6_BOQ-Puma-Rev 2 (04June, 2008) 6 2 2" xfId="33457"/>
    <cellStyle name="T_NHUA TAN HOA 10-6_BOQ-Puma-Rev 2 (04June, 2008) 6 3" xfId="33459"/>
    <cellStyle name="T_NHUA TAN HOA 10-6_BOQ-Puma-Rev 2 (04June, 2008) 6 3 2" xfId="33461"/>
    <cellStyle name="T_NHUA TAN HOA 10-6_BOQ-Puma-Rev 2 (04June, 2008) 6 4" xfId="12891"/>
    <cellStyle name="T_NHUA TAN HOA 10-6_BOQ-Puma-Rev 2 (04June, 2008) 6 4 2" xfId="13295"/>
    <cellStyle name="T_NHUA TAN HOA 10-6_BOQ-Puma-Rev 2 (04June, 2008) 6 5" xfId="14576"/>
    <cellStyle name="T_NHUA TAN HOA 10-6_BOQ-Puma-Rev 2 (04June, 2008) 6 5 2" xfId="33464"/>
    <cellStyle name="T_NHUA TAN HOA 10-6_BOQ-Puma-Rev 2 (04June, 2008) 6 6" xfId="24070"/>
    <cellStyle name="T_NHUA TAN HOA 10-6_BOQ-Puma-Rev 2 (04June, 2008) 6 6 2" xfId="3038"/>
    <cellStyle name="T_NHUA TAN HOA 10-6_BOQ-Puma-Rev 2 (04June, 2008) 6 7" xfId="30473"/>
    <cellStyle name="T_NHUA TAN HOA 10-6_BOQ-Puma-Rev 2 (04June, 2008) 7" xfId="33465"/>
    <cellStyle name="T_NHUA TAN HOA 10-6_BOQ-Puma-Rev 2 (04June, 2008) 7 2" xfId="33466"/>
    <cellStyle name="T_NHUA TAN HOA 10-6_BOQ-Puma-Rev 2 (04June, 2008) 8" xfId="33467"/>
    <cellStyle name="T_NHUA TAN HOA 10-6_BOQ-Puma-Rev 2 (04June, 2008) 8 2" xfId="31220"/>
    <cellStyle name="T_NHUA TAN HOA 10-6_BOQ-Puma-Rev 2 (04June, 2008) 9" xfId="33468"/>
    <cellStyle name="T_NHUA TAN HOA 10-6_BOQ-Puma-Rev 2 (04June, 2008) 9 2" xfId="8700"/>
    <cellStyle name="T_NHUA TAN HOA 10-6_BOQ-Puma-Rev 3" xfId="12605"/>
    <cellStyle name="T_NHUA TAN HOA 10-6_BOQ-Puma-Rev 3 10" xfId="24818"/>
    <cellStyle name="T_NHUA TAN HOA 10-6_BOQ-Puma-Rev 3 10 2" xfId="23683"/>
    <cellStyle name="T_NHUA TAN HOA 10-6_BOQ-Puma-Rev 3 11" xfId="24821"/>
    <cellStyle name="T_NHUA TAN HOA 10-6_BOQ-Puma-Rev 3 11 2" xfId="24824"/>
    <cellStyle name="T_NHUA TAN HOA 10-6_BOQ-Puma-Rev 3 2" xfId="12727"/>
    <cellStyle name="T_NHUA TAN HOA 10-6_BOQ-Puma-Rev 3 2 2" xfId="33470"/>
    <cellStyle name="T_NHUA TAN HOA 10-6_BOQ-Puma-Rev 3 2 2 2" xfId="33471"/>
    <cellStyle name="T_NHUA TAN HOA 10-6_BOQ-Puma-Rev 3 2 2 2 2" xfId="33472"/>
    <cellStyle name="T_NHUA TAN HOA 10-6_BOQ-Puma-Rev 3 2 2 3" xfId="33473"/>
    <cellStyle name="T_NHUA TAN HOA 10-6_BOQ-Puma-Rev 3 2 2 3 2" xfId="25471"/>
    <cellStyle name="T_NHUA TAN HOA 10-6_BOQ-Puma-Rev 3 2 2 4" xfId="33474"/>
    <cellStyle name="T_NHUA TAN HOA 10-6_BOQ-Puma-Rev 3 2 2 4 2" xfId="33475"/>
    <cellStyle name="T_NHUA TAN HOA 10-6_BOQ-Puma-Rev 3 2 2 5" xfId="33476"/>
    <cellStyle name="T_NHUA TAN HOA 10-6_BOQ-Puma-Rev 3 2 2 5 2" xfId="32227"/>
    <cellStyle name="T_NHUA TAN HOA 10-6_BOQ-Puma-Rev 3 2 2 6" xfId="33478"/>
    <cellStyle name="T_NHUA TAN HOA 10-6_BOQ-Puma-Rev 3 2 2 6 2" xfId="32238"/>
    <cellStyle name="T_NHUA TAN HOA 10-6_BOQ-Puma-Rev 3 2 2 7" xfId="7302"/>
    <cellStyle name="T_NHUA TAN HOA 10-6_BOQ-Puma-Rev 3 2 3" xfId="32480"/>
    <cellStyle name="T_NHUA TAN HOA 10-6_BOQ-Puma-Rev 3 2 3 2" xfId="33480"/>
    <cellStyle name="T_NHUA TAN HOA 10-6_BOQ-Puma-Rev 3 2 3 2 2" xfId="29653"/>
    <cellStyle name="T_NHUA TAN HOA 10-6_BOQ-Puma-Rev 3 2 3 3" xfId="33482"/>
    <cellStyle name="T_NHUA TAN HOA 10-6_BOQ-Puma-Rev 3 2 3 3 2" xfId="33484"/>
    <cellStyle name="T_NHUA TAN HOA 10-6_BOQ-Puma-Rev 3 2 3 4" xfId="33485"/>
    <cellStyle name="T_NHUA TAN HOA 10-6_BOQ-Puma-Rev 3 2 3 4 2" xfId="33486"/>
    <cellStyle name="T_NHUA TAN HOA 10-6_BOQ-Puma-Rev 3 2 3 5" xfId="33487"/>
    <cellStyle name="T_NHUA TAN HOA 10-6_BOQ-Puma-Rev 3 2 3 5 2" xfId="12442"/>
    <cellStyle name="T_NHUA TAN HOA 10-6_BOQ-Puma-Rev 3 2 3 6" xfId="33489"/>
    <cellStyle name="T_NHUA TAN HOA 10-6_BOQ-Puma-Rev 3 2 3 6 2" xfId="33490"/>
    <cellStyle name="T_NHUA TAN HOA 10-6_BOQ-Puma-Rev 3 2 3 7" xfId="33491"/>
    <cellStyle name="T_NHUA TAN HOA 10-6_BOQ-Puma-Rev 3 2 4" xfId="33492"/>
    <cellStyle name="T_NHUA TAN HOA 10-6_BOQ-Puma-Rev 3 2 4 2" xfId="33493"/>
    <cellStyle name="T_NHUA TAN HOA 10-6_BOQ-Puma-Rev 3 2 5" xfId="33495"/>
    <cellStyle name="T_NHUA TAN HOA 10-6_BOQ-Puma-Rev 3 2 5 2" xfId="33496"/>
    <cellStyle name="T_NHUA TAN HOA 10-6_BOQ-Puma-Rev 3 2 6" xfId="33498"/>
    <cellStyle name="T_NHUA TAN HOA 10-6_BOQ-Puma-Rev 3 2 6 2" xfId="33499"/>
    <cellStyle name="T_NHUA TAN HOA 10-6_BOQ-Puma-Rev 3 2 7" xfId="2242"/>
    <cellStyle name="T_NHUA TAN HOA 10-6_BOQ-Puma-Rev 3 2 7 2" xfId="33500"/>
    <cellStyle name="T_NHUA TAN HOA 10-6_BOQ-Puma-Rev 3 2 8" xfId="33501"/>
    <cellStyle name="T_NHUA TAN HOA 10-6_BOQ-Puma-Rev 3 2 8 2" xfId="15123"/>
    <cellStyle name="T_NHUA TAN HOA 10-6_BOQ-Puma-Rev 3 3" xfId="33503"/>
    <cellStyle name="T_NHUA TAN HOA 10-6_BOQ-Puma-Rev 3 3 2" xfId="11314"/>
    <cellStyle name="T_NHUA TAN HOA 10-6_BOQ-Puma-Rev 3 3 2 2" xfId="10767"/>
    <cellStyle name="T_NHUA TAN HOA 10-6_BOQ-Puma-Rev 3 3 2 2 2" xfId="25922"/>
    <cellStyle name="T_NHUA TAN HOA 10-6_BOQ-Puma-Rev 3 3 2 3" xfId="7158"/>
    <cellStyle name="T_NHUA TAN HOA 10-6_BOQ-Puma-Rev 3 3 2 3 2" xfId="25968"/>
    <cellStyle name="T_NHUA TAN HOA 10-6_BOQ-Puma-Rev 3 3 2 4" xfId="33504"/>
    <cellStyle name="T_NHUA TAN HOA 10-6_BOQ-Puma-Rev 3 3 2 4 2" xfId="12263"/>
    <cellStyle name="T_NHUA TAN HOA 10-6_BOQ-Puma-Rev 3 3 2 5" xfId="33507"/>
    <cellStyle name="T_NHUA TAN HOA 10-6_BOQ-Puma-Rev 3 3 2 5 2" xfId="12273"/>
    <cellStyle name="T_NHUA TAN HOA 10-6_BOQ-Puma-Rev 3 3 2 6" xfId="33510"/>
    <cellStyle name="T_NHUA TAN HOA 10-6_BOQ-Puma-Rev 3 3 2 6 2" xfId="33513"/>
    <cellStyle name="T_NHUA TAN HOA 10-6_BOQ-Puma-Rev 3 3 2 7" xfId="33515"/>
    <cellStyle name="T_NHUA TAN HOA 10-6_BOQ-Puma-Rev 3 3 3" xfId="11318"/>
    <cellStyle name="T_NHUA TAN HOA 10-6_BOQ-Puma-Rev 3 3 3 2" xfId="33517"/>
    <cellStyle name="T_NHUA TAN HOA 10-6_BOQ-Puma-Rev 3 3 3 2 2" xfId="33518"/>
    <cellStyle name="T_NHUA TAN HOA 10-6_BOQ-Puma-Rev 3 3 3 3" xfId="33519"/>
    <cellStyle name="T_NHUA TAN HOA 10-6_BOQ-Puma-Rev 3 3 3 3 2" xfId="33521"/>
    <cellStyle name="T_NHUA TAN HOA 10-6_BOQ-Puma-Rev 3 3 3 4" xfId="33523"/>
    <cellStyle name="T_NHUA TAN HOA 10-6_BOQ-Puma-Rev 3 3 3 4 2" xfId="12294"/>
    <cellStyle name="T_NHUA TAN HOA 10-6_BOQ-Puma-Rev 3 3 3 5" xfId="33525"/>
    <cellStyle name="T_NHUA TAN HOA 10-6_BOQ-Puma-Rev 3 3 3 5 2" xfId="8581"/>
    <cellStyle name="T_NHUA TAN HOA 10-6_BOQ-Puma-Rev 3 3 3 6" xfId="6292"/>
    <cellStyle name="T_NHUA TAN HOA 10-6_BOQ-Puma-Rev 3 3 3 6 2" xfId="33527"/>
    <cellStyle name="T_NHUA TAN HOA 10-6_BOQ-Puma-Rev 3 3 3 7" xfId="33529"/>
    <cellStyle name="T_NHUA TAN HOA 10-6_BOQ-Puma-Rev 3 3 4" xfId="33532"/>
    <cellStyle name="T_NHUA TAN HOA 10-6_BOQ-Puma-Rev 3 3 4 2" xfId="33533"/>
    <cellStyle name="T_NHUA TAN HOA 10-6_BOQ-Puma-Rev 3 3 5" xfId="33534"/>
    <cellStyle name="T_NHUA TAN HOA 10-6_BOQ-Puma-Rev 3 3 5 2" xfId="33535"/>
    <cellStyle name="T_NHUA TAN HOA 10-6_BOQ-Puma-Rev 3 3 6" xfId="33536"/>
    <cellStyle name="T_NHUA TAN HOA 10-6_BOQ-Puma-Rev 3 3 6 2" xfId="2813"/>
    <cellStyle name="T_NHUA TAN HOA 10-6_BOQ-Puma-Rev 3 3 7" xfId="33537"/>
    <cellStyle name="T_NHUA TAN HOA 10-6_BOQ-Puma-Rev 3 3 7 2" xfId="33538"/>
    <cellStyle name="T_NHUA TAN HOA 10-6_BOQ-Puma-Rev 3 3 8" xfId="33539"/>
    <cellStyle name="T_NHUA TAN HOA 10-6_BOQ-Puma-Rev 3 3 8 2" xfId="33540"/>
    <cellStyle name="T_NHUA TAN HOA 10-6_BOQ-Puma-Rev 3 4" xfId="33542"/>
    <cellStyle name="T_NHUA TAN HOA 10-6_BOQ-Puma-Rev 3 4 2" xfId="3742"/>
    <cellStyle name="T_NHUA TAN HOA 10-6_BOQ-Puma-Rev 3 4 2 2" xfId="3552"/>
    <cellStyle name="T_NHUA TAN HOA 10-6_BOQ-Puma-Rev 3 4 3" xfId="11334"/>
    <cellStyle name="T_NHUA TAN HOA 10-6_BOQ-Puma-Rev 3 4 3 2" xfId="20128"/>
    <cellStyle name="T_NHUA TAN HOA 10-6_BOQ-Puma-Rev 3 4 4" xfId="11466"/>
    <cellStyle name="T_NHUA TAN HOA 10-6_BOQ-Puma-Rev 3 4 4 2" xfId="33544"/>
    <cellStyle name="T_NHUA TAN HOA 10-6_BOQ-Puma-Rev 3 4 5" xfId="33545"/>
    <cellStyle name="T_NHUA TAN HOA 10-6_BOQ-Puma-Rev 3 4 5 2" xfId="12540"/>
    <cellStyle name="T_NHUA TAN HOA 10-6_BOQ-Puma-Rev 3 4 6" xfId="33546"/>
    <cellStyle name="T_NHUA TAN HOA 10-6_BOQ-Puma-Rev 3 4 6 2" xfId="33547"/>
    <cellStyle name="T_NHUA TAN HOA 10-6_BOQ-Puma-Rev 3 4 7" xfId="33548"/>
    <cellStyle name="T_NHUA TAN HOA 10-6_BOQ-Puma-Rev 3 5" xfId="11416"/>
    <cellStyle name="T_NHUA TAN HOA 10-6_BOQ-Puma-Rev 3 5 2" xfId="411"/>
    <cellStyle name="T_NHUA TAN HOA 10-6_BOQ-Puma-Rev 3 5 2 2" xfId="17510"/>
    <cellStyle name="T_NHUA TAN HOA 10-6_BOQ-Puma-Rev 3 5 3" xfId="8181"/>
    <cellStyle name="T_NHUA TAN HOA 10-6_BOQ-Puma-Rev 3 5 3 2" xfId="17515"/>
    <cellStyle name="T_NHUA TAN HOA 10-6_BOQ-Puma-Rev 3 5 4" xfId="17522"/>
    <cellStyle name="T_NHUA TAN HOA 10-6_BOQ-Puma-Rev 3 5 4 2" xfId="21787"/>
    <cellStyle name="T_NHUA TAN HOA 10-6_BOQ-Puma-Rev 3 5 5" xfId="21792"/>
    <cellStyle name="T_NHUA TAN HOA 10-6_BOQ-Puma-Rev 3 5 5 2" xfId="21793"/>
    <cellStyle name="T_NHUA TAN HOA 10-6_BOQ-Puma-Rev 3 5 6" xfId="21798"/>
    <cellStyle name="T_NHUA TAN HOA 10-6_BOQ-Puma-Rev 3 5 6 2" xfId="21800"/>
    <cellStyle name="T_NHUA TAN HOA 10-6_BOQ-Puma-Rev 3 5 7" xfId="21805"/>
    <cellStyle name="T_NHUA TAN HOA 10-6_BOQ-Puma-Rev 3 6" xfId="20215"/>
    <cellStyle name="T_NHUA TAN HOA 10-6_BOQ-Puma-Rev 3 6 2" xfId="21821"/>
    <cellStyle name="T_NHUA TAN HOA 10-6_BOQ-Puma-Rev 3 6 2 2" xfId="21823"/>
    <cellStyle name="T_NHUA TAN HOA 10-6_BOQ-Puma-Rev 3 6 3" xfId="9128"/>
    <cellStyle name="T_NHUA TAN HOA 10-6_BOQ-Puma-Rev 3 6 3 2" xfId="21834"/>
    <cellStyle name="T_NHUA TAN HOA 10-6_BOQ-Puma-Rev 3 6 4" xfId="21836"/>
    <cellStyle name="T_NHUA TAN HOA 10-6_BOQ-Puma-Rev 3 6 4 2" xfId="2775"/>
    <cellStyle name="T_NHUA TAN HOA 10-6_BOQ-Puma-Rev 3 6 5" xfId="21840"/>
    <cellStyle name="T_NHUA TAN HOA 10-6_BOQ-Puma-Rev 3 6 5 2" xfId="21842"/>
    <cellStyle name="T_NHUA TAN HOA 10-6_BOQ-Puma-Rev 3 6 6" xfId="21845"/>
    <cellStyle name="T_NHUA TAN HOA 10-6_BOQ-Puma-Rev 3 6 6 2" xfId="21847"/>
    <cellStyle name="T_NHUA TAN HOA 10-6_BOQ-Puma-Rev 3 6 7" xfId="21848"/>
    <cellStyle name="T_NHUA TAN HOA 10-6_BOQ-Puma-Rev 3 7" xfId="33549"/>
    <cellStyle name="T_NHUA TAN HOA 10-6_BOQ-Puma-Rev 3 7 2" xfId="21859"/>
    <cellStyle name="T_NHUA TAN HOA 10-6_BOQ-Puma-Rev 3 8" xfId="33551"/>
    <cellStyle name="T_NHUA TAN HOA 10-6_BOQ-Puma-Rev 3 8 2" xfId="4001"/>
    <cellStyle name="T_NHUA TAN HOA 10-6_BOQ-Puma-Rev 3 9" xfId="33552"/>
    <cellStyle name="T_NHUA TAN HOA 10-6_BOQ-Puma-Rev 3 9 2" xfId="14731"/>
    <cellStyle name="T_NHUA TAN HOA 10-6_BOQ-Puma-Update (02July, 2008)-R1" xfId="33554"/>
    <cellStyle name="T_NHUA TAN HOA 10-6_BOQ-Puma-Update (02July, 2008)-R1 10" xfId="25975"/>
    <cellStyle name="T_NHUA TAN HOA 10-6_BOQ-Puma-Update (02July, 2008)-R1 10 2" xfId="33555"/>
    <cellStyle name="T_NHUA TAN HOA 10-6_BOQ-Puma-Update (02July, 2008)-R1 11" xfId="33557"/>
    <cellStyle name="T_NHUA TAN HOA 10-6_BOQ-Puma-Update (02July, 2008)-R1 11 2" xfId="33558"/>
    <cellStyle name="T_NHUA TAN HOA 10-6_BOQ-Puma-Update (02July, 2008)-R1 2" xfId="1417"/>
    <cellStyle name="T_NHUA TAN HOA 10-6_BOQ-Puma-Update (02July, 2008)-R1 2 2" xfId="33559"/>
    <cellStyle name="T_NHUA TAN HOA 10-6_BOQ-Puma-Update (02July, 2008)-R1 2 2 2" xfId="33560"/>
    <cellStyle name="T_NHUA TAN HOA 10-6_BOQ-Puma-Update (02July, 2008)-R1 2 2 2 2" xfId="4941"/>
    <cellStyle name="T_NHUA TAN HOA 10-6_BOQ-Puma-Update (02July, 2008)-R1 2 2 3" xfId="32729"/>
    <cellStyle name="T_NHUA TAN HOA 10-6_BOQ-Puma-Update (02July, 2008)-R1 2 2 3 2" xfId="33561"/>
    <cellStyle name="T_NHUA TAN HOA 10-6_BOQ-Puma-Update (02July, 2008)-R1 2 2 4" xfId="33563"/>
    <cellStyle name="T_NHUA TAN HOA 10-6_BOQ-Puma-Update (02July, 2008)-R1 2 2 4 2" xfId="33564"/>
    <cellStyle name="T_NHUA TAN HOA 10-6_BOQ-Puma-Update (02July, 2008)-R1 2 2 5" xfId="33565"/>
    <cellStyle name="T_NHUA TAN HOA 10-6_BOQ-Puma-Update (02July, 2008)-R1 2 2 5 2" xfId="1162"/>
    <cellStyle name="T_NHUA TAN HOA 10-6_BOQ-Puma-Update (02July, 2008)-R1 2 2 6" xfId="33566"/>
    <cellStyle name="T_NHUA TAN HOA 10-6_BOQ-Puma-Update (02July, 2008)-R1 2 2 6 2" xfId="33550"/>
    <cellStyle name="T_NHUA TAN HOA 10-6_BOQ-Puma-Update (02July, 2008)-R1 2 2 7" xfId="33567"/>
    <cellStyle name="T_NHUA TAN HOA 10-6_BOQ-Puma-Update (02July, 2008)-R1 2 3" xfId="32520"/>
    <cellStyle name="T_NHUA TAN HOA 10-6_BOQ-Puma-Update (02July, 2008)-R1 2 3 2" xfId="33568"/>
    <cellStyle name="T_NHUA TAN HOA 10-6_BOQ-Puma-Update (02July, 2008)-R1 2 3 2 2" xfId="33569"/>
    <cellStyle name="T_NHUA TAN HOA 10-6_BOQ-Puma-Update (02July, 2008)-R1 2 3 3" xfId="32732"/>
    <cellStyle name="T_NHUA TAN HOA 10-6_BOQ-Puma-Update (02July, 2008)-R1 2 3 3 2" xfId="33570"/>
    <cellStyle name="T_NHUA TAN HOA 10-6_BOQ-Puma-Update (02July, 2008)-R1 2 3 4" xfId="33571"/>
    <cellStyle name="T_NHUA TAN HOA 10-6_BOQ-Puma-Update (02July, 2008)-R1 2 3 4 2" xfId="33572"/>
    <cellStyle name="T_NHUA TAN HOA 10-6_BOQ-Puma-Update (02July, 2008)-R1 2 3 5" xfId="33573"/>
    <cellStyle name="T_NHUA TAN HOA 10-6_BOQ-Puma-Update (02July, 2008)-R1 2 3 5 2" xfId="33574"/>
    <cellStyle name="T_NHUA TAN HOA 10-6_BOQ-Puma-Update (02July, 2008)-R1 2 3 6" xfId="33575"/>
    <cellStyle name="T_NHUA TAN HOA 10-6_BOQ-Puma-Update (02July, 2008)-R1 2 3 6 2" xfId="33576"/>
    <cellStyle name="T_NHUA TAN HOA 10-6_BOQ-Puma-Update (02July, 2008)-R1 2 3 7" xfId="18980"/>
    <cellStyle name="T_NHUA TAN HOA 10-6_BOQ-Puma-Update (02July, 2008)-R1 2 4" xfId="24883"/>
    <cellStyle name="T_NHUA TAN HOA 10-6_BOQ-Puma-Update (02July, 2008)-R1 2 4 2" xfId="33577"/>
    <cellStyle name="T_NHUA TAN HOA 10-6_BOQ-Puma-Update (02July, 2008)-R1 2 5" xfId="33578"/>
    <cellStyle name="T_NHUA TAN HOA 10-6_BOQ-Puma-Update (02July, 2008)-R1 2 5 2" xfId="33579"/>
    <cellStyle name="T_NHUA TAN HOA 10-6_BOQ-Puma-Update (02July, 2008)-R1 2 6" xfId="33580"/>
    <cellStyle name="T_NHUA TAN HOA 10-6_BOQ-Puma-Update (02July, 2008)-R1 2 6 2" xfId="33581"/>
    <cellStyle name="T_NHUA TAN HOA 10-6_BOQ-Puma-Update (02July, 2008)-R1 2 7" xfId="33582"/>
    <cellStyle name="T_NHUA TAN HOA 10-6_BOQ-Puma-Update (02July, 2008)-R1 2 7 2" xfId="33583"/>
    <cellStyle name="T_NHUA TAN HOA 10-6_BOQ-Puma-Update (02July, 2008)-R1 2 8" xfId="33584"/>
    <cellStyle name="T_NHUA TAN HOA 10-6_BOQ-Puma-Update (02July, 2008)-R1 2 8 2" xfId="32953"/>
    <cellStyle name="T_NHUA TAN HOA 10-6_BOQ-Puma-Update (02July, 2008)-R1 3" xfId="33585"/>
    <cellStyle name="T_NHUA TAN HOA 10-6_BOQ-Puma-Update (02July, 2008)-R1 3 2" xfId="33183"/>
    <cellStyle name="T_NHUA TAN HOA 10-6_BOQ-Puma-Update (02July, 2008)-R1 3 2 2" xfId="33185"/>
    <cellStyle name="T_NHUA TAN HOA 10-6_BOQ-Puma-Update (02July, 2008)-R1 3 2 2 2" xfId="9996"/>
    <cellStyle name="T_NHUA TAN HOA 10-6_BOQ-Puma-Update (02July, 2008)-R1 3 2 3" xfId="32745"/>
    <cellStyle name="T_NHUA TAN HOA 10-6_BOQ-Puma-Update (02July, 2008)-R1 3 2 3 2" xfId="6531"/>
    <cellStyle name="T_NHUA TAN HOA 10-6_BOQ-Puma-Update (02July, 2008)-R1 3 2 4" xfId="33586"/>
    <cellStyle name="T_NHUA TAN HOA 10-6_BOQ-Puma-Update (02July, 2008)-R1 3 2 4 2" xfId="33587"/>
    <cellStyle name="T_NHUA TAN HOA 10-6_BOQ-Puma-Update (02July, 2008)-R1 3 2 5" xfId="33589"/>
    <cellStyle name="T_NHUA TAN HOA 10-6_BOQ-Puma-Update (02July, 2008)-R1 3 2 5 2" xfId="32111"/>
    <cellStyle name="T_NHUA TAN HOA 10-6_BOQ-Puma-Update (02July, 2008)-R1 3 2 6" xfId="3198"/>
    <cellStyle name="T_NHUA TAN HOA 10-6_BOQ-Puma-Update (02July, 2008)-R1 3 2 6 2" xfId="26808"/>
    <cellStyle name="T_NHUA TAN HOA 10-6_BOQ-Puma-Update (02July, 2008)-R1 3 2 7" xfId="33591"/>
    <cellStyle name="T_NHUA TAN HOA 10-6_BOQ-Puma-Update (02July, 2008)-R1 3 3" xfId="32524"/>
    <cellStyle name="T_NHUA TAN HOA 10-6_BOQ-Puma-Update (02July, 2008)-R1 3 3 2" xfId="33187"/>
    <cellStyle name="T_NHUA TAN HOA 10-6_BOQ-Puma-Update (02July, 2008)-R1 3 3 2 2" xfId="10076"/>
    <cellStyle name="T_NHUA TAN HOA 10-6_BOQ-Puma-Update (02July, 2008)-R1 3 3 3" xfId="32748"/>
    <cellStyle name="T_NHUA TAN HOA 10-6_BOQ-Puma-Update (02July, 2008)-R1 3 3 3 2" xfId="10109"/>
    <cellStyle name="T_NHUA TAN HOA 10-6_BOQ-Puma-Update (02July, 2008)-R1 3 3 4" xfId="33592"/>
    <cellStyle name="T_NHUA TAN HOA 10-6_BOQ-Puma-Update (02July, 2008)-R1 3 3 4 2" xfId="33593"/>
    <cellStyle name="T_NHUA TAN HOA 10-6_BOQ-Puma-Update (02July, 2008)-R1 3 3 5" xfId="5039"/>
    <cellStyle name="T_NHUA TAN HOA 10-6_BOQ-Puma-Update (02July, 2008)-R1 3 3 5 2" xfId="20431"/>
    <cellStyle name="T_NHUA TAN HOA 10-6_BOQ-Puma-Update (02July, 2008)-R1 3 3 6" xfId="20433"/>
    <cellStyle name="T_NHUA TAN HOA 10-6_BOQ-Puma-Update (02July, 2008)-R1 3 3 6 2" xfId="20435"/>
    <cellStyle name="T_NHUA TAN HOA 10-6_BOQ-Puma-Update (02July, 2008)-R1 3 3 7" xfId="18994"/>
    <cellStyle name="T_NHUA TAN HOA 10-6_BOQ-Puma-Update (02July, 2008)-R1 3 4" xfId="24886"/>
    <cellStyle name="T_NHUA TAN HOA 10-6_BOQ-Puma-Update (02July, 2008)-R1 3 4 2" xfId="33189"/>
    <cellStyle name="T_NHUA TAN HOA 10-6_BOQ-Puma-Update (02July, 2008)-R1 3 5" xfId="33595"/>
    <cellStyle name="T_NHUA TAN HOA 10-6_BOQ-Puma-Update (02July, 2008)-R1 3 5 2" xfId="33596"/>
    <cellStyle name="T_NHUA TAN HOA 10-6_BOQ-Puma-Update (02July, 2008)-R1 3 6" xfId="33597"/>
    <cellStyle name="T_NHUA TAN HOA 10-6_BOQ-Puma-Update (02July, 2008)-R1 3 6 2" xfId="7910"/>
    <cellStyle name="T_NHUA TAN HOA 10-6_BOQ-Puma-Update (02July, 2008)-R1 3 7" xfId="878"/>
    <cellStyle name="T_NHUA TAN HOA 10-6_BOQ-Puma-Update (02July, 2008)-R1 3 7 2" xfId="33598"/>
    <cellStyle name="T_NHUA TAN HOA 10-6_BOQ-Puma-Update (02July, 2008)-R1 3 8" xfId="33599"/>
    <cellStyle name="T_NHUA TAN HOA 10-6_BOQ-Puma-Update (02July, 2008)-R1 3 8 2" xfId="33600"/>
    <cellStyle name="T_NHUA TAN HOA 10-6_BOQ-Puma-Update (02July, 2008)-R1 4" xfId="33601"/>
    <cellStyle name="T_NHUA TAN HOA 10-6_BOQ-Puma-Update (02July, 2008)-R1 4 2" xfId="33602"/>
    <cellStyle name="T_NHUA TAN HOA 10-6_BOQ-Puma-Update (02July, 2008)-R1 4 2 2" xfId="33603"/>
    <cellStyle name="T_NHUA TAN HOA 10-6_BOQ-Puma-Update (02July, 2008)-R1 4 3" xfId="33604"/>
    <cellStyle name="T_NHUA TAN HOA 10-6_BOQ-Puma-Update (02July, 2008)-R1 4 3 2" xfId="33605"/>
    <cellStyle name="T_NHUA TAN HOA 10-6_BOQ-Puma-Update (02July, 2008)-R1 4 4" xfId="24889"/>
    <cellStyle name="T_NHUA TAN HOA 10-6_BOQ-Puma-Update (02July, 2008)-R1 4 4 2" xfId="33606"/>
    <cellStyle name="T_NHUA TAN HOA 10-6_BOQ-Puma-Update (02July, 2008)-R1 4 5" xfId="33607"/>
    <cellStyle name="T_NHUA TAN HOA 10-6_BOQ-Puma-Update (02July, 2008)-R1 4 5 2" xfId="33608"/>
    <cellStyle name="T_NHUA TAN HOA 10-6_BOQ-Puma-Update (02July, 2008)-R1 4 6" xfId="33609"/>
    <cellStyle name="T_NHUA TAN HOA 10-6_BOQ-Puma-Update (02July, 2008)-R1 4 6 2" xfId="33610"/>
    <cellStyle name="T_NHUA TAN HOA 10-6_BOQ-Puma-Update (02July, 2008)-R1 4 7" xfId="33611"/>
    <cellStyle name="T_NHUA TAN HOA 10-6_BOQ-Puma-Update (02July, 2008)-R1 5" xfId="33612"/>
    <cellStyle name="T_NHUA TAN HOA 10-6_BOQ-Puma-Update (02July, 2008)-R1 5 2" xfId="33613"/>
    <cellStyle name="T_NHUA TAN HOA 10-6_BOQ-Puma-Update (02July, 2008)-R1 5 2 2" xfId="33614"/>
    <cellStyle name="T_NHUA TAN HOA 10-6_BOQ-Puma-Update (02July, 2008)-R1 5 3" xfId="33615"/>
    <cellStyle name="T_NHUA TAN HOA 10-6_BOQ-Puma-Update (02July, 2008)-R1 5 3 2" xfId="33616"/>
    <cellStyle name="T_NHUA TAN HOA 10-6_BOQ-Puma-Update (02July, 2008)-R1 5 4" xfId="33617"/>
    <cellStyle name="T_NHUA TAN HOA 10-6_BOQ-Puma-Update (02July, 2008)-R1 5 4 2" xfId="20187"/>
    <cellStyle name="T_NHUA TAN HOA 10-6_BOQ-Puma-Update (02July, 2008)-R1 5 5" xfId="33618"/>
    <cellStyle name="T_NHUA TAN HOA 10-6_BOQ-Puma-Update (02July, 2008)-R1 5 5 2" xfId="33619"/>
    <cellStyle name="T_NHUA TAN HOA 10-6_BOQ-Puma-Update (02July, 2008)-R1 5 6" xfId="736"/>
    <cellStyle name="T_NHUA TAN HOA 10-6_BOQ-Puma-Update (02July, 2008)-R1 5 6 2" xfId="33620"/>
    <cellStyle name="T_NHUA TAN HOA 10-6_BOQ-Puma-Update (02July, 2008)-R1 5 7" xfId="33621"/>
    <cellStyle name="T_NHUA TAN HOA 10-6_BOQ-Puma-Update (02July, 2008)-R1 6" xfId="12445"/>
    <cellStyle name="T_NHUA TAN HOA 10-6_BOQ-Puma-Update (02July, 2008)-R1 6 2" xfId="8017"/>
    <cellStyle name="T_NHUA TAN HOA 10-6_BOQ-Puma-Update (02July, 2008)-R1 6 2 2" xfId="33622"/>
    <cellStyle name="T_NHUA TAN HOA 10-6_BOQ-Puma-Update (02July, 2008)-R1 6 3" xfId="12447"/>
    <cellStyle name="T_NHUA TAN HOA 10-6_BOQ-Puma-Update (02July, 2008)-R1 6 3 2" xfId="33623"/>
    <cellStyle name="T_NHUA TAN HOA 10-6_BOQ-Puma-Update (02July, 2008)-R1 6 4" xfId="3747"/>
    <cellStyle name="T_NHUA TAN HOA 10-6_BOQ-Puma-Update (02July, 2008)-R1 6 4 2" xfId="33624"/>
    <cellStyle name="T_NHUA TAN HOA 10-6_BOQ-Puma-Update (02July, 2008)-R1 6 5" xfId="33625"/>
    <cellStyle name="T_NHUA TAN HOA 10-6_BOQ-Puma-Update (02July, 2008)-R1 6 5 2" xfId="33626"/>
    <cellStyle name="T_NHUA TAN HOA 10-6_BOQ-Puma-Update (02July, 2008)-R1 6 6" xfId="33627"/>
    <cellStyle name="T_NHUA TAN HOA 10-6_BOQ-Puma-Update (02July, 2008)-R1 6 6 2" xfId="33628"/>
    <cellStyle name="T_NHUA TAN HOA 10-6_BOQ-Puma-Update (02July, 2008)-R1 6 7" xfId="33629"/>
    <cellStyle name="T_NHUA TAN HOA 10-6_BOQ-Puma-Update (02July, 2008)-R1 7" xfId="8906"/>
    <cellStyle name="T_NHUA TAN HOA 10-6_BOQ-Puma-Update (02July, 2008)-R1 7 2" xfId="33631"/>
    <cellStyle name="T_NHUA TAN HOA 10-6_BOQ-Puma-Update (02July, 2008)-R1 8" xfId="12452"/>
    <cellStyle name="T_NHUA TAN HOA 10-6_BOQ-Puma-Update (02July, 2008)-R1 8 2" xfId="27558"/>
    <cellStyle name="T_NHUA TAN HOA 10-6_BOQ-Puma-Update (02July, 2008)-R1 9" xfId="12455"/>
    <cellStyle name="T_NHUA TAN HOA 10-6_BOQ-Puma-Update (02July, 2008)-R1 9 2" xfId="33633"/>
    <cellStyle name="T_NHUA TAN HOA 10-6_Du toan BONFIGLIOLI-071126" xfId="30539"/>
    <cellStyle name="T_NHUA TAN HOA 10-6_Du toan BONFIGLIOLI-071126 10" xfId="17357"/>
    <cellStyle name="T_NHUA TAN HOA 10-6_Du toan BONFIGLIOLI-071126 10 2" xfId="33634"/>
    <cellStyle name="T_NHUA TAN HOA 10-6_Du toan BONFIGLIOLI-071126 11" xfId="33635"/>
    <cellStyle name="T_NHUA TAN HOA 10-6_Du toan BONFIGLIOLI-071126 11 2" xfId="33636"/>
    <cellStyle name="T_NHUA TAN HOA 10-6_Du toan BONFIGLIOLI-071126 2" xfId="33638"/>
    <cellStyle name="T_NHUA TAN HOA 10-6_Du toan BONFIGLIOLI-071126 2 2" xfId="33639"/>
    <cellStyle name="T_NHUA TAN HOA 10-6_Du toan BONFIGLIOLI-071126 2 2 2" xfId="33640"/>
    <cellStyle name="T_NHUA TAN HOA 10-6_Du toan BONFIGLIOLI-071126 2 2 2 2" xfId="33641"/>
    <cellStyle name="T_NHUA TAN HOA 10-6_Du toan BONFIGLIOLI-071126 2 2 3" xfId="33642"/>
    <cellStyle name="T_NHUA TAN HOA 10-6_Du toan BONFIGLIOLI-071126 2 2 3 2" xfId="17939"/>
    <cellStyle name="T_NHUA TAN HOA 10-6_Du toan BONFIGLIOLI-071126 2 2 4" xfId="33643"/>
    <cellStyle name="T_NHUA TAN HOA 10-6_Du toan BONFIGLIOLI-071126 2 2 4 2" xfId="17944"/>
    <cellStyle name="T_NHUA TAN HOA 10-6_Du toan BONFIGLIOLI-071126 2 2 5" xfId="17947"/>
    <cellStyle name="T_NHUA TAN HOA 10-6_Du toan BONFIGLIOLI-071126 2 2 5 2" xfId="33644"/>
    <cellStyle name="T_NHUA TAN HOA 10-6_Du toan BONFIGLIOLI-071126 2 2 6" xfId="33646"/>
    <cellStyle name="T_NHUA TAN HOA 10-6_Du toan BONFIGLIOLI-071126 2 2 6 2" xfId="33648"/>
    <cellStyle name="T_NHUA TAN HOA 10-6_Du toan BONFIGLIOLI-071126 2 2 7" xfId="5331"/>
    <cellStyle name="T_NHUA TAN HOA 10-6_Du toan BONFIGLIOLI-071126 2 3" xfId="17513"/>
    <cellStyle name="T_NHUA TAN HOA 10-6_Du toan BONFIGLIOLI-071126 2 3 2" xfId="11157"/>
    <cellStyle name="T_NHUA TAN HOA 10-6_Du toan BONFIGLIOLI-071126 2 3 2 2" xfId="33034"/>
    <cellStyle name="T_NHUA TAN HOA 10-6_Du toan BONFIGLIOLI-071126 2 3 3" xfId="11165"/>
    <cellStyle name="T_NHUA TAN HOA 10-6_Du toan BONFIGLIOLI-071126 2 3 3 2" xfId="4097"/>
    <cellStyle name="T_NHUA TAN HOA 10-6_Du toan BONFIGLIOLI-071126 2 3 4" xfId="11170"/>
    <cellStyle name="T_NHUA TAN HOA 10-6_Du toan BONFIGLIOLI-071126 2 3 4 2" xfId="1608"/>
    <cellStyle name="T_NHUA TAN HOA 10-6_Du toan BONFIGLIOLI-071126 2 3 5" xfId="10926"/>
    <cellStyle name="T_NHUA TAN HOA 10-6_Du toan BONFIGLIOLI-071126 2 3 5 2" xfId="3179"/>
    <cellStyle name="T_NHUA TAN HOA 10-6_Du toan BONFIGLIOLI-071126 2 3 6" xfId="2883"/>
    <cellStyle name="T_NHUA TAN HOA 10-6_Du toan BONFIGLIOLI-071126 2 3 6 2" xfId="8107"/>
    <cellStyle name="T_NHUA TAN HOA 10-6_Du toan BONFIGLIOLI-071126 2 3 7" xfId="7938"/>
    <cellStyle name="T_NHUA TAN HOA 10-6_Du toan BONFIGLIOLI-071126 2 4" xfId="21778"/>
    <cellStyle name="T_NHUA TAN HOA 10-6_Du toan BONFIGLIOLI-071126 2 4 2" xfId="5416"/>
    <cellStyle name="T_NHUA TAN HOA 10-6_Du toan BONFIGLIOLI-071126 2 5" xfId="21780"/>
    <cellStyle name="T_NHUA TAN HOA 10-6_Du toan BONFIGLIOLI-071126 2 5 2" xfId="10137"/>
    <cellStyle name="T_NHUA TAN HOA 10-6_Du toan BONFIGLIOLI-071126 2 6" xfId="6277"/>
    <cellStyle name="T_NHUA TAN HOA 10-6_Du toan BONFIGLIOLI-071126 2 6 2" xfId="11244"/>
    <cellStyle name="T_NHUA TAN HOA 10-6_Du toan BONFIGLIOLI-071126 2 7" xfId="21783"/>
    <cellStyle name="T_NHUA TAN HOA 10-6_Du toan BONFIGLIOLI-071126 2 7 2" xfId="11276"/>
    <cellStyle name="T_NHUA TAN HOA 10-6_Du toan BONFIGLIOLI-071126 2 8" xfId="21786"/>
    <cellStyle name="T_NHUA TAN HOA 10-6_Du toan BONFIGLIOLI-071126 2 8 2" xfId="25410"/>
    <cellStyle name="T_NHUA TAN HOA 10-6_Du toan BONFIGLIOLI-071126 3" xfId="33649"/>
    <cellStyle name="T_NHUA TAN HOA 10-6_Du toan BONFIGLIOLI-071126 3 2" xfId="269"/>
    <cellStyle name="T_NHUA TAN HOA 10-6_Du toan BONFIGLIOLI-071126 3 2 2" xfId="33650"/>
    <cellStyle name="T_NHUA TAN HOA 10-6_Du toan BONFIGLIOLI-071126 3 2 2 2" xfId="1267"/>
    <cellStyle name="T_NHUA TAN HOA 10-6_Du toan BONFIGLIOLI-071126 3 2 3" xfId="33651"/>
    <cellStyle name="T_NHUA TAN HOA 10-6_Du toan BONFIGLIOLI-071126 3 2 3 2" xfId="33652"/>
    <cellStyle name="T_NHUA TAN HOA 10-6_Du toan BONFIGLIOLI-071126 3 2 4" xfId="22217"/>
    <cellStyle name="T_NHUA TAN HOA 10-6_Du toan BONFIGLIOLI-071126 3 2 4 2" xfId="33653"/>
    <cellStyle name="T_NHUA TAN HOA 10-6_Du toan BONFIGLIOLI-071126 3 2 5" xfId="29400"/>
    <cellStyle name="T_NHUA TAN HOA 10-6_Du toan BONFIGLIOLI-071126 3 2 5 2" xfId="33654"/>
    <cellStyle name="T_NHUA TAN HOA 10-6_Du toan BONFIGLIOLI-071126 3 2 6" xfId="33655"/>
    <cellStyle name="T_NHUA TAN HOA 10-6_Du toan BONFIGLIOLI-071126 3 2 6 2" xfId="33656"/>
    <cellStyle name="T_NHUA TAN HOA 10-6_Du toan BONFIGLIOLI-071126 3 2 7" xfId="10809"/>
    <cellStyle name="T_NHUA TAN HOA 10-6_Du toan BONFIGLIOLI-071126 3 3" xfId="17518"/>
    <cellStyle name="T_NHUA TAN HOA 10-6_Du toan BONFIGLIOLI-071126 3 3 2" xfId="33657"/>
    <cellStyle name="T_NHUA TAN HOA 10-6_Du toan BONFIGLIOLI-071126 3 3 2 2" xfId="1235"/>
    <cellStyle name="T_NHUA TAN HOA 10-6_Du toan BONFIGLIOLI-071126 3 3 3" xfId="23587"/>
    <cellStyle name="T_NHUA TAN HOA 10-6_Du toan BONFIGLIOLI-071126 3 3 3 2" xfId="23100"/>
    <cellStyle name="T_NHUA TAN HOA 10-6_Du toan BONFIGLIOLI-071126 3 3 4" xfId="3157"/>
    <cellStyle name="T_NHUA TAN HOA 10-6_Du toan BONFIGLIOLI-071126 3 3 4 2" xfId="23130"/>
    <cellStyle name="T_NHUA TAN HOA 10-6_Du toan BONFIGLIOLI-071126 3 3 5" xfId="29403"/>
    <cellStyle name="T_NHUA TAN HOA 10-6_Du toan BONFIGLIOLI-071126 3 3 5 2" xfId="33658"/>
    <cellStyle name="T_NHUA TAN HOA 10-6_Du toan BONFIGLIOLI-071126 3 3 6" xfId="33659"/>
    <cellStyle name="T_NHUA TAN HOA 10-6_Du toan BONFIGLIOLI-071126 3 3 6 2" xfId="33660"/>
    <cellStyle name="T_NHUA TAN HOA 10-6_Du toan BONFIGLIOLI-071126 3 3 7" xfId="8505"/>
    <cellStyle name="T_NHUA TAN HOA 10-6_Du toan BONFIGLIOLI-071126 3 4" xfId="5392"/>
    <cellStyle name="T_NHUA TAN HOA 10-6_Du toan BONFIGLIOLI-071126 3 4 2" xfId="33661"/>
    <cellStyle name="T_NHUA TAN HOA 10-6_Du toan BONFIGLIOLI-071126 3 5" xfId="33662"/>
    <cellStyle name="T_NHUA TAN HOA 10-6_Du toan BONFIGLIOLI-071126 3 5 2" xfId="3519"/>
    <cellStyle name="T_NHUA TAN HOA 10-6_Du toan BONFIGLIOLI-071126 3 6" xfId="25415"/>
    <cellStyle name="T_NHUA TAN HOA 10-6_Du toan BONFIGLIOLI-071126 3 6 2" xfId="33663"/>
    <cellStyle name="T_NHUA TAN HOA 10-6_Du toan BONFIGLIOLI-071126 3 7" xfId="33664"/>
    <cellStyle name="T_NHUA TAN HOA 10-6_Du toan BONFIGLIOLI-071126 3 7 2" xfId="30420"/>
    <cellStyle name="T_NHUA TAN HOA 10-6_Du toan BONFIGLIOLI-071126 3 8" xfId="33665"/>
    <cellStyle name="T_NHUA TAN HOA 10-6_Du toan BONFIGLIOLI-071126 3 8 2" xfId="30432"/>
    <cellStyle name="T_NHUA TAN HOA 10-6_Du toan BONFIGLIOLI-071126 4" xfId="33666"/>
    <cellStyle name="T_NHUA TAN HOA 10-6_Du toan BONFIGLIOLI-071126 4 2" xfId="33668"/>
    <cellStyle name="T_NHUA TAN HOA 10-6_Du toan BONFIGLIOLI-071126 4 2 2" xfId="33669"/>
    <cellStyle name="T_NHUA TAN HOA 10-6_Du toan BONFIGLIOLI-071126 4 3" xfId="21789"/>
    <cellStyle name="T_NHUA TAN HOA 10-6_Du toan BONFIGLIOLI-071126 4 3 2" xfId="33670"/>
    <cellStyle name="T_NHUA TAN HOA 10-6_Du toan BONFIGLIOLI-071126 4 4" xfId="33672"/>
    <cellStyle name="T_NHUA TAN HOA 10-6_Du toan BONFIGLIOLI-071126 4 4 2" xfId="33673"/>
    <cellStyle name="T_NHUA TAN HOA 10-6_Du toan BONFIGLIOLI-071126 4 5" xfId="33674"/>
    <cellStyle name="T_NHUA TAN HOA 10-6_Du toan BONFIGLIOLI-071126 4 5 2" xfId="33675"/>
    <cellStyle name="T_NHUA TAN HOA 10-6_Du toan BONFIGLIOLI-071126 4 6" xfId="5480"/>
    <cellStyle name="T_NHUA TAN HOA 10-6_Du toan BONFIGLIOLI-071126 4 6 2" xfId="31435"/>
    <cellStyle name="T_NHUA TAN HOA 10-6_Du toan BONFIGLIOLI-071126 4 7" xfId="31437"/>
    <cellStyle name="T_NHUA TAN HOA 10-6_Du toan BONFIGLIOLI-071126 5" xfId="29458"/>
    <cellStyle name="T_NHUA TAN HOA 10-6_Du toan BONFIGLIOLI-071126 5 2" xfId="33676"/>
    <cellStyle name="T_NHUA TAN HOA 10-6_Du toan BONFIGLIOLI-071126 5 2 2" xfId="33677"/>
    <cellStyle name="T_NHUA TAN HOA 10-6_Du toan BONFIGLIOLI-071126 5 3" xfId="21795"/>
    <cellStyle name="T_NHUA TAN HOA 10-6_Du toan BONFIGLIOLI-071126 5 3 2" xfId="33678"/>
    <cellStyle name="T_NHUA TAN HOA 10-6_Du toan BONFIGLIOLI-071126 5 4" xfId="33680"/>
    <cellStyle name="T_NHUA TAN HOA 10-6_Du toan BONFIGLIOLI-071126 5 4 2" xfId="33681"/>
    <cellStyle name="T_NHUA TAN HOA 10-6_Du toan BONFIGLIOLI-071126 5 5" xfId="33682"/>
    <cellStyle name="T_NHUA TAN HOA 10-6_Du toan BONFIGLIOLI-071126 5 5 2" xfId="33683"/>
    <cellStyle name="T_NHUA TAN HOA 10-6_Du toan BONFIGLIOLI-071126 5 6" xfId="25420"/>
    <cellStyle name="T_NHUA TAN HOA 10-6_Du toan BONFIGLIOLI-071126 5 6 2" xfId="31445"/>
    <cellStyle name="T_NHUA TAN HOA 10-6_Du toan BONFIGLIOLI-071126 5 7" xfId="31447"/>
    <cellStyle name="T_NHUA TAN HOA 10-6_Du toan BONFIGLIOLI-071126 6" xfId="5909"/>
    <cellStyle name="T_NHUA TAN HOA 10-6_Du toan BONFIGLIOLI-071126 6 2" xfId="33684"/>
    <cellStyle name="T_NHUA TAN HOA 10-6_Du toan BONFIGLIOLI-071126 6 2 2" xfId="29416"/>
    <cellStyle name="T_NHUA TAN HOA 10-6_Du toan BONFIGLIOLI-071126 6 3" xfId="21802"/>
    <cellStyle name="T_NHUA TAN HOA 10-6_Du toan BONFIGLIOLI-071126 6 3 2" xfId="33685"/>
    <cellStyle name="T_NHUA TAN HOA 10-6_Du toan BONFIGLIOLI-071126 6 4" xfId="33686"/>
    <cellStyle name="T_NHUA TAN HOA 10-6_Du toan BONFIGLIOLI-071126 6 4 2" xfId="33687"/>
    <cellStyle name="T_NHUA TAN HOA 10-6_Du toan BONFIGLIOLI-071126 6 5" xfId="33688"/>
    <cellStyle name="T_NHUA TAN HOA 10-6_Du toan BONFIGLIOLI-071126 6 5 2" xfId="33689"/>
    <cellStyle name="T_NHUA TAN HOA 10-6_Du toan BONFIGLIOLI-071126 6 6" xfId="25425"/>
    <cellStyle name="T_NHUA TAN HOA 10-6_Du toan BONFIGLIOLI-071126 6 6 2" xfId="33690"/>
    <cellStyle name="T_NHUA TAN HOA 10-6_Du toan BONFIGLIOLI-071126 6 7" xfId="33691"/>
    <cellStyle name="T_NHUA TAN HOA 10-6_Du toan BONFIGLIOLI-071126 7" xfId="4031"/>
    <cellStyle name="T_NHUA TAN HOA 10-6_Du toan BONFIGLIOLI-071126 7 2" xfId="33692"/>
    <cellStyle name="T_NHUA TAN HOA 10-6_Du toan BONFIGLIOLI-071126 8" xfId="33693"/>
    <cellStyle name="T_NHUA TAN HOA 10-6_Du toan BONFIGLIOLI-071126 8 2" xfId="33694"/>
    <cellStyle name="T_NHUA TAN HOA 10-6_Du toan BONFIGLIOLI-071126 9" xfId="33695"/>
    <cellStyle name="T_NHUA TAN HOA 10-6_Du toan BONFIGLIOLI-071126 9 2" xfId="33696"/>
    <cellStyle name="T_NHUA TAN HOA 10-6_Du toan BONFIGLIOLI-071126_General Quotation 5-1-2008" xfId="12868"/>
    <cellStyle name="T_NHUA TAN HOA 10-6_Du toan BONFIGLIOLI-071126_General Quotation 5-1-2008 10" xfId="11490"/>
    <cellStyle name="T_NHUA TAN HOA 10-6_Du toan BONFIGLIOLI-071126_General Quotation 5-1-2008 10 2" xfId="33096"/>
    <cellStyle name="T_NHUA TAN HOA 10-6_Du toan BONFIGLIOLI-071126_General Quotation 5-1-2008 11" xfId="33099"/>
    <cellStyle name="T_NHUA TAN HOA 10-6_Du toan BONFIGLIOLI-071126_General Quotation 5-1-2008 11 2" xfId="33102"/>
    <cellStyle name="T_NHUA TAN HOA 10-6_Du toan BONFIGLIOLI-071126_General Quotation 5-1-2008 2" xfId="4851"/>
    <cellStyle name="T_NHUA TAN HOA 10-6_Du toan BONFIGLIOLI-071126_General Quotation 5-1-2008 2 2" xfId="12872"/>
    <cellStyle name="T_NHUA TAN HOA 10-6_Du toan BONFIGLIOLI-071126_General Quotation 5-1-2008 2 2 2" xfId="12880"/>
    <cellStyle name="T_NHUA TAN HOA 10-6_Du toan BONFIGLIOLI-071126_General Quotation 5-1-2008 2 2 2 2" xfId="33439"/>
    <cellStyle name="T_NHUA TAN HOA 10-6_Du toan BONFIGLIOLI-071126_General Quotation 5-1-2008 2 2 3" xfId="33444"/>
    <cellStyle name="T_NHUA TAN HOA 10-6_Du toan BONFIGLIOLI-071126_General Quotation 5-1-2008 2 2 3 2" xfId="33448"/>
    <cellStyle name="T_NHUA TAN HOA 10-6_Du toan BONFIGLIOLI-071126_General Quotation 5-1-2008 2 2 4" xfId="24065"/>
    <cellStyle name="T_NHUA TAN HOA 10-6_Du toan BONFIGLIOLI-071126_General Quotation 5-1-2008 2 2 4 2" xfId="33451"/>
    <cellStyle name="T_NHUA TAN HOA 10-6_Du toan BONFIGLIOLI-071126_General Quotation 5-1-2008 2 2 5" xfId="30471"/>
    <cellStyle name="T_NHUA TAN HOA 10-6_Du toan BONFIGLIOLI-071126_General Quotation 5-1-2008 2 2 5 2" xfId="33697"/>
    <cellStyle name="T_NHUA TAN HOA 10-6_Du toan BONFIGLIOLI-071126_General Quotation 5-1-2008 2 2 6" xfId="2876"/>
    <cellStyle name="T_NHUA TAN HOA 10-6_Du toan BONFIGLIOLI-071126_General Quotation 5-1-2008 2 2 6 2" xfId="33698"/>
    <cellStyle name="T_NHUA TAN HOA 10-6_Du toan BONFIGLIOLI-071126_General Quotation 5-1-2008 2 2 7" xfId="2905"/>
    <cellStyle name="T_NHUA TAN HOA 10-6_Du toan BONFIGLIOLI-071126_General Quotation 5-1-2008 2 3" xfId="12884"/>
    <cellStyle name="T_NHUA TAN HOA 10-6_Du toan BONFIGLIOLI-071126_General Quotation 5-1-2008 2 3 2" xfId="12890"/>
    <cellStyle name="T_NHUA TAN HOA 10-6_Du toan BONFIGLIOLI-071126_General Quotation 5-1-2008 2 3 2 2" xfId="13294"/>
    <cellStyle name="T_NHUA TAN HOA 10-6_Du toan BONFIGLIOLI-071126_General Quotation 5-1-2008 2 3 3" xfId="14575"/>
    <cellStyle name="T_NHUA TAN HOA 10-6_Du toan BONFIGLIOLI-071126_General Quotation 5-1-2008 2 3 3 2" xfId="33463"/>
    <cellStyle name="T_NHUA TAN HOA 10-6_Du toan BONFIGLIOLI-071126_General Quotation 5-1-2008 2 3 4" xfId="24071"/>
    <cellStyle name="T_NHUA TAN HOA 10-6_Du toan BONFIGLIOLI-071126_General Quotation 5-1-2008 2 3 4 2" xfId="3037"/>
    <cellStyle name="T_NHUA TAN HOA 10-6_Du toan BONFIGLIOLI-071126_General Quotation 5-1-2008 2 3 5" xfId="30474"/>
    <cellStyle name="T_NHUA TAN HOA 10-6_Du toan BONFIGLIOLI-071126_General Quotation 5-1-2008 2 3 5 2" xfId="33699"/>
    <cellStyle name="T_NHUA TAN HOA 10-6_Du toan BONFIGLIOLI-071126_General Quotation 5-1-2008 2 3 6" xfId="31489"/>
    <cellStyle name="T_NHUA TAN HOA 10-6_Du toan BONFIGLIOLI-071126_General Quotation 5-1-2008 2 3 6 2" xfId="30656"/>
    <cellStyle name="T_NHUA TAN HOA 10-6_Du toan BONFIGLIOLI-071126_General Quotation 5-1-2008 2 3 7" xfId="33700"/>
    <cellStyle name="T_NHUA TAN HOA 10-6_Du toan BONFIGLIOLI-071126_General Quotation 5-1-2008 2 4" xfId="12896"/>
    <cellStyle name="T_NHUA TAN HOA 10-6_Du toan BONFIGLIOLI-071126_General Quotation 5-1-2008 2 4 2" xfId="12901"/>
    <cellStyle name="T_NHUA TAN HOA 10-6_Du toan BONFIGLIOLI-071126_General Quotation 5-1-2008 2 5" xfId="5260"/>
    <cellStyle name="T_NHUA TAN HOA 10-6_Du toan BONFIGLIOLI-071126_General Quotation 5-1-2008 2 5 2" xfId="12905"/>
    <cellStyle name="T_NHUA TAN HOA 10-6_Du toan BONFIGLIOLI-071126_General Quotation 5-1-2008 2 6" xfId="12910"/>
    <cellStyle name="T_NHUA TAN HOA 10-6_Du toan BONFIGLIOLI-071126_General Quotation 5-1-2008 2 6 2" xfId="12008"/>
    <cellStyle name="T_NHUA TAN HOA 10-6_Du toan BONFIGLIOLI-071126_General Quotation 5-1-2008 2 7" xfId="12914"/>
    <cellStyle name="T_NHUA TAN HOA 10-6_Du toan BONFIGLIOLI-071126_General Quotation 5-1-2008 2 7 2" xfId="33701"/>
    <cellStyle name="T_NHUA TAN HOA 10-6_Du toan BONFIGLIOLI-071126_General Quotation 5-1-2008 2 8" xfId="33702"/>
    <cellStyle name="T_NHUA TAN HOA 10-6_Du toan BONFIGLIOLI-071126_General Quotation 5-1-2008 2 8 2" xfId="33703"/>
    <cellStyle name="T_NHUA TAN HOA 10-6_Du toan BONFIGLIOLI-071126_General Quotation 5-1-2008 3" xfId="12918"/>
    <cellStyle name="T_NHUA TAN HOA 10-6_Du toan BONFIGLIOLI-071126_General Quotation 5-1-2008 3 2" xfId="12924"/>
    <cellStyle name="T_NHUA TAN HOA 10-6_Du toan BONFIGLIOLI-071126_General Quotation 5-1-2008 3 2 2" xfId="12931"/>
    <cellStyle name="T_NHUA TAN HOA 10-6_Du toan BONFIGLIOLI-071126_General Quotation 5-1-2008 3 2 2 2" xfId="12734"/>
    <cellStyle name="T_NHUA TAN HOA 10-6_Du toan BONFIGLIOLI-071126_General Quotation 5-1-2008 3 2 3" xfId="29432"/>
    <cellStyle name="T_NHUA TAN HOA 10-6_Du toan BONFIGLIOLI-071126_General Quotation 5-1-2008 3 2 3 2" xfId="930"/>
    <cellStyle name="T_NHUA TAN HOA 10-6_Du toan BONFIGLIOLI-071126_General Quotation 5-1-2008 3 2 4" xfId="24109"/>
    <cellStyle name="T_NHUA TAN HOA 10-6_Du toan BONFIGLIOLI-071126_General Quotation 5-1-2008 3 2 4 2" xfId="33704"/>
    <cellStyle name="T_NHUA TAN HOA 10-6_Du toan BONFIGLIOLI-071126_General Quotation 5-1-2008 3 2 5" xfId="33705"/>
    <cellStyle name="T_NHUA TAN HOA 10-6_Du toan BONFIGLIOLI-071126_General Quotation 5-1-2008 3 2 5 2" xfId="33706"/>
    <cellStyle name="T_NHUA TAN HOA 10-6_Du toan BONFIGLIOLI-071126_General Quotation 5-1-2008 3 2 6" xfId="33707"/>
    <cellStyle name="T_NHUA TAN HOA 10-6_Du toan BONFIGLIOLI-071126_General Quotation 5-1-2008 3 2 6 2" xfId="33708"/>
    <cellStyle name="T_NHUA TAN HOA 10-6_Du toan BONFIGLIOLI-071126_General Quotation 5-1-2008 3 2 7" xfId="33709"/>
    <cellStyle name="T_NHUA TAN HOA 10-6_Du toan BONFIGLIOLI-071126_General Quotation 5-1-2008 3 3" xfId="12936"/>
    <cellStyle name="T_NHUA TAN HOA 10-6_Du toan BONFIGLIOLI-071126_General Quotation 5-1-2008 3 3 2" xfId="12379"/>
    <cellStyle name="T_NHUA TAN HOA 10-6_Du toan BONFIGLIOLI-071126_General Quotation 5-1-2008 3 3 2 2" xfId="14881"/>
    <cellStyle name="T_NHUA TAN HOA 10-6_Du toan BONFIGLIOLI-071126_General Quotation 5-1-2008 3 3 3" xfId="12386"/>
    <cellStyle name="T_NHUA TAN HOA 10-6_Du toan BONFIGLIOLI-071126_General Quotation 5-1-2008 3 3 3 2" xfId="12393"/>
    <cellStyle name="T_NHUA TAN HOA 10-6_Du toan BONFIGLIOLI-071126_General Quotation 5-1-2008 3 3 4" xfId="12397"/>
    <cellStyle name="T_NHUA TAN HOA 10-6_Du toan BONFIGLIOLI-071126_General Quotation 5-1-2008 3 3 4 2" xfId="14884"/>
    <cellStyle name="T_NHUA TAN HOA 10-6_Du toan BONFIGLIOLI-071126_General Quotation 5-1-2008 3 3 5" xfId="6305"/>
    <cellStyle name="T_NHUA TAN HOA 10-6_Du toan BONFIGLIOLI-071126_General Quotation 5-1-2008 3 3 5 2" xfId="8740"/>
    <cellStyle name="T_NHUA TAN HOA 10-6_Du toan BONFIGLIOLI-071126_General Quotation 5-1-2008 3 3 6" xfId="5818"/>
    <cellStyle name="T_NHUA TAN HOA 10-6_Du toan BONFIGLIOLI-071126_General Quotation 5-1-2008 3 3 6 2" xfId="7659"/>
    <cellStyle name="T_NHUA TAN HOA 10-6_Du toan BONFIGLIOLI-071126_General Quotation 5-1-2008 3 3 7" xfId="4757"/>
    <cellStyle name="T_NHUA TAN HOA 10-6_Du toan BONFIGLIOLI-071126_General Quotation 5-1-2008 3 4" xfId="2113"/>
    <cellStyle name="T_NHUA TAN HOA 10-6_Du toan BONFIGLIOLI-071126_General Quotation 5-1-2008 3 4 2" xfId="12449"/>
    <cellStyle name="T_NHUA TAN HOA 10-6_Du toan BONFIGLIOLI-071126_General Quotation 5-1-2008 3 5" xfId="12941"/>
    <cellStyle name="T_NHUA TAN HOA 10-6_Du toan BONFIGLIOLI-071126_General Quotation 5-1-2008 3 5 2" xfId="5403"/>
    <cellStyle name="T_NHUA TAN HOA 10-6_Du toan BONFIGLIOLI-071126_General Quotation 5-1-2008 3 6" xfId="12944"/>
    <cellStyle name="T_NHUA TAN HOA 10-6_Du toan BONFIGLIOLI-071126_General Quotation 5-1-2008 3 6 2" xfId="12948"/>
    <cellStyle name="T_NHUA TAN HOA 10-6_Du toan BONFIGLIOLI-071126_General Quotation 5-1-2008 3 7" xfId="12952"/>
    <cellStyle name="T_NHUA TAN HOA 10-6_Du toan BONFIGLIOLI-071126_General Quotation 5-1-2008 3 7 2" xfId="33710"/>
    <cellStyle name="T_NHUA TAN HOA 10-6_Du toan BONFIGLIOLI-071126_General Quotation 5-1-2008 3 8" xfId="33711"/>
    <cellStyle name="T_NHUA TAN HOA 10-6_Du toan BONFIGLIOLI-071126_General Quotation 5-1-2008 3 8 2" xfId="14909"/>
    <cellStyle name="T_NHUA TAN HOA 10-6_Du toan BONFIGLIOLI-071126_General Quotation 5-1-2008 4" xfId="12957"/>
    <cellStyle name="T_NHUA TAN HOA 10-6_Du toan BONFIGLIOLI-071126_General Quotation 5-1-2008 4 2" xfId="10272"/>
    <cellStyle name="T_NHUA TAN HOA 10-6_Du toan BONFIGLIOLI-071126_General Quotation 5-1-2008 4 2 2" xfId="29470"/>
    <cellStyle name="T_NHUA TAN HOA 10-6_Du toan BONFIGLIOLI-071126_General Quotation 5-1-2008 4 3" xfId="33712"/>
    <cellStyle name="T_NHUA TAN HOA 10-6_Du toan BONFIGLIOLI-071126_General Quotation 5-1-2008 4 3 2" xfId="5352"/>
    <cellStyle name="T_NHUA TAN HOA 10-6_Du toan BONFIGLIOLI-071126_General Quotation 5-1-2008 4 4" xfId="33713"/>
    <cellStyle name="T_NHUA TAN HOA 10-6_Du toan BONFIGLIOLI-071126_General Quotation 5-1-2008 4 4 2" xfId="28282"/>
    <cellStyle name="T_NHUA TAN HOA 10-6_Du toan BONFIGLIOLI-071126_General Quotation 5-1-2008 4 5" xfId="33714"/>
    <cellStyle name="T_NHUA TAN HOA 10-6_Du toan BONFIGLIOLI-071126_General Quotation 5-1-2008 4 5 2" xfId="28295"/>
    <cellStyle name="T_NHUA TAN HOA 10-6_Du toan BONFIGLIOLI-071126_General Quotation 5-1-2008 4 6" xfId="33715"/>
    <cellStyle name="T_NHUA TAN HOA 10-6_Du toan BONFIGLIOLI-071126_General Quotation 5-1-2008 4 6 2" xfId="28309"/>
    <cellStyle name="T_NHUA TAN HOA 10-6_Du toan BONFIGLIOLI-071126_General Quotation 5-1-2008 4 7" xfId="29728"/>
    <cellStyle name="T_NHUA TAN HOA 10-6_Du toan BONFIGLIOLI-071126_General Quotation 5-1-2008 5" xfId="12965"/>
    <cellStyle name="T_NHUA TAN HOA 10-6_Du toan BONFIGLIOLI-071126_General Quotation 5-1-2008 5 2" xfId="12974"/>
    <cellStyle name="T_NHUA TAN HOA 10-6_Du toan BONFIGLIOLI-071126_General Quotation 5-1-2008 5 2 2" xfId="15336"/>
    <cellStyle name="T_NHUA TAN HOA 10-6_Du toan BONFIGLIOLI-071126_General Quotation 5-1-2008 5 3" xfId="33717"/>
    <cellStyle name="T_NHUA TAN HOA 10-6_Du toan BONFIGLIOLI-071126_General Quotation 5-1-2008 5 3 2" xfId="19323"/>
    <cellStyle name="T_NHUA TAN HOA 10-6_Du toan BONFIGLIOLI-071126_General Quotation 5-1-2008 5 4" xfId="33718"/>
    <cellStyle name="T_NHUA TAN HOA 10-6_Du toan BONFIGLIOLI-071126_General Quotation 5-1-2008 5 4 2" xfId="28369"/>
    <cellStyle name="T_NHUA TAN HOA 10-6_Du toan BONFIGLIOLI-071126_General Quotation 5-1-2008 5 5" xfId="33719"/>
    <cellStyle name="T_NHUA TAN HOA 10-6_Du toan BONFIGLIOLI-071126_General Quotation 5-1-2008 5 5 2" xfId="33720"/>
    <cellStyle name="T_NHUA TAN HOA 10-6_Du toan BONFIGLIOLI-071126_General Quotation 5-1-2008 5 6" xfId="33721"/>
    <cellStyle name="T_NHUA TAN HOA 10-6_Du toan BONFIGLIOLI-071126_General Quotation 5-1-2008 5 6 2" xfId="33723"/>
    <cellStyle name="T_NHUA TAN HOA 10-6_Du toan BONFIGLIOLI-071126_General Quotation 5-1-2008 5 7" xfId="29731"/>
    <cellStyle name="T_NHUA TAN HOA 10-6_Du toan BONFIGLIOLI-071126_General Quotation 5-1-2008 6" xfId="12984"/>
    <cellStyle name="T_NHUA TAN HOA 10-6_Du toan BONFIGLIOLI-071126_General Quotation 5-1-2008 6 2" xfId="5219"/>
    <cellStyle name="T_NHUA TAN HOA 10-6_Du toan BONFIGLIOLI-071126_General Quotation 5-1-2008 6 2 2" xfId="19352"/>
    <cellStyle name="T_NHUA TAN HOA 10-6_Du toan BONFIGLIOLI-071126_General Quotation 5-1-2008 6 3" xfId="33724"/>
    <cellStyle name="T_NHUA TAN HOA 10-6_Du toan BONFIGLIOLI-071126_General Quotation 5-1-2008 6 3 2" xfId="13872"/>
    <cellStyle name="T_NHUA TAN HOA 10-6_Du toan BONFIGLIOLI-071126_General Quotation 5-1-2008 6 4" xfId="33725"/>
    <cellStyle name="T_NHUA TAN HOA 10-6_Du toan BONFIGLIOLI-071126_General Quotation 5-1-2008 6 4 2" xfId="28403"/>
    <cellStyle name="T_NHUA TAN HOA 10-6_Du toan BONFIGLIOLI-071126_General Quotation 5-1-2008 6 5" xfId="33726"/>
    <cellStyle name="T_NHUA TAN HOA 10-6_Du toan BONFIGLIOLI-071126_General Quotation 5-1-2008 6 5 2" xfId="33727"/>
    <cellStyle name="T_NHUA TAN HOA 10-6_Du toan BONFIGLIOLI-071126_General Quotation 5-1-2008 6 6" xfId="33728"/>
    <cellStyle name="T_NHUA TAN HOA 10-6_Du toan BONFIGLIOLI-071126_General Quotation 5-1-2008 6 6 2" xfId="33730"/>
    <cellStyle name="T_NHUA TAN HOA 10-6_Du toan BONFIGLIOLI-071126_General Quotation 5-1-2008 6 7" xfId="33731"/>
    <cellStyle name="T_NHUA TAN HOA 10-6_Du toan BONFIGLIOLI-071126_General Quotation 5-1-2008 7" xfId="12989"/>
    <cellStyle name="T_NHUA TAN HOA 10-6_Du toan BONFIGLIOLI-071126_General Quotation 5-1-2008 7 2" xfId="12997"/>
    <cellStyle name="T_NHUA TAN HOA 10-6_Du toan BONFIGLIOLI-071126_General Quotation 5-1-2008 8" xfId="754"/>
    <cellStyle name="T_NHUA TAN HOA 10-6_Du toan BONFIGLIOLI-071126_General Quotation 5-1-2008 8 2" xfId="7350"/>
    <cellStyle name="T_NHUA TAN HOA 10-6_Du toan BONFIGLIOLI-071126_General Quotation 5-1-2008 9" xfId="13004"/>
    <cellStyle name="T_NHUA TAN HOA 10-6_Du toan BONFIGLIOLI-071126_General Quotation 5-1-2008 9 2" xfId="5316"/>
    <cellStyle name="T_NHUA TAN HOA 10-6_Du toan BONFIGLIOLI-071126_HUNG" xfId="19432"/>
    <cellStyle name="T_NHUA TAN HOA 10-6_Du toan BONFIGLIOLI-071126_HUNG 10" xfId="6730"/>
    <cellStyle name="T_NHUA TAN HOA 10-6_Du toan BONFIGLIOLI-071126_HUNG 10 2" xfId="1442"/>
    <cellStyle name="T_NHUA TAN HOA 10-6_Du toan BONFIGLIOLI-071126_HUNG 11" xfId="24496"/>
    <cellStyle name="T_NHUA TAN HOA 10-6_Du toan BONFIGLIOLI-071126_HUNG 11 2" xfId="10454"/>
    <cellStyle name="T_NHUA TAN HOA 10-6_Du toan BONFIGLIOLI-071126_HUNG 2" xfId="22379"/>
    <cellStyle name="T_NHUA TAN HOA 10-6_Du toan BONFIGLIOLI-071126_HUNG 2 2" xfId="22383"/>
    <cellStyle name="T_NHUA TAN HOA 10-6_Du toan BONFIGLIOLI-071126_HUNG 2 2 2" xfId="22385"/>
    <cellStyle name="T_NHUA TAN HOA 10-6_Du toan BONFIGLIOLI-071126_HUNG 2 2 2 2" xfId="5"/>
    <cellStyle name="T_NHUA TAN HOA 10-6_Du toan BONFIGLIOLI-071126_HUNG 2 2 3" xfId="33732"/>
    <cellStyle name="T_NHUA TAN HOA 10-6_Du toan BONFIGLIOLI-071126_HUNG 2 2 3 2" xfId="33733"/>
    <cellStyle name="T_NHUA TAN HOA 10-6_Du toan BONFIGLIOLI-071126_HUNG 2 2 4" xfId="2453"/>
    <cellStyle name="T_NHUA TAN HOA 10-6_Du toan BONFIGLIOLI-071126_HUNG 2 2 4 2" xfId="33735"/>
    <cellStyle name="T_NHUA TAN HOA 10-6_Du toan BONFIGLIOLI-071126_HUNG 2 2 5" xfId="33736"/>
    <cellStyle name="T_NHUA TAN HOA 10-6_Du toan BONFIGLIOLI-071126_HUNG 2 2 5 2" xfId="33738"/>
    <cellStyle name="T_NHUA TAN HOA 10-6_Du toan BONFIGLIOLI-071126_HUNG 2 2 6" xfId="33739"/>
    <cellStyle name="T_NHUA TAN HOA 10-6_Du toan BONFIGLIOLI-071126_HUNG 2 2 6 2" xfId="5190"/>
    <cellStyle name="T_NHUA TAN HOA 10-6_Du toan BONFIGLIOLI-071126_HUNG 2 2 7" xfId="33740"/>
    <cellStyle name="T_NHUA TAN HOA 10-6_Du toan BONFIGLIOLI-071126_HUNG 2 3" xfId="22387"/>
    <cellStyle name="T_NHUA TAN HOA 10-6_Du toan BONFIGLIOLI-071126_HUNG 2 3 2" xfId="22389"/>
    <cellStyle name="T_NHUA TAN HOA 10-6_Du toan BONFIGLIOLI-071126_HUNG 2 3 2 2" xfId="17000"/>
    <cellStyle name="T_NHUA TAN HOA 10-6_Du toan BONFIGLIOLI-071126_HUNG 2 3 3" xfId="33741"/>
    <cellStyle name="T_NHUA TAN HOA 10-6_Du toan BONFIGLIOLI-071126_HUNG 2 3 3 2" xfId="9380"/>
    <cellStyle name="T_NHUA TAN HOA 10-6_Du toan BONFIGLIOLI-071126_HUNG 2 3 4" xfId="19646"/>
    <cellStyle name="T_NHUA TAN HOA 10-6_Du toan BONFIGLIOLI-071126_HUNG 2 3 4 2" xfId="17133"/>
    <cellStyle name="T_NHUA TAN HOA 10-6_Du toan BONFIGLIOLI-071126_HUNG 2 3 5" xfId="33742"/>
    <cellStyle name="T_NHUA TAN HOA 10-6_Du toan BONFIGLIOLI-071126_HUNG 2 3 5 2" xfId="33743"/>
    <cellStyle name="T_NHUA TAN HOA 10-6_Du toan BONFIGLIOLI-071126_HUNG 2 3 6" xfId="33744"/>
    <cellStyle name="T_NHUA TAN HOA 10-6_Du toan BONFIGLIOLI-071126_HUNG 2 3 6 2" xfId="33745"/>
    <cellStyle name="T_NHUA TAN HOA 10-6_Du toan BONFIGLIOLI-071126_HUNG 2 3 7" xfId="33746"/>
    <cellStyle name="T_NHUA TAN HOA 10-6_Du toan BONFIGLIOLI-071126_HUNG 2 4" xfId="22391"/>
    <cellStyle name="T_NHUA TAN HOA 10-6_Du toan BONFIGLIOLI-071126_HUNG 2 4 2" xfId="22393"/>
    <cellStyle name="T_NHUA TAN HOA 10-6_Du toan BONFIGLIOLI-071126_HUNG 2 5" xfId="1071"/>
    <cellStyle name="T_NHUA TAN HOA 10-6_Du toan BONFIGLIOLI-071126_HUNG 2 5 2" xfId="22395"/>
    <cellStyle name="T_NHUA TAN HOA 10-6_Du toan BONFIGLIOLI-071126_HUNG 2 6" xfId="22397"/>
    <cellStyle name="T_NHUA TAN HOA 10-6_Du toan BONFIGLIOLI-071126_HUNG 2 6 2" xfId="22399"/>
    <cellStyle name="T_NHUA TAN HOA 10-6_Du toan BONFIGLIOLI-071126_HUNG 2 7" xfId="22401"/>
    <cellStyle name="T_NHUA TAN HOA 10-6_Du toan BONFIGLIOLI-071126_HUNG 2 7 2" xfId="33747"/>
    <cellStyle name="T_NHUA TAN HOA 10-6_Du toan BONFIGLIOLI-071126_HUNG 2 8" xfId="10948"/>
    <cellStyle name="T_NHUA TAN HOA 10-6_Du toan BONFIGLIOLI-071126_HUNG 2 8 2" xfId="33748"/>
    <cellStyle name="T_NHUA TAN HOA 10-6_Du toan BONFIGLIOLI-071126_HUNG 3" xfId="3529"/>
    <cellStyle name="T_NHUA TAN HOA 10-6_Du toan BONFIGLIOLI-071126_HUNG 3 2" xfId="22405"/>
    <cellStyle name="T_NHUA TAN HOA 10-6_Du toan BONFIGLIOLI-071126_HUNG 3 2 2" xfId="33749"/>
    <cellStyle name="T_NHUA TAN HOA 10-6_Du toan BONFIGLIOLI-071126_HUNG 3 2 2 2" xfId="33750"/>
    <cellStyle name="T_NHUA TAN HOA 10-6_Du toan BONFIGLIOLI-071126_HUNG 3 2 3" xfId="24278"/>
    <cellStyle name="T_NHUA TAN HOA 10-6_Du toan BONFIGLIOLI-071126_HUNG 3 2 3 2" xfId="24280"/>
    <cellStyle name="T_NHUA TAN HOA 10-6_Du toan BONFIGLIOLI-071126_HUNG 3 2 4" xfId="19653"/>
    <cellStyle name="T_NHUA TAN HOA 10-6_Du toan BONFIGLIOLI-071126_HUNG 3 2 4 2" xfId="24282"/>
    <cellStyle name="T_NHUA TAN HOA 10-6_Du toan BONFIGLIOLI-071126_HUNG 3 2 5" xfId="33751"/>
    <cellStyle name="T_NHUA TAN HOA 10-6_Du toan BONFIGLIOLI-071126_HUNG 3 2 5 2" xfId="15574"/>
    <cellStyle name="T_NHUA TAN HOA 10-6_Du toan BONFIGLIOLI-071126_HUNG 3 2 6" xfId="33752"/>
    <cellStyle name="T_NHUA TAN HOA 10-6_Du toan BONFIGLIOLI-071126_HUNG 3 2 6 2" xfId="33753"/>
    <cellStyle name="T_NHUA TAN HOA 10-6_Du toan BONFIGLIOLI-071126_HUNG 3 2 7" xfId="6342"/>
    <cellStyle name="T_NHUA TAN HOA 10-6_Du toan BONFIGLIOLI-071126_HUNG 3 3" xfId="33754"/>
    <cellStyle name="T_NHUA TAN HOA 10-6_Du toan BONFIGLIOLI-071126_HUNG 3 3 2" xfId="33755"/>
    <cellStyle name="T_NHUA TAN HOA 10-6_Du toan BONFIGLIOLI-071126_HUNG 3 3 2 2" xfId="23415"/>
    <cellStyle name="T_NHUA TAN HOA 10-6_Du toan BONFIGLIOLI-071126_HUNG 3 3 3" xfId="33756"/>
    <cellStyle name="T_NHUA TAN HOA 10-6_Du toan BONFIGLIOLI-071126_HUNG 3 3 3 2" xfId="33758"/>
    <cellStyle name="T_NHUA TAN HOA 10-6_Du toan BONFIGLIOLI-071126_HUNG 3 3 4" xfId="19656"/>
    <cellStyle name="T_NHUA TAN HOA 10-6_Du toan BONFIGLIOLI-071126_HUNG 3 3 4 2" xfId="33759"/>
    <cellStyle name="T_NHUA TAN HOA 10-6_Du toan BONFIGLIOLI-071126_HUNG 3 3 5" xfId="33760"/>
    <cellStyle name="T_NHUA TAN HOA 10-6_Du toan BONFIGLIOLI-071126_HUNG 3 3 5 2" xfId="33761"/>
    <cellStyle name="T_NHUA TAN HOA 10-6_Du toan BONFIGLIOLI-071126_HUNG 3 3 6" xfId="33762"/>
    <cellStyle name="T_NHUA TAN HOA 10-6_Du toan BONFIGLIOLI-071126_HUNG 3 3 6 2" xfId="33763"/>
    <cellStyle name="T_NHUA TAN HOA 10-6_Du toan BONFIGLIOLI-071126_HUNG 3 3 7" xfId="33764"/>
    <cellStyle name="T_NHUA TAN HOA 10-6_Du toan BONFIGLIOLI-071126_HUNG 3 4" xfId="33765"/>
    <cellStyle name="T_NHUA TAN HOA 10-6_Du toan BONFIGLIOLI-071126_HUNG 3 4 2" xfId="33766"/>
    <cellStyle name="T_NHUA TAN HOA 10-6_Du toan BONFIGLIOLI-071126_HUNG 3 5" xfId="30801"/>
    <cellStyle name="T_NHUA TAN HOA 10-6_Du toan BONFIGLIOLI-071126_HUNG 3 5 2" xfId="30803"/>
    <cellStyle name="T_NHUA TAN HOA 10-6_Du toan BONFIGLIOLI-071126_HUNG 3 6" xfId="30839"/>
    <cellStyle name="T_NHUA TAN HOA 10-6_Du toan BONFIGLIOLI-071126_HUNG 3 6 2" xfId="28477"/>
    <cellStyle name="T_NHUA TAN HOA 10-6_Du toan BONFIGLIOLI-071126_HUNG 3 7" xfId="30860"/>
    <cellStyle name="T_NHUA TAN HOA 10-6_Du toan BONFIGLIOLI-071126_HUNG 3 7 2" xfId="30863"/>
    <cellStyle name="T_NHUA TAN HOA 10-6_Du toan BONFIGLIOLI-071126_HUNG 3 8" xfId="22235"/>
    <cellStyle name="T_NHUA TAN HOA 10-6_Du toan BONFIGLIOLI-071126_HUNG 3 8 2" xfId="30878"/>
    <cellStyle name="T_NHUA TAN HOA 10-6_Du toan BONFIGLIOLI-071126_HUNG 4" xfId="22409"/>
    <cellStyle name="T_NHUA TAN HOA 10-6_Du toan BONFIGLIOLI-071126_HUNG 4 2" xfId="22413"/>
    <cellStyle name="T_NHUA TAN HOA 10-6_Du toan BONFIGLIOLI-071126_HUNG 4 2 2" xfId="33767"/>
    <cellStyle name="T_NHUA TAN HOA 10-6_Du toan BONFIGLIOLI-071126_HUNG 4 3" xfId="32999"/>
    <cellStyle name="T_NHUA TAN HOA 10-6_Du toan BONFIGLIOLI-071126_HUNG 4 3 2" xfId="33001"/>
    <cellStyle name="T_NHUA TAN HOA 10-6_Du toan BONFIGLIOLI-071126_HUNG 4 4" xfId="11096"/>
    <cellStyle name="T_NHUA TAN HOA 10-6_Du toan BONFIGLIOLI-071126_HUNG 4 4 2" xfId="11105"/>
    <cellStyle name="T_NHUA TAN HOA 10-6_Du toan BONFIGLIOLI-071126_HUNG 4 5" xfId="14598"/>
    <cellStyle name="T_NHUA TAN HOA 10-6_Du toan BONFIGLIOLI-071126_HUNG 4 5 2" xfId="1154"/>
    <cellStyle name="T_NHUA TAN HOA 10-6_Du toan BONFIGLIOLI-071126_HUNG 4 6" xfId="14601"/>
    <cellStyle name="T_NHUA TAN HOA 10-6_Du toan BONFIGLIOLI-071126_HUNG 4 6 2" xfId="4016"/>
    <cellStyle name="T_NHUA TAN HOA 10-6_Du toan BONFIGLIOLI-071126_HUNG 4 7" xfId="14604"/>
    <cellStyle name="T_NHUA TAN HOA 10-6_Du toan BONFIGLIOLI-071126_HUNG 5" xfId="22418"/>
    <cellStyle name="T_NHUA TAN HOA 10-6_Du toan BONFIGLIOLI-071126_HUNG 5 2" xfId="22421"/>
    <cellStyle name="T_NHUA TAN HOA 10-6_Du toan BONFIGLIOLI-071126_HUNG 5 2 2" xfId="33768"/>
    <cellStyle name="T_NHUA TAN HOA 10-6_Du toan BONFIGLIOLI-071126_HUNG 5 3" xfId="33769"/>
    <cellStyle name="T_NHUA TAN HOA 10-6_Du toan BONFIGLIOLI-071126_HUNG 5 3 2" xfId="33770"/>
    <cellStyle name="T_NHUA TAN HOA 10-6_Du toan BONFIGLIOLI-071126_HUNG 5 4" xfId="33771"/>
    <cellStyle name="T_NHUA TAN HOA 10-6_Du toan BONFIGLIOLI-071126_HUNG 5 4 2" xfId="33772"/>
    <cellStyle name="T_NHUA TAN HOA 10-6_Du toan BONFIGLIOLI-071126_HUNG 5 5" xfId="16711"/>
    <cellStyle name="T_NHUA TAN HOA 10-6_Du toan BONFIGLIOLI-071126_HUNG 5 5 2" xfId="33773"/>
    <cellStyle name="T_NHUA TAN HOA 10-6_Du toan BONFIGLIOLI-071126_HUNG 5 6" xfId="5653"/>
    <cellStyle name="T_NHUA TAN HOA 10-6_Du toan BONFIGLIOLI-071126_HUNG 5 6 2" xfId="33774"/>
    <cellStyle name="T_NHUA TAN HOA 10-6_Du toan BONFIGLIOLI-071126_HUNG 5 7" xfId="33775"/>
    <cellStyle name="T_NHUA TAN HOA 10-6_Du toan BONFIGLIOLI-071126_HUNG 6" xfId="21982"/>
    <cellStyle name="T_NHUA TAN HOA 10-6_Du toan BONFIGLIOLI-071126_HUNG 6 2" xfId="22424"/>
    <cellStyle name="T_NHUA TAN HOA 10-6_Du toan BONFIGLIOLI-071126_HUNG 6 2 2" xfId="33776"/>
    <cellStyle name="T_NHUA TAN HOA 10-6_Du toan BONFIGLIOLI-071126_HUNG 6 3" xfId="13814"/>
    <cellStyle name="T_NHUA TAN HOA 10-6_Du toan BONFIGLIOLI-071126_HUNG 6 3 2" xfId="33777"/>
    <cellStyle name="T_NHUA TAN HOA 10-6_Du toan BONFIGLIOLI-071126_HUNG 6 4" xfId="33778"/>
    <cellStyle name="T_NHUA TAN HOA 10-6_Du toan BONFIGLIOLI-071126_HUNG 6 4 2" xfId="33779"/>
    <cellStyle name="T_NHUA TAN HOA 10-6_Du toan BONFIGLIOLI-071126_HUNG 6 5" xfId="16714"/>
    <cellStyle name="T_NHUA TAN HOA 10-6_Du toan BONFIGLIOLI-071126_HUNG 6 5 2" xfId="33780"/>
    <cellStyle name="T_NHUA TAN HOA 10-6_Du toan BONFIGLIOLI-071126_HUNG 6 6" xfId="6482"/>
    <cellStyle name="T_NHUA TAN HOA 10-6_Du toan BONFIGLIOLI-071126_HUNG 6 6 2" xfId="32192"/>
    <cellStyle name="T_NHUA TAN HOA 10-6_Du toan BONFIGLIOLI-071126_HUNG 6 7" xfId="33781"/>
    <cellStyle name="T_NHUA TAN HOA 10-6_Du toan BONFIGLIOLI-071126_HUNG 7" xfId="22426"/>
    <cellStyle name="T_NHUA TAN HOA 10-6_Du toan BONFIGLIOLI-071126_HUNG 7 2" xfId="22428"/>
    <cellStyle name="T_NHUA TAN HOA 10-6_Du toan BONFIGLIOLI-071126_HUNG 8" xfId="33782"/>
    <cellStyle name="T_NHUA TAN HOA 10-6_Du toan BONFIGLIOLI-071126_HUNG 8 2" xfId="33783"/>
    <cellStyle name="T_NHUA TAN HOA 10-6_Du toan BONFIGLIOLI-071126_HUNG 9" xfId="33785"/>
    <cellStyle name="T_NHUA TAN HOA 10-6_Du toan BONFIGLIOLI-071126_HUNG 9 2" xfId="33786"/>
    <cellStyle name="T_NHUA TAN HOA 10-6_Du toan BONFIGLIOLI-071126_HUNG_05. 080428- BOQ - Main construction(05May, 2008) Tai" xfId="33787"/>
    <cellStyle name="T_NHUA TAN HOA 10-6_Du toan BONFIGLIOLI-071126_HUNG_05. 080428- BOQ - Main construction(05May, 2008) Tai 10" xfId="33788"/>
    <cellStyle name="T_NHUA TAN HOA 10-6_Du toan BONFIGLIOLI-071126_HUNG_05. 080428- BOQ - Main construction(05May, 2008) Tai 10 2" xfId="33789"/>
    <cellStyle name="T_NHUA TAN HOA 10-6_Du toan BONFIGLIOLI-071126_HUNG_05. 080428- BOQ - Main construction(05May, 2008) Tai 11" xfId="33790"/>
    <cellStyle name="T_NHUA TAN HOA 10-6_Du toan BONFIGLIOLI-071126_HUNG_05. 080428- BOQ - Main construction(05May, 2008) Tai 11 2" xfId="19469"/>
    <cellStyle name="T_NHUA TAN HOA 10-6_Du toan BONFIGLIOLI-071126_HUNG_05. 080428- BOQ - Main construction(05May, 2008) Tai 2" xfId="473"/>
    <cellStyle name="T_NHUA TAN HOA 10-6_Du toan BONFIGLIOLI-071126_HUNG_05. 080428- BOQ - Main construction(05May, 2008) Tai 2 2" xfId="7379"/>
    <cellStyle name="T_NHUA TAN HOA 10-6_Du toan BONFIGLIOLI-071126_HUNG_05. 080428- BOQ - Main construction(05May, 2008) Tai 2 2 2" xfId="33791"/>
    <cellStyle name="T_NHUA TAN HOA 10-6_Du toan BONFIGLIOLI-071126_HUNG_05. 080428- BOQ - Main construction(05May, 2008) Tai 2 2 2 2" xfId="33794"/>
    <cellStyle name="T_NHUA TAN HOA 10-6_Du toan BONFIGLIOLI-071126_HUNG_05. 080428- BOQ - Main construction(05May, 2008) Tai 2 2 3" xfId="19262"/>
    <cellStyle name="T_NHUA TAN HOA 10-6_Du toan BONFIGLIOLI-071126_HUNG_05. 080428- BOQ - Main construction(05May, 2008) Tai 2 2 3 2" xfId="19265"/>
    <cellStyle name="T_NHUA TAN HOA 10-6_Du toan BONFIGLIOLI-071126_HUNG_05. 080428- BOQ - Main construction(05May, 2008) Tai 2 2 4" xfId="1221"/>
    <cellStyle name="T_NHUA TAN HOA 10-6_Du toan BONFIGLIOLI-071126_HUNG_05. 080428- BOQ - Main construction(05May, 2008) Tai 2 2 4 2" xfId="4271"/>
    <cellStyle name="T_NHUA TAN HOA 10-6_Du toan BONFIGLIOLI-071126_HUNG_05. 080428- BOQ - Main construction(05May, 2008) Tai 2 2 5" xfId="19272"/>
    <cellStyle name="T_NHUA TAN HOA 10-6_Du toan BONFIGLIOLI-071126_HUNG_05. 080428- BOQ - Main construction(05May, 2008) Tai 2 2 5 2" xfId="19275"/>
    <cellStyle name="T_NHUA TAN HOA 10-6_Du toan BONFIGLIOLI-071126_HUNG_05. 080428- BOQ - Main construction(05May, 2008) Tai 2 2 6" xfId="9872"/>
    <cellStyle name="T_NHUA TAN HOA 10-6_Du toan BONFIGLIOLI-071126_HUNG_05. 080428- BOQ - Main construction(05May, 2008) Tai 2 2 6 2" xfId="19279"/>
    <cellStyle name="T_NHUA TAN HOA 10-6_Du toan BONFIGLIOLI-071126_HUNG_05. 080428- BOQ - Main construction(05May, 2008) Tai 2 2 7" xfId="19283"/>
    <cellStyle name="T_NHUA TAN HOA 10-6_Du toan BONFIGLIOLI-071126_HUNG_05. 080428- BOQ - Main construction(05May, 2008) Tai 2 3" xfId="4059"/>
    <cellStyle name="T_NHUA TAN HOA 10-6_Du toan BONFIGLIOLI-071126_HUNG_05. 080428- BOQ - Main construction(05May, 2008) Tai 2 3 2" xfId="33796"/>
    <cellStyle name="T_NHUA TAN HOA 10-6_Du toan BONFIGLIOLI-071126_HUNG_05. 080428- BOQ - Main construction(05May, 2008) Tai 2 3 2 2" xfId="49"/>
    <cellStyle name="T_NHUA TAN HOA 10-6_Du toan BONFIGLIOLI-071126_HUNG_05. 080428- BOQ - Main construction(05May, 2008) Tai 2 3 3" xfId="19298"/>
    <cellStyle name="T_NHUA TAN HOA 10-6_Du toan BONFIGLIOLI-071126_HUNG_05. 080428- BOQ - Main construction(05May, 2008) Tai 2 3 3 2" xfId="32736"/>
    <cellStyle name="T_NHUA TAN HOA 10-6_Du toan BONFIGLIOLI-071126_HUNG_05. 080428- BOQ - Main construction(05May, 2008) Tai 2 3 4" xfId="33799"/>
    <cellStyle name="T_NHUA TAN HOA 10-6_Du toan BONFIGLIOLI-071126_HUNG_05. 080428- BOQ - Main construction(05May, 2008) Tai 2 3 4 2" xfId="30794"/>
    <cellStyle name="T_NHUA TAN HOA 10-6_Du toan BONFIGLIOLI-071126_HUNG_05. 080428- BOQ - Main construction(05May, 2008) Tai 2 3 5" xfId="33802"/>
    <cellStyle name="T_NHUA TAN HOA 10-6_Du toan BONFIGLIOLI-071126_HUNG_05. 080428- BOQ - Main construction(05May, 2008) Tai 2 3 5 2" xfId="33805"/>
    <cellStyle name="T_NHUA TAN HOA 10-6_Du toan BONFIGLIOLI-071126_HUNG_05. 080428- BOQ - Main construction(05May, 2008) Tai 2 3 6" xfId="33808"/>
    <cellStyle name="T_NHUA TAN HOA 10-6_Du toan BONFIGLIOLI-071126_HUNG_05. 080428- BOQ - Main construction(05May, 2008) Tai 2 3 6 2" xfId="33812"/>
    <cellStyle name="T_NHUA TAN HOA 10-6_Du toan BONFIGLIOLI-071126_HUNG_05. 080428- BOQ - Main construction(05May, 2008) Tai 2 3 7" xfId="33816"/>
    <cellStyle name="T_NHUA TAN HOA 10-6_Du toan BONFIGLIOLI-071126_HUNG_05. 080428- BOQ - Main construction(05May, 2008) Tai 2 4" xfId="33819"/>
    <cellStyle name="T_NHUA TAN HOA 10-6_Du toan BONFIGLIOLI-071126_HUNG_05. 080428- BOQ - Main construction(05May, 2008) Tai 2 4 2" xfId="1169"/>
    <cellStyle name="T_NHUA TAN HOA 10-6_Du toan BONFIGLIOLI-071126_HUNG_05. 080428- BOQ - Main construction(05May, 2008) Tai 2 5" xfId="33821"/>
    <cellStyle name="T_NHUA TAN HOA 10-6_Du toan BONFIGLIOLI-071126_HUNG_05. 080428- BOQ - Main construction(05May, 2008) Tai 2 5 2" xfId="18528"/>
    <cellStyle name="T_NHUA TAN HOA 10-6_Du toan BONFIGLIOLI-071126_HUNG_05. 080428- BOQ - Main construction(05May, 2008) Tai 2 6" xfId="1232"/>
    <cellStyle name="T_NHUA TAN HOA 10-6_Du toan BONFIGLIOLI-071126_HUNG_05. 080428- BOQ - Main construction(05May, 2008) Tai 2 6 2" xfId="33823"/>
    <cellStyle name="T_NHUA TAN HOA 10-6_Du toan BONFIGLIOLI-071126_HUNG_05. 080428- BOQ - Main construction(05May, 2008) Tai 2 7" xfId="33825"/>
    <cellStyle name="T_NHUA TAN HOA 10-6_Du toan BONFIGLIOLI-071126_HUNG_05. 080428- BOQ - Main construction(05May, 2008) Tai 2 7 2" xfId="33827"/>
    <cellStyle name="T_NHUA TAN HOA 10-6_Du toan BONFIGLIOLI-071126_HUNG_05. 080428- BOQ - Main construction(05May, 2008) Tai 2 8" xfId="33829"/>
    <cellStyle name="T_NHUA TAN HOA 10-6_Du toan BONFIGLIOLI-071126_HUNG_05. 080428- BOQ - Main construction(05May, 2008) Tai 2 8 2" xfId="33832"/>
    <cellStyle name="T_NHUA TAN HOA 10-6_Du toan BONFIGLIOLI-071126_HUNG_05. 080428- BOQ - Main construction(05May, 2008) Tai 3" xfId="498"/>
    <cellStyle name="T_NHUA TAN HOA 10-6_Du toan BONFIGLIOLI-071126_HUNG_05. 080428- BOQ - Main construction(05May, 2008) Tai 3 2" xfId="7388"/>
    <cellStyle name="T_NHUA TAN HOA 10-6_Du toan BONFIGLIOLI-071126_HUNG_05. 080428- BOQ - Main construction(05May, 2008) Tai 3 2 2" xfId="33834"/>
    <cellStyle name="T_NHUA TAN HOA 10-6_Du toan BONFIGLIOLI-071126_HUNG_05. 080428- BOQ - Main construction(05May, 2008) Tai 3 2 2 2" xfId="20803"/>
    <cellStyle name="T_NHUA TAN HOA 10-6_Du toan BONFIGLIOLI-071126_HUNG_05. 080428- BOQ - Main construction(05May, 2008) Tai 3 2 3" xfId="33835"/>
    <cellStyle name="T_NHUA TAN HOA 10-6_Du toan BONFIGLIOLI-071126_HUNG_05. 080428- BOQ - Main construction(05May, 2008) Tai 3 2 3 2" xfId="20831"/>
    <cellStyle name="T_NHUA TAN HOA 10-6_Du toan BONFIGLIOLI-071126_HUNG_05. 080428- BOQ - Main construction(05May, 2008) Tai 3 2 4" xfId="32563"/>
    <cellStyle name="T_NHUA TAN HOA 10-6_Du toan BONFIGLIOLI-071126_HUNG_05. 080428- BOQ - Main construction(05May, 2008) Tai 3 2 4 2" xfId="20854"/>
    <cellStyle name="T_NHUA TAN HOA 10-6_Du toan BONFIGLIOLI-071126_HUNG_05. 080428- BOQ - Main construction(05May, 2008) Tai 3 2 5" xfId="32566"/>
    <cellStyle name="T_NHUA TAN HOA 10-6_Du toan BONFIGLIOLI-071126_HUNG_05. 080428- BOQ - Main construction(05May, 2008) Tai 3 2 5 2" xfId="15383"/>
    <cellStyle name="T_NHUA TAN HOA 10-6_Du toan BONFIGLIOLI-071126_HUNG_05. 080428- BOQ - Main construction(05May, 2008) Tai 3 2 6" xfId="33836"/>
    <cellStyle name="T_NHUA TAN HOA 10-6_Du toan BONFIGLIOLI-071126_HUNG_05. 080428- BOQ - Main construction(05May, 2008) Tai 3 2 6 2" xfId="9916"/>
    <cellStyle name="T_NHUA TAN HOA 10-6_Du toan BONFIGLIOLI-071126_HUNG_05. 080428- BOQ - Main construction(05May, 2008) Tai 3 2 7" xfId="33838"/>
    <cellStyle name="T_NHUA TAN HOA 10-6_Du toan BONFIGLIOLI-071126_HUNG_05. 080428- BOQ - Main construction(05May, 2008) Tai 3 3" xfId="33840"/>
    <cellStyle name="T_NHUA TAN HOA 10-6_Du toan BONFIGLIOLI-071126_HUNG_05. 080428- BOQ - Main construction(05May, 2008) Tai 3 3 2" xfId="33842"/>
    <cellStyle name="T_NHUA TAN HOA 10-6_Du toan BONFIGLIOLI-071126_HUNG_05. 080428- BOQ - Main construction(05May, 2008) Tai 3 3 2 2" xfId="33843"/>
    <cellStyle name="T_NHUA TAN HOA 10-6_Du toan BONFIGLIOLI-071126_HUNG_05. 080428- BOQ - Main construction(05May, 2008) Tai 3 3 3" xfId="33844"/>
    <cellStyle name="T_NHUA TAN HOA 10-6_Du toan BONFIGLIOLI-071126_HUNG_05. 080428- BOQ - Main construction(05May, 2008) Tai 3 3 3 2" xfId="33846"/>
    <cellStyle name="T_NHUA TAN HOA 10-6_Du toan BONFIGLIOLI-071126_HUNG_05. 080428- BOQ - Main construction(05May, 2008) Tai 3 3 4" xfId="4217"/>
    <cellStyle name="T_NHUA TAN HOA 10-6_Du toan BONFIGLIOLI-071126_HUNG_05. 080428- BOQ - Main construction(05May, 2008) Tai 3 3 4 2" xfId="33847"/>
    <cellStyle name="T_NHUA TAN HOA 10-6_Du toan BONFIGLIOLI-071126_HUNG_05. 080428- BOQ - Main construction(05May, 2008) Tai 3 3 5" xfId="33848"/>
    <cellStyle name="T_NHUA TAN HOA 10-6_Du toan BONFIGLIOLI-071126_HUNG_05. 080428- BOQ - Main construction(05May, 2008) Tai 3 3 5 2" xfId="15113"/>
    <cellStyle name="T_NHUA TAN HOA 10-6_Du toan BONFIGLIOLI-071126_HUNG_05. 080428- BOQ - Main construction(05May, 2008) Tai 3 3 6" xfId="33850"/>
    <cellStyle name="T_NHUA TAN HOA 10-6_Du toan BONFIGLIOLI-071126_HUNG_05. 080428- BOQ - Main construction(05May, 2008) Tai 3 3 6 2" xfId="15374"/>
    <cellStyle name="T_NHUA TAN HOA 10-6_Du toan BONFIGLIOLI-071126_HUNG_05. 080428- BOQ - Main construction(05May, 2008) Tai 3 3 7" xfId="7541"/>
    <cellStyle name="T_NHUA TAN HOA 10-6_Du toan BONFIGLIOLI-071126_HUNG_05. 080428- BOQ - Main construction(05May, 2008) Tai 3 4" xfId="33852"/>
    <cellStyle name="T_NHUA TAN HOA 10-6_Du toan BONFIGLIOLI-071126_HUNG_05. 080428- BOQ - Main construction(05May, 2008) Tai 3 4 2" xfId="33853"/>
    <cellStyle name="T_NHUA TAN HOA 10-6_Du toan BONFIGLIOLI-071126_HUNG_05. 080428- BOQ - Main construction(05May, 2008) Tai 3 5" xfId="33854"/>
    <cellStyle name="T_NHUA TAN HOA 10-6_Du toan BONFIGLIOLI-071126_HUNG_05. 080428- BOQ - Main construction(05May, 2008) Tai 3 5 2" xfId="33855"/>
    <cellStyle name="T_NHUA TAN HOA 10-6_Du toan BONFIGLIOLI-071126_HUNG_05. 080428- BOQ - Main construction(05May, 2008) Tai 3 6" xfId="26213"/>
    <cellStyle name="T_NHUA TAN HOA 10-6_Du toan BONFIGLIOLI-071126_HUNG_05. 080428- BOQ - Main construction(05May, 2008) Tai 3 6 2" xfId="6179"/>
    <cellStyle name="T_NHUA TAN HOA 10-6_Du toan BONFIGLIOLI-071126_HUNG_05. 080428- BOQ - Main construction(05May, 2008) Tai 3 7" xfId="33856"/>
    <cellStyle name="T_NHUA TAN HOA 10-6_Du toan BONFIGLIOLI-071126_HUNG_05. 080428- BOQ - Main construction(05May, 2008) Tai 3 7 2" xfId="10003"/>
    <cellStyle name="T_NHUA TAN HOA 10-6_Du toan BONFIGLIOLI-071126_HUNG_05. 080428- BOQ - Main construction(05May, 2008) Tai 3 8" xfId="33857"/>
    <cellStyle name="T_NHUA TAN HOA 10-6_Du toan BONFIGLIOLI-071126_HUNG_05. 080428- BOQ - Main construction(05May, 2008) Tai 3 8 2" xfId="282"/>
    <cellStyle name="T_NHUA TAN HOA 10-6_Du toan BONFIGLIOLI-071126_HUNG_05. 080428- BOQ - Main construction(05May, 2008) Tai 4" xfId="513"/>
    <cellStyle name="T_NHUA TAN HOA 10-6_Du toan BONFIGLIOLI-071126_HUNG_05. 080428- BOQ - Main construction(05May, 2008) Tai 4 2" xfId="7394"/>
    <cellStyle name="T_NHUA TAN HOA 10-6_Du toan BONFIGLIOLI-071126_HUNG_05. 080428- BOQ - Main construction(05May, 2008) Tai 4 2 2" xfId="17821"/>
    <cellStyle name="T_NHUA TAN HOA 10-6_Du toan BONFIGLIOLI-071126_HUNG_05. 080428- BOQ - Main construction(05May, 2008) Tai 4 3" xfId="10479"/>
    <cellStyle name="T_NHUA TAN HOA 10-6_Du toan BONFIGLIOLI-071126_HUNG_05. 080428- BOQ - Main construction(05May, 2008) Tai 4 3 2" xfId="391"/>
    <cellStyle name="T_NHUA TAN HOA 10-6_Du toan BONFIGLIOLI-071126_HUNG_05. 080428- BOQ - Main construction(05May, 2008) Tai 4 4" xfId="22678"/>
    <cellStyle name="T_NHUA TAN HOA 10-6_Du toan BONFIGLIOLI-071126_HUNG_05. 080428- BOQ - Main construction(05May, 2008) Tai 4 4 2" xfId="1847"/>
    <cellStyle name="T_NHUA TAN HOA 10-6_Du toan BONFIGLIOLI-071126_HUNG_05. 080428- BOQ - Main construction(05May, 2008) Tai 4 5" xfId="22680"/>
    <cellStyle name="T_NHUA TAN HOA 10-6_Du toan BONFIGLIOLI-071126_HUNG_05. 080428- BOQ - Main construction(05May, 2008) Tai 4 5 2" xfId="1691"/>
    <cellStyle name="T_NHUA TAN HOA 10-6_Du toan BONFIGLIOLI-071126_HUNG_05. 080428- BOQ - Main construction(05May, 2008) Tai 4 6" xfId="22069"/>
    <cellStyle name="T_NHUA TAN HOA 10-6_Du toan BONFIGLIOLI-071126_HUNG_05. 080428- BOQ - Main construction(05May, 2008) Tai 4 6 2" xfId="10060"/>
    <cellStyle name="T_NHUA TAN HOA 10-6_Du toan BONFIGLIOLI-071126_HUNG_05. 080428- BOQ - Main construction(05May, 2008) Tai 4 7" xfId="22682"/>
    <cellStyle name="T_NHUA TAN HOA 10-6_Du toan BONFIGLIOLI-071126_HUNG_05. 080428- BOQ - Main construction(05May, 2008) Tai 5" xfId="22688"/>
    <cellStyle name="T_NHUA TAN HOA 10-6_Du toan BONFIGLIOLI-071126_HUNG_05. 080428- BOQ - Main construction(05May, 2008) Tai 5 2" xfId="5942"/>
    <cellStyle name="T_NHUA TAN HOA 10-6_Du toan BONFIGLIOLI-071126_HUNG_05. 080428- BOQ - Main construction(05May, 2008) Tai 5 2 2" xfId="17869"/>
    <cellStyle name="T_NHUA TAN HOA 10-6_Du toan BONFIGLIOLI-071126_HUNG_05. 080428- BOQ - Main construction(05May, 2008) Tai 5 3" xfId="4011"/>
    <cellStyle name="T_NHUA TAN HOA 10-6_Du toan BONFIGLIOLI-071126_HUNG_05. 080428- BOQ - Main construction(05May, 2008) Tai 5 3 2" xfId="17893"/>
    <cellStyle name="T_NHUA TAN HOA 10-6_Du toan BONFIGLIOLI-071126_HUNG_05. 080428- BOQ - Main construction(05May, 2008) Tai 5 4" xfId="22725"/>
    <cellStyle name="T_NHUA TAN HOA 10-6_Du toan BONFIGLIOLI-071126_HUNG_05. 080428- BOQ - Main construction(05May, 2008) Tai 5 4 2" xfId="22727"/>
    <cellStyle name="T_NHUA TAN HOA 10-6_Du toan BONFIGLIOLI-071126_HUNG_05. 080428- BOQ - Main construction(05May, 2008) Tai 5 5" xfId="21065"/>
    <cellStyle name="T_NHUA TAN HOA 10-6_Du toan BONFIGLIOLI-071126_HUNG_05. 080428- BOQ - Main construction(05May, 2008) Tai 5 5 2" xfId="787"/>
    <cellStyle name="T_NHUA TAN HOA 10-6_Du toan BONFIGLIOLI-071126_HUNG_05. 080428- BOQ - Main construction(05May, 2008) Tai 5 6" xfId="22077"/>
    <cellStyle name="T_NHUA TAN HOA 10-6_Du toan BONFIGLIOLI-071126_HUNG_05. 080428- BOQ - Main construction(05May, 2008) Tai 5 6 2" xfId="345"/>
    <cellStyle name="T_NHUA TAN HOA 10-6_Du toan BONFIGLIOLI-071126_HUNG_05. 080428- BOQ - Main construction(05May, 2008) Tai 5 7" xfId="76"/>
    <cellStyle name="T_NHUA TAN HOA 10-6_Du toan BONFIGLIOLI-071126_HUNG_05. 080428- BOQ - Main construction(05May, 2008) Tai 6" xfId="21692"/>
    <cellStyle name="T_NHUA TAN HOA 10-6_Du toan BONFIGLIOLI-071126_HUNG_05. 080428- BOQ - Main construction(05May, 2008) Tai 6 2" xfId="22730"/>
    <cellStyle name="T_NHUA TAN HOA 10-6_Du toan BONFIGLIOLI-071126_HUNG_05. 080428- BOQ - Main construction(05May, 2008) Tai 6 2 2" xfId="22734"/>
    <cellStyle name="T_NHUA TAN HOA 10-6_Du toan BONFIGLIOLI-071126_HUNG_05. 080428- BOQ - Main construction(05May, 2008) Tai 6 3" xfId="5084"/>
    <cellStyle name="T_NHUA TAN HOA 10-6_Du toan BONFIGLIOLI-071126_HUNG_05. 080428- BOQ - Main construction(05May, 2008) Tai 6 3 2" xfId="22739"/>
    <cellStyle name="T_NHUA TAN HOA 10-6_Du toan BONFIGLIOLI-071126_HUNG_05. 080428- BOQ - Main construction(05May, 2008) Tai 6 4" xfId="22743"/>
    <cellStyle name="T_NHUA TAN HOA 10-6_Du toan BONFIGLIOLI-071126_HUNG_05. 080428- BOQ - Main construction(05May, 2008) Tai 6 4 2" xfId="22748"/>
    <cellStyle name="T_NHUA TAN HOA 10-6_Du toan BONFIGLIOLI-071126_HUNG_05. 080428- BOQ - Main construction(05May, 2008) Tai 6 5" xfId="21069"/>
    <cellStyle name="T_NHUA TAN HOA 10-6_Du toan BONFIGLIOLI-071126_HUNG_05. 080428- BOQ - Main construction(05May, 2008) Tai 6 5 2" xfId="862"/>
    <cellStyle name="T_NHUA TAN HOA 10-6_Du toan BONFIGLIOLI-071126_HUNG_05. 080428- BOQ - Main construction(05May, 2008) Tai 6 6" xfId="22083"/>
    <cellStyle name="T_NHUA TAN HOA 10-6_Du toan BONFIGLIOLI-071126_HUNG_05. 080428- BOQ - Main construction(05May, 2008) Tai 6 6 2" xfId="15062"/>
    <cellStyle name="T_NHUA TAN HOA 10-6_Du toan BONFIGLIOLI-071126_HUNG_05. 080428- BOQ - Main construction(05May, 2008) Tai 6 7" xfId="19676"/>
    <cellStyle name="T_NHUA TAN HOA 10-6_Du toan BONFIGLIOLI-071126_HUNG_05. 080428- BOQ - Main construction(05May, 2008) Tai 7" xfId="22752"/>
    <cellStyle name="T_NHUA TAN HOA 10-6_Du toan BONFIGLIOLI-071126_HUNG_05. 080428- BOQ - Main construction(05May, 2008) Tai 7 2" xfId="22754"/>
    <cellStyle name="T_NHUA TAN HOA 10-6_Du toan BONFIGLIOLI-071126_HUNG_05. 080428- BOQ - Main construction(05May, 2008) Tai 8" xfId="22771"/>
    <cellStyle name="T_NHUA TAN HOA 10-6_Du toan BONFIGLIOLI-071126_HUNG_05. 080428- BOQ - Main construction(05May, 2008) Tai 8 2" xfId="2211"/>
    <cellStyle name="T_NHUA TAN HOA 10-6_Du toan BONFIGLIOLI-071126_HUNG_05. 080428- BOQ - Main construction(05May, 2008) Tai 9" xfId="22781"/>
    <cellStyle name="T_NHUA TAN HOA 10-6_Du toan BONFIGLIOLI-071126_HUNG_05. 080428- BOQ - Main construction(05May, 2008) Tai 9 2" xfId="22782"/>
    <cellStyle name="T_NHUA TAN HOA 10-6_Du toan BONFIGLIOLI-071126_HUNG_Addendum- BOQ - Main construction-r.2" xfId="33858"/>
    <cellStyle name="T_NHUA TAN HOA 10-6_Du toan BONFIGLIOLI-071126_HUNG_Addendum- BOQ - Main construction-r.2 10" xfId="33859"/>
    <cellStyle name="T_NHUA TAN HOA 10-6_Du toan BONFIGLIOLI-071126_HUNG_Addendum- BOQ - Main construction-r.2 10 2" xfId="33860"/>
    <cellStyle name="T_NHUA TAN HOA 10-6_Du toan BONFIGLIOLI-071126_HUNG_Addendum- BOQ - Main construction-r.2 11" xfId="33861"/>
    <cellStyle name="T_NHUA TAN HOA 10-6_Du toan BONFIGLIOLI-071126_HUNG_Addendum- BOQ - Main construction-r.2 11 2" xfId="13717"/>
    <cellStyle name="T_NHUA TAN HOA 10-6_Du toan BONFIGLIOLI-071126_HUNG_Addendum- BOQ - Main construction-r.2 2" xfId="31352"/>
    <cellStyle name="T_NHUA TAN HOA 10-6_Du toan BONFIGLIOLI-071126_HUNG_Addendum- BOQ - Main construction-r.2 2 2" xfId="21038"/>
    <cellStyle name="T_NHUA TAN HOA 10-6_Du toan BONFIGLIOLI-071126_HUNG_Addendum- BOQ - Main construction-r.2 2 2 2" xfId="33862"/>
    <cellStyle name="T_NHUA TAN HOA 10-6_Du toan BONFIGLIOLI-071126_HUNG_Addendum- BOQ - Main construction-r.2 2 2 2 2" xfId="33863"/>
    <cellStyle name="T_NHUA TAN HOA 10-6_Du toan BONFIGLIOLI-071126_HUNG_Addendum- BOQ - Main construction-r.2 2 2 3" xfId="33864"/>
    <cellStyle name="T_NHUA TAN HOA 10-6_Du toan BONFIGLIOLI-071126_HUNG_Addendum- BOQ - Main construction-r.2 2 2 3 2" xfId="1237"/>
    <cellStyle name="T_NHUA TAN HOA 10-6_Du toan BONFIGLIOLI-071126_HUNG_Addendum- BOQ - Main construction-r.2 2 2 4" xfId="33865"/>
    <cellStyle name="T_NHUA TAN HOA 10-6_Du toan BONFIGLIOLI-071126_HUNG_Addendum- BOQ - Main construction-r.2 2 2 4 2" xfId="23097"/>
    <cellStyle name="T_NHUA TAN HOA 10-6_Du toan BONFIGLIOLI-071126_HUNG_Addendum- BOQ - Main construction-r.2 2 2 5" xfId="33866"/>
    <cellStyle name="T_NHUA TAN HOA 10-6_Du toan BONFIGLIOLI-071126_HUNG_Addendum- BOQ - Main construction-r.2 2 2 5 2" xfId="23127"/>
    <cellStyle name="T_NHUA TAN HOA 10-6_Du toan BONFIGLIOLI-071126_HUNG_Addendum- BOQ - Main construction-r.2 2 2 6" xfId="33867"/>
    <cellStyle name="T_NHUA TAN HOA 10-6_Du toan BONFIGLIOLI-071126_HUNG_Addendum- BOQ - Main construction-r.2 2 2 6 2" xfId="33868"/>
    <cellStyle name="T_NHUA TAN HOA 10-6_Du toan BONFIGLIOLI-071126_HUNG_Addendum- BOQ - Main construction-r.2 2 2 7" xfId="8491"/>
    <cellStyle name="T_NHUA TAN HOA 10-6_Du toan BONFIGLIOLI-071126_HUNG_Addendum- BOQ - Main construction-r.2 2 3" xfId="18092"/>
    <cellStyle name="T_NHUA TAN HOA 10-6_Du toan BONFIGLIOLI-071126_HUNG_Addendum- BOQ - Main construction-r.2 2 3 2" xfId="33869"/>
    <cellStyle name="T_NHUA TAN HOA 10-6_Du toan BONFIGLIOLI-071126_HUNG_Addendum- BOQ - Main construction-r.2 2 3 2 2" xfId="30890"/>
    <cellStyle name="T_NHUA TAN HOA 10-6_Du toan BONFIGLIOLI-071126_HUNG_Addendum- BOQ - Main construction-r.2 2 3 3" xfId="33870"/>
    <cellStyle name="T_NHUA TAN HOA 10-6_Du toan BONFIGLIOLI-071126_HUNG_Addendum- BOQ - Main construction-r.2 2 3 3 2" xfId="30901"/>
    <cellStyle name="T_NHUA TAN HOA 10-6_Du toan BONFIGLIOLI-071126_HUNG_Addendum- BOQ - Main construction-r.2 2 3 4" xfId="31786"/>
    <cellStyle name="T_NHUA TAN HOA 10-6_Du toan BONFIGLIOLI-071126_HUNG_Addendum- BOQ - Main construction-r.2 2 3 4 2" xfId="25243"/>
    <cellStyle name="T_NHUA TAN HOA 10-6_Du toan BONFIGLIOLI-071126_HUNG_Addendum- BOQ - Main construction-r.2 2 3 5" xfId="31791"/>
    <cellStyle name="T_NHUA TAN HOA 10-6_Du toan BONFIGLIOLI-071126_HUNG_Addendum- BOQ - Main construction-r.2 2 3 5 2" xfId="25259"/>
    <cellStyle name="T_NHUA TAN HOA 10-6_Du toan BONFIGLIOLI-071126_HUNG_Addendum- BOQ - Main construction-r.2 2 3 6" xfId="31828"/>
    <cellStyle name="T_NHUA TAN HOA 10-6_Du toan BONFIGLIOLI-071126_HUNG_Addendum- BOQ - Main construction-r.2 2 3 6 2" xfId="31830"/>
    <cellStyle name="T_NHUA TAN HOA 10-6_Du toan BONFIGLIOLI-071126_HUNG_Addendum- BOQ - Main construction-r.2 2 3 7" xfId="31838"/>
    <cellStyle name="T_NHUA TAN HOA 10-6_Du toan BONFIGLIOLI-071126_HUNG_Addendum- BOQ - Main construction-r.2 2 4" xfId="33871"/>
    <cellStyle name="T_NHUA TAN HOA 10-6_Du toan BONFIGLIOLI-071126_HUNG_Addendum- BOQ - Main construction-r.2 2 4 2" xfId="30502"/>
    <cellStyle name="T_NHUA TAN HOA 10-6_Du toan BONFIGLIOLI-071126_HUNG_Addendum- BOQ - Main construction-r.2 2 5" xfId="13413"/>
    <cellStyle name="T_NHUA TAN HOA 10-6_Du toan BONFIGLIOLI-071126_HUNG_Addendum- BOQ - Main construction-r.2 2 5 2" xfId="33872"/>
    <cellStyle name="T_NHUA TAN HOA 10-6_Du toan BONFIGLIOLI-071126_HUNG_Addendum- BOQ - Main construction-r.2 2 6" xfId="29874"/>
    <cellStyle name="T_NHUA TAN HOA 10-6_Du toan BONFIGLIOLI-071126_HUNG_Addendum- BOQ - Main construction-r.2 2 6 2" xfId="33873"/>
    <cellStyle name="T_NHUA TAN HOA 10-6_Du toan BONFIGLIOLI-071126_HUNG_Addendum- BOQ - Main construction-r.2 2 7" xfId="33874"/>
    <cellStyle name="T_NHUA TAN HOA 10-6_Du toan BONFIGLIOLI-071126_HUNG_Addendum- BOQ - Main construction-r.2 2 7 2" xfId="33875"/>
    <cellStyle name="T_NHUA TAN HOA 10-6_Du toan BONFIGLIOLI-071126_HUNG_Addendum- BOQ - Main construction-r.2 2 8" xfId="18309"/>
    <cellStyle name="T_NHUA TAN HOA 10-6_Du toan BONFIGLIOLI-071126_HUNG_Addendum- BOQ - Main construction-r.2 2 8 2" xfId="33877"/>
    <cellStyle name="T_NHUA TAN HOA 10-6_Du toan BONFIGLIOLI-071126_HUNG_Addendum- BOQ - Main construction-r.2 3" xfId="6931"/>
    <cellStyle name="T_NHUA TAN HOA 10-6_Du toan BONFIGLIOLI-071126_HUNG_Addendum- BOQ - Main construction-r.2 3 2" xfId="21096"/>
    <cellStyle name="T_NHUA TAN HOA 10-6_Du toan BONFIGLIOLI-071126_HUNG_Addendum- BOQ - Main construction-r.2 3 2 2" xfId="1042"/>
    <cellStyle name="T_NHUA TAN HOA 10-6_Du toan BONFIGLIOLI-071126_HUNG_Addendum- BOQ - Main construction-r.2 3 2 2 2" xfId="33879"/>
    <cellStyle name="T_NHUA TAN HOA 10-6_Du toan BONFIGLIOLI-071126_HUNG_Addendum- BOQ - Main construction-r.2 3 2 3" xfId="33880"/>
    <cellStyle name="T_NHUA TAN HOA 10-6_Du toan BONFIGLIOLI-071126_HUNG_Addendum- BOQ - Main construction-r.2 3 2 3 2" xfId="418"/>
    <cellStyle name="T_NHUA TAN HOA 10-6_Du toan BONFIGLIOLI-071126_HUNG_Addendum- BOQ - Main construction-r.2 3 2 4" xfId="33881"/>
    <cellStyle name="T_NHUA TAN HOA 10-6_Du toan BONFIGLIOLI-071126_HUNG_Addendum- BOQ - Main construction-r.2 3 2 4 2" xfId="33882"/>
    <cellStyle name="T_NHUA TAN HOA 10-6_Du toan BONFIGLIOLI-071126_HUNG_Addendum- BOQ - Main construction-r.2 3 2 5" xfId="26769"/>
    <cellStyle name="T_NHUA TAN HOA 10-6_Du toan BONFIGLIOLI-071126_HUNG_Addendum- BOQ - Main construction-r.2 3 2 5 2" xfId="26771"/>
    <cellStyle name="T_NHUA TAN HOA 10-6_Du toan BONFIGLIOLI-071126_HUNG_Addendum- BOQ - Main construction-r.2 3 2 6" xfId="26773"/>
    <cellStyle name="T_NHUA TAN HOA 10-6_Du toan BONFIGLIOLI-071126_HUNG_Addendum- BOQ - Main construction-r.2 3 2 6 2" xfId="26775"/>
    <cellStyle name="T_NHUA TAN HOA 10-6_Du toan BONFIGLIOLI-071126_HUNG_Addendum- BOQ - Main construction-r.2 3 2 7" xfId="8838"/>
    <cellStyle name="T_NHUA TAN HOA 10-6_Du toan BONFIGLIOLI-071126_HUNG_Addendum- BOQ - Main construction-r.2 3 3" xfId="18096"/>
    <cellStyle name="T_NHUA TAN HOA 10-6_Du toan BONFIGLIOLI-071126_HUNG_Addendum- BOQ - Main construction-r.2 3 3 2" xfId="33302"/>
    <cellStyle name="T_NHUA TAN HOA 10-6_Du toan BONFIGLIOLI-071126_HUNG_Addendum- BOQ - Main construction-r.2 3 3 2 2" xfId="33304"/>
    <cellStyle name="T_NHUA TAN HOA 10-6_Du toan BONFIGLIOLI-071126_HUNG_Addendum- BOQ - Main construction-r.2 3 3 3" xfId="33326"/>
    <cellStyle name="T_NHUA TAN HOA 10-6_Du toan BONFIGLIOLI-071126_HUNG_Addendum- BOQ - Main construction-r.2 3 3 3 2" xfId="33328"/>
    <cellStyle name="T_NHUA TAN HOA 10-6_Du toan BONFIGLIOLI-071126_HUNG_Addendum- BOQ - Main construction-r.2 3 3 4" xfId="33364"/>
    <cellStyle name="T_NHUA TAN HOA 10-6_Du toan BONFIGLIOLI-071126_HUNG_Addendum- BOQ - Main construction-r.2 3 3 4 2" xfId="2296"/>
    <cellStyle name="T_NHUA TAN HOA 10-6_Du toan BONFIGLIOLI-071126_HUNG_Addendum- BOQ - Main construction-r.2 3 3 5" xfId="26784"/>
    <cellStyle name="T_NHUA TAN HOA 10-6_Du toan BONFIGLIOLI-071126_HUNG_Addendum- BOQ - Main construction-r.2 3 3 5 2" xfId="26787"/>
    <cellStyle name="T_NHUA TAN HOA 10-6_Du toan BONFIGLIOLI-071126_HUNG_Addendum- BOQ - Main construction-r.2 3 3 6" xfId="26790"/>
    <cellStyle name="T_NHUA TAN HOA 10-6_Du toan BONFIGLIOLI-071126_HUNG_Addendum- BOQ - Main construction-r.2 3 3 6 2" xfId="26793"/>
    <cellStyle name="T_NHUA TAN HOA 10-6_Du toan BONFIGLIOLI-071126_HUNG_Addendum- BOQ - Main construction-r.2 3 3 7" xfId="12546"/>
    <cellStyle name="T_NHUA TAN HOA 10-6_Du toan BONFIGLIOLI-071126_HUNG_Addendum- BOQ - Main construction-r.2 3 4" xfId="33883"/>
    <cellStyle name="T_NHUA TAN HOA 10-6_Du toan BONFIGLIOLI-071126_HUNG_Addendum- BOQ - Main construction-r.2 3 4 2" xfId="33884"/>
    <cellStyle name="T_NHUA TAN HOA 10-6_Du toan BONFIGLIOLI-071126_HUNG_Addendum- BOQ - Main construction-r.2 3 5" xfId="33886"/>
    <cellStyle name="T_NHUA TAN HOA 10-6_Du toan BONFIGLIOLI-071126_HUNG_Addendum- BOQ - Main construction-r.2 3 5 2" xfId="33888"/>
    <cellStyle name="T_NHUA TAN HOA 10-6_Du toan BONFIGLIOLI-071126_HUNG_Addendum- BOQ - Main construction-r.2 3 6" xfId="29877"/>
    <cellStyle name="T_NHUA TAN HOA 10-6_Du toan BONFIGLIOLI-071126_HUNG_Addendum- BOQ - Main construction-r.2 3 6 2" xfId="33890"/>
    <cellStyle name="T_NHUA TAN HOA 10-6_Du toan BONFIGLIOLI-071126_HUNG_Addendum- BOQ - Main construction-r.2 3 7" xfId="33891"/>
    <cellStyle name="T_NHUA TAN HOA 10-6_Du toan BONFIGLIOLI-071126_HUNG_Addendum- BOQ - Main construction-r.2 3 7 2" xfId="33892"/>
    <cellStyle name="T_NHUA TAN HOA 10-6_Du toan BONFIGLIOLI-071126_HUNG_Addendum- BOQ - Main construction-r.2 3 8" xfId="18316"/>
    <cellStyle name="T_NHUA TAN HOA 10-6_Du toan BONFIGLIOLI-071126_HUNG_Addendum- BOQ - Main construction-r.2 3 8 2" xfId="10428"/>
    <cellStyle name="T_NHUA TAN HOA 10-6_Du toan BONFIGLIOLI-071126_HUNG_Addendum- BOQ - Main construction-r.2 4" xfId="33894"/>
    <cellStyle name="T_NHUA TAN HOA 10-6_Du toan BONFIGLIOLI-071126_HUNG_Addendum- BOQ - Main construction-r.2 4 2" xfId="32216"/>
    <cellStyle name="T_NHUA TAN HOA 10-6_Du toan BONFIGLIOLI-071126_HUNG_Addendum- BOQ - Main construction-r.2 4 2 2" xfId="32220"/>
    <cellStyle name="T_NHUA TAN HOA 10-6_Du toan BONFIGLIOLI-071126_HUNG_Addendum- BOQ - Main construction-r.2 4 3" xfId="18100"/>
    <cellStyle name="T_NHUA TAN HOA 10-6_Du toan BONFIGLIOLI-071126_HUNG_Addendum- BOQ - Main construction-r.2 4 3 2" xfId="32313"/>
    <cellStyle name="T_NHUA TAN HOA 10-6_Du toan BONFIGLIOLI-071126_HUNG_Addendum- BOQ - Main construction-r.2 4 4" xfId="33896"/>
    <cellStyle name="T_NHUA TAN HOA 10-6_Du toan BONFIGLIOLI-071126_HUNG_Addendum- BOQ - Main construction-r.2 4 4 2" xfId="32348"/>
    <cellStyle name="T_NHUA TAN HOA 10-6_Du toan BONFIGLIOLI-071126_HUNG_Addendum- BOQ - Main construction-r.2 4 5" xfId="33898"/>
    <cellStyle name="T_NHUA TAN HOA 10-6_Du toan BONFIGLIOLI-071126_HUNG_Addendum- BOQ - Main construction-r.2 4 5 2" xfId="32369"/>
    <cellStyle name="T_NHUA TAN HOA 10-6_Du toan BONFIGLIOLI-071126_HUNG_Addendum- BOQ - Main construction-r.2 4 6" xfId="29879"/>
    <cellStyle name="T_NHUA TAN HOA 10-6_Du toan BONFIGLIOLI-071126_HUNG_Addendum- BOQ - Main construction-r.2 4 6 2" xfId="32393"/>
    <cellStyle name="T_NHUA TAN HOA 10-6_Du toan BONFIGLIOLI-071126_HUNG_Addendum- BOQ - Main construction-r.2 4 7" xfId="33900"/>
    <cellStyle name="T_NHUA TAN HOA 10-6_Du toan BONFIGLIOLI-071126_HUNG_Addendum- BOQ - Main construction-r.2 5" xfId="33902"/>
    <cellStyle name="T_NHUA TAN HOA 10-6_Du toan BONFIGLIOLI-071126_HUNG_Addendum- BOQ - Main construction-r.2 5 2" xfId="32250"/>
    <cellStyle name="T_NHUA TAN HOA 10-6_Du toan BONFIGLIOLI-071126_HUNG_Addendum- BOQ - Main construction-r.2 5 2 2" xfId="32253"/>
    <cellStyle name="T_NHUA TAN HOA 10-6_Du toan BONFIGLIOLI-071126_HUNG_Addendum- BOQ - Main construction-r.2 5 3" xfId="33905"/>
    <cellStyle name="T_NHUA TAN HOA 10-6_Du toan BONFIGLIOLI-071126_HUNG_Addendum- BOQ - Main construction-r.2 5 3 2" xfId="33907"/>
    <cellStyle name="T_NHUA TAN HOA 10-6_Du toan BONFIGLIOLI-071126_HUNG_Addendum- BOQ - Main construction-r.2 5 4" xfId="33909"/>
    <cellStyle name="T_NHUA TAN HOA 10-6_Du toan BONFIGLIOLI-071126_HUNG_Addendum- BOQ - Main construction-r.2 5 4 2" xfId="2596"/>
    <cellStyle name="T_NHUA TAN HOA 10-6_Du toan BONFIGLIOLI-071126_HUNG_Addendum- BOQ - Main construction-r.2 5 5" xfId="33911"/>
    <cellStyle name="T_NHUA TAN HOA 10-6_Du toan BONFIGLIOLI-071126_HUNG_Addendum- BOQ - Main construction-r.2 5 5 2" xfId="32438"/>
    <cellStyle name="T_NHUA TAN HOA 10-6_Du toan BONFIGLIOLI-071126_HUNG_Addendum- BOQ - Main construction-r.2 5 6" xfId="29883"/>
    <cellStyle name="T_NHUA TAN HOA 10-6_Du toan BONFIGLIOLI-071126_HUNG_Addendum- BOQ - Main construction-r.2 5 6 2" xfId="33913"/>
    <cellStyle name="T_NHUA TAN HOA 10-6_Du toan BONFIGLIOLI-071126_HUNG_Addendum- BOQ - Main construction-r.2 5 7" xfId="33915"/>
    <cellStyle name="T_NHUA TAN HOA 10-6_Du toan BONFIGLIOLI-071126_HUNG_Addendum- BOQ - Main construction-r.2 6" xfId="30665"/>
    <cellStyle name="T_NHUA TAN HOA 10-6_Du toan BONFIGLIOLI-071126_HUNG_Addendum- BOQ - Main construction-r.2 6 2" xfId="33917"/>
    <cellStyle name="T_NHUA TAN HOA 10-6_Du toan BONFIGLIOLI-071126_HUNG_Addendum- BOQ - Main construction-r.2 6 2 2" xfId="218"/>
    <cellStyle name="T_NHUA TAN HOA 10-6_Du toan BONFIGLIOLI-071126_HUNG_Addendum- BOQ - Main construction-r.2 6 3" xfId="28320"/>
    <cellStyle name="T_NHUA TAN HOA 10-6_Du toan BONFIGLIOLI-071126_HUNG_Addendum- BOQ - Main construction-r.2 6 3 2" xfId="33918"/>
    <cellStyle name="T_NHUA TAN HOA 10-6_Du toan BONFIGLIOLI-071126_HUNG_Addendum- BOQ - Main construction-r.2 6 4" xfId="33919"/>
    <cellStyle name="T_NHUA TAN HOA 10-6_Du toan BONFIGLIOLI-071126_HUNG_Addendum- BOQ - Main construction-r.2 6 4 2" xfId="32459"/>
    <cellStyle name="T_NHUA TAN HOA 10-6_Du toan BONFIGLIOLI-071126_HUNG_Addendum- BOQ - Main construction-r.2 6 5" xfId="33920"/>
    <cellStyle name="T_NHUA TAN HOA 10-6_Du toan BONFIGLIOLI-071126_HUNG_Addendum- BOQ - Main construction-r.2 6 5 2" xfId="32469"/>
    <cellStyle name="T_NHUA TAN HOA 10-6_Du toan BONFIGLIOLI-071126_HUNG_Addendum- BOQ - Main construction-r.2 6 6" xfId="29888"/>
    <cellStyle name="T_NHUA TAN HOA 10-6_Du toan BONFIGLIOLI-071126_HUNG_Addendum- BOQ - Main construction-r.2 6 6 2" xfId="33921"/>
    <cellStyle name="T_NHUA TAN HOA 10-6_Du toan BONFIGLIOLI-071126_HUNG_Addendum- BOQ - Main construction-r.2 6 7" xfId="33922"/>
    <cellStyle name="T_NHUA TAN HOA 10-6_Du toan BONFIGLIOLI-071126_HUNG_Addendum- BOQ - Main construction-r.2 7" xfId="24549"/>
    <cellStyle name="T_NHUA TAN HOA 10-6_Du toan BONFIGLIOLI-071126_HUNG_Addendum- BOQ - Main construction-r.2 7 2" xfId="33924"/>
    <cellStyle name="T_NHUA TAN HOA 10-6_Du toan BONFIGLIOLI-071126_HUNG_Addendum- BOQ - Main construction-r.2 8" xfId="3618"/>
    <cellStyle name="T_NHUA TAN HOA 10-6_Du toan BONFIGLIOLI-071126_HUNG_Addendum- BOQ - Main construction-r.2 8 2" xfId="30624"/>
    <cellStyle name="T_NHUA TAN HOA 10-6_Du toan BONFIGLIOLI-071126_HUNG_Addendum- BOQ - Main construction-r.2 9" xfId="33926"/>
    <cellStyle name="T_NHUA TAN HOA 10-6_Du toan BONFIGLIOLI-071126_HUNG_Addendum- BOQ - Main construction-r.2 9 2" xfId="30634"/>
    <cellStyle name="T_NHUA TAN HOA 10-6_Du toan BONFIGLIOLI-071126_HUNG_BOQ - Puma - Main construction (20May, 2008)" xfId="23705"/>
    <cellStyle name="T_NHUA TAN HOA 10-6_Du toan BONFIGLIOLI-071126_HUNG_BOQ - Puma - Main construction (20May, 2008) 10" xfId="32969"/>
    <cellStyle name="T_NHUA TAN HOA 10-6_Du toan BONFIGLIOLI-071126_HUNG_BOQ - Puma - Main construction (20May, 2008) 10 2" xfId="33927"/>
    <cellStyle name="T_NHUA TAN HOA 10-6_Du toan BONFIGLIOLI-071126_HUNG_BOQ - Puma - Main construction (20May, 2008) 11" xfId="3310"/>
    <cellStyle name="T_NHUA TAN HOA 10-6_Du toan BONFIGLIOLI-071126_HUNG_BOQ - Puma - Main construction (20May, 2008) 11 2" xfId="33928"/>
    <cellStyle name="T_NHUA TAN HOA 10-6_Du toan BONFIGLIOLI-071126_HUNG_BOQ - Puma - Main construction (20May, 2008) 2" xfId="33929"/>
    <cellStyle name="T_NHUA TAN HOA 10-6_Du toan BONFIGLIOLI-071126_HUNG_BOQ - Puma - Main construction (20May, 2008) 2 2" xfId="33930"/>
    <cellStyle name="T_NHUA TAN HOA 10-6_Du toan BONFIGLIOLI-071126_HUNG_BOQ - Puma - Main construction (20May, 2008) 2 2 2" xfId="33932"/>
    <cellStyle name="T_NHUA TAN HOA 10-6_Du toan BONFIGLIOLI-071126_HUNG_BOQ - Puma - Main construction (20May, 2008) 2 2 2 2" xfId="33934"/>
    <cellStyle name="T_NHUA TAN HOA 10-6_Du toan BONFIGLIOLI-071126_HUNG_BOQ - Puma - Main construction (20May, 2008) 2 2 3" xfId="22787"/>
    <cellStyle name="T_NHUA TAN HOA 10-6_Du toan BONFIGLIOLI-071126_HUNG_BOQ - Puma - Main construction (20May, 2008) 2 2 3 2" xfId="33936"/>
    <cellStyle name="T_NHUA TAN HOA 10-6_Du toan BONFIGLIOLI-071126_HUNG_BOQ - Puma - Main construction (20May, 2008) 2 2 4" xfId="33938"/>
    <cellStyle name="T_NHUA TAN HOA 10-6_Du toan BONFIGLIOLI-071126_HUNG_BOQ - Puma - Main construction (20May, 2008) 2 2 4 2" xfId="33939"/>
    <cellStyle name="T_NHUA TAN HOA 10-6_Du toan BONFIGLIOLI-071126_HUNG_BOQ - Puma - Main construction (20May, 2008) 2 2 5" xfId="33940"/>
    <cellStyle name="T_NHUA TAN HOA 10-6_Du toan BONFIGLIOLI-071126_HUNG_BOQ - Puma - Main construction (20May, 2008) 2 2 5 2" xfId="33941"/>
    <cellStyle name="T_NHUA TAN HOA 10-6_Du toan BONFIGLIOLI-071126_HUNG_BOQ - Puma - Main construction (20May, 2008) 2 2 6" xfId="33942"/>
    <cellStyle name="T_NHUA TAN HOA 10-6_Du toan BONFIGLIOLI-071126_HUNG_BOQ - Puma - Main construction (20May, 2008) 2 2 6 2" xfId="33943"/>
    <cellStyle name="T_NHUA TAN HOA 10-6_Du toan BONFIGLIOLI-071126_HUNG_BOQ - Puma - Main construction (20May, 2008) 2 2 7" xfId="23172"/>
    <cellStyle name="T_NHUA TAN HOA 10-6_Du toan BONFIGLIOLI-071126_HUNG_BOQ - Puma - Main construction (20May, 2008) 2 3" xfId="27357"/>
    <cellStyle name="T_NHUA TAN HOA 10-6_Du toan BONFIGLIOLI-071126_HUNG_BOQ - Puma - Main construction (20May, 2008) 2 3 2" xfId="33944"/>
    <cellStyle name="T_NHUA TAN HOA 10-6_Du toan BONFIGLIOLI-071126_HUNG_BOQ - Puma - Main construction (20May, 2008) 2 3 2 2" xfId="33945"/>
    <cellStyle name="T_NHUA TAN HOA 10-6_Du toan BONFIGLIOLI-071126_HUNG_BOQ - Puma - Main construction (20May, 2008) 2 3 3" xfId="22791"/>
    <cellStyle name="T_NHUA TAN HOA 10-6_Du toan BONFIGLIOLI-071126_HUNG_BOQ - Puma - Main construction (20May, 2008) 2 3 3 2" xfId="33946"/>
    <cellStyle name="T_NHUA TAN HOA 10-6_Du toan BONFIGLIOLI-071126_HUNG_BOQ - Puma - Main construction (20May, 2008) 2 3 4" xfId="33947"/>
    <cellStyle name="T_NHUA TAN HOA 10-6_Du toan BONFIGLIOLI-071126_HUNG_BOQ - Puma - Main construction (20May, 2008) 2 3 4 2" xfId="33948"/>
    <cellStyle name="T_NHUA TAN HOA 10-6_Du toan BONFIGLIOLI-071126_HUNG_BOQ - Puma - Main construction (20May, 2008) 2 3 5" xfId="33949"/>
    <cellStyle name="T_NHUA TAN HOA 10-6_Du toan BONFIGLIOLI-071126_HUNG_BOQ - Puma - Main construction (20May, 2008) 2 3 5 2" xfId="33950"/>
    <cellStyle name="T_NHUA TAN HOA 10-6_Du toan BONFIGLIOLI-071126_HUNG_BOQ - Puma - Main construction (20May, 2008) 2 3 6" xfId="33951"/>
    <cellStyle name="T_NHUA TAN HOA 10-6_Du toan BONFIGLIOLI-071126_HUNG_BOQ - Puma - Main construction (20May, 2008) 2 3 6 2" xfId="33952"/>
    <cellStyle name="T_NHUA TAN HOA 10-6_Du toan BONFIGLIOLI-071126_HUNG_BOQ - Puma - Main construction (20May, 2008) 2 3 7" xfId="23177"/>
    <cellStyle name="T_NHUA TAN HOA 10-6_Du toan BONFIGLIOLI-071126_HUNG_BOQ - Puma - Main construction (20May, 2008) 2 4" xfId="33953"/>
    <cellStyle name="T_NHUA TAN HOA 10-6_Du toan BONFIGLIOLI-071126_HUNG_BOQ - Puma - Main construction (20May, 2008) 2 4 2" xfId="33954"/>
    <cellStyle name="T_NHUA TAN HOA 10-6_Du toan BONFIGLIOLI-071126_HUNG_BOQ - Puma - Main construction (20May, 2008) 2 5" xfId="33956"/>
    <cellStyle name="T_NHUA TAN HOA 10-6_Du toan BONFIGLIOLI-071126_HUNG_BOQ - Puma - Main construction (20May, 2008) 2 5 2" xfId="33957"/>
    <cellStyle name="T_NHUA TAN HOA 10-6_Du toan BONFIGLIOLI-071126_HUNG_BOQ - Puma - Main construction (20May, 2008) 2 6" xfId="33958"/>
    <cellStyle name="T_NHUA TAN HOA 10-6_Du toan BONFIGLIOLI-071126_HUNG_BOQ - Puma - Main construction (20May, 2008) 2 6 2" xfId="16049"/>
    <cellStyle name="T_NHUA TAN HOA 10-6_Du toan BONFIGLIOLI-071126_HUNG_BOQ - Puma - Main construction (20May, 2008) 2 7" xfId="33959"/>
    <cellStyle name="T_NHUA TAN HOA 10-6_Du toan BONFIGLIOLI-071126_HUNG_BOQ - Puma - Main construction (20May, 2008) 2 7 2" xfId="5619"/>
    <cellStyle name="T_NHUA TAN HOA 10-6_Du toan BONFIGLIOLI-071126_HUNG_BOQ - Puma - Main construction (20May, 2008) 2 8" xfId="33960"/>
    <cellStyle name="T_NHUA TAN HOA 10-6_Du toan BONFIGLIOLI-071126_HUNG_BOQ - Puma - Main construction (20May, 2008) 2 8 2" xfId="33961"/>
    <cellStyle name="T_NHUA TAN HOA 10-6_Du toan BONFIGLIOLI-071126_HUNG_BOQ - Puma - Main construction (20May, 2008) 3" xfId="2903"/>
    <cellStyle name="T_NHUA TAN HOA 10-6_Du toan BONFIGLIOLI-071126_HUNG_BOQ - Puma - Main construction (20May, 2008) 3 2" xfId="33962"/>
    <cellStyle name="T_NHUA TAN HOA 10-6_Du toan BONFIGLIOLI-071126_HUNG_BOQ - Puma - Main construction (20May, 2008) 3 2 2" xfId="33963"/>
    <cellStyle name="T_NHUA TAN HOA 10-6_Du toan BONFIGLIOLI-071126_HUNG_BOQ - Puma - Main construction (20May, 2008) 3 2 2 2" xfId="18790"/>
    <cellStyle name="T_NHUA TAN HOA 10-6_Du toan BONFIGLIOLI-071126_HUNG_BOQ - Puma - Main construction (20May, 2008) 3 2 3" xfId="33964"/>
    <cellStyle name="T_NHUA TAN HOA 10-6_Du toan BONFIGLIOLI-071126_HUNG_BOQ - Puma - Main construction (20May, 2008) 3 2 3 2" xfId="18800"/>
    <cellStyle name="T_NHUA TAN HOA 10-6_Du toan BONFIGLIOLI-071126_HUNG_BOQ - Puma - Main construction (20May, 2008) 3 2 4" xfId="33965"/>
    <cellStyle name="T_NHUA TAN HOA 10-6_Du toan BONFIGLIOLI-071126_HUNG_BOQ - Puma - Main construction (20May, 2008) 3 2 4 2" xfId="31822"/>
    <cellStyle name="T_NHUA TAN HOA 10-6_Du toan BONFIGLIOLI-071126_HUNG_BOQ - Puma - Main construction (20May, 2008) 3 2 5" xfId="17379"/>
    <cellStyle name="T_NHUA TAN HOA 10-6_Du toan BONFIGLIOLI-071126_HUNG_BOQ - Puma - Main construction (20May, 2008) 3 2 5 2" xfId="28116"/>
    <cellStyle name="T_NHUA TAN HOA 10-6_Du toan BONFIGLIOLI-071126_HUNG_BOQ - Puma - Main construction (20May, 2008) 3 2 6" xfId="28118"/>
    <cellStyle name="T_NHUA TAN HOA 10-6_Du toan BONFIGLIOLI-071126_HUNG_BOQ - Puma - Main construction (20May, 2008) 3 2 6 2" xfId="28121"/>
    <cellStyle name="T_NHUA TAN HOA 10-6_Du toan BONFIGLIOLI-071126_HUNG_BOQ - Puma - Main construction (20May, 2008) 3 2 7" xfId="28123"/>
    <cellStyle name="T_NHUA TAN HOA 10-6_Du toan BONFIGLIOLI-071126_HUNG_BOQ - Puma - Main construction (20May, 2008) 3 3" xfId="27363"/>
    <cellStyle name="T_NHUA TAN HOA 10-6_Du toan BONFIGLIOLI-071126_HUNG_BOQ - Puma - Main construction (20May, 2008) 3 3 2" xfId="33966"/>
    <cellStyle name="T_NHUA TAN HOA 10-6_Du toan BONFIGLIOLI-071126_HUNG_BOQ - Puma - Main construction (20May, 2008) 3 3 2 2" xfId="30514"/>
    <cellStyle name="T_NHUA TAN HOA 10-6_Du toan BONFIGLIOLI-071126_HUNG_BOQ - Puma - Main construction (20May, 2008) 3 3 3" xfId="33967"/>
    <cellStyle name="T_NHUA TAN HOA 10-6_Du toan BONFIGLIOLI-071126_HUNG_BOQ - Puma - Main construction (20May, 2008) 3 3 3 2" xfId="33968"/>
    <cellStyle name="T_NHUA TAN HOA 10-6_Du toan BONFIGLIOLI-071126_HUNG_BOQ - Puma - Main construction (20May, 2008) 3 3 4" xfId="33970"/>
    <cellStyle name="T_NHUA TAN HOA 10-6_Du toan BONFIGLIOLI-071126_HUNG_BOQ - Puma - Main construction (20May, 2008) 3 3 4 2" xfId="33971"/>
    <cellStyle name="T_NHUA TAN HOA 10-6_Du toan BONFIGLIOLI-071126_HUNG_BOQ - Puma - Main construction (20May, 2008) 3 3 5" xfId="17384"/>
    <cellStyle name="T_NHUA TAN HOA 10-6_Du toan BONFIGLIOLI-071126_HUNG_BOQ - Puma - Main construction (20May, 2008) 3 3 5 2" xfId="28128"/>
    <cellStyle name="T_NHUA TAN HOA 10-6_Du toan BONFIGLIOLI-071126_HUNG_BOQ - Puma - Main construction (20May, 2008) 3 3 6" xfId="28130"/>
    <cellStyle name="T_NHUA TAN HOA 10-6_Du toan BONFIGLIOLI-071126_HUNG_BOQ - Puma - Main construction (20May, 2008) 3 3 6 2" xfId="28132"/>
    <cellStyle name="T_NHUA TAN HOA 10-6_Du toan BONFIGLIOLI-071126_HUNG_BOQ - Puma - Main construction (20May, 2008) 3 3 7" xfId="28134"/>
    <cellStyle name="T_NHUA TAN HOA 10-6_Du toan BONFIGLIOLI-071126_HUNG_BOQ - Puma - Main construction (20May, 2008) 3 4" xfId="33972"/>
    <cellStyle name="T_NHUA TAN HOA 10-6_Du toan BONFIGLIOLI-071126_HUNG_BOQ - Puma - Main construction (20May, 2008) 3 4 2" xfId="33973"/>
    <cellStyle name="T_NHUA TAN HOA 10-6_Du toan BONFIGLIOLI-071126_HUNG_BOQ - Puma - Main construction (20May, 2008) 3 5" xfId="11387"/>
    <cellStyle name="T_NHUA TAN HOA 10-6_Du toan BONFIGLIOLI-071126_HUNG_BOQ - Puma - Main construction (20May, 2008) 3 5 2" xfId="10822"/>
    <cellStyle name="T_NHUA TAN HOA 10-6_Du toan BONFIGLIOLI-071126_HUNG_BOQ - Puma - Main construction (20May, 2008) 3 6" xfId="33974"/>
    <cellStyle name="T_NHUA TAN HOA 10-6_Du toan BONFIGLIOLI-071126_HUNG_BOQ - Puma - Main construction (20May, 2008) 3 6 2" xfId="2548"/>
    <cellStyle name="T_NHUA TAN HOA 10-6_Du toan BONFIGLIOLI-071126_HUNG_BOQ - Puma - Main construction (20May, 2008) 3 7" xfId="33975"/>
    <cellStyle name="T_NHUA TAN HOA 10-6_Du toan BONFIGLIOLI-071126_HUNG_BOQ - Puma - Main construction (20May, 2008) 3 7 2" xfId="10889"/>
    <cellStyle name="T_NHUA TAN HOA 10-6_Du toan BONFIGLIOLI-071126_HUNG_BOQ - Puma - Main construction (20May, 2008) 3 8" xfId="33976"/>
    <cellStyle name="T_NHUA TAN HOA 10-6_Du toan BONFIGLIOLI-071126_HUNG_BOQ - Puma - Main construction (20May, 2008) 3 8 2" xfId="10917"/>
    <cellStyle name="T_NHUA TAN HOA 10-6_Du toan BONFIGLIOLI-071126_HUNG_BOQ - Puma - Main construction (20May, 2008) 4" xfId="33977"/>
    <cellStyle name="T_NHUA TAN HOA 10-6_Du toan BONFIGLIOLI-071126_HUNG_BOQ - Puma - Main construction (20May, 2008) 4 2" xfId="33979"/>
    <cellStyle name="T_NHUA TAN HOA 10-6_Du toan BONFIGLIOLI-071126_HUNG_BOQ - Puma - Main construction (20May, 2008) 4 2 2" xfId="33980"/>
    <cellStyle name="T_NHUA TAN HOA 10-6_Du toan BONFIGLIOLI-071126_HUNG_BOQ - Puma - Main construction (20May, 2008) 4 3" xfId="27370"/>
    <cellStyle name="T_NHUA TAN HOA 10-6_Du toan BONFIGLIOLI-071126_HUNG_BOQ - Puma - Main construction (20May, 2008) 4 3 2" xfId="33982"/>
    <cellStyle name="T_NHUA TAN HOA 10-6_Du toan BONFIGLIOLI-071126_HUNG_BOQ - Puma - Main construction (20May, 2008) 4 4" xfId="33984"/>
    <cellStyle name="T_NHUA TAN HOA 10-6_Du toan BONFIGLIOLI-071126_HUNG_BOQ - Puma - Main construction (20May, 2008) 4 4 2" xfId="11099"/>
    <cellStyle name="T_NHUA TAN HOA 10-6_Du toan BONFIGLIOLI-071126_HUNG_BOQ - Puma - Main construction (20May, 2008) 4 5" xfId="11389"/>
    <cellStyle name="T_NHUA TAN HOA 10-6_Du toan BONFIGLIOLI-071126_HUNG_BOQ - Puma - Main construction (20May, 2008) 4 5 2" xfId="33985"/>
    <cellStyle name="T_NHUA TAN HOA 10-6_Du toan BONFIGLIOLI-071126_HUNG_BOQ - Puma - Main construction (20May, 2008) 4 6" xfId="20197"/>
    <cellStyle name="T_NHUA TAN HOA 10-6_Du toan BONFIGLIOLI-071126_HUNG_BOQ - Puma - Main construction (20May, 2008) 4 6 2" xfId="33986"/>
    <cellStyle name="T_NHUA TAN HOA 10-6_Du toan BONFIGLIOLI-071126_HUNG_BOQ - Puma - Main construction (20May, 2008) 4 7" xfId="33987"/>
    <cellStyle name="T_NHUA TAN HOA 10-6_Du toan BONFIGLIOLI-071126_HUNG_BOQ - Puma - Main construction (20May, 2008) 5" xfId="27851"/>
    <cellStyle name="T_NHUA TAN HOA 10-6_Du toan BONFIGLIOLI-071126_HUNG_BOQ - Puma - Main construction (20May, 2008) 5 2" xfId="33988"/>
    <cellStyle name="T_NHUA TAN HOA 10-6_Du toan BONFIGLIOLI-071126_HUNG_BOQ - Puma - Main construction (20May, 2008) 5 2 2" xfId="12651"/>
    <cellStyle name="T_NHUA TAN HOA 10-6_Du toan BONFIGLIOLI-071126_HUNG_BOQ - Puma - Main construction (20May, 2008) 5 3" xfId="33989"/>
    <cellStyle name="T_NHUA TAN HOA 10-6_Du toan BONFIGLIOLI-071126_HUNG_BOQ - Puma - Main construction (20May, 2008) 5 3 2" xfId="33990"/>
    <cellStyle name="T_NHUA TAN HOA 10-6_Du toan BONFIGLIOLI-071126_HUNG_BOQ - Puma - Main construction (20May, 2008) 5 4" xfId="33991"/>
    <cellStyle name="T_NHUA TAN HOA 10-6_Du toan BONFIGLIOLI-071126_HUNG_BOQ - Puma - Main construction (20May, 2008) 5 4 2" xfId="33992"/>
    <cellStyle name="T_NHUA TAN HOA 10-6_Du toan BONFIGLIOLI-071126_HUNG_BOQ - Puma - Main construction (20May, 2008) 5 5" xfId="11399"/>
    <cellStyle name="T_NHUA TAN HOA 10-6_Du toan BONFIGLIOLI-071126_HUNG_BOQ - Puma - Main construction (20May, 2008) 5 5 2" xfId="33993"/>
    <cellStyle name="T_NHUA TAN HOA 10-6_Du toan BONFIGLIOLI-071126_HUNG_BOQ - Puma - Main construction (20May, 2008) 5 6" xfId="20200"/>
    <cellStyle name="T_NHUA TAN HOA 10-6_Du toan BONFIGLIOLI-071126_HUNG_BOQ - Puma - Main construction (20May, 2008) 5 6 2" xfId="33994"/>
    <cellStyle name="T_NHUA TAN HOA 10-6_Du toan BONFIGLIOLI-071126_HUNG_BOQ - Puma - Main construction (20May, 2008) 5 7" xfId="33995"/>
    <cellStyle name="T_NHUA TAN HOA 10-6_Du toan BONFIGLIOLI-071126_HUNG_BOQ - Puma - Main construction (20May, 2008) 6" xfId="33996"/>
    <cellStyle name="T_NHUA TAN HOA 10-6_Du toan BONFIGLIOLI-071126_HUNG_BOQ - Puma - Main construction (20May, 2008) 6 2" xfId="33997"/>
    <cellStyle name="T_NHUA TAN HOA 10-6_Du toan BONFIGLIOLI-071126_HUNG_BOQ - Puma - Main construction (20May, 2008) 6 2 2" xfId="33998"/>
    <cellStyle name="T_NHUA TAN HOA 10-6_Du toan BONFIGLIOLI-071126_HUNG_BOQ - Puma - Main construction (20May, 2008) 6 3" xfId="33999"/>
    <cellStyle name="T_NHUA TAN HOA 10-6_Du toan BONFIGLIOLI-071126_HUNG_BOQ - Puma - Main construction (20May, 2008) 6 3 2" xfId="2616"/>
    <cellStyle name="T_NHUA TAN HOA 10-6_Du toan BONFIGLIOLI-071126_HUNG_BOQ - Puma - Main construction (20May, 2008) 6 4" xfId="34000"/>
    <cellStyle name="T_NHUA TAN HOA 10-6_Du toan BONFIGLIOLI-071126_HUNG_BOQ - Puma - Main construction (20May, 2008) 6 4 2" xfId="34001"/>
    <cellStyle name="T_NHUA TAN HOA 10-6_Du toan BONFIGLIOLI-071126_HUNG_BOQ - Puma - Main construction (20May, 2008) 6 5" xfId="11406"/>
    <cellStyle name="T_NHUA TAN HOA 10-6_Du toan BONFIGLIOLI-071126_HUNG_BOQ - Puma - Main construction (20May, 2008) 6 5 2" xfId="34002"/>
    <cellStyle name="T_NHUA TAN HOA 10-6_Du toan BONFIGLIOLI-071126_HUNG_BOQ - Puma - Main construction (20May, 2008) 6 6" xfId="20203"/>
    <cellStyle name="T_NHUA TAN HOA 10-6_Du toan BONFIGLIOLI-071126_HUNG_BOQ - Puma - Main construction (20May, 2008) 6 6 2" xfId="34003"/>
    <cellStyle name="T_NHUA TAN HOA 10-6_Du toan BONFIGLIOLI-071126_HUNG_BOQ - Puma - Main construction (20May, 2008) 6 7" xfId="34004"/>
    <cellStyle name="T_NHUA TAN HOA 10-6_Du toan BONFIGLIOLI-071126_HUNG_BOQ - Puma - Main construction (20May, 2008) 7" xfId="34006"/>
    <cellStyle name="T_NHUA TAN HOA 10-6_Du toan BONFIGLIOLI-071126_HUNG_BOQ - Puma - Main construction (20May, 2008) 7 2" xfId="34008"/>
    <cellStyle name="T_NHUA TAN HOA 10-6_Du toan BONFIGLIOLI-071126_HUNG_BOQ - Puma - Main construction (20May, 2008) 8" xfId="34009"/>
    <cellStyle name="T_NHUA TAN HOA 10-6_Du toan BONFIGLIOLI-071126_HUNG_BOQ - Puma - Main construction (20May, 2008) 8 2" xfId="34011"/>
    <cellStyle name="T_NHUA TAN HOA 10-6_Du toan BONFIGLIOLI-071126_HUNG_BOQ - Puma - Main construction (20May, 2008) 9" xfId="34012"/>
    <cellStyle name="T_NHUA TAN HOA 10-6_Du toan BONFIGLIOLI-071126_HUNG_BOQ - Puma - Main construction (20May, 2008) 9 2" xfId="3767"/>
    <cellStyle name="T_NHUA TAN HOA 10-6_Du toan BONFIGLIOLI-071126_HUNG_BOQ - Puma - Main construction (20May, 2008) trinh nop" xfId="34014"/>
    <cellStyle name="T_NHUA TAN HOA 10-6_Du toan BONFIGLIOLI-071126_HUNG_BOQ - Puma - Main construction (20May, 2008) trinh nop 10" xfId="34015"/>
    <cellStyle name="T_NHUA TAN HOA 10-6_Du toan BONFIGLIOLI-071126_HUNG_BOQ - Puma - Main construction (20May, 2008) trinh nop 10 2" xfId="33671"/>
    <cellStyle name="T_NHUA TAN HOA 10-6_Du toan BONFIGLIOLI-071126_HUNG_BOQ - Puma - Main construction (20May, 2008) trinh nop 11" xfId="34016"/>
    <cellStyle name="T_NHUA TAN HOA 10-6_Du toan BONFIGLIOLI-071126_HUNG_BOQ - Puma - Main construction (20May, 2008) trinh nop 11 2" xfId="33679"/>
    <cellStyle name="T_NHUA TAN HOA 10-6_Du toan BONFIGLIOLI-071126_HUNG_BOQ - Puma - Main construction (20May, 2008) trinh nop 2" xfId="34017"/>
    <cellStyle name="T_NHUA TAN HOA 10-6_Du toan BONFIGLIOLI-071126_HUNG_BOQ - Puma - Main construction (20May, 2008) trinh nop 2 2" xfId="34018"/>
    <cellStyle name="T_NHUA TAN HOA 10-6_Du toan BONFIGLIOLI-071126_HUNG_BOQ - Puma - Main construction (20May, 2008) trinh nop 2 2 2" xfId="22279"/>
    <cellStyle name="T_NHUA TAN HOA 10-6_Du toan BONFIGLIOLI-071126_HUNG_BOQ - Puma - Main construction (20May, 2008) trinh nop 2 2 2 2" xfId="34019"/>
    <cellStyle name="T_NHUA TAN HOA 10-6_Du toan BONFIGLIOLI-071126_HUNG_BOQ - Puma - Main construction (20May, 2008) trinh nop 2 2 3" xfId="34020"/>
    <cellStyle name="T_NHUA TAN HOA 10-6_Du toan BONFIGLIOLI-071126_HUNG_BOQ - Puma - Main construction (20May, 2008) trinh nop 2 2 3 2" xfId="34021"/>
    <cellStyle name="T_NHUA TAN HOA 10-6_Du toan BONFIGLIOLI-071126_HUNG_BOQ - Puma - Main construction (20May, 2008) trinh nop 2 2 4" xfId="22145"/>
    <cellStyle name="T_NHUA TAN HOA 10-6_Du toan BONFIGLIOLI-071126_HUNG_BOQ - Puma - Main construction (20May, 2008) trinh nop 2 2 4 2" xfId="34022"/>
    <cellStyle name="T_NHUA TAN HOA 10-6_Du toan BONFIGLIOLI-071126_HUNG_BOQ - Puma - Main construction (20May, 2008) trinh nop 2 2 5" xfId="34023"/>
    <cellStyle name="T_NHUA TAN HOA 10-6_Du toan BONFIGLIOLI-071126_HUNG_BOQ - Puma - Main construction (20May, 2008) trinh nop 2 2 5 2" xfId="34024"/>
    <cellStyle name="T_NHUA TAN HOA 10-6_Du toan BONFIGLIOLI-071126_HUNG_BOQ - Puma - Main construction (20May, 2008) trinh nop 2 2 6" xfId="34025"/>
    <cellStyle name="T_NHUA TAN HOA 10-6_Du toan BONFIGLIOLI-071126_HUNG_BOQ - Puma - Main construction (20May, 2008) trinh nop 2 2 6 2" xfId="34026"/>
    <cellStyle name="T_NHUA TAN HOA 10-6_Du toan BONFIGLIOLI-071126_HUNG_BOQ - Puma - Main construction (20May, 2008) trinh nop 2 2 7" xfId="30947"/>
    <cellStyle name="T_NHUA TAN HOA 10-6_Du toan BONFIGLIOLI-071126_HUNG_BOQ - Puma - Main construction (20May, 2008) trinh nop 2 3" xfId="11781"/>
    <cellStyle name="T_NHUA TAN HOA 10-6_Du toan BONFIGLIOLI-071126_HUNG_BOQ - Puma - Main construction (20May, 2008) trinh nop 2 3 2" xfId="22300"/>
    <cellStyle name="T_NHUA TAN HOA 10-6_Du toan BONFIGLIOLI-071126_HUNG_BOQ - Puma - Main construction (20May, 2008) trinh nop 2 3 2 2" xfId="34027"/>
    <cellStyle name="T_NHUA TAN HOA 10-6_Du toan BONFIGLIOLI-071126_HUNG_BOQ - Puma - Main construction (20May, 2008) trinh nop 2 3 3" xfId="34028"/>
    <cellStyle name="T_NHUA TAN HOA 10-6_Du toan BONFIGLIOLI-071126_HUNG_BOQ - Puma - Main construction (20May, 2008) trinh nop 2 3 3 2" xfId="34029"/>
    <cellStyle name="T_NHUA TAN HOA 10-6_Du toan BONFIGLIOLI-071126_HUNG_BOQ - Puma - Main construction (20May, 2008) trinh nop 2 3 4" xfId="22147"/>
    <cellStyle name="T_NHUA TAN HOA 10-6_Du toan BONFIGLIOLI-071126_HUNG_BOQ - Puma - Main construction (20May, 2008) trinh nop 2 3 4 2" xfId="34030"/>
    <cellStyle name="T_NHUA TAN HOA 10-6_Du toan BONFIGLIOLI-071126_HUNG_BOQ - Puma - Main construction (20May, 2008) trinh nop 2 3 5" xfId="17127"/>
    <cellStyle name="T_NHUA TAN HOA 10-6_Du toan BONFIGLIOLI-071126_HUNG_BOQ - Puma - Main construction (20May, 2008) trinh nop 2 3 5 2" xfId="25010"/>
    <cellStyle name="T_NHUA TAN HOA 10-6_Du toan BONFIGLIOLI-071126_HUNG_BOQ - Puma - Main construction (20May, 2008) trinh nop 2 3 6" xfId="34031"/>
    <cellStyle name="T_NHUA TAN HOA 10-6_Du toan BONFIGLIOLI-071126_HUNG_BOQ - Puma - Main construction (20May, 2008) trinh nop 2 3 6 2" xfId="25027"/>
    <cellStyle name="T_NHUA TAN HOA 10-6_Du toan BONFIGLIOLI-071126_HUNG_BOQ - Puma - Main construction (20May, 2008) trinh nop 2 3 7" xfId="30952"/>
    <cellStyle name="T_NHUA TAN HOA 10-6_Du toan BONFIGLIOLI-071126_HUNG_BOQ - Puma - Main construction (20May, 2008) trinh nop 2 4" xfId="34033"/>
    <cellStyle name="T_NHUA TAN HOA 10-6_Du toan BONFIGLIOLI-071126_HUNG_BOQ - Puma - Main construction (20May, 2008) trinh nop 2 4 2" xfId="22323"/>
    <cellStyle name="T_NHUA TAN HOA 10-6_Du toan BONFIGLIOLI-071126_HUNG_BOQ - Puma - Main construction (20May, 2008) trinh nop 2 5" xfId="11250"/>
    <cellStyle name="T_NHUA TAN HOA 10-6_Du toan BONFIGLIOLI-071126_HUNG_BOQ - Puma - Main construction (20May, 2008) trinh nop 2 5 2" xfId="34034"/>
    <cellStyle name="T_NHUA TAN HOA 10-6_Du toan BONFIGLIOLI-071126_HUNG_BOQ - Puma - Main construction (20May, 2008) trinh nop 2 6" xfId="34036"/>
    <cellStyle name="T_NHUA TAN HOA 10-6_Du toan BONFIGLIOLI-071126_HUNG_BOQ - Puma - Main construction (20May, 2008) trinh nop 2 6 2" xfId="34039"/>
    <cellStyle name="T_NHUA TAN HOA 10-6_Du toan BONFIGLIOLI-071126_HUNG_BOQ - Puma - Main construction (20May, 2008) trinh nop 2 7" xfId="34041"/>
    <cellStyle name="T_NHUA TAN HOA 10-6_Du toan BONFIGLIOLI-071126_HUNG_BOQ - Puma - Main construction (20May, 2008) trinh nop 2 7 2" xfId="34043"/>
    <cellStyle name="T_NHUA TAN HOA 10-6_Du toan BONFIGLIOLI-071126_HUNG_BOQ - Puma - Main construction (20May, 2008) trinh nop 2 8" xfId="34045"/>
    <cellStyle name="T_NHUA TAN HOA 10-6_Du toan BONFIGLIOLI-071126_HUNG_BOQ - Puma - Main construction (20May, 2008) trinh nop 2 8 2" xfId="31014"/>
    <cellStyle name="T_NHUA TAN HOA 10-6_Du toan BONFIGLIOLI-071126_HUNG_BOQ - Puma - Main construction (20May, 2008) trinh nop 3" xfId="27121"/>
    <cellStyle name="T_NHUA TAN HOA 10-6_Du toan BONFIGLIOLI-071126_HUNG_BOQ - Puma - Main construction (20May, 2008) trinh nop 3 2" xfId="34049"/>
    <cellStyle name="T_NHUA TAN HOA 10-6_Du toan BONFIGLIOLI-071126_HUNG_BOQ - Puma - Main construction (20May, 2008) trinh nop 3 2 2" xfId="34053"/>
    <cellStyle name="T_NHUA TAN HOA 10-6_Du toan BONFIGLIOLI-071126_HUNG_BOQ - Puma - Main construction (20May, 2008) trinh nop 3 2 2 2" xfId="31389"/>
    <cellStyle name="T_NHUA TAN HOA 10-6_Du toan BONFIGLIOLI-071126_HUNG_BOQ - Puma - Main construction (20May, 2008) trinh nop 3 2 3" xfId="34056"/>
    <cellStyle name="T_NHUA TAN HOA 10-6_Du toan BONFIGLIOLI-071126_HUNG_BOQ - Puma - Main construction (20May, 2008) trinh nop 3 2 3 2" xfId="34059"/>
    <cellStyle name="T_NHUA TAN HOA 10-6_Du toan BONFIGLIOLI-071126_HUNG_BOQ - Puma - Main construction (20May, 2008) trinh nop 3 2 4" xfId="22160"/>
    <cellStyle name="T_NHUA TAN HOA 10-6_Du toan BONFIGLIOLI-071126_HUNG_BOQ - Puma - Main construction (20May, 2008) trinh nop 3 2 4 2" xfId="34060"/>
    <cellStyle name="T_NHUA TAN HOA 10-6_Du toan BONFIGLIOLI-071126_HUNG_BOQ - Puma - Main construction (20May, 2008) trinh nop 3 2 5" xfId="25486"/>
    <cellStyle name="T_NHUA TAN HOA 10-6_Du toan BONFIGLIOLI-071126_HUNG_BOQ - Puma - Main construction (20May, 2008) trinh nop 3 2 5 2" xfId="25488"/>
    <cellStyle name="T_NHUA TAN HOA 10-6_Du toan BONFIGLIOLI-071126_HUNG_BOQ - Puma - Main construction (20May, 2008) trinh nop 3 2 6" xfId="25490"/>
    <cellStyle name="T_NHUA TAN HOA 10-6_Du toan BONFIGLIOLI-071126_HUNG_BOQ - Puma - Main construction (20May, 2008) trinh nop 3 2 6 2" xfId="13324"/>
    <cellStyle name="T_NHUA TAN HOA 10-6_Du toan BONFIGLIOLI-071126_HUNG_BOQ - Puma - Main construction (20May, 2008) trinh nop 3 2 7" xfId="25493"/>
    <cellStyle name="T_NHUA TAN HOA 10-6_Du toan BONFIGLIOLI-071126_HUNG_BOQ - Puma - Main construction (20May, 2008) trinh nop 3 3" xfId="11790"/>
    <cellStyle name="T_NHUA TAN HOA 10-6_Du toan BONFIGLIOLI-071126_HUNG_BOQ - Puma - Main construction (20May, 2008) trinh nop 3 3 2" xfId="34063"/>
    <cellStyle name="T_NHUA TAN HOA 10-6_Du toan BONFIGLIOLI-071126_HUNG_BOQ - Puma - Main construction (20May, 2008) trinh nop 3 3 2 2" xfId="8257"/>
    <cellStyle name="T_NHUA TAN HOA 10-6_Du toan BONFIGLIOLI-071126_HUNG_BOQ - Puma - Main construction (20May, 2008) trinh nop 3 3 3" xfId="34066"/>
    <cellStyle name="T_NHUA TAN HOA 10-6_Du toan BONFIGLIOLI-071126_HUNG_BOQ - Puma - Main construction (20May, 2008) trinh nop 3 3 3 2" xfId="22822"/>
    <cellStyle name="T_NHUA TAN HOA 10-6_Du toan BONFIGLIOLI-071126_HUNG_BOQ - Puma - Main construction (20May, 2008) trinh nop 3 3 4" xfId="22164"/>
    <cellStyle name="T_NHUA TAN HOA 10-6_Du toan BONFIGLIOLI-071126_HUNG_BOQ - Puma - Main construction (20May, 2008) trinh nop 3 3 4 2" xfId="34068"/>
    <cellStyle name="T_NHUA TAN HOA 10-6_Du toan BONFIGLIOLI-071126_HUNG_BOQ - Puma - Main construction (20May, 2008) trinh nop 3 3 5" xfId="17140"/>
    <cellStyle name="T_NHUA TAN HOA 10-6_Du toan BONFIGLIOLI-071126_HUNG_BOQ - Puma - Main construction (20May, 2008) trinh nop 3 3 5 2" xfId="34069"/>
    <cellStyle name="T_NHUA TAN HOA 10-6_Du toan BONFIGLIOLI-071126_HUNG_BOQ - Puma - Main construction (20May, 2008) trinh nop 3 3 6" xfId="34070"/>
    <cellStyle name="T_NHUA TAN HOA 10-6_Du toan BONFIGLIOLI-071126_HUNG_BOQ - Puma - Main construction (20May, 2008) trinh nop 3 3 6 2" xfId="34073"/>
    <cellStyle name="T_NHUA TAN HOA 10-6_Du toan BONFIGLIOLI-071126_HUNG_BOQ - Puma - Main construction (20May, 2008) trinh nop 3 3 7" xfId="30960"/>
    <cellStyle name="T_NHUA TAN HOA 10-6_Du toan BONFIGLIOLI-071126_HUNG_BOQ - Puma - Main construction (20May, 2008) trinh nop 3 4" xfId="34075"/>
    <cellStyle name="T_NHUA TAN HOA 10-6_Du toan BONFIGLIOLI-071126_HUNG_BOQ - Puma - Main construction (20May, 2008) trinh nop 3 4 2" xfId="34078"/>
    <cellStyle name="T_NHUA TAN HOA 10-6_Du toan BONFIGLIOLI-071126_HUNG_BOQ - Puma - Main construction (20May, 2008) trinh nop 3 5" xfId="1006"/>
    <cellStyle name="T_NHUA TAN HOA 10-6_Du toan BONFIGLIOLI-071126_HUNG_BOQ - Puma - Main construction (20May, 2008) trinh nop 3 5 2" xfId="32187"/>
    <cellStyle name="T_NHUA TAN HOA 10-6_Du toan BONFIGLIOLI-071126_HUNG_BOQ - Puma - Main construction (20May, 2008) trinh nop 3 6" xfId="3697"/>
    <cellStyle name="T_NHUA TAN HOA 10-6_Du toan BONFIGLIOLI-071126_HUNG_BOQ - Puma - Main construction (20May, 2008) trinh nop 3 6 2" xfId="1482"/>
    <cellStyle name="T_NHUA TAN HOA 10-6_Du toan BONFIGLIOLI-071126_HUNG_BOQ - Puma - Main construction (20May, 2008) trinh nop 3 7" xfId="34079"/>
    <cellStyle name="T_NHUA TAN HOA 10-6_Du toan BONFIGLIOLI-071126_HUNG_BOQ - Puma - Main construction (20May, 2008) trinh nop 3 7 2" xfId="34082"/>
    <cellStyle name="T_NHUA TAN HOA 10-6_Du toan BONFIGLIOLI-071126_HUNG_BOQ - Puma - Main construction (20May, 2008) trinh nop 3 8" xfId="34084"/>
    <cellStyle name="T_NHUA TAN HOA 10-6_Du toan BONFIGLIOLI-071126_HUNG_BOQ - Puma - Main construction (20May, 2008) trinh nop 3 8 2" xfId="34088"/>
    <cellStyle name="T_NHUA TAN HOA 10-6_Du toan BONFIGLIOLI-071126_HUNG_BOQ - Puma - Main construction (20May, 2008) trinh nop 4" xfId="22696"/>
    <cellStyle name="T_NHUA TAN HOA 10-6_Du toan BONFIGLIOLI-071126_HUNG_BOQ - Puma - Main construction (20May, 2008) trinh nop 4 2" xfId="34091"/>
    <cellStyle name="T_NHUA TAN HOA 10-6_Du toan BONFIGLIOLI-071126_HUNG_BOQ - Puma - Main construction (20May, 2008) trinh nop 4 2 2" xfId="13794"/>
    <cellStyle name="T_NHUA TAN HOA 10-6_Du toan BONFIGLIOLI-071126_HUNG_BOQ - Puma - Main construction (20May, 2008) trinh nop 4 3" xfId="11794"/>
    <cellStyle name="T_NHUA TAN HOA 10-6_Du toan BONFIGLIOLI-071126_HUNG_BOQ - Puma - Main construction (20May, 2008) trinh nop 4 3 2" xfId="34094"/>
    <cellStyle name="T_NHUA TAN HOA 10-6_Du toan BONFIGLIOLI-071126_HUNG_BOQ - Puma - Main construction (20May, 2008) trinh nop 4 4" xfId="13355"/>
    <cellStyle name="T_NHUA TAN HOA 10-6_Du toan BONFIGLIOLI-071126_HUNG_BOQ - Puma - Main construction (20May, 2008) trinh nop 4 4 2" xfId="34097"/>
    <cellStyle name="T_NHUA TAN HOA 10-6_Du toan BONFIGLIOLI-071126_HUNG_BOQ - Puma - Main construction (20May, 2008) trinh nop 4 5" xfId="11264"/>
    <cellStyle name="T_NHUA TAN HOA 10-6_Du toan BONFIGLIOLI-071126_HUNG_BOQ - Puma - Main construction (20May, 2008) trinh nop 4 5 2" xfId="34099"/>
    <cellStyle name="T_NHUA TAN HOA 10-6_Du toan BONFIGLIOLI-071126_HUNG_BOQ - Puma - Main construction (20May, 2008) trinh nop 4 6" xfId="23311"/>
    <cellStyle name="T_NHUA TAN HOA 10-6_Du toan BONFIGLIOLI-071126_HUNG_BOQ - Puma - Main construction (20May, 2008) trinh nop 4 6 2" xfId="34101"/>
    <cellStyle name="T_NHUA TAN HOA 10-6_Du toan BONFIGLIOLI-071126_HUNG_BOQ - Puma - Main construction (20May, 2008) trinh nop 4 7" xfId="18440"/>
    <cellStyle name="T_NHUA TAN HOA 10-6_Du toan BONFIGLIOLI-071126_HUNG_BOQ - Puma - Main construction (20May, 2008) trinh nop 5" xfId="34103"/>
    <cellStyle name="T_NHUA TAN HOA 10-6_Du toan BONFIGLIOLI-071126_HUNG_BOQ - Puma - Main construction (20May, 2008) trinh nop 5 2" xfId="34104"/>
    <cellStyle name="T_NHUA TAN HOA 10-6_Du toan BONFIGLIOLI-071126_HUNG_BOQ - Puma - Main construction (20May, 2008) trinh nop 5 2 2" xfId="34106"/>
    <cellStyle name="T_NHUA TAN HOA 10-6_Du toan BONFIGLIOLI-071126_HUNG_BOQ - Puma - Main construction (20May, 2008) trinh nop 5 3" xfId="11796"/>
    <cellStyle name="T_NHUA TAN HOA 10-6_Du toan BONFIGLIOLI-071126_HUNG_BOQ - Puma - Main construction (20May, 2008) trinh nop 5 3 2" xfId="34107"/>
    <cellStyle name="T_NHUA TAN HOA 10-6_Du toan BONFIGLIOLI-071126_HUNG_BOQ - Puma - Main construction (20May, 2008) trinh nop 5 4" xfId="13364"/>
    <cellStyle name="T_NHUA TAN HOA 10-6_Du toan BONFIGLIOLI-071126_HUNG_BOQ - Puma - Main construction (20May, 2008) trinh nop 5 4 2" xfId="7265"/>
    <cellStyle name="T_NHUA TAN HOA 10-6_Du toan BONFIGLIOLI-071126_HUNG_BOQ - Puma - Main construction (20May, 2008) trinh nop 5 5" xfId="21362"/>
    <cellStyle name="T_NHUA TAN HOA 10-6_Du toan BONFIGLIOLI-071126_HUNG_BOQ - Puma - Main construction (20May, 2008) trinh nop 5 5 2" xfId="28009"/>
    <cellStyle name="T_NHUA TAN HOA 10-6_Du toan BONFIGLIOLI-071126_HUNG_BOQ - Puma - Main construction (20May, 2008) trinh nop 5 6" xfId="23319"/>
    <cellStyle name="T_NHUA TAN HOA 10-6_Du toan BONFIGLIOLI-071126_HUNG_BOQ - Puma - Main construction (20May, 2008) trinh nop 5 6 2" xfId="34108"/>
    <cellStyle name="T_NHUA TAN HOA 10-6_Du toan BONFIGLIOLI-071126_HUNG_BOQ - Puma - Main construction (20May, 2008) trinh nop 5 7" xfId="18448"/>
    <cellStyle name="T_NHUA TAN HOA 10-6_Du toan BONFIGLIOLI-071126_HUNG_BOQ - Puma - Main construction (20May, 2008) trinh nop 6" xfId="22993"/>
    <cellStyle name="T_NHUA TAN HOA 10-6_Du toan BONFIGLIOLI-071126_HUNG_BOQ - Puma - Main construction (20May, 2008) trinh nop 6 2" xfId="34111"/>
    <cellStyle name="T_NHUA TAN HOA 10-6_Du toan BONFIGLIOLI-071126_HUNG_BOQ - Puma - Main construction (20May, 2008) trinh nop 6 2 2" xfId="12823"/>
    <cellStyle name="T_NHUA TAN HOA 10-6_Du toan BONFIGLIOLI-071126_HUNG_BOQ - Puma - Main construction (20May, 2008) trinh nop 6 3" xfId="4809"/>
    <cellStyle name="T_NHUA TAN HOA 10-6_Du toan BONFIGLIOLI-071126_HUNG_BOQ - Puma - Main construction (20May, 2008) trinh nop 6 3 2" xfId="12845"/>
    <cellStyle name="T_NHUA TAN HOA 10-6_Du toan BONFIGLIOLI-071126_HUNG_BOQ - Puma - Main construction (20May, 2008) trinh nop 6 4" xfId="34113"/>
    <cellStyle name="T_NHUA TAN HOA 10-6_Du toan BONFIGLIOLI-071126_HUNG_BOQ - Puma - Main construction (20May, 2008) trinh nop 6 4 2" xfId="22600"/>
    <cellStyle name="T_NHUA TAN HOA 10-6_Du toan BONFIGLIOLI-071126_HUNG_BOQ - Puma - Main construction (20May, 2008) trinh nop 6 5" xfId="21375"/>
    <cellStyle name="T_NHUA TAN HOA 10-6_Du toan BONFIGLIOLI-071126_HUNG_BOQ - Puma - Main construction (20May, 2008) trinh nop 6 5 2" xfId="6872"/>
    <cellStyle name="T_NHUA TAN HOA 10-6_Du toan BONFIGLIOLI-071126_HUNG_BOQ - Puma - Main construction (20May, 2008) trinh nop 6 6" xfId="23326"/>
    <cellStyle name="T_NHUA TAN HOA 10-6_Du toan BONFIGLIOLI-071126_HUNG_BOQ - Puma - Main construction (20May, 2008) trinh nop 6 6 2" xfId="34115"/>
    <cellStyle name="T_NHUA TAN HOA 10-6_Du toan BONFIGLIOLI-071126_HUNG_BOQ - Puma - Main construction (20May, 2008) trinh nop 6 7" xfId="18459"/>
    <cellStyle name="T_NHUA TAN HOA 10-6_Du toan BONFIGLIOLI-071126_HUNG_BOQ - Puma - Main construction (20May, 2008) trinh nop 7" xfId="34120"/>
    <cellStyle name="T_NHUA TAN HOA 10-6_Du toan BONFIGLIOLI-071126_HUNG_BOQ - Puma - Main construction (20May, 2008) trinh nop 7 2" xfId="34121"/>
    <cellStyle name="T_NHUA TAN HOA 10-6_Du toan BONFIGLIOLI-071126_HUNG_BOQ - Puma - Main construction (20May, 2008) trinh nop 8" xfId="34122"/>
    <cellStyle name="T_NHUA TAN HOA 10-6_Du toan BONFIGLIOLI-071126_HUNG_BOQ - Puma - Main construction (20May, 2008) trinh nop 8 2" xfId="34123"/>
    <cellStyle name="T_NHUA TAN HOA 10-6_Du toan BONFIGLIOLI-071126_HUNG_BOQ - Puma - Main construction (20May, 2008) trinh nop 9" xfId="34126"/>
    <cellStyle name="T_NHUA TAN HOA 10-6_Du toan BONFIGLIOLI-071126_HUNG_BOQ - Puma - Main construction (20May, 2008) trinh nop 9 2" xfId="33295"/>
    <cellStyle name="T_NHUA TAN HOA 10-6_Du toan BONFIGLIOLI-071126_HUNG_BOQ-Puma-Rev 1 (29May, 2008)-Final" xfId="9732"/>
    <cellStyle name="T_NHUA TAN HOA 10-6_Du toan BONFIGLIOLI-071126_HUNG_BOQ-Puma-Rev 1 (29May, 2008)-Final 10" xfId="30171"/>
    <cellStyle name="T_NHUA TAN HOA 10-6_Du toan BONFIGLIOLI-071126_HUNG_BOQ-Puma-Rev 1 (29May, 2008)-Final 10 2" xfId="30173"/>
    <cellStyle name="T_NHUA TAN HOA 10-6_Du toan BONFIGLIOLI-071126_HUNG_BOQ-Puma-Rev 1 (29May, 2008)-Final 11" xfId="30175"/>
    <cellStyle name="T_NHUA TAN HOA 10-6_Du toan BONFIGLIOLI-071126_HUNG_BOQ-Puma-Rev 1 (29May, 2008)-Final 11 2" xfId="21443"/>
    <cellStyle name="T_NHUA TAN HOA 10-6_Du toan BONFIGLIOLI-071126_HUNG_BOQ-Puma-Rev 1 (29May, 2008)-Final 2" xfId="325"/>
    <cellStyle name="T_NHUA TAN HOA 10-6_Du toan BONFIGLIOLI-071126_HUNG_BOQ-Puma-Rev 1 (29May, 2008)-Final 2 2" xfId="6889"/>
    <cellStyle name="T_NHUA TAN HOA 10-6_Du toan BONFIGLIOLI-071126_HUNG_BOQ-Puma-Rev 1 (29May, 2008)-Final 2 2 2" xfId="164"/>
    <cellStyle name="T_NHUA TAN HOA 10-6_Du toan BONFIGLIOLI-071126_HUNG_BOQ-Puma-Rev 1 (29May, 2008)-Final 2 2 2 2" xfId="34127"/>
    <cellStyle name="T_NHUA TAN HOA 10-6_Du toan BONFIGLIOLI-071126_HUNG_BOQ-Puma-Rev 1 (29May, 2008)-Final 2 2 3" xfId="34128"/>
    <cellStyle name="T_NHUA TAN HOA 10-6_Du toan BONFIGLIOLI-071126_HUNG_BOQ-Puma-Rev 1 (29May, 2008)-Final 2 2 3 2" xfId="34129"/>
    <cellStyle name="T_NHUA TAN HOA 10-6_Du toan BONFIGLIOLI-071126_HUNG_BOQ-Puma-Rev 1 (29May, 2008)-Final 2 2 4" xfId="29122"/>
    <cellStyle name="T_NHUA TAN HOA 10-6_Du toan BONFIGLIOLI-071126_HUNG_BOQ-Puma-Rev 1 (29May, 2008)-Final 2 2 4 2" xfId="34130"/>
    <cellStyle name="T_NHUA TAN HOA 10-6_Du toan BONFIGLIOLI-071126_HUNG_BOQ-Puma-Rev 1 (29May, 2008)-Final 2 2 5" xfId="31543"/>
    <cellStyle name="T_NHUA TAN HOA 10-6_Du toan BONFIGLIOLI-071126_HUNG_BOQ-Puma-Rev 1 (29May, 2008)-Final 2 2 5 2" xfId="34131"/>
    <cellStyle name="T_NHUA TAN HOA 10-6_Du toan BONFIGLIOLI-071126_HUNG_BOQ-Puma-Rev 1 (29May, 2008)-Final 2 2 6" xfId="34132"/>
    <cellStyle name="T_NHUA TAN HOA 10-6_Du toan BONFIGLIOLI-071126_HUNG_BOQ-Puma-Rev 1 (29May, 2008)-Final 2 2 6 2" xfId="34133"/>
    <cellStyle name="T_NHUA TAN HOA 10-6_Du toan BONFIGLIOLI-071126_HUNG_BOQ-Puma-Rev 1 (29May, 2008)-Final 2 2 7" xfId="34134"/>
    <cellStyle name="T_NHUA TAN HOA 10-6_Du toan BONFIGLIOLI-071126_HUNG_BOQ-Puma-Rev 1 (29May, 2008)-Final 2 3" xfId="6864"/>
    <cellStyle name="T_NHUA TAN HOA 10-6_Du toan BONFIGLIOLI-071126_HUNG_BOQ-Puma-Rev 1 (29May, 2008)-Final 2 3 2" xfId="5881"/>
    <cellStyle name="T_NHUA TAN HOA 10-6_Du toan BONFIGLIOLI-071126_HUNG_BOQ-Puma-Rev 1 (29May, 2008)-Final 2 3 2 2" xfId="34136"/>
    <cellStyle name="T_NHUA TAN HOA 10-6_Du toan BONFIGLIOLI-071126_HUNG_BOQ-Puma-Rev 1 (29May, 2008)-Final 2 3 3" xfId="34137"/>
    <cellStyle name="T_NHUA TAN HOA 10-6_Du toan BONFIGLIOLI-071126_HUNG_BOQ-Puma-Rev 1 (29May, 2008)-Final 2 3 3 2" xfId="34139"/>
    <cellStyle name="T_NHUA TAN HOA 10-6_Du toan BONFIGLIOLI-071126_HUNG_BOQ-Puma-Rev 1 (29May, 2008)-Final 2 3 4" xfId="29125"/>
    <cellStyle name="T_NHUA TAN HOA 10-6_Du toan BONFIGLIOLI-071126_HUNG_BOQ-Puma-Rev 1 (29May, 2008)-Final 2 3 4 2" xfId="34141"/>
    <cellStyle name="T_NHUA TAN HOA 10-6_Du toan BONFIGLIOLI-071126_HUNG_BOQ-Puma-Rev 1 (29May, 2008)-Final 2 3 5" xfId="31546"/>
    <cellStyle name="T_NHUA TAN HOA 10-6_Du toan BONFIGLIOLI-071126_HUNG_BOQ-Puma-Rev 1 (29May, 2008)-Final 2 3 5 2" xfId="34142"/>
    <cellStyle name="T_NHUA TAN HOA 10-6_Du toan BONFIGLIOLI-071126_HUNG_BOQ-Puma-Rev 1 (29May, 2008)-Final 2 3 6" xfId="34143"/>
    <cellStyle name="T_NHUA TAN HOA 10-6_Du toan BONFIGLIOLI-071126_HUNG_BOQ-Puma-Rev 1 (29May, 2008)-Final 2 3 6 2" xfId="34144"/>
    <cellStyle name="T_NHUA TAN HOA 10-6_Du toan BONFIGLIOLI-071126_HUNG_BOQ-Puma-Rev 1 (29May, 2008)-Final 2 3 7" xfId="34145"/>
    <cellStyle name="T_NHUA TAN HOA 10-6_Du toan BONFIGLIOLI-071126_HUNG_BOQ-Puma-Rev 1 (29May, 2008)-Final 2 4" xfId="7015"/>
    <cellStyle name="T_NHUA TAN HOA 10-6_Du toan BONFIGLIOLI-071126_HUNG_BOQ-Puma-Rev 1 (29May, 2008)-Final 2 4 2" xfId="6519"/>
    <cellStyle name="T_NHUA TAN HOA 10-6_Du toan BONFIGLIOLI-071126_HUNG_BOQ-Puma-Rev 1 (29May, 2008)-Final 2 5" xfId="9739"/>
    <cellStyle name="T_NHUA TAN HOA 10-6_Du toan BONFIGLIOLI-071126_HUNG_BOQ-Puma-Rev 1 (29May, 2008)-Final 2 5 2" xfId="9138"/>
    <cellStyle name="T_NHUA TAN HOA 10-6_Du toan BONFIGLIOLI-071126_HUNG_BOQ-Puma-Rev 1 (29May, 2008)-Final 2 6" xfId="9750"/>
    <cellStyle name="T_NHUA TAN HOA 10-6_Du toan BONFIGLIOLI-071126_HUNG_BOQ-Puma-Rev 1 (29May, 2008)-Final 2 6 2" xfId="9756"/>
    <cellStyle name="T_NHUA TAN HOA 10-6_Du toan BONFIGLIOLI-071126_HUNG_BOQ-Puma-Rev 1 (29May, 2008)-Final 2 7" xfId="1946"/>
    <cellStyle name="T_NHUA TAN HOA 10-6_Du toan BONFIGLIOLI-071126_HUNG_BOQ-Puma-Rev 1 (29May, 2008)-Final 2 7 2" xfId="34146"/>
    <cellStyle name="T_NHUA TAN HOA 10-6_Du toan BONFIGLIOLI-071126_HUNG_BOQ-Puma-Rev 1 (29May, 2008)-Final 2 8" xfId="34148"/>
    <cellStyle name="T_NHUA TAN HOA 10-6_Du toan BONFIGLIOLI-071126_HUNG_BOQ-Puma-Rev 1 (29May, 2008)-Final 2 8 2" xfId="34150"/>
    <cellStyle name="T_NHUA TAN HOA 10-6_Du toan BONFIGLIOLI-071126_HUNG_BOQ-Puma-Rev 1 (29May, 2008)-Final 3" xfId="5597"/>
    <cellStyle name="T_NHUA TAN HOA 10-6_Du toan BONFIGLIOLI-071126_HUNG_BOQ-Puma-Rev 1 (29May, 2008)-Final 3 2" xfId="9761"/>
    <cellStyle name="T_NHUA TAN HOA 10-6_Du toan BONFIGLIOLI-071126_HUNG_BOQ-Puma-Rev 1 (29May, 2008)-Final 3 2 2" xfId="9766"/>
    <cellStyle name="T_NHUA TAN HOA 10-6_Du toan BONFIGLIOLI-071126_HUNG_BOQ-Puma-Rev 1 (29May, 2008)-Final 3 2 2 2" xfId="34151"/>
    <cellStyle name="T_NHUA TAN HOA 10-6_Du toan BONFIGLIOLI-071126_HUNG_BOQ-Puma-Rev 1 (29May, 2008)-Final 3 2 3" xfId="34155"/>
    <cellStyle name="T_NHUA TAN HOA 10-6_Du toan BONFIGLIOLI-071126_HUNG_BOQ-Puma-Rev 1 (29May, 2008)-Final 3 2 3 2" xfId="34157"/>
    <cellStyle name="T_NHUA TAN HOA 10-6_Du toan BONFIGLIOLI-071126_HUNG_BOQ-Puma-Rev 1 (29May, 2008)-Final 3 2 4" xfId="25917"/>
    <cellStyle name="T_NHUA TAN HOA 10-6_Du toan BONFIGLIOLI-071126_HUNG_BOQ-Puma-Rev 1 (29May, 2008)-Final 3 2 4 2" xfId="34160"/>
    <cellStyle name="T_NHUA TAN HOA 10-6_Du toan BONFIGLIOLI-071126_HUNG_BOQ-Puma-Rev 1 (29May, 2008)-Final 3 2 5" xfId="24697"/>
    <cellStyle name="T_NHUA TAN HOA 10-6_Du toan BONFIGLIOLI-071126_HUNG_BOQ-Puma-Rev 1 (29May, 2008)-Final 3 2 5 2" xfId="34162"/>
    <cellStyle name="T_NHUA TAN HOA 10-6_Du toan BONFIGLIOLI-071126_HUNG_BOQ-Puma-Rev 1 (29May, 2008)-Final 3 2 6" xfId="8381"/>
    <cellStyle name="T_NHUA TAN HOA 10-6_Du toan BONFIGLIOLI-071126_HUNG_BOQ-Puma-Rev 1 (29May, 2008)-Final 3 2 6 2" xfId="31800"/>
    <cellStyle name="T_NHUA TAN HOA 10-6_Du toan BONFIGLIOLI-071126_HUNG_BOQ-Puma-Rev 1 (29May, 2008)-Final 3 2 7" xfId="34164"/>
    <cellStyle name="T_NHUA TAN HOA 10-6_Du toan BONFIGLIOLI-071126_HUNG_BOQ-Puma-Rev 1 (29May, 2008)-Final 3 3" xfId="7758"/>
    <cellStyle name="T_NHUA TAN HOA 10-6_Du toan BONFIGLIOLI-071126_HUNG_BOQ-Puma-Rev 1 (29May, 2008)-Final 3 3 2" xfId="8995"/>
    <cellStyle name="T_NHUA TAN HOA 10-6_Du toan BONFIGLIOLI-071126_HUNG_BOQ-Puma-Rev 1 (29May, 2008)-Final 3 3 2 2" xfId="34166"/>
    <cellStyle name="T_NHUA TAN HOA 10-6_Du toan BONFIGLIOLI-071126_HUNG_BOQ-Puma-Rev 1 (29May, 2008)-Final 3 3 3" xfId="34168"/>
    <cellStyle name="T_NHUA TAN HOA 10-6_Du toan BONFIGLIOLI-071126_HUNG_BOQ-Puma-Rev 1 (29May, 2008)-Final 3 3 3 2" xfId="21896"/>
    <cellStyle name="T_NHUA TAN HOA 10-6_Du toan BONFIGLIOLI-071126_HUNG_BOQ-Puma-Rev 1 (29May, 2008)-Final 3 3 4" xfId="25924"/>
    <cellStyle name="T_NHUA TAN HOA 10-6_Du toan BONFIGLIOLI-071126_HUNG_BOQ-Puma-Rev 1 (29May, 2008)-Final 3 3 4 2" xfId="21909"/>
    <cellStyle name="T_NHUA TAN HOA 10-6_Du toan BONFIGLIOLI-071126_HUNG_BOQ-Puma-Rev 1 (29May, 2008)-Final 3 3 5" xfId="34170"/>
    <cellStyle name="T_NHUA TAN HOA 10-6_Du toan BONFIGLIOLI-071126_HUNG_BOQ-Puma-Rev 1 (29May, 2008)-Final 3 3 5 2" xfId="34172"/>
    <cellStyle name="T_NHUA TAN HOA 10-6_Du toan BONFIGLIOLI-071126_HUNG_BOQ-Puma-Rev 1 (29May, 2008)-Final 3 3 6" xfId="8388"/>
    <cellStyle name="T_NHUA TAN HOA 10-6_Du toan BONFIGLIOLI-071126_HUNG_BOQ-Puma-Rev 1 (29May, 2008)-Final 3 3 6 2" xfId="34174"/>
    <cellStyle name="T_NHUA TAN HOA 10-6_Du toan BONFIGLIOLI-071126_HUNG_BOQ-Puma-Rev 1 (29May, 2008)-Final 3 3 7" xfId="34176"/>
    <cellStyle name="T_NHUA TAN HOA 10-6_Du toan BONFIGLIOLI-071126_HUNG_BOQ-Puma-Rev 1 (29May, 2008)-Final 3 4" xfId="7490"/>
    <cellStyle name="T_NHUA TAN HOA 10-6_Du toan BONFIGLIOLI-071126_HUNG_BOQ-Puma-Rev 1 (29May, 2008)-Final 3 4 2" xfId="7045"/>
    <cellStyle name="T_NHUA TAN HOA 10-6_Du toan BONFIGLIOLI-071126_HUNG_BOQ-Puma-Rev 1 (29May, 2008)-Final 3 5" xfId="2865"/>
    <cellStyle name="T_NHUA TAN HOA 10-6_Du toan BONFIGLIOLI-071126_HUNG_BOQ-Puma-Rev 1 (29May, 2008)-Final 3 5 2" xfId="9773"/>
    <cellStyle name="T_NHUA TAN HOA 10-6_Du toan BONFIGLIOLI-071126_HUNG_BOQ-Puma-Rev 1 (29May, 2008)-Final 3 6" xfId="1724"/>
    <cellStyle name="T_NHUA TAN HOA 10-6_Du toan BONFIGLIOLI-071126_HUNG_BOQ-Puma-Rev 1 (29May, 2008)-Final 3 6 2" xfId="9778"/>
    <cellStyle name="T_NHUA TAN HOA 10-6_Du toan BONFIGLIOLI-071126_HUNG_BOQ-Puma-Rev 1 (29May, 2008)-Final 3 7" xfId="4560"/>
    <cellStyle name="T_NHUA TAN HOA 10-6_Du toan BONFIGLIOLI-071126_HUNG_BOQ-Puma-Rev 1 (29May, 2008)-Final 3 7 2" xfId="690"/>
    <cellStyle name="T_NHUA TAN HOA 10-6_Du toan BONFIGLIOLI-071126_HUNG_BOQ-Puma-Rev 1 (29May, 2008)-Final 3 8" xfId="34178"/>
    <cellStyle name="T_NHUA TAN HOA 10-6_Du toan BONFIGLIOLI-071126_HUNG_BOQ-Puma-Rev 1 (29May, 2008)-Final 3 8 2" xfId="34179"/>
    <cellStyle name="T_NHUA TAN HOA 10-6_Du toan BONFIGLIOLI-071126_HUNG_BOQ-Puma-Rev 1 (29May, 2008)-Final 4" xfId="9781"/>
    <cellStyle name="T_NHUA TAN HOA 10-6_Du toan BONFIGLIOLI-071126_HUNG_BOQ-Puma-Rev 1 (29May, 2008)-Final 4 2" xfId="2095"/>
    <cellStyle name="T_NHUA TAN HOA 10-6_Du toan BONFIGLIOLI-071126_HUNG_BOQ-Puma-Rev 1 (29May, 2008)-Final 4 2 2" xfId="34180"/>
    <cellStyle name="T_NHUA TAN HOA 10-6_Du toan BONFIGLIOLI-071126_HUNG_BOQ-Puma-Rev 1 (29May, 2008)-Final 4 3" xfId="2409"/>
    <cellStyle name="T_NHUA TAN HOA 10-6_Du toan BONFIGLIOLI-071126_HUNG_BOQ-Puma-Rev 1 (29May, 2008)-Final 4 3 2" xfId="34181"/>
    <cellStyle name="T_NHUA TAN HOA 10-6_Du toan BONFIGLIOLI-071126_HUNG_BOQ-Puma-Rev 1 (29May, 2008)-Final 4 4" xfId="2301"/>
    <cellStyle name="T_NHUA TAN HOA 10-6_Du toan BONFIGLIOLI-071126_HUNG_BOQ-Puma-Rev 1 (29May, 2008)-Final 4 4 2" xfId="34182"/>
    <cellStyle name="T_NHUA TAN HOA 10-6_Du toan BONFIGLIOLI-071126_HUNG_BOQ-Puma-Rev 1 (29May, 2008)-Final 4 5" xfId="34183"/>
    <cellStyle name="T_NHUA TAN HOA 10-6_Du toan BONFIGLIOLI-071126_HUNG_BOQ-Puma-Rev 1 (29May, 2008)-Final 4 5 2" xfId="11933"/>
    <cellStyle name="T_NHUA TAN HOA 10-6_Du toan BONFIGLIOLI-071126_HUNG_BOQ-Puma-Rev 1 (29May, 2008)-Final 4 6" xfId="34184"/>
    <cellStyle name="T_NHUA TAN HOA 10-6_Du toan BONFIGLIOLI-071126_HUNG_BOQ-Puma-Rev 1 (29May, 2008)-Final 4 6 2" xfId="11762"/>
    <cellStyle name="T_NHUA TAN HOA 10-6_Du toan BONFIGLIOLI-071126_HUNG_BOQ-Puma-Rev 1 (29May, 2008)-Final 4 7" xfId="34185"/>
    <cellStyle name="T_NHUA TAN HOA 10-6_Du toan BONFIGLIOLI-071126_HUNG_BOQ-Puma-Rev 1 (29May, 2008)-Final 5" xfId="9787"/>
    <cellStyle name="T_NHUA TAN HOA 10-6_Du toan BONFIGLIOLI-071126_HUNG_BOQ-Puma-Rev 1 (29May, 2008)-Final 5 2" xfId="630"/>
    <cellStyle name="T_NHUA TAN HOA 10-6_Du toan BONFIGLIOLI-071126_HUNG_BOQ-Puma-Rev 1 (29May, 2008)-Final 5 2 2" xfId="23909"/>
    <cellStyle name="T_NHUA TAN HOA 10-6_Du toan BONFIGLIOLI-071126_HUNG_BOQ-Puma-Rev 1 (29May, 2008)-Final 5 3" xfId="34186"/>
    <cellStyle name="T_NHUA TAN HOA 10-6_Du toan BONFIGLIOLI-071126_HUNG_BOQ-Puma-Rev 1 (29May, 2008)-Final 5 3 2" xfId="23917"/>
    <cellStyle name="T_NHUA TAN HOA 10-6_Du toan BONFIGLIOLI-071126_HUNG_BOQ-Puma-Rev 1 (29May, 2008)-Final 5 4" xfId="34188"/>
    <cellStyle name="T_NHUA TAN HOA 10-6_Du toan BONFIGLIOLI-071126_HUNG_BOQ-Puma-Rev 1 (29May, 2008)-Final 5 4 2" xfId="23925"/>
    <cellStyle name="T_NHUA TAN HOA 10-6_Du toan BONFIGLIOLI-071126_HUNG_BOQ-Puma-Rev 1 (29May, 2008)-Final 5 5" xfId="34189"/>
    <cellStyle name="T_NHUA TAN HOA 10-6_Du toan BONFIGLIOLI-071126_HUNG_BOQ-Puma-Rev 1 (29May, 2008)-Final 5 5 2" xfId="23934"/>
    <cellStyle name="T_NHUA TAN HOA 10-6_Du toan BONFIGLIOLI-071126_HUNG_BOQ-Puma-Rev 1 (29May, 2008)-Final 5 6" xfId="32636"/>
    <cellStyle name="T_NHUA TAN HOA 10-6_Du toan BONFIGLIOLI-071126_HUNG_BOQ-Puma-Rev 1 (29May, 2008)-Final 5 6 2" xfId="34190"/>
    <cellStyle name="T_NHUA TAN HOA 10-6_Du toan BONFIGLIOLI-071126_HUNG_BOQ-Puma-Rev 1 (29May, 2008)-Final 5 7" xfId="34191"/>
    <cellStyle name="T_NHUA TAN HOA 10-6_Du toan BONFIGLIOLI-071126_HUNG_BOQ-Puma-Rev 1 (29May, 2008)-Final 6" xfId="9791"/>
    <cellStyle name="T_NHUA TAN HOA 10-6_Du toan BONFIGLIOLI-071126_HUNG_BOQ-Puma-Rev 1 (29May, 2008)-Final 6 2" xfId="1514"/>
    <cellStyle name="T_NHUA TAN HOA 10-6_Du toan BONFIGLIOLI-071126_HUNG_BOQ-Puma-Rev 1 (29May, 2008)-Final 6 2 2" xfId="34192"/>
    <cellStyle name="T_NHUA TAN HOA 10-6_Du toan BONFIGLIOLI-071126_HUNG_BOQ-Puma-Rev 1 (29May, 2008)-Final 6 3" xfId="29767"/>
    <cellStyle name="T_NHUA TAN HOA 10-6_Du toan BONFIGLIOLI-071126_HUNG_BOQ-Puma-Rev 1 (29May, 2008)-Final 6 3 2" xfId="29769"/>
    <cellStyle name="T_NHUA TAN HOA 10-6_Du toan BONFIGLIOLI-071126_HUNG_BOQ-Puma-Rev 1 (29May, 2008)-Final 6 4" xfId="29771"/>
    <cellStyle name="T_NHUA TAN HOA 10-6_Du toan BONFIGLIOLI-071126_HUNG_BOQ-Puma-Rev 1 (29May, 2008)-Final 6 4 2" xfId="29774"/>
    <cellStyle name="T_NHUA TAN HOA 10-6_Du toan BONFIGLIOLI-071126_HUNG_BOQ-Puma-Rev 1 (29May, 2008)-Final 6 5" xfId="29776"/>
    <cellStyle name="T_NHUA TAN HOA 10-6_Du toan BONFIGLIOLI-071126_HUNG_BOQ-Puma-Rev 1 (29May, 2008)-Final 6 5 2" xfId="29778"/>
    <cellStyle name="T_NHUA TAN HOA 10-6_Du toan BONFIGLIOLI-071126_HUNG_BOQ-Puma-Rev 1 (29May, 2008)-Final 6 6" xfId="29782"/>
    <cellStyle name="T_NHUA TAN HOA 10-6_Du toan BONFIGLIOLI-071126_HUNG_BOQ-Puma-Rev 1 (29May, 2008)-Final 6 6 2" xfId="2439"/>
    <cellStyle name="T_NHUA TAN HOA 10-6_Du toan BONFIGLIOLI-071126_HUNG_BOQ-Puma-Rev 1 (29May, 2008)-Final 6 7" xfId="29784"/>
    <cellStyle name="T_NHUA TAN HOA 10-6_Du toan BONFIGLIOLI-071126_HUNG_BOQ-Puma-Rev 1 (29May, 2008)-Final 7" xfId="9794"/>
    <cellStyle name="T_NHUA TAN HOA 10-6_Du toan BONFIGLIOLI-071126_HUNG_BOQ-Puma-Rev 1 (29May, 2008)-Final 7 2" xfId="9798"/>
    <cellStyle name="T_NHUA TAN HOA 10-6_Du toan BONFIGLIOLI-071126_HUNG_BOQ-Puma-Rev 1 (29May, 2008)-Final 8" xfId="8145"/>
    <cellStyle name="T_NHUA TAN HOA 10-6_Du toan BONFIGLIOLI-071126_HUNG_BOQ-Puma-Rev 1 (29May, 2008)-Final 8 2" xfId="9802"/>
    <cellStyle name="T_NHUA TAN HOA 10-6_Du toan BONFIGLIOLI-071126_HUNG_BOQ-Puma-Rev 1 (29May, 2008)-Final 9" xfId="3891"/>
    <cellStyle name="T_NHUA TAN HOA 10-6_Du toan BONFIGLIOLI-071126_HUNG_BOQ-Puma-Rev 1 (29May, 2008)-Final 9 2" xfId="30734"/>
    <cellStyle name="T_NHUA TAN HOA 10-6_Du toan BONFIGLIOLI-071126_HUNG_BOQ-Puma-Rev 2 (03June, 2008)" xfId="14322"/>
    <cellStyle name="T_NHUA TAN HOA 10-6_Du toan BONFIGLIOLI-071126_HUNG_BOQ-Puma-Rev 2 (03June, 2008) 10" xfId="359"/>
    <cellStyle name="T_NHUA TAN HOA 10-6_Du toan BONFIGLIOLI-071126_HUNG_BOQ-Puma-Rev 2 (03June, 2008) 10 2" xfId="16668"/>
    <cellStyle name="T_NHUA TAN HOA 10-6_Du toan BONFIGLIOLI-071126_HUNG_BOQ-Puma-Rev 2 (03June, 2008) 11" xfId="16677"/>
    <cellStyle name="T_NHUA TAN HOA 10-6_Du toan BONFIGLIOLI-071126_HUNG_BOQ-Puma-Rev 2 (03June, 2008) 11 2" xfId="16063"/>
    <cellStyle name="T_NHUA TAN HOA 10-6_Du toan BONFIGLIOLI-071126_HUNG_BOQ-Puma-Rev 2 (03June, 2008) 2" xfId="23719"/>
    <cellStyle name="T_NHUA TAN HOA 10-6_Du toan BONFIGLIOLI-071126_HUNG_BOQ-Puma-Rev 2 (03June, 2008) 2 2" xfId="34194"/>
    <cellStyle name="T_NHUA TAN HOA 10-6_Du toan BONFIGLIOLI-071126_HUNG_BOQ-Puma-Rev 2 (03June, 2008) 2 2 2" xfId="34196"/>
    <cellStyle name="T_NHUA TAN HOA 10-6_Du toan BONFIGLIOLI-071126_HUNG_BOQ-Puma-Rev 2 (03June, 2008) 2 2 2 2" xfId="33339"/>
    <cellStyle name="T_NHUA TAN HOA 10-6_Du toan BONFIGLIOLI-071126_HUNG_BOQ-Puma-Rev 2 (03June, 2008) 2 2 3" xfId="34199"/>
    <cellStyle name="T_NHUA TAN HOA 10-6_Du toan BONFIGLIOLI-071126_HUNG_BOQ-Puma-Rev 2 (03June, 2008) 2 2 3 2" xfId="33349"/>
    <cellStyle name="T_NHUA TAN HOA 10-6_Du toan BONFIGLIOLI-071126_HUNG_BOQ-Puma-Rev 2 (03June, 2008) 2 2 4" xfId="11696"/>
    <cellStyle name="T_NHUA TAN HOA 10-6_Du toan BONFIGLIOLI-071126_HUNG_BOQ-Puma-Rev 2 (03June, 2008) 2 2 4 2" xfId="34201"/>
    <cellStyle name="T_NHUA TAN HOA 10-6_Du toan BONFIGLIOLI-071126_HUNG_BOQ-Puma-Rev 2 (03June, 2008) 2 2 5" xfId="34203"/>
    <cellStyle name="T_NHUA TAN HOA 10-6_Du toan BONFIGLIOLI-071126_HUNG_BOQ-Puma-Rev 2 (03June, 2008) 2 2 5 2" xfId="34207"/>
    <cellStyle name="T_NHUA TAN HOA 10-6_Du toan BONFIGLIOLI-071126_HUNG_BOQ-Puma-Rev 2 (03June, 2008) 2 2 6" xfId="27385"/>
    <cellStyle name="T_NHUA TAN HOA 10-6_Du toan BONFIGLIOLI-071126_HUNG_BOQ-Puma-Rev 2 (03June, 2008) 2 2 6 2" xfId="34208"/>
    <cellStyle name="T_NHUA TAN HOA 10-6_Du toan BONFIGLIOLI-071126_HUNG_BOQ-Puma-Rev 2 (03June, 2008) 2 2 7" xfId="34209"/>
    <cellStyle name="T_NHUA TAN HOA 10-6_Du toan BONFIGLIOLI-071126_HUNG_BOQ-Puma-Rev 2 (03June, 2008) 2 3" xfId="34212"/>
    <cellStyle name="T_NHUA TAN HOA 10-6_Du toan BONFIGLIOLI-071126_HUNG_BOQ-Puma-Rev 2 (03June, 2008) 2 3 2" xfId="34214"/>
    <cellStyle name="T_NHUA TAN HOA 10-6_Du toan BONFIGLIOLI-071126_HUNG_BOQ-Puma-Rev 2 (03June, 2008) 2 3 2 2" xfId="8450"/>
    <cellStyle name="T_NHUA TAN HOA 10-6_Du toan BONFIGLIOLI-071126_HUNG_BOQ-Puma-Rev 2 (03June, 2008) 2 3 3" xfId="34217"/>
    <cellStyle name="T_NHUA TAN HOA 10-6_Du toan BONFIGLIOLI-071126_HUNG_BOQ-Puma-Rev 2 (03June, 2008) 2 3 3 2" xfId="34219"/>
    <cellStyle name="T_NHUA TAN HOA 10-6_Du toan BONFIGLIOLI-071126_HUNG_BOQ-Puma-Rev 2 (03June, 2008) 2 3 4" xfId="11700"/>
    <cellStyle name="T_NHUA TAN HOA 10-6_Du toan BONFIGLIOLI-071126_HUNG_BOQ-Puma-Rev 2 (03June, 2008) 2 3 4 2" xfId="34221"/>
    <cellStyle name="T_NHUA TAN HOA 10-6_Du toan BONFIGLIOLI-071126_HUNG_BOQ-Puma-Rev 2 (03June, 2008) 2 3 5" xfId="34223"/>
    <cellStyle name="T_NHUA TAN HOA 10-6_Du toan BONFIGLIOLI-071126_HUNG_BOQ-Puma-Rev 2 (03June, 2008) 2 3 5 2" xfId="34227"/>
    <cellStyle name="T_NHUA TAN HOA 10-6_Du toan BONFIGLIOLI-071126_HUNG_BOQ-Puma-Rev 2 (03June, 2008) 2 3 6" xfId="27388"/>
    <cellStyle name="T_NHUA TAN HOA 10-6_Du toan BONFIGLIOLI-071126_HUNG_BOQ-Puma-Rev 2 (03June, 2008) 2 3 6 2" xfId="30105"/>
    <cellStyle name="T_NHUA TAN HOA 10-6_Du toan BONFIGLIOLI-071126_HUNG_BOQ-Puma-Rev 2 (03June, 2008) 2 3 7" xfId="34228"/>
    <cellStyle name="T_NHUA TAN HOA 10-6_Du toan BONFIGLIOLI-071126_HUNG_BOQ-Puma-Rev 2 (03June, 2008) 2 4" xfId="34231"/>
    <cellStyle name="T_NHUA TAN HOA 10-6_Du toan BONFIGLIOLI-071126_HUNG_BOQ-Puma-Rev 2 (03June, 2008) 2 4 2" xfId="34233"/>
    <cellStyle name="T_NHUA TAN HOA 10-6_Du toan BONFIGLIOLI-071126_HUNG_BOQ-Puma-Rev 2 (03June, 2008) 2 5" xfId="22664"/>
    <cellStyle name="T_NHUA TAN HOA 10-6_Du toan BONFIGLIOLI-071126_HUNG_BOQ-Puma-Rev 2 (03June, 2008) 2 5 2" xfId="22033"/>
    <cellStyle name="T_NHUA TAN HOA 10-6_Du toan BONFIGLIOLI-071126_HUNG_BOQ-Puma-Rev 2 (03June, 2008) 2 6" xfId="22666"/>
    <cellStyle name="T_NHUA TAN HOA 10-6_Du toan BONFIGLIOLI-071126_HUNG_BOQ-Puma-Rev 2 (03June, 2008) 2 6 2" xfId="22668"/>
    <cellStyle name="T_NHUA TAN HOA 10-6_Du toan BONFIGLIOLI-071126_HUNG_BOQ-Puma-Rev 2 (03June, 2008) 2 7" xfId="16306"/>
    <cellStyle name="T_NHUA TAN HOA 10-6_Du toan BONFIGLIOLI-071126_HUNG_BOQ-Puma-Rev 2 (03June, 2008) 2 7 2" xfId="34234"/>
    <cellStyle name="T_NHUA TAN HOA 10-6_Du toan BONFIGLIOLI-071126_HUNG_BOQ-Puma-Rev 2 (03June, 2008) 2 8" xfId="27524"/>
    <cellStyle name="T_NHUA TAN HOA 10-6_Du toan BONFIGLIOLI-071126_HUNG_BOQ-Puma-Rev 2 (03June, 2008) 2 8 2" xfId="34235"/>
    <cellStyle name="T_NHUA TAN HOA 10-6_Du toan BONFIGLIOLI-071126_HUNG_BOQ-Puma-Rev 2 (03June, 2008) 3" xfId="31520"/>
    <cellStyle name="T_NHUA TAN HOA 10-6_Du toan BONFIGLIOLI-071126_HUNG_BOQ-Puma-Rev 2 (03June, 2008) 3 2" xfId="34237"/>
    <cellStyle name="T_NHUA TAN HOA 10-6_Du toan BONFIGLIOLI-071126_HUNG_BOQ-Puma-Rev 2 (03June, 2008) 3 2 2" xfId="18578"/>
    <cellStyle name="T_NHUA TAN HOA 10-6_Du toan BONFIGLIOLI-071126_HUNG_BOQ-Puma-Rev 2 (03June, 2008) 3 2 2 2" xfId="18581"/>
    <cellStyle name="T_NHUA TAN HOA 10-6_Du toan BONFIGLIOLI-071126_HUNG_BOQ-Puma-Rev 2 (03June, 2008) 3 2 3" xfId="18583"/>
    <cellStyle name="T_NHUA TAN HOA 10-6_Du toan BONFIGLIOLI-071126_HUNG_BOQ-Puma-Rev 2 (03June, 2008) 3 2 3 2" xfId="6603"/>
    <cellStyle name="T_NHUA TAN HOA 10-6_Du toan BONFIGLIOLI-071126_HUNG_BOQ-Puma-Rev 2 (03June, 2008) 3 2 4" xfId="18585"/>
    <cellStyle name="T_NHUA TAN HOA 10-6_Du toan BONFIGLIOLI-071126_HUNG_BOQ-Puma-Rev 2 (03June, 2008) 3 2 4 2" xfId="1799"/>
    <cellStyle name="T_NHUA TAN HOA 10-6_Du toan BONFIGLIOLI-071126_HUNG_BOQ-Puma-Rev 2 (03June, 2008) 3 2 5" xfId="18587"/>
    <cellStyle name="T_NHUA TAN HOA 10-6_Du toan BONFIGLIOLI-071126_HUNG_BOQ-Puma-Rev 2 (03June, 2008) 3 2 5 2" xfId="18590"/>
    <cellStyle name="T_NHUA TAN HOA 10-6_Du toan BONFIGLIOLI-071126_HUNG_BOQ-Puma-Rev 2 (03June, 2008) 3 2 6" xfId="18593"/>
    <cellStyle name="T_NHUA TAN HOA 10-6_Du toan BONFIGLIOLI-071126_HUNG_BOQ-Puma-Rev 2 (03June, 2008) 3 2 6 2" xfId="34238"/>
    <cellStyle name="T_NHUA TAN HOA 10-6_Du toan BONFIGLIOLI-071126_HUNG_BOQ-Puma-Rev 2 (03June, 2008) 3 2 7" xfId="33831"/>
    <cellStyle name="T_NHUA TAN HOA 10-6_Du toan BONFIGLIOLI-071126_HUNG_BOQ-Puma-Rev 2 (03June, 2008) 3 3" xfId="34241"/>
    <cellStyle name="T_NHUA TAN HOA 10-6_Du toan BONFIGLIOLI-071126_HUNG_BOQ-Puma-Rev 2 (03June, 2008) 3 3 2" xfId="30565"/>
    <cellStyle name="T_NHUA TAN HOA 10-6_Du toan BONFIGLIOLI-071126_HUNG_BOQ-Puma-Rev 2 (03June, 2008) 3 3 2 2" xfId="30569"/>
    <cellStyle name="T_NHUA TAN HOA 10-6_Du toan BONFIGLIOLI-071126_HUNG_BOQ-Puma-Rev 2 (03June, 2008) 3 3 3" xfId="30581"/>
    <cellStyle name="T_NHUA TAN HOA 10-6_Du toan BONFIGLIOLI-071126_HUNG_BOQ-Puma-Rev 2 (03June, 2008) 3 3 3 2" xfId="30583"/>
    <cellStyle name="T_NHUA TAN HOA 10-6_Du toan BONFIGLIOLI-071126_HUNG_BOQ-Puma-Rev 2 (03June, 2008) 3 3 4" xfId="30588"/>
    <cellStyle name="T_NHUA TAN HOA 10-6_Du toan BONFIGLIOLI-071126_HUNG_BOQ-Puma-Rev 2 (03June, 2008) 3 3 4 2" xfId="30590"/>
    <cellStyle name="T_NHUA TAN HOA 10-6_Du toan BONFIGLIOLI-071126_HUNG_BOQ-Puma-Rev 2 (03June, 2008) 3 3 5" xfId="30598"/>
    <cellStyle name="T_NHUA TAN HOA 10-6_Du toan BONFIGLIOLI-071126_HUNG_BOQ-Puma-Rev 2 (03June, 2008) 3 3 5 2" xfId="30602"/>
    <cellStyle name="T_NHUA TAN HOA 10-6_Du toan BONFIGLIOLI-071126_HUNG_BOQ-Puma-Rev 2 (03June, 2008) 3 3 6" xfId="27400"/>
    <cellStyle name="T_NHUA TAN HOA 10-6_Du toan BONFIGLIOLI-071126_HUNG_BOQ-Puma-Rev 2 (03June, 2008) 3 3 6 2" xfId="30604"/>
    <cellStyle name="T_NHUA TAN HOA 10-6_Du toan BONFIGLIOLI-071126_HUNG_BOQ-Puma-Rev 2 (03June, 2008) 3 3 7" xfId="30607"/>
    <cellStyle name="T_NHUA TAN HOA 10-6_Du toan BONFIGLIOLI-071126_HUNG_BOQ-Puma-Rev 2 (03June, 2008) 3 4" xfId="34243"/>
    <cellStyle name="T_NHUA TAN HOA 10-6_Du toan BONFIGLIOLI-071126_HUNG_BOQ-Puma-Rev 2 (03June, 2008) 3 4 2" xfId="34244"/>
    <cellStyle name="T_NHUA TAN HOA 10-6_Du toan BONFIGLIOLI-071126_HUNG_BOQ-Puma-Rev 2 (03June, 2008) 3 5" xfId="34245"/>
    <cellStyle name="T_NHUA TAN HOA 10-6_Du toan BONFIGLIOLI-071126_HUNG_BOQ-Puma-Rev 2 (03June, 2008) 3 5 2" xfId="34246"/>
    <cellStyle name="T_NHUA TAN HOA 10-6_Du toan BONFIGLIOLI-071126_HUNG_BOQ-Puma-Rev 2 (03June, 2008) 3 6" xfId="34247"/>
    <cellStyle name="T_NHUA TAN HOA 10-6_Du toan BONFIGLIOLI-071126_HUNG_BOQ-Puma-Rev 2 (03June, 2008) 3 6 2" xfId="34248"/>
    <cellStyle name="T_NHUA TAN HOA 10-6_Du toan BONFIGLIOLI-071126_HUNG_BOQ-Puma-Rev 2 (03June, 2008) 3 7" xfId="12969"/>
    <cellStyle name="T_NHUA TAN HOA 10-6_Du toan BONFIGLIOLI-071126_HUNG_BOQ-Puma-Rev 2 (03June, 2008) 3 7 2" xfId="12981"/>
    <cellStyle name="T_NHUA TAN HOA 10-6_Du toan BONFIGLIOLI-071126_HUNG_BOQ-Puma-Rev 2 (03June, 2008) 3 8" xfId="27529"/>
    <cellStyle name="T_NHUA TAN HOA 10-6_Du toan BONFIGLIOLI-071126_HUNG_BOQ-Puma-Rev 2 (03June, 2008) 3 8 2" xfId="5214"/>
    <cellStyle name="T_NHUA TAN HOA 10-6_Du toan BONFIGLIOLI-071126_HUNG_BOQ-Puma-Rev 2 (03June, 2008) 4" xfId="34249"/>
    <cellStyle name="T_NHUA TAN HOA 10-6_Du toan BONFIGLIOLI-071126_HUNG_BOQ-Puma-Rev 2 (03June, 2008) 4 2" xfId="34250"/>
    <cellStyle name="T_NHUA TAN HOA 10-6_Du toan BONFIGLIOLI-071126_HUNG_BOQ-Puma-Rev 2 (03June, 2008) 4 2 2" xfId="34251"/>
    <cellStyle name="T_NHUA TAN HOA 10-6_Du toan BONFIGLIOLI-071126_HUNG_BOQ-Puma-Rev 2 (03June, 2008) 4 3" xfId="34252"/>
    <cellStyle name="T_NHUA TAN HOA 10-6_Du toan BONFIGLIOLI-071126_HUNG_BOQ-Puma-Rev 2 (03June, 2008) 4 3 2" xfId="34253"/>
    <cellStyle name="T_NHUA TAN HOA 10-6_Du toan BONFIGLIOLI-071126_HUNG_BOQ-Puma-Rev 2 (03June, 2008) 4 4" xfId="34254"/>
    <cellStyle name="T_NHUA TAN HOA 10-6_Du toan BONFIGLIOLI-071126_HUNG_BOQ-Puma-Rev 2 (03June, 2008) 4 4 2" xfId="34255"/>
    <cellStyle name="T_NHUA TAN HOA 10-6_Du toan BONFIGLIOLI-071126_HUNG_BOQ-Puma-Rev 2 (03June, 2008) 4 5" xfId="34257"/>
    <cellStyle name="T_NHUA TAN HOA 10-6_Du toan BONFIGLIOLI-071126_HUNG_BOQ-Puma-Rev 2 (03June, 2008) 4 5 2" xfId="34259"/>
    <cellStyle name="T_NHUA TAN HOA 10-6_Du toan BONFIGLIOLI-071126_HUNG_BOQ-Puma-Rev 2 (03June, 2008) 4 6" xfId="34261"/>
    <cellStyle name="T_NHUA TAN HOA 10-6_Du toan BONFIGLIOLI-071126_HUNG_BOQ-Puma-Rev 2 (03June, 2008) 4 6 2" xfId="33479"/>
    <cellStyle name="T_NHUA TAN HOA 10-6_Du toan BONFIGLIOLI-071126_HUNG_BOQ-Puma-Rev 2 (03June, 2008) 4 7" xfId="13091"/>
    <cellStyle name="T_NHUA TAN HOA 10-6_Du toan BONFIGLIOLI-071126_HUNG_BOQ-Puma-Rev 2 (03June, 2008) 5" xfId="13199"/>
    <cellStyle name="T_NHUA TAN HOA 10-6_Du toan BONFIGLIOLI-071126_HUNG_BOQ-Puma-Rev 2 (03June, 2008) 5 2" xfId="17844"/>
    <cellStyle name="T_NHUA TAN HOA 10-6_Du toan BONFIGLIOLI-071126_HUNG_BOQ-Puma-Rev 2 (03June, 2008) 5 2 2" xfId="17847"/>
    <cellStyle name="T_NHUA TAN HOA 10-6_Du toan BONFIGLIOLI-071126_HUNG_BOQ-Puma-Rev 2 (03June, 2008) 5 3" xfId="17851"/>
    <cellStyle name="T_NHUA TAN HOA 10-6_Du toan BONFIGLIOLI-071126_HUNG_BOQ-Puma-Rev 2 (03June, 2008) 5 3 2" xfId="34262"/>
    <cellStyle name="T_NHUA TAN HOA 10-6_Du toan BONFIGLIOLI-071126_HUNG_BOQ-Puma-Rev 2 (03June, 2008) 5 4" xfId="34263"/>
    <cellStyle name="T_NHUA TAN HOA 10-6_Du toan BONFIGLIOLI-071126_HUNG_BOQ-Puma-Rev 2 (03June, 2008) 5 4 2" xfId="34264"/>
    <cellStyle name="T_NHUA TAN HOA 10-6_Du toan BONFIGLIOLI-071126_HUNG_BOQ-Puma-Rev 2 (03June, 2008) 5 5" xfId="34266"/>
    <cellStyle name="T_NHUA TAN HOA 10-6_Du toan BONFIGLIOLI-071126_HUNG_BOQ-Puma-Rev 2 (03June, 2008) 5 5 2" xfId="34268"/>
    <cellStyle name="T_NHUA TAN HOA 10-6_Du toan BONFIGLIOLI-071126_HUNG_BOQ-Puma-Rev 2 (03June, 2008) 5 6" xfId="34270"/>
    <cellStyle name="T_NHUA TAN HOA 10-6_Du toan BONFIGLIOLI-071126_HUNG_BOQ-Puma-Rev 2 (03June, 2008) 5 6 2" xfId="33512"/>
    <cellStyle name="T_NHUA TAN HOA 10-6_Du toan BONFIGLIOLI-071126_HUNG_BOQ-Puma-Rev 2 (03June, 2008) 5 7" xfId="13126"/>
    <cellStyle name="T_NHUA TAN HOA 10-6_Du toan BONFIGLIOLI-071126_HUNG_BOQ-Puma-Rev 2 (03June, 2008) 6" xfId="34271"/>
    <cellStyle name="T_NHUA TAN HOA 10-6_Du toan BONFIGLIOLI-071126_HUNG_BOQ-Puma-Rev 2 (03June, 2008) 6 2" xfId="17902"/>
    <cellStyle name="T_NHUA TAN HOA 10-6_Du toan BONFIGLIOLI-071126_HUNG_BOQ-Puma-Rev 2 (03June, 2008) 6 2 2" xfId="17904"/>
    <cellStyle name="T_NHUA TAN HOA 10-6_Du toan BONFIGLIOLI-071126_HUNG_BOQ-Puma-Rev 2 (03June, 2008) 6 3" xfId="17906"/>
    <cellStyle name="T_NHUA TAN HOA 10-6_Du toan BONFIGLIOLI-071126_HUNG_BOQ-Puma-Rev 2 (03June, 2008) 6 3 2" xfId="34273"/>
    <cellStyle name="T_NHUA TAN HOA 10-6_Du toan BONFIGLIOLI-071126_HUNG_BOQ-Puma-Rev 2 (03June, 2008) 6 4" xfId="34274"/>
    <cellStyle name="T_NHUA TAN HOA 10-6_Du toan BONFIGLIOLI-071126_HUNG_BOQ-Puma-Rev 2 (03June, 2008) 6 4 2" xfId="34275"/>
    <cellStyle name="T_NHUA TAN HOA 10-6_Du toan BONFIGLIOLI-071126_HUNG_BOQ-Puma-Rev 2 (03June, 2008) 6 5" xfId="34277"/>
    <cellStyle name="T_NHUA TAN HOA 10-6_Du toan BONFIGLIOLI-071126_HUNG_BOQ-Puma-Rev 2 (03June, 2008) 6 5 2" xfId="25351"/>
    <cellStyle name="T_NHUA TAN HOA 10-6_Du toan BONFIGLIOLI-071126_HUNG_BOQ-Puma-Rev 2 (03June, 2008) 6 6" xfId="34278"/>
    <cellStyle name="T_NHUA TAN HOA 10-6_Du toan BONFIGLIOLI-071126_HUNG_BOQ-Puma-Rev 2 (03June, 2008) 6 6 2" xfId="25374"/>
    <cellStyle name="T_NHUA TAN HOA 10-6_Du toan BONFIGLIOLI-071126_HUNG_BOQ-Puma-Rev 2 (03June, 2008) 6 7" xfId="6131"/>
    <cellStyle name="T_NHUA TAN HOA 10-6_Du toan BONFIGLIOLI-071126_HUNG_BOQ-Puma-Rev 2 (03June, 2008) 7" xfId="25614"/>
    <cellStyle name="T_NHUA TAN HOA 10-6_Du toan BONFIGLIOLI-071126_HUNG_BOQ-Puma-Rev 2 (03June, 2008) 7 2" xfId="34279"/>
    <cellStyle name="T_NHUA TAN HOA 10-6_Du toan BONFIGLIOLI-071126_HUNG_BOQ-Puma-Rev 2 (03June, 2008) 8" xfId="1254"/>
    <cellStyle name="T_NHUA TAN HOA 10-6_Du toan BONFIGLIOLI-071126_HUNG_BOQ-Puma-Rev 2 (03June, 2008) 8 2" xfId="34280"/>
    <cellStyle name="T_NHUA TAN HOA 10-6_Du toan BONFIGLIOLI-071126_HUNG_BOQ-Puma-Rev 2 (03June, 2008) 9" xfId="34281"/>
    <cellStyle name="T_NHUA TAN HOA 10-6_Du toan BONFIGLIOLI-071126_HUNG_BOQ-Puma-Rev 2 (03June, 2008) 9 2" xfId="34282"/>
    <cellStyle name="T_NHUA TAN HOA 10-6_Du toan BONFIGLIOLI-071126_HUNG_BOQ-Puma-Rev 2 (04June, 2008)" xfId="34283"/>
    <cellStyle name="T_NHUA TAN HOA 10-6_Du toan BONFIGLIOLI-071126_HUNG_BOQ-Puma-Rev 2 (04June, 2008) 10" xfId="34284"/>
    <cellStyle name="T_NHUA TAN HOA 10-6_Du toan BONFIGLIOLI-071126_HUNG_BOQ-Puma-Rev 2 (04June, 2008) 10 2" xfId="30117"/>
    <cellStyle name="T_NHUA TAN HOA 10-6_Du toan BONFIGLIOLI-071126_HUNG_BOQ-Puma-Rev 2 (04June, 2008) 11" xfId="1502"/>
    <cellStyle name="T_NHUA TAN HOA 10-6_Du toan BONFIGLIOLI-071126_HUNG_BOQ-Puma-Rev 2 (04June, 2008) 11 2" xfId="30125"/>
    <cellStyle name="T_NHUA TAN HOA 10-6_Du toan BONFIGLIOLI-071126_HUNG_BOQ-Puma-Rev 2 (04June, 2008) 2" xfId="34285"/>
    <cellStyle name="T_NHUA TAN HOA 10-6_Du toan BONFIGLIOLI-071126_HUNG_BOQ-Puma-Rev 2 (04June, 2008) 2 2" xfId="27494"/>
    <cellStyle name="T_NHUA TAN HOA 10-6_Du toan BONFIGLIOLI-071126_HUNG_BOQ-Puma-Rev 2 (04June, 2008) 2 2 2" xfId="27497"/>
    <cellStyle name="T_NHUA TAN HOA 10-6_Du toan BONFIGLIOLI-071126_HUNG_BOQ-Puma-Rev 2 (04June, 2008) 2 2 2 2" xfId="21906"/>
    <cellStyle name="T_NHUA TAN HOA 10-6_Du toan BONFIGLIOLI-071126_HUNG_BOQ-Puma-Rev 2 (04June, 2008) 2 2 3" xfId="34286"/>
    <cellStyle name="T_NHUA TAN HOA 10-6_Du toan BONFIGLIOLI-071126_HUNG_BOQ-Puma-Rev 2 (04June, 2008) 2 2 3 2" xfId="7594"/>
    <cellStyle name="T_NHUA TAN HOA 10-6_Du toan BONFIGLIOLI-071126_HUNG_BOQ-Puma-Rev 2 (04June, 2008) 2 2 4" xfId="21524"/>
    <cellStyle name="T_NHUA TAN HOA 10-6_Du toan BONFIGLIOLI-071126_HUNG_BOQ-Puma-Rev 2 (04June, 2008) 2 2 4 2" xfId="21526"/>
    <cellStyle name="T_NHUA TAN HOA 10-6_Du toan BONFIGLIOLI-071126_HUNG_BOQ-Puma-Rev 2 (04June, 2008) 2 2 5" xfId="21529"/>
    <cellStyle name="T_NHUA TAN HOA 10-6_Du toan BONFIGLIOLI-071126_HUNG_BOQ-Puma-Rev 2 (04June, 2008) 2 2 5 2" xfId="21531"/>
    <cellStyle name="T_NHUA TAN HOA 10-6_Du toan BONFIGLIOLI-071126_HUNG_BOQ-Puma-Rev 2 (04June, 2008) 2 2 6" xfId="20422"/>
    <cellStyle name="T_NHUA TAN HOA 10-6_Du toan BONFIGLIOLI-071126_HUNG_BOQ-Puma-Rev 2 (04June, 2008) 2 2 6 2" xfId="21533"/>
    <cellStyle name="T_NHUA TAN HOA 10-6_Du toan BONFIGLIOLI-071126_HUNG_BOQ-Puma-Rev 2 (04June, 2008) 2 2 7" xfId="1465"/>
    <cellStyle name="T_NHUA TAN HOA 10-6_Du toan BONFIGLIOLI-071126_HUNG_BOQ-Puma-Rev 2 (04June, 2008) 2 3" xfId="27500"/>
    <cellStyle name="T_NHUA TAN HOA 10-6_Du toan BONFIGLIOLI-071126_HUNG_BOQ-Puma-Rev 2 (04June, 2008) 2 3 2" xfId="27502"/>
    <cellStyle name="T_NHUA TAN HOA 10-6_Du toan BONFIGLIOLI-071126_HUNG_BOQ-Puma-Rev 2 (04June, 2008) 2 3 2 2" xfId="21941"/>
    <cellStyle name="T_NHUA TAN HOA 10-6_Du toan BONFIGLIOLI-071126_HUNG_BOQ-Puma-Rev 2 (04June, 2008) 2 3 3" xfId="34287"/>
    <cellStyle name="T_NHUA TAN HOA 10-6_Du toan BONFIGLIOLI-071126_HUNG_BOQ-Puma-Rev 2 (04June, 2008) 2 3 3 2" xfId="27320"/>
    <cellStyle name="T_NHUA TAN HOA 10-6_Du toan BONFIGLIOLI-071126_HUNG_BOQ-Puma-Rev 2 (04June, 2008) 2 3 4" xfId="21536"/>
    <cellStyle name="T_NHUA TAN HOA 10-6_Du toan BONFIGLIOLI-071126_HUNG_BOQ-Puma-Rev 2 (04June, 2008) 2 3 4 2" xfId="21539"/>
    <cellStyle name="T_NHUA TAN HOA 10-6_Du toan BONFIGLIOLI-071126_HUNG_BOQ-Puma-Rev 2 (04June, 2008) 2 3 5" xfId="21542"/>
    <cellStyle name="T_NHUA TAN HOA 10-6_Du toan BONFIGLIOLI-071126_HUNG_BOQ-Puma-Rev 2 (04June, 2008) 2 3 5 2" xfId="21545"/>
    <cellStyle name="T_NHUA TAN HOA 10-6_Du toan BONFIGLIOLI-071126_HUNG_BOQ-Puma-Rev 2 (04June, 2008) 2 3 6" xfId="21547"/>
    <cellStyle name="T_NHUA TAN HOA 10-6_Du toan BONFIGLIOLI-071126_HUNG_BOQ-Puma-Rev 2 (04June, 2008) 2 3 6 2" xfId="21549"/>
    <cellStyle name="T_NHUA TAN HOA 10-6_Du toan BONFIGLIOLI-071126_HUNG_BOQ-Puma-Rev 2 (04June, 2008) 2 3 7" xfId="21551"/>
    <cellStyle name="T_NHUA TAN HOA 10-6_Du toan BONFIGLIOLI-071126_HUNG_BOQ-Puma-Rev 2 (04June, 2008) 2 4" xfId="27505"/>
    <cellStyle name="T_NHUA TAN HOA 10-6_Du toan BONFIGLIOLI-071126_HUNG_BOQ-Puma-Rev 2 (04June, 2008) 2 4 2" xfId="27507"/>
    <cellStyle name="T_NHUA TAN HOA 10-6_Du toan BONFIGLIOLI-071126_HUNG_BOQ-Puma-Rev 2 (04June, 2008) 2 5" xfId="4807"/>
    <cellStyle name="T_NHUA TAN HOA 10-6_Du toan BONFIGLIOLI-071126_HUNG_BOQ-Puma-Rev 2 (04June, 2008) 2 5 2" xfId="27509"/>
    <cellStyle name="T_NHUA TAN HOA 10-6_Du toan BONFIGLIOLI-071126_HUNG_BOQ-Puma-Rev 2 (04June, 2008) 2 6" xfId="27513"/>
    <cellStyle name="T_NHUA TAN HOA 10-6_Du toan BONFIGLIOLI-071126_HUNG_BOQ-Puma-Rev 2 (04June, 2008) 2 6 2" xfId="27516"/>
    <cellStyle name="T_NHUA TAN HOA 10-6_Du toan BONFIGLIOLI-071126_HUNG_BOQ-Puma-Rev 2 (04June, 2008) 2 7" xfId="18728"/>
    <cellStyle name="T_NHUA TAN HOA 10-6_Du toan BONFIGLIOLI-071126_HUNG_BOQ-Puma-Rev 2 (04June, 2008) 2 7 2" xfId="30610"/>
    <cellStyle name="T_NHUA TAN HOA 10-6_Du toan BONFIGLIOLI-071126_HUNG_BOQ-Puma-Rev 2 (04June, 2008) 2 8" xfId="34288"/>
    <cellStyle name="T_NHUA TAN HOA 10-6_Du toan BONFIGLIOLI-071126_HUNG_BOQ-Puma-Rev 2 (04June, 2008) 2 8 2" xfId="34289"/>
    <cellStyle name="T_NHUA TAN HOA 10-6_Du toan BONFIGLIOLI-071126_HUNG_BOQ-Puma-Rev 2 (04June, 2008) 3" xfId="34290"/>
    <cellStyle name="T_NHUA TAN HOA 10-6_Du toan BONFIGLIOLI-071126_HUNG_BOQ-Puma-Rev 2 (04June, 2008) 3 2" xfId="27532"/>
    <cellStyle name="T_NHUA TAN HOA 10-6_Du toan BONFIGLIOLI-071126_HUNG_BOQ-Puma-Rev 2 (04June, 2008) 3 2 2" xfId="27535"/>
    <cellStyle name="T_NHUA TAN HOA 10-6_Du toan BONFIGLIOLI-071126_HUNG_BOQ-Puma-Rev 2 (04June, 2008) 3 2 2 2" xfId="34292"/>
    <cellStyle name="T_NHUA TAN HOA 10-6_Du toan BONFIGLIOLI-071126_HUNG_BOQ-Puma-Rev 2 (04June, 2008) 3 2 3" xfId="34294"/>
    <cellStyle name="T_NHUA TAN HOA 10-6_Du toan BONFIGLIOLI-071126_HUNG_BOQ-Puma-Rev 2 (04June, 2008) 3 2 3 2" xfId="34296"/>
    <cellStyle name="T_NHUA TAN HOA 10-6_Du toan BONFIGLIOLI-071126_HUNG_BOQ-Puma-Rev 2 (04June, 2008) 3 2 4" xfId="21569"/>
    <cellStyle name="T_NHUA TAN HOA 10-6_Du toan BONFIGLIOLI-071126_HUNG_BOQ-Puma-Rev 2 (04June, 2008) 3 2 4 2" xfId="21572"/>
    <cellStyle name="T_NHUA TAN HOA 10-6_Du toan BONFIGLIOLI-071126_HUNG_BOQ-Puma-Rev 2 (04June, 2008) 3 2 5" xfId="21574"/>
    <cellStyle name="T_NHUA TAN HOA 10-6_Du toan BONFIGLIOLI-071126_HUNG_BOQ-Puma-Rev 2 (04June, 2008) 3 2 5 2" xfId="21576"/>
    <cellStyle name="T_NHUA TAN HOA 10-6_Du toan BONFIGLIOLI-071126_HUNG_BOQ-Puma-Rev 2 (04June, 2008) 3 2 6" xfId="21578"/>
    <cellStyle name="T_NHUA TAN HOA 10-6_Du toan BONFIGLIOLI-071126_HUNG_BOQ-Puma-Rev 2 (04June, 2008) 3 2 6 2" xfId="21580"/>
    <cellStyle name="T_NHUA TAN HOA 10-6_Du toan BONFIGLIOLI-071126_HUNG_BOQ-Puma-Rev 2 (04June, 2008) 3 2 7" xfId="21583"/>
    <cellStyle name="T_NHUA TAN HOA 10-6_Du toan BONFIGLIOLI-071126_HUNG_BOQ-Puma-Rev 2 (04June, 2008) 3 3" xfId="19626"/>
    <cellStyle name="T_NHUA TAN HOA 10-6_Du toan BONFIGLIOLI-071126_HUNG_BOQ-Puma-Rev 2 (04June, 2008) 3 3 2" xfId="19629"/>
    <cellStyle name="T_NHUA TAN HOA 10-6_Du toan BONFIGLIOLI-071126_HUNG_BOQ-Puma-Rev 2 (04June, 2008) 3 3 2 2" xfId="34299"/>
    <cellStyle name="T_NHUA TAN HOA 10-6_Du toan BONFIGLIOLI-071126_HUNG_BOQ-Puma-Rev 2 (04June, 2008) 3 3 3" xfId="34302"/>
    <cellStyle name="T_NHUA TAN HOA 10-6_Du toan BONFIGLIOLI-071126_HUNG_BOQ-Puma-Rev 2 (04June, 2008) 3 3 3 2" xfId="34305"/>
    <cellStyle name="T_NHUA TAN HOA 10-6_Du toan BONFIGLIOLI-071126_HUNG_BOQ-Puma-Rev 2 (04June, 2008) 3 3 4" xfId="5839"/>
    <cellStyle name="T_NHUA TAN HOA 10-6_Du toan BONFIGLIOLI-071126_HUNG_BOQ-Puma-Rev 2 (04June, 2008) 3 3 4 2" xfId="21587"/>
    <cellStyle name="T_NHUA TAN HOA 10-6_Du toan BONFIGLIOLI-071126_HUNG_BOQ-Puma-Rev 2 (04June, 2008) 3 3 5" xfId="21589"/>
    <cellStyle name="T_NHUA TAN HOA 10-6_Du toan BONFIGLIOLI-071126_HUNG_BOQ-Puma-Rev 2 (04June, 2008) 3 3 5 2" xfId="21591"/>
    <cellStyle name="T_NHUA TAN HOA 10-6_Du toan BONFIGLIOLI-071126_HUNG_BOQ-Puma-Rev 2 (04June, 2008) 3 3 6" xfId="21593"/>
    <cellStyle name="T_NHUA TAN HOA 10-6_Du toan BONFIGLIOLI-071126_HUNG_BOQ-Puma-Rev 2 (04June, 2008) 3 3 6 2" xfId="21595"/>
    <cellStyle name="T_NHUA TAN HOA 10-6_Du toan BONFIGLIOLI-071126_HUNG_BOQ-Puma-Rev 2 (04June, 2008) 3 3 7" xfId="21597"/>
    <cellStyle name="T_NHUA TAN HOA 10-6_Du toan BONFIGLIOLI-071126_HUNG_BOQ-Puma-Rev 2 (04June, 2008) 3 4" xfId="19633"/>
    <cellStyle name="T_NHUA TAN HOA 10-6_Du toan BONFIGLIOLI-071126_HUNG_BOQ-Puma-Rev 2 (04June, 2008) 3 4 2" xfId="19636"/>
    <cellStyle name="T_NHUA TAN HOA 10-6_Du toan BONFIGLIOLI-071126_HUNG_BOQ-Puma-Rev 2 (04June, 2008) 3 5" xfId="27538"/>
    <cellStyle name="T_NHUA TAN HOA 10-6_Du toan BONFIGLIOLI-071126_HUNG_BOQ-Puma-Rev 2 (04June, 2008) 3 5 2" xfId="34306"/>
    <cellStyle name="T_NHUA TAN HOA 10-6_Du toan BONFIGLIOLI-071126_HUNG_BOQ-Puma-Rev 2 (04June, 2008) 3 6" xfId="32576"/>
    <cellStyle name="T_NHUA TAN HOA 10-6_Du toan BONFIGLIOLI-071126_HUNG_BOQ-Puma-Rev 2 (04June, 2008) 3 6 2" xfId="13309"/>
    <cellStyle name="T_NHUA TAN HOA 10-6_Du toan BONFIGLIOLI-071126_HUNG_BOQ-Puma-Rev 2 (04June, 2008) 3 7" xfId="18734"/>
    <cellStyle name="T_NHUA TAN HOA 10-6_Du toan BONFIGLIOLI-071126_HUNG_BOQ-Puma-Rev 2 (04June, 2008) 3 7 2" xfId="34308"/>
    <cellStyle name="T_NHUA TAN HOA 10-6_Du toan BONFIGLIOLI-071126_HUNG_BOQ-Puma-Rev 2 (04June, 2008) 3 8" xfId="34309"/>
    <cellStyle name="T_NHUA TAN HOA 10-6_Du toan BONFIGLIOLI-071126_HUNG_BOQ-Puma-Rev 2 (04June, 2008) 3 8 2" xfId="2630"/>
    <cellStyle name="T_NHUA TAN HOA 10-6_Du toan BONFIGLIOLI-071126_HUNG_BOQ-Puma-Rev 2 (04June, 2008) 4" xfId="34310"/>
    <cellStyle name="T_NHUA TAN HOA 10-6_Du toan BONFIGLIOLI-071126_HUNG_BOQ-Puma-Rev 2 (04June, 2008) 4 2" xfId="27544"/>
    <cellStyle name="T_NHUA TAN HOA 10-6_Du toan BONFIGLIOLI-071126_HUNG_BOQ-Puma-Rev 2 (04June, 2008) 4 2 2" xfId="27546"/>
    <cellStyle name="T_NHUA TAN HOA 10-6_Du toan BONFIGLIOLI-071126_HUNG_BOQ-Puma-Rev 2 (04June, 2008) 4 3" xfId="27549"/>
    <cellStyle name="T_NHUA TAN HOA 10-6_Du toan BONFIGLIOLI-071126_HUNG_BOQ-Puma-Rev 2 (04June, 2008) 4 3 2" xfId="27551"/>
    <cellStyle name="T_NHUA TAN HOA 10-6_Du toan BONFIGLIOLI-071126_HUNG_BOQ-Puma-Rev 2 (04June, 2008) 4 4" xfId="27554"/>
    <cellStyle name="T_NHUA TAN HOA 10-6_Du toan BONFIGLIOLI-071126_HUNG_BOQ-Puma-Rev 2 (04June, 2008) 4 4 2" xfId="27556"/>
    <cellStyle name="T_NHUA TAN HOA 10-6_Du toan BONFIGLIOLI-071126_HUNG_BOQ-Puma-Rev 2 (04June, 2008) 4 5" xfId="2323"/>
    <cellStyle name="T_NHUA TAN HOA 10-6_Du toan BONFIGLIOLI-071126_HUNG_BOQ-Puma-Rev 2 (04June, 2008) 4 5 2" xfId="34311"/>
    <cellStyle name="T_NHUA TAN HOA 10-6_Du toan BONFIGLIOLI-071126_HUNG_BOQ-Puma-Rev 2 (04June, 2008) 4 6" xfId="32579"/>
    <cellStyle name="T_NHUA TAN HOA 10-6_Du toan BONFIGLIOLI-071126_HUNG_BOQ-Puma-Rev 2 (04June, 2008) 4 6 2" xfId="34312"/>
    <cellStyle name="T_NHUA TAN HOA 10-6_Du toan BONFIGLIOLI-071126_HUNG_BOQ-Puma-Rev 2 (04June, 2008) 4 7" xfId="18744"/>
    <cellStyle name="T_NHUA TAN HOA 10-6_Du toan BONFIGLIOLI-071126_HUNG_BOQ-Puma-Rev 2 (04June, 2008) 5" xfId="34314"/>
    <cellStyle name="T_NHUA TAN HOA 10-6_Du toan BONFIGLIOLI-071126_HUNG_BOQ-Puma-Rev 2 (04June, 2008) 5 2" xfId="27566"/>
    <cellStyle name="T_NHUA TAN HOA 10-6_Du toan BONFIGLIOLI-071126_HUNG_BOQ-Puma-Rev 2 (04June, 2008) 5 2 2" xfId="5343"/>
    <cellStyle name="T_NHUA TAN HOA 10-6_Du toan BONFIGLIOLI-071126_HUNG_BOQ-Puma-Rev 2 (04June, 2008) 5 3" xfId="27570"/>
    <cellStyle name="T_NHUA TAN HOA 10-6_Du toan BONFIGLIOLI-071126_HUNG_BOQ-Puma-Rev 2 (04June, 2008) 5 3 2" xfId="27574"/>
    <cellStyle name="T_NHUA TAN HOA 10-6_Du toan BONFIGLIOLI-071126_HUNG_BOQ-Puma-Rev 2 (04June, 2008) 5 4" xfId="27578"/>
    <cellStyle name="T_NHUA TAN HOA 10-6_Du toan BONFIGLIOLI-071126_HUNG_BOQ-Puma-Rev 2 (04June, 2008) 5 4 2" xfId="27582"/>
    <cellStyle name="T_NHUA TAN HOA 10-6_Du toan BONFIGLIOLI-071126_HUNG_BOQ-Puma-Rev 2 (04June, 2008) 5 5" xfId="27585"/>
    <cellStyle name="T_NHUA TAN HOA 10-6_Du toan BONFIGLIOLI-071126_HUNG_BOQ-Puma-Rev 2 (04June, 2008) 5 5 2" xfId="34316"/>
    <cellStyle name="T_NHUA TAN HOA 10-6_Du toan BONFIGLIOLI-071126_HUNG_BOQ-Puma-Rev 2 (04June, 2008) 5 6" xfId="4964"/>
    <cellStyle name="T_NHUA TAN HOA 10-6_Du toan BONFIGLIOLI-071126_HUNG_BOQ-Puma-Rev 2 (04June, 2008) 5 6 2" xfId="34318"/>
    <cellStyle name="T_NHUA TAN HOA 10-6_Du toan BONFIGLIOLI-071126_HUNG_BOQ-Puma-Rev 2 (04June, 2008) 5 7" xfId="404"/>
    <cellStyle name="T_NHUA TAN HOA 10-6_Du toan BONFIGLIOLI-071126_HUNG_BOQ-Puma-Rev 2 (04June, 2008) 6" xfId="34320"/>
    <cellStyle name="T_NHUA TAN HOA 10-6_Du toan BONFIGLIOLI-071126_HUNG_BOQ-Puma-Rev 2 (04June, 2008) 6 2" xfId="34323"/>
    <cellStyle name="T_NHUA TAN HOA 10-6_Du toan BONFIGLIOLI-071126_HUNG_BOQ-Puma-Rev 2 (04June, 2008) 6 2 2" xfId="2947"/>
    <cellStyle name="T_NHUA TAN HOA 10-6_Du toan BONFIGLIOLI-071126_HUNG_BOQ-Puma-Rev 2 (04June, 2008) 6 3" xfId="34326"/>
    <cellStyle name="T_NHUA TAN HOA 10-6_Du toan BONFIGLIOLI-071126_HUNG_BOQ-Puma-Rev 2 (04June, 2008) 6 3 2" xfId="34329"/>
    <cellStyle name="T_NHUA TAN HOA 10-6_Du toan BONFIGLIOLI-071126_HUNG_BOQ-Puma-Rev 2 (04June, 2008) 6 4" xfId="2256"/>
    <cellStyle name="T_NHUA TAN HOA 10-6_Du toan BONFIGLIOLI-071126_HUNG_BOQ-Puma-Rev 2 (04June, 2008) 6 4 2" xfId="34331"/>
    <cellStyle name="T_NHUA TAN HOA 10-6_Du toan BONFIGLIOLI-071126_HUNG_BOQ-Puma-Rev 2 (04June, 2008) 6 5" xfId="34333"/>
    <cellStyle name="T_NHUA TAN HOA 10-6_Du toan BONFIGLIOLI-071126_HUNG_BOQ-Puma-Rev 2 (04June, 2008) 6 5 2" xfId="34335"/>
    <cellStyle name="T_NHUA TAN HOA 10-6_Du toan BONFIGLIOLI-071126_HUNG_BOQ-Puma-Rev 2 (04June, 2008) 6 6" xfId="32583"/>
    <cellStyle name="T_NHUA TAN HOA 10-6_Du toan BONFIGLIOLI-071126_HUNG_BOQ-Puma-Rev 2 (04June, 2008) 6 6 2" xfId="34337"/>
    <cellStyle name="T_NHUA TAN HOA 10-6_Du toan BONFIGLIOLI-071126_HUNG_BOQ-Puma-Rev 2 (04June, 2008) 6 7" xfId="34339"/>
    <cellStyle name="T_NHUA TAN HOA 10-6_Du toan BONFIGLIOLI-071126_HUNG_BOQ-Puma-Rev 2 (04June, 2008) 7" xfId="30637"/>
    <cellStyle name="T_NHUA TAN HOA 10-6_Du toan BONFIGLIOLI-071126_HUNG_BOQ-Puma-Rev 2 (04June, 2008) 7 2" xfId="34342"/>
    <cellStyle name="T_NHUA TAN HOA 10-6_Du toan BONFIGLIOLI-071126_HUNG_BOQ-Puma-Rev 2 (04June, 2008) 8" xfId="7299"/>
    <cellStyle name="T_NHUA TAN HOA 10-6_Du toan BONFIGLIOLI-071126_HUNG_BOQ-Puma-Rev 2 (04June, 2008) 8 2" xfId="22284"/>
    <cellStyle name="T_NHUA TAN HOA 10-6_Du toan BONFIGLIOLI-071126_HUNG_BOQ-Puma-Rev 2 (04June, 2008) 9" xfId="22287"/>
    <cellStyle name="T_NHUA TAN HOA 10-6_Du toan BONFIGLIOLI-071126_HUNG_BOQ-Puma-Rev 2 (04June, 2008) 9 2" xfId="22290"/>
    <cellStyle name="T_NHUA TAN HOA 10-6_Du toan BONFIGLIOLI-071126_HUNG_BOQ-Puma-Rev 3" xfId="10887"/>
    <cellStyle name="T_NHUA TAN HOA 10-6_Du toan BONFIGLIOLI-071126_HUNG_BOQ-Puma-Rev 3 10" xfId="16737"/>
    <cellStyle name="T_NHUA TAN HOA 10-6_Du toan BONFIGLIOLI-071126_HUNG_BOQ-Puma-Rev 3 10 2" xfId="16742"/>
    <cellStyle name="T_NHUA TAN HOA 10-6_Du toan BONFIGLIOLI-071126_HUNG_BOQ-Puma-Rev 3 11" xfId="9881"/>
    <cellStyle name="T_NHUA TAN HOA 10-6_Du toan BONFIGLIOLI-071126_HUNG_BOQ-Puma-Rev 3 11 2" xfId="16746"/>
    <cellStyle name="T_NHUA TAN HOA 10-6_Du toan BONFIGLIOLI-071126_HUNG_BOQ-Puma-Rev 3 2" xfId="10891"/>
    <cellStyle name="T_NHUA TAN HOA 10-6_Du toan BONFIGLIOLI-071126_HUNG_BOQ-Puma-Rev 3 2 2" xfId="18124"/>
    <cellStyle name="T_NHUA TAN HOA 10-6_Du toan BONFIGLIOLI-071126_HUNG_BOQ-Puma-Rev 3 2 2 2" xfId="5844"/>
    <cellStyle name="T_NHUA TAN HOA 10-6_Du toan BONFIGLIOLI-071126_HUNG_BOQ-Puma-Rev 3 2 2 2 2" xfId="34343"/>
    <cellStyle name="T_NHUA TAN HOA 10-6_Du toan BONFIGLIOLI-071126_HUNG_BOQ-Puma-Rev 3 2 2 3" xfId="34344"/>
    <cellStyle name="T_NHUA TAN HOA 10-6_Du toan BONFIGLIOLI-071126_HUNG_BOQ-Puma-Rev 3 2 2 3 2" xfId="34345"/>
    <cellStyle name="T_NHUA TAN HOA 10-6_Du toan BONFIGLIOLI-071126_HUNG_BOQ-Puma-Rev 3 2 2 4" xfId="30179"/>
    <cellStyle name="T_NHUA TAN HOA 10-6_Du toan BONFIGLIOLI-071126_HUNG_BOQ-Puma-Rev 3 2 2 4 2" xfId="34346"/>
    <cellStyle name="T_NHUA TAN HOA 10-6_Du toan BONFIGLIOLI-071126_HUNG_BOQ-Puma-Rev 3 2 2 5" xfId="34347"/>
    <cellStyle name="T_NHUA TAN HOA 10-6_Du toan BONFIGLIOLI-071126_HUNG_BOQ-Puma-Rev 3 2 2 5 2" xfId="3962"/>
    <cellStyle name="T_NHUA TAN HOA 10-6_Du toan BONFIGLIOLI-071126_HUNG_BOQ-Puma-Rev 3 2 2 6" xfId="33390"/>
    <cellStyle name="T_NHUA TAN HOA 10-6_Du toan BONFIGLIOLI-071126_HUNG_BOQ-Puma-Rev 3 2 2 6 2" xfId="17215"/>
    <cellStyle name="T_NHUA TAN HOA 10-6_Du toan BONFIGLIOLI-071126_HUNG_BOQ-Puma-Rev 3 2 2 7" xfId="34348"/>
    <cellStyle name="T_NHUA TAN HOA 10-6_Du toan BONFIGLIOLI-071126_HUNG_BOQ-Puma-Rev 3 2 3" xfId="34349"/>
    <cellStyle name="T_NHUA TAN HOA 10-6_Du toan BONFIGLIOLI-071126_HUNG_BOQ-Puma-Rev 3 2 3 2" xfId="34350"/>
    <cellStyle name="T_NHUA TAN HOA 10-6_Du toan BONFIGLIOLI-071126_HUNG_BOQ-Puma-Rev 3 2 3 2 2" xfId="7638"/>
    <cellStyle name="T_NHUA TAN HOA 10-6_Du toan BONFIGLIOLI-071126_HUNG_BOQ-Puma-Rev 3 2 3 3" xfId="34351"/>
    <cellStyle name="T_NHUA TAN HOA 10-6_Du toan BONFIGLIOLI-071126_HUNG_BOQ-Puma-Rev 3 2 3 3 2" xfId="34352"/>
    <cellStyle name="T_NHUA TAN HOA 10-6_Du toan BONFIGLIOLI-071126_HUNG_BOQ-Puma-Rev 3 2 3 4" xfId="30182"/>
    <cellStyle name="T_NHUA TAN HOA 10-6_Du toan BONFIGLIOLI-071126_HUNG_BOQ-Puma-Rev 3 2 3 4 2" xfId="34353"/>
    <cellStyle name="T_NHUA TAN HOA 10-6_Du toan BONFIGLIOLI-071126_HUNG_BOQ-Puma-Rev 3 2 3 5" xfId="34354"/>
    <cellStyle name="T_NHUA TAN HOA 10-6_Du toan BONFIGLIOLI-071126_HUNG_BOQ-Puma-Rev 3 2 3 5 2" xfId="34356"/>
    <cellStyle name="T_NHUA TAN HOA 10-6_Du toan BONFIGLIOLI-071126_HUNG_BOQ-Puma-Rev 3 2 3 6" xfId="107"/>
    <cellStyle name="T_NHUA TAN HOA 10-6_Du toan BONFIGLIOLI-071126_HUNG_BOQ-Puma-Rev 3 2 3 6 2" xfId="5822"/>
    <cellStyle name="T_NHUA TAN HOA 10-6_Du toan BONFIGLIOLI-071126_HUNG_BOQ-Puma-Rev 3 2 3 7" xfId="26918"/>
    <cellStyle name="T_NHUA TAN HOA 10-6_Du toan BONFIGLIOLI-071126_HUNG_BOQ-Puma-Rev 3 2 4" xfId="21604"/>
    <cellStyle name="T_NHUA TAN HOA 10-6_Du toan BONFIGLIOLI-071126_HUNG_BOQ-Puma-Rev 3 2 4 2" xfId="21609"/>
    <cellStyle name="T_NHUA TAN HOA 10-6_Du toan BONFIGLIOLI-071126_HUNG_BOQ-Puma-Rev 3 2 5" xfId="34357"/>
    <cellStyle name="T_NHUA TAN HOA 10-6_Du toan BONFIGLIOLI-071126_HUNG_BOQ-Puma-Rev 3 2 5 2" xfId="21616"/>
    <cellStyle name="T_NHUA TAN HOA 10-6_Du toan BONFIGLIOLI-071126_HUNG_BOQ-Puma-Rev 3 2 6" xfId="33734"/>
    <cellStyle name="T_NHUA TAN HOA 10-6_Du toan BONFIGLIOLI-071126_HUNG_BOQ-Puma-Rev 3 2 6 2" xfId="34358"/>
    <cellStyle name="T_NHUA TAN HOA 10-6_Du toan BONFIGLIOLI-071126_HUNG_BOQ-Puma-Rev 3 2 7" xfId="34359"/>
    <cellStyle name="T_NHUA TAN HOA 10-6_Du toan BONFIGLIOLI-071126_HUNG_BOQ-Puma-Rev 3 2 7 2" xfId="34360"/>
    <cellStyle name="T_NHUA TAN HOA 10-6_Du toan BONFIGLIOLI-071126_HUNG_BOQ-Puma-Rev 3 2 8" xfId="34361"/>
    <cellStyle name="T_NHUA TAN HOA 10-6_Du toan BONFIGLIOLI-071126_HUNG_BOQ-Puma-Rev 3 2 8 2" xfId="34362"/>
    <cellStyle name="T_NHUA TAN HOA 10-6_Du toan BONFIGLIOLI-071126_HUNG_BOQ-Puma-Rev 3 3" xfId="10474"/>
    <cellStyle name="T_NHUA TAN HOA 10-6_Du toan BONFIGLIOLI-071126_HUNG_BOQ-Puma-Rev 3 3 2" xfId="34363"/>
    <cellStyle name="T_NHUA TAN HOA 10-6_Du toan BONFIGLIOLI-071126_HUNG_BOQ-Puma-Rev 3 3 2 2" xfId="34365"/>
    <cellStyle name="T_NHUA TAN HOA 10-6_Du toan BONFIGLIOLI-071126_HUNG_BOQ-Puma-Rev 3 3 2 2 2" xfId="34366"/>
    <cellStyle name="T_NHUA TAN HOA 10-6_Du toan BONFIGLIOLI-071126_HUNG_BOQ-Puma-Rev 3 3 2 3" xfId="34367"/>
    <cellStyle name="T_NHUA TAN HOA 10-6_Du toan BONFIGLIOLI-071126_HUNG_BOQ-Puma-Rev 3 3 2 3 2" xfId="34368"/>
    <cellStyle name="T_NHUA TAN HOA 10-6_Du toan BONFIGLIOLI-071126_HUNG_BOQ-Puma-Rev 3 3 2 4" xfId="30194"/>
    <cellStyle name="T_NHUA TAN HOA 10-6_Du toan BONFIGLIOLI-071126_HUNG_BOQ-Puma-Rev 3 3 2 4 2" xfId="34369"/>
    <cellStyle name="T_NHUA TAN HOA 10-6_Du toan BONFIGLIOLI-071126_HUNG_BOQ-Puma-Rev 3 3 2 5" xfId="34370"/>
    <cellStyle name="T_NHUA TAN HOA 10-6_Du toan BONFIGLIOLI-071126_HUNG_BOQ-Puma-Rev 3 3 2 5 2" xfId="34371"/>
    <cellStyle name="T_NHUA TAN HOA 10-6_Du toan BONFIGLIOLI-071126_HUNG_BOQ-Puma-Rev 3 3 2 6" xfId="34373"/>
    <cellStyle name="T_NHUA TAN HOA 10-6_Du toan BONFIGLIOLI-071126_HUNG_BOQ-Puma-Rev 3 3 2 6 2" xfId="34374"/>
    <cellStyle name="T_NHUA TAN HOA 10-6_Du toan BONFIGLIOLI-071126_HUNG_BOQ-Puma-Rev 3 3 2 7" xfId="34375"/>
    <cellStyle name="T_NHUA TAN HOA 10-6_Du toan BONFIGLIOLI-071126_HUNG_BOQ-Puma-Rev 3 3 3" xfId="5562"/>
    <cellStyle name="T_NHUA TAN HOA 10-6_Du toan BONFIGLIOLI-071126_HUNG_BOQ-Puma-Rev 3 3 3 2" xfId="34376"/>
    <cellStyle name="T_NHUA TAN HOA 10-6_Du toan BONFIGLIOLI-071126_HUNG_BOQ-Puma-Rev 3 3 3 2 2" xfId="28580"/>
    <cellStyle name="T_NHUA TAN HOA 10-6_Du toan BONFIGLIOLI-071126_HUNG_BOQ-Puma-Rev 3 3 3 3" xfId="34377"/>
    <cellStyle name="T_NHUA TAN HOA 10-6_Du toan BONFIGLIOLI-071126_HUNG_BOQ-Puma-Rev 3 3 3 3 2" xfId="28615"/>
    <cellStyle name="T_NHUA TAN HOA 10-6_Du toan BONFIGLIOLI-071126_HUNG_BOQ-Puma-Rev 3 3 3 4" xfId="30196"/>
    <cellStyle name="T_NHUA TAN HOA 10-6_Du toan BONFIGLIOLI-071126_HUNG_BOQ-Puma-Rev 3 3 3 4 2" xfId="34378"/>
    <cellStyle name="T_NHUA TAN HOA 10-6_Du toan BONFIGLIOLI-071126_HUNG_BOQ-Puma-Rev 3 3 3 5" xfId="34379"/>
    <cellStyle name="T_NHUA TAN HOA 10-6_Du toan BONFIGLIOLI-071126_HUNG_BOQ-Puma-Rev 3 3 3 5 2" xfId="34380"/>
    <cellStyle name="T_NHUA TAN HOA 10-6_Du toan BONFIGLIOLI-071126_HUNG_BOQ-Puma-Rev 3 3 3 6" xfId="26944"/>
    <cellStyle name="T_NHUA TAN HOA 10-6_Du toan BONFIGLIOLI-071126_HUNG_BOQ-Puma-Rev 3 3 3 6 2" xfId="26948"/>
    <cellStyle name="T_NHUA TAN HOA 10-6_Du toan BONFIGLIOLI-071126_HUNG_BOQ-Puma-Rev 3 3 3 7" xfId="26951"/>
    <cellStyle name="T_NHUA TAN HOA 10-6_Du toan BONFIGLIOLI-071126_HUNG_BOQ-Puma-Rev 3 3 4" xfId="34381"/>
    <cellStyle name="T_NHUA TAN HOA 10-6_Du toan BONFIGLIOLI-071126_HUNG_BOQ-Puma-Rev 3 3 4 2" xfId="4157"/>
    <cellStyle name="T_NHUA TAN HOA 10-6_Du toan BONFIGLIOLI-071126_HUNG_BOQ-Puma-Rev 3 3 5" xfId="34382"/>
    <cellStyle name="T_NHUA TAN HOA 10-6_Du toan BONFIGLIOLI-071126_HUNG_BOQ-Puma-Rev 3 3 5 2" xfId="21634"/>
    <cellStyle name="T_NHUA TAN HOA 10-6_Du toan BONFIGLIOLI-071126_HUNG_BOQ-Puma-Rev 3 3 6" xfId="33737"/>
    <cellStyle name="T_NHUA TAN HOA 10-6_Du toan BONFIGLIOLI-071126_HUNG_BOQ-Puma-Rev 3 3 6 2" xfId="17246"/>
    <cellStyle name="T_NHUA TAN HOA 10-6_Du toan BONFIGLIOLI-071126_HUNG_BOQ-Puma-Rev 3 3 7" xfId="34383"/>
    <cellStyle name="T_NHUA TAN HOA 10-6_Du toan BONFIGLIOLI-071126_HUNG_BOQ-Puma-Rev 3 3 7 2" xfId="34384"/>
    <cellStyle name="T_NHUA TAN HOA 10-6_Du toan BONFIGLIOLI-071126_HUNG_BOQ-Puma-Rev 3 3 8" xfId="34385"/>
    <cellStyle name="T_NHUA TAN HOA 10-6_Du toan BONFIGLIOLI-071126_HUNG_BOQ-Puma-Rev 3 3 8 2" xfId="6609"/>
    <cellStyle name="T_NHUA TAN HOA 10-6_Du toan BONFIGLIOLI-071126_HUNG_BOQ-Puma-Rev 3 4" xfId="25851"/>
    <cellStyle name="T_NHUA TAN HOA 10-6_Du toan BONFIGLIOLI-071126_HUNG_BOQ-Puma-Rev 3 4 2" xfId="3566"/>
    <cellStyle name="T_NHUA TAN HOA 10-6_Du toan BONFIGLIOLI-071126_HUNG_BOQ-Puma-Rev 3 4 2 2" xfId="13768"/>
    <cellStyle name="T_NHUA TAN HOA 10-6_Du toan BONFIGLIOLI-071126_HUNG_BOQ-Puma-Rev 3 4 3" xfId="5502"/>
    <cellStyle name="T_NHUA TAN HOA 10-6_Du toan BONFIGLIOLI-071126_HUNG_BOQ-Puma-Rev 3 4 3 2" xfId="13777"/>
    <cellStyle name="T_NHUA TAN HOA 10-6_Du toan BONFIGLIOLI-071126_HUNG_BOQ-Puma-Rev 3 4 4" xfId="13783"/>
    <cellStyle name="T_NHUA TAN HOA 10-6_Du toan BONFIGLIOLI-071126_HUNG_BOQ-Puma-Rev 3 4 4 2" xfId="1618"/>
    <cellStyle name="T_NHUA TAN HOA 10-6_Du toan BONFIGLIOLI-071126_HUNG_BOQ-Puma-Rev 3 4 5" xfId="7281"/>
    <cellStyle name="T_NHUA TAN HOA 10-6_Du toan BONFIGLIOLI-071126_HUNG_BOQ-Puma-Rev 3 4 5 2" xfId="13789"/>
    <cellStyle name="T_NHUA TAN HOA 10-6_Du toan BONFIGLIOLI-071126_HUNG_BOQ-Puma-Rev 3 4 6" xfId="5191"/>
    <cellStyle name="T_NHUA TAN HOA 10-6_Du toan BONFIGLIOLI-071126_HUNG_BOQ-Puma-Rev 3 4 6 2" xfId="13314"/>
    <cellStyle name="T_NHUA TAN HOA 10-6_Du toan BONFIGLIOLI-071126_HUNG_BOQ-Puma-Rev 3 4 7" xfId="34386"/>
    <cellStyle name="T_NHUA TAN HOA 10-6_Du toan BONFIGLIOLI-071126_HUNG_BOQ-Puma-Rev 3 5" xfId="34388"/>
    <cellStyle name="T_NHUA TAN HOA 10-6_Du toan BONFIGLIOLI-071126_HUNG_BOQ-Puma-Rev 3 5 2" xfId="7144"/>
    <cellStyle name="T_NHUA TAN HOA 10-6_Du toan BONFIGLIOLI-071126_HUNG_BOQ-Puma-Rev 3 5 2 2" xfId="6457"/>
    <cellStyle name="T_NHUA TAN HOA 10-6_Du toan BONFIGLIOLI-071126_HUNG_BOQ-Puma-Rev 3 5 3" xfId="12588"/>
    <cellStyle name="T_NHUA TAN HOA 10-6_Du toan BONFIGLIOLI-071126_HUNG_BOQ-Puma-Rev 3 5 3 2" xfId="14049"/>
    <cellStyle name="T_NHUA TAN HOA 10-6_Du toan BONFIGLIOLI-071126_HUNG_BOQ-Puma-Rev 3 5 4" xfId="14056"/>
    <cellStyle name="T_NHUA TAN HOA 10-6_Du toan BONFIGLIOLI-071126_HUNG_BOQ-Puma-Rev 3 5 4 2" xfId="14063"/>
    <cellStyle name="T_NHUA TAN HOA 10-6_Du toan BONFIGLIOLI-071126_HUNG_BOQ-Puma-Rev 3 5 5" xfId="14070"/>
    <cellStyle name="T_NHUA TAN HOA 10-6_Du toan BONFIGLIOLI-071126_HUNG_BOQ-Puma-Rev 3 5 5 2" xfId="14075"/>
    <cellStyle name="T_NHUA TAN HOA 10-6_Du toan BONFIGLIOLI-071126_HUNG_BOQ-Puma-Rev 3 5 6" xfId="1941"/>
    <cellStyle name="T_NHUA TAN HOA 10-6_Du toan BONFIGLIOLI-071126_HUNG_BOQ-Puma-Rev 3 5 6 2" xfId="14079"/>
    <cellStyle name="T_NHUA TAN HOA 10-6_Du toan BONFIGLIOLI-071126_HUNG_BOQ-Puma-Rev 3 5 7" xfId="34390"/>
    <cellStyle name="T_NHUA TAN HOA 10-6_Du toan BONFIGLIOLI-071126_HUNG_BOQ-Puma-Rev 3 6" xfId="28343"/>
    <cellStyle name="T_NHUA TAN HOA 10-6_Du toan BONFIGLIOLI-071126_HUNG_BOQ-Puma-Rev 3 6 2" xfId="14120"/>
    <cellStyle name="T_NHUA TAN HOA 10-6_Du toan BONFIGLIOLI-071126_HUNG_BOQ-Puma-Rev 3 6 2 2" xfId="14125"/>
    <cellStyle name="T_NHUA TAN HOA 10-6_Du toan BONFIGLIOLI-071126_HUNG_BOQ-Puma-Rev 3 6 3" xfId="12595"/>
    <cellStyle name="T_NHUA TAN HOA 10-6_Du toan BONFIGLIOLI-071126_HUNG_BOQ-Puma-Rev 3 6 3 2" xfId="6680"/>
    <cellStyle name="T_NHUA TAN HOA 10-6_Du toan BONFIGLIOLI-071126_HUNG_BOQ-Puma-Rev 3 6 4" xfId="14130"/>
    <cellStyle name="T_NHUA TAN HOA 10-6_Du toan BONFIGLIOLI-071126_HUNG_BOQ-Puma-Rev 3 6 4 2" xfId="10324"/>
    <cellStyle name="T_NHUA TAN HOA 10-6_Du toan BONFIGLIOLI-071126_HUNG_BOQ-Puma-Rev 3 6 5" xfId="14133"/>
    <cellStyle name="T_NHUA TAN HOA 10-6_Du toan BONFIGLIOLI-071126_HUNG_BOQ-Puma-Rev 3 6 5 2" xfId="10403"/>
    <cellStyle name="T_NHUA TAN HOA 10-6_Du toan BONFIGLIOLI-071126_HUNG_BOQ-Puma-Rev 3 6 6" xfId="4555"/>
    <cellStyle name="T_NHUA TAN HOA 10-6_Du toan BONFIGLIOLI-071126_HUNG_BOQ-Puma-Rev 3 6 6 2" xfId="10433"/>
    <cellStyle name="T_NHUA TAN HOA 10-6_Du toan BONFIGLIOLI-071126_HUNG_BOQ-Puma-Rev 3 6 7" xfId="34392"/>
    <cellStyle name="T_NHUA TAN HOA 10-6_Du toan BONFIGLIOLI-071126_HUNG_BOQ-Puma-Rev 3 7" xfId="31276"/>
    <cellStyle name="T_NHUA TAN HOA 10-6_Du toan BONFIGLIOLI-071126_HUNG_BOQ-Puma-Rev 3 7 2" xfId="12364"/>
    <cellStyle name="T_NHUA TAN HOA 10-6_Du toan BONFIGLIOLI-071126_HUNG_BOQ-Puma-Rev 3 8" xfId="29665"/>
    <cellStyle name="T_NHUA TAN HOA 10-6_Du toan BONFIGLIOLI-071126_HUNG_BOQ-Puma-Rev 3 8 2" xfId="23990"/>
    <cellStyle name="T_NHUA TAN HOA 10-6_Du toan BONFIGLIOLI-071126_HUNG_BOQ-Puma-Rev 3 9" xfId="34394"/>
    <cellStyle name="T_NHUA TAN HOA 10-6_Du toan BONFIGLIOLI-071126_HUNG_BOQ-Puma-Rev 3 9 2" xfId="30669"/>
    <cellStyle name="T_NHUA TAN HOA 10-6_Du toan BONFIGLIOLI-071126_HUNG_BOQ-Puma-Update (02July, 2008)-R1" xfId="34395"/>
    <cellStyle name="T_NHUA TAN HOA 10-6_Du toan BONFIGLIOLI-071126_HUNG_BOQ-Puma-Update (02July, 2008)-R1 10" xfId="26331"/>
    <cellStyle name="T_NHUA TAN HOA 10-6_Du toan BONFIGLIOLI-071126_HUNG_BOQ-Puma-Update (02July, 2008)-R1 10 2" xfId="34396"/>
    <cellStyle name="T_NHUA TAN HOA 10-6_Du toan BONFIGLIOLI-071126_HUNG_BOQ-Puma-Update (02July, 2008)-R1 11" xfId="34398"/>
    <cellStyle name="T_NHUA TAN HOA 10-6_Du toan BONFIGLIOLI-071126_HUNG_BOQ-Puma-Update (02July, 2008)-R1 11 2" xfId="34399"/>
    <cellStyle name="T_NHUA TAN HOA 10-6_Du toan BONFIGLIOLI-071126_HUNG_BOQ-Puma-Update (02July, 2008)-R1 2" xfId="34401"/>
    <cellStyle name="T_NHUA TAN HOA 10-6_Du toan BONFIGLIOLI-071126_HUNG_BOQ-Puma-Update (02July, 2008)-R1 2 2" xfId="18885"/>
    <cellStyle name="T_NHUA TAN HOA 10-6_Du toan BONFIGLIOLI-071126_HUNG_BOQ-Puma-Update (02July, 2008)-R1 2 2 2" xfId="18887"/>
    <cellStyle name="T_NHUA TAN HOA 10-6_Du toan BONFIGLIOLI-071126_HUNG_BOQ-Puma-Update (02July, 2008)-R1 2 2 2 2" xfId="16812"/>
    <cellStyle name="T_NHUA TAN HOA 10-6_Du toan BONFIGLIOLI-071126_HUNG_BOQ-Puma-Update (02July, 2008)-R1 2 2 3" xfId="4916"/>
    <cellStyle name="T_NHUA TAN HOA 10-6_Du toan BONFIGLIOLI-071126_HUNG_BOQ-Puma-Update (02July, 2008)-R1 2 2 3 2" xfId="16879"/>
    <cellStyle name="T_NHUA TAN HOA 10-6_Du toan BONFIGLIOLI-071126_HUNG_BOQ-Puma-Update (02July, 2008)-R1 2 2 4" xfId="34402"/>
    <cellStyle name="T_NHUA TAN HOA 10-6_Du toan BONFIGLIOLI-071126_HUNG_BOQ-Puma-Update (02July, 2008)-R1 2 2 4 2" xfId="14663"/>
    <cellStyle name="T_NHUA TAN HOA 10-6_Du toan BONFIGLIOLI-071126_HUNG_BOQ-Puma-Update (02July, 2008)-R1 2 2 5" xfId="3782"/>
    <cellStyle name="T_NHUA TAN HOA 10-6_Du toan BONFIGLIOLI-071126_HUNG_BOQ-Puma-Update (02July, 2008)-R1 2 2 5 2" xfId="16896"/>
    <cellStyle name="T_NHUA TAN HOA 10-6_Du toan BONFIGLIOLI-071126_HUNG_BOQ-Puma-Update (02July, 2008)-R1 2 2 6" xfId="31183"/>
    <cellStyle name="T_NHUA TAN HOA 10-6_Du toan BONFIGLIOLI-071126_HUNG_BOQ-Puma-Update (02July, 2008)-R1 2 2 6 2" xfId="7544"/>
    <cellStyle name="T_NHUA TAN HOA 10-6_Du toan BONFIGLIOLI-071126_HUNG_BOQ-Puma-Update (02July, 2008)-R1 2 2 7" xfId="28811"/>
    <cellStyle name="T_NHUA TAN HOA 10-6_Du toan BONFIGLIOLI-071126_HUNG_BOQ-Puma-Update (02July, 2008)-R1 2 3" xfId="18891"/>
    <cellStyle name="T_NHUA TAN HOA 10-6_Du toan BONFIGLIOLI-071126_HUNG_BOQ-Puma-Update (02July, 2008)-R1 2 3 2" xfId="18893"/>
    <cellStyle name="T_NHUA TAN HOA 10-6_Du toan BONFIGLIOLI-071126_HUNG_BOQ-Puma-Update (02July, 2008)-R1 2 3 2 2" xfId="34404"/>
    <cellStyle name="T_NHUA TAN HOA 10-6_Du toan BONFIGLIOLI-071126_HUNG_BOQ-Puma-Update (02July, 2008)-R1 2 3 3" xfId="34405"/>
    <cellStyle name="T_NHUA TAN HOA 10-6_Du toan BONFIGLIOLI-071126_HUNG_BOQ-Puma-Update (02July, 2008)-R1 2 3 3 2" xfId="34406"/>
    <cellStyle name="T_NHUA TAN HOA 10-6_Du toan BONFIGLIOLI-071126_HUNG_BOQ-Puma-Update (02July, 2008)-R1 2 3 4" xfId="34407"/>
    <cellStyle name="T_NHUA TAN HOA 10-6_Du toan BONFIGLIOLI-071126_HUNG_BOQ-Puma-Update (02July, 2008)-R1 2 3 4 2" xfId="17723"/>
    <cellStyle name="T_NHUA TAN HOA 10-6_Du toan BONFIGLIOLI-071126_HUNG_BOQ-Puma-Update (02July, 2008)-R1 2 3 5" xfId="34408"/>
    <cellStyle name="T_NHUA TAN HOA 10-6_Du toan BONFIGLIOLI-071126_HUNG_BOQ-Puma-Update (02July, 2008)-R1 2 3 5 2" xfId="30921"/>
    <cellStyle name="T_NHUA TAN HOA 10-6_Du toan BONFIGLIOLI-071126_HUNG_BOQ-Puma-Update (02July, 2008)-R1 2 3 6" xfId="31186"/>
    <cellStyle name="T_NHUA TAN HOA 10-6_Du toan BONFIGLIOLI-071126_HUNG_BOQ-Puma-Update (02July, 2008)-R1 2 3 6 2" xfId="30935"/>
    <cellStyle name="T_NHUA TAN HOA 10-6_Du toan BONFIGLIOLI-071126_HUNG_BOQ-Puma-Update (02July, 2008)-R1 2 3 7" xfId="28813"/>
    <cellStyle name="T_NHUA TAN HOA 10-6_Du toan BONFIGLIOLI-071126_HUNG_BOQ-Puma-Update (02July, 2008)-R1 2 4" xfId="18896"/>
    <cellStyle name="T_NHUA TAN HOA 10-6_Du toan BONFIGLIOLI-071126_HUNG_BOQ-Puma-Update (02July, 2008)-R1 2 4 2" xfId="34410"/>
    <cellStyle name="T_NHUA TAN HOA 10-6_Du toan BONFIGLIOLI-071126_HUNG_BOQ-Puma-Update (02July, 2008)-R1 2 5" xfId="10431"/>
    <cellStyle name="T_NHUA TAN HOA 10-6_Du toan BONFIGLIOLI-071126_HUNG_BOQ-Puma-Update (02July, 2008)-R1 2 5 2" xfId="34411"/>
    <cellStyle name="T_NHUA TAN HOA 10-6_Du toan BONFIGLIOLI-071126_HUNG_BOQ-Puma-Update (02July, 2008)-R1 2 6" xfId="34412"/>
    <cellStyle name="T_NHUA TAN HOA 10-6_Du toan BONFIGLIOLI-071126_HUNG_BOQ-Puma-Update (02July, 2008)-R1 2 6 2" xfId="34414"/>
    <cellStyle name="T_NHUA TAN HOA 10-6_Du toan BONFIGLIOLI-071126_HUNG_BOQ-Puma-Update (02July, 2008)-R1 2 7" xfId="28677"/>
    <cellStyle name="T_NHUA TAN HOA 10-6_Du toan BONFIGLIOLI-071126_HUNG_BOQ-Puma-Update (02July, 2008)-R1 2 7 2" xfId="30285"/>
    <cellStyle name="T_NHUA TAN HOA 10-6_Du toan BONFIGLIOLI-071126_HUNG_BOQ-Puma-Update (02July, 2008)-R1 2 8" xfId="34415"/>
    <cellStyle name="T_NHUA TAN HOA 10-6_Du toan BONFIGLIOLI-071126_HUNG_BOQ-Puma-Update (02July, 2008)-R1 2 8 2" xfId="30298"/>
    <cellStyle name="T_NHUA TAN HOA 10-6_Du toan BONFIGLIOLI-071126_HUNG_BOQ-Puma-Update (02July, 2008)-R1 3" xfId="34416"/>
    <cellStyle name="T_NHUA TAN HOA 10-6_Du toan BONFIGLIOLI-071126_HUNG_BOQ-Puma-Update (02July, 2008)-R1 3 2" xfId="18913"/>
    <cellStyle name="T_NHUA TAN HOA 10-6_Du toan BONFIGLIOLI-071126_HUNG_BOQ-Puma-Update (02July, 2008)-R1 3 2 2" xfId="34417"/>
    <cellStyle name="T_NHUA TAN HOA 10-6_Du toan BONFIGLIOLI-071126_HUNG_BOQ-Puma-Update (02July, 2008)-R1 3 2 2 2" xfId="3429"/>
    <cellStyle name="T_NHUA TAN HOA 10-6_Du toan BONFIGLIOLI-071126_HUNG_BOQ-Puma-Update (02July, 2008)-R1 3 2 3" xfId="34418"/>
    <cellStyle name="T_NHUA TAN HOA 10-6_Du toan BONFIGLIOLI-071126_HUNG_BOQ-Puma-Update (02July, 2008)-R1 3 2 3 2" xfId="34419"/>
    <cellStyle name="T_NHUA TAN HOA 10-6_Du toan BONFIGLIOLI-071126_HUNG_BOQ-Puma-Update (02July, 2008)-R1 3 2 4" xfId="34420"/>
    <cellStyle name="T_NHUA TAN HOA 10-6_Du toan BONFIGLIOLI-071126_HUNG_BOQ-Puma-Update (02July, 2008)-R1 3 2 4 2" xfId="22025"/>
    <cellStyle name="T_NHUA TAN HOA 10-6_Du toan BONFIGLIOLI-071126_HUNG_BOQ-Puma-Update (02July, 2008)-R1 3 2 5" xfId="34421"/>
    <cellStyle name="T_NHUA TAN HOA 10-6_Du toan BONFIGLIOLI-071126_HUNG_BOQ-Puma-Update (02July, 2008)-R1 3 2 5 2" xfId="34422"/>
    <cellStyle name="T_NHUA TAN HOA 10-6_Du toan BONFIGLIOLI-071126_HUNG_BOQ-Puma-Update (02July, 2008)-R1 3 2 6" xfId="4990"/>
    <cellStyle name="T_NHUA TAN HOA 10-6_Du toan BONFIGLIOLI-071126_HUNG_BOQ-Puma-Update (02July, 2008)-R1 3 2 6 2" xfId="34423"/>
    <cellStyle name="T_NHUA TAN HOA 10-6_Du toan BONFIGLIOLI-071126_HUNG_BOQ-Puma-Update (02July, 2008)-R1 3 2 7" xfId="34424"/>
    <cellStyle name="T_NHUA TAN HOA 10-6_Du toan BONFIGLIOLI-071126_HUNG_BOQ-Puma-Update (02July, 2008)-R1 3 3" xfId="34426"/>
    <cellStyle name="T_NHUA TAN HOA 10-6_Du toan BONFIGLIOLI-071126_HUNG_BOQ-Puma-Update (02July, 2008)-R1 3 3 2" xfId="34427"/>
    <cellStyle name="T_NHUA TAN HOA 10-6_Du toan BONFIGLIOLI-071126_HUNG_BOQ-Puma-Update (02July, 2008)-R1 3 3 2 2" xfId="20081"/>
    <cellStyle name="T_NHUA TAN HOA 10-6_Du toan BONFIGLIOLI-071126_HUNG_BOQ-Puma-Update (02July, 2008)-R1 3 3 3" xfId="34428"/>
    <cellStyle name="T_NHUA TAN HOA 10-6_Du toan BONFIGLIOLI-071126_HUNG_BOQ-Puma-Update (02July, 2008)-R1 3 3 3 2" xfId="31882"/>
    <cellStyle name="T_NHUA TAN HOA 10-6_Du toan BONFIGLIOLI-071126_HUNG_BOQ-Puma-Update (02July, 2008)-R1 3 3 4" xfId="34429"/>
    <cellStyle name="T_NHUA TAN HOA 10-6_Du toan BONFIGLIOLI-071126_HUNG_BOQ-Puma-Update (02July, 2008)-R1 3 3 4 2" xfId="31898"/>
    <cellStyle name="T_NHUA TAN HOA 10-6_Du toan BONFIGLIOLI-071126_HUNG_BOQ-Puma-Update (02July, 2008)-R1 3 3 5" xfId="34430"/>
    <cellStyle name="T_NHUA TAN HOA 10-6_Du toan BONFIGLIOLI-071126_HUNG_BOQ-Puma-Update (02July, 2008)-R1 3 3 5 2" xfId="16184"/>
    <cellStyle name="T_NHUA TAN HOA 10-6_Du toan BONFIGLIOLI-071126_HUNG_BOQ-Puma-Update (02July, 2008)-R1 3 3 6" xfId="8844"/>
    <cellStyle name="T_NHUA TAN HOA 10-6_Du toan BONFIGLIOLI-071126_HUNG_BOQ-Puma-Update (02July, 2008)-R1 3 3 6 2" xfId="15435"/>
    <cellStyle name="T_NHUA TAN HOA 10-6_Du toan BONFIGLIOLI-071126_HUNG_BOQ-Puma-Update (02July, 2008)-R1 3 3 7" xfId="34431"/>
    <cellStyle name="T_NHUA TAN HOA 10-6_Du toan BONFIGLIOLI-071126_HUNG_BOQ-Puma-Update (02July, 2008)-R1 3 4" xfId="26139"/>
    <cellStyle name="T_NHUA TAN HOA 10-6_Du toan BONFIGLIOLI-071126_HUNG_BOQ-Puma-Update (02July, 2008)-R1 3 4 2" xfId="34433"/>
    <cellStyle name="T_NHUA TAN HOA 10-6_Du toan BONFIGLIOLI-071126_HUNG_BOQ-Puma-Update (02July, 2008)-R1 3 5" xfId="6041"/>
    <cellStyle name="T_NHUA TAN HOA 10-6_Du toan BONFIGLIOLI-071126_HUNG_BOQ-Puma-Update (02July, 2008)-R1 3 5 2" xfId="34434"/>
    <cellStyle name="T_NHUA TAN HOA 10-6_Du toan BONFIGLIOLI-071126_HUNG_BOQ-Puma-Update (02July, 2008)-R1 3 6" xfId="34435"/>
    <cellStyle name="T_NHUA TAN HOA 10-6_Du toan BONFIGLIOLI-071126_HUNG_BOQ-Puma-Update (02July, 2008)-R1 3 6 2" xfId="2828"/>
    <cellStyle name="T_NHUA TAN HOA 10-6_Du toan BONFIGLIOLI-071126_HUNG_BOQ-Puma-Update (02July, 2008)-R1 3 7" xfId="17027"/>
    <cellStyle name="T_NHUA TAN HOA 10-6_Du toan BONFIGLIOLI-071126_HUNG_BOQ-Puma-Update (02July, 2008)-R1 3 7 2" xfId="34438"/>
    <cellStyle name="T_NHUA TAN HOA 10-6_Du toan BONFIGLIOLI-071126_HUNG_BOQ-Puma-Update (02July, 2008)-R1 3 8" xfId="34439"/>
    <cellStyle name="T_NHUA TAN HOA 10-6_Du toan BONFIGLIOLI-071126_HUNG_BOQ-Puma-Update (02July, 2008)-R1 3 8 2" xfId="4575"/>
    <cellStyle name="T_NHUA TAN HOA 10-6_Du toan BONFIGLIOLI-071126_HUNG_BOQ-Puma-Update (02July, 2008)-R1 4" xfId="34440"/>
    <cellStyle name="T_NHUA TAN HOA 10-6_Du toan BONFIGLIOLI-071126_HUNG_BOQ-Puma-Update (02July, 2008)-R1 4 2" xfId="18936"/>
    <cellStyle name="T_NHUA TAN HOA 10-6_Du toan BONFIGLIOLI-071126_HUNG_BOQ-Puma-Update (02July, 2008)-R1 4 2 2" xfId="34443"/>
    <cellStyle name="T_NHUA TAN HOA 10-6_Du toan BONFIGLIOLI-071126_HUNG_BOQ-Puma-Update (02July, 2008)-R1 4 3" xfId="34445"/>
    <cellStyle name="T_NHUA TAN HOA 10-6_Du toan BONFIGLIOLI-071126_HUNG_BOQ-Puma-Update (02July, 2008)-R1 4 3 2" xfId="34448"/>
    <cellStyle name="T_NHUA TAN HOA 10-6_Du toan BONFIGLIOLI-071126_HUNG_BOQ-Puma-Update (02July, 2008)-R1 4 4" xfId="26142"/>
    <cellStyle name="T_NHUA TAN HOA 10-6_Du toan BONFIGLIOLI-071126_HUNG_BOQ-Puma-Update (02July, 2008)-R1 4 4 2" xfId="34449"/>
    <cellStyle name="T_NHUA TAN HOA 10-6_Du toan BONFIGLIOLI-071126_HUNG_BOQ-Puma-Update (02July, 2008)-R1 4 5" xfId="1649"/>
    <cellStyle name="T_NHUA TAN HOA 10-6_Du toan BONFIGLIOLI-071126_HUNG_BOQ-Puma-Update (02July, 2008)-R1 4 5 2" xfId="34450"/>
    <cellStyle name="T_NHUA TAN HOA 10-6_Du toan BONFIGLIOLI-071126_HUNG_BOQ-Puma-Update (02July, 2008)-R1 4 6" xfId="34451"/>
    <cellStyle name="T_NHUA TAN HOA 10-6_Du toan BONFIGLIOLI-071126_HUNG_BOQ-Puma-Update (02July, 2008)-R1 4 6 2" xfId="34454"/>
    <cellStyle name="T_NHUA TAN HOA 10-6_Du toan BONFIGLIOLI-071126_HUNG_BOQ-Puma-Update (02July, 2008)-R1 4 7" xfId="17032"/>
    <cellStyle name="T_NHUA TAN HOA 10-6_Du toan BONFIGLIOLI-071126_HUNG_BOQ-Puma-Update (02July, 2008)-R1 5" xfId="24579"/>
    <cellStyle name="T_NHUA TAN HOA 10-6_Du toan BONFIGLIOLI-071126_HUNG_BOQ-Puma-Update (02July, 2008)-R1 5 2" xfId="17677"/>
    <cellStyle name="T_NHUA TAN HOA 10-6_Du toan BONFIGLIOLI-071126_HUNG_BOQ-Puma-Update (02July, 2008)-R1 5 2 2" xfId="17680"/>
    <cellStyle name="T_NHUA TAN HOA 10-6_Du toan BONFIGLIOLI-071126_HUNG_BOQ-Puma-Update (02July, 2008)-R1 5 3" xfId="17685"/>
    <cellStyle name="T_NHUA TAN HOA 10-6_Du toan BONFIGLIOLI-071126_HUNG_BOQ-Puma-Update (02July, 2008)-R1 5 3 2" xfId="17688"/>
    <cellStyle name="T_NHUA TAN HOA 10-6_Du toan BONFIGLIOLI-071126_HUNG_BOQ-Puma-Update (02July, 2008)-R1 5 4" xfId="17694"/>
    <cellStyle name="T_NHUA TAN HOA 10-6_Du toan BONFIGLIOLI-071126_HUNG_BOQ-Puma-Update (02July, 2008)-R1 5 4 2" xfId="17698"/>
    <cellStyle name="T_NHUA TAN HOA 10-6_Du toan BONFIGLIOLI-071126_HUNG_BOQ-Puma-Update (02July, 2008)-R1 5 5" xfId="6916"/>
    <cellStyle name="T_NHUA TAN HOA 10-6_Du toan BONFIGLIOLI-071126_HUNG_BOQ-Puma-Update (02July, 2008)-R1 5 5 2" xfId="17701"/>
    <cellStyle name="T_NHUA TAN HOA 10-6_Du toan BONFIGLIOLI-071126_HUNG_BOQ-Puma-Update (02July, 2008)-R1 5 6" xfId="6160"/>
    <cellStyle name="T_NHUA TAN HOA 10-6_Du toan BONFIGLIOLI-071126_HUNG_BOQ-Puma-Update (02July, 2008)-R1 5 6 2" xfId="27763"/>
    <cellStyle name="T_NHUA TAN HOA 10-6_Du toan BONFIGLIOLI-071126_HUNG_BOQ-Puma-Update (02July, 2008)-R1 5 7" xfId="28679"/>
    <cellStyle name="T_NHUA TAN HOA 10-6_Du toan BONFIGLIOLI-071126_HUNG_BOQ-Puma-Update (02July, 2008)-R1 6" xfId="18842"/>
    <cellStyle name="T_NHUA TAN HOA 10-6_Du toan BONFIGLIOLI-071126_HUNG_BOQ-Puma-Update (02July, 2008)-R1 6 2" xfId="34456"/>
    <cellStyle name="T_NHUA TAN HOA 10-6_Du toan BONFIGLIOLI-071126_HUNG_BOQ-Puma-Update (02July, 2008)-R1 6 2 2" xfId="3390"/>
    <cellStyle name="T_NHUA TAN HOA 10-6_Du toan BONFIGLIOLI-071126_HUNG_BOQ-Puma-Update (02July, 2008)-R1 6 3" xfId="34458"/>
    <cellStyle name="T_NHUA TAN HOA 10-6_Du toan BONFIGLIOLI-071126_HUNG_BOQ-Puma-Update (02July, 2008)-R1 6 3 2" xfId="34459"/>
    <cellStyle name="T_NHUA TAN HOA 10-6_Du toan BONFIGLIOLI-071126_HUNG_BOQ-Puma-Update (02July, 2008)-R1 6 4" xfId="34460"/>
    <cellStyle name="T_NHUA TAN HOA 10-6_Du toan BONFIGLIOLI-071126_HUNG_BOQ-Puma-Update (02July, 2008)-R1 6 4 2" xfId="4027"/>
    <cellStyle name="T_NHUA TAN HOA 10-6_Du toan BONFIGLIOLI-071126_HUNG_BOQ-Puma-Update (02July, 2008)-R1 6 5" xfId="10438"/>
    <cellStyle name="T_NHUA TAN HOA 10-6_Du toan BONFIGLIOLI-071126_HUNG_BOQ-Puma-Update (02July, 2008)-R1 6 5 2" xfId="34462"/>
    <cellStyle name="T_NHUA TAN HOA 10-6_Du toan BONFIGLIOLI-071126_HUNG_BOQ-Puma-Update (02July, 2008)-R1 6 6" xfId="2414"/>
    <cellStyle name="T_NHUA TAN HOA 10-6_Du toan BONFIGLIOLI-071126_HUNG_BOQ-Puma-Update (02July, 2008)-R1 6 6 2" xfId="27879"/>
    <cellStyle name="T_NHUA TAN HOA 10-6_Du toan BONFIGLIOLI-071126_HUNG_BOQ-Puma-Update (02July, 2008)-R1 6 7" xfId="28683"/>
    <cellStyle name="T_NHUA TAN HOA 10-6_Du toan BONFIGLIOLI-071126_HUNG_BOQ-Puma-Update (02July, 2008)-R1 7" xfId="34463"/>
    <cellStyle name="T_NHUA TAN HOA 10-6_Du toan BONFIGLIOLI-071126_HUNG_BOQ-Puma-Update (02July, 2008)-R1 7 2" xfId="34466"/>
    <cellStyle name="T_NHUA TAN HOA 10-6_Du toan BONFIGLIOLI-071126_HUNG_BOQ-Puma-Update (02July, 2008)-R1 8" xfId="34468"/>
    <cellStyle name="T_NHUA TAN HOA 10-6_Du toan BONFIGLIOLI-071126_HUNG_BOQ-Puma-Update (02July, 2008)-R1 8 2" xfId="34471"/>
    <cellStyle name="T_NHUA TAN HOA 10-6_Du toan BONFIGLIOLI-071126_HUNG_BOQ-Puma-Update (02July, 2008)-R1 9" xfId="34473"/>
    <cellStyle name="T_NHUA TAN HOA 10-6_Du toan BONFIGLIOLI-071126_HUNG_BOQ-Puma-Update (02July, 2008)-R1 9 2" xfId="34476"/>
    <cellStyle name="T_NHUA TAN HOA 10-6_Du toan BONFIGLIOLI-071126_puma 16.1" xfId="34477"/>
    <cellStyle name="T_NHUA TAN HOA 10-6_Du toan BONFIGLIOLI-071126_puma 16.1 10" xfId="33845"/>
    <cellStyle name="T_NHUA TAN HOA 10-6_Du toan BONFIGLIOLI-071126_puma 16.1 10 2" xfId="34479"/>
    <cellStyle name="T_NHUA TAN HOA 10-6_Du toan BONFIGLIOLI-071126_puma 16.1 11" xfId="34480"/>
    <cellStyle name="T_NHUA TAN HOA 10-6_Du toan BONFIGLIOLI-071126_puma 16.1 11 2" xfId="34482"/>
    <cellStyle name="T_NHUA TAN HOA 10-6_Du toan BONFIGLIOLI-071126_puma 16.1 2" xfId="5570"/>
    <cellStyle name="T_NHUA TAN HOA 10-6_Du toan BONFIGLIOLI-071126_puma 16.1 2 2" xfId="34313"/>
    <cellStyle name="T_NHUA TAN HOA 10-6_Du toan BONFIGLIOLI-071126_puma 16.1 2 2 2" xfId="27567"/>
    <cellStyle name="T_NHUA TAN HOA 10-6_Du toan BONFIGLIOLI-071126_puma 16.1 2 2 2 2" xfId="5344"/>
    <cellStyle name="T_NHUA TAN HOA 10-6_Du toan BONFIGLIOLI-071126_puma 16.1 2 2 3" xfId="27571"/>
    <cellStyle name="T_NHUA TAN HOA 10-6_Du toan BONFIGLIOLI-071126_puma 16.1 2 2 3 2" xfId="27575"/>
    <cellStyle name="T_NHUA TAN HOA 10-6_Du toan BONFIGLIOLI-071126_puma 16.1 2 2 4" xfId="27579"/>
    <cellStyle name="T_NHUA TAN HOA 10-6_Du toan BONFIGLIOLI-071126_puma 16.1 2 2 4 2" xfId="27583"/>
    <cellStyle name="T_NHUA TAN HOA 10-6_Du toan BONFIGLIOLI-071126_puma 16.1 2 2 5" xfId="27586"/>
    <cellStyle name="T_NHUA TAN HOA 10-6_Du toan BONFIGLIOLI-071126_puma 16.1 2 2 5 2" xfId="34315"/>
    <cellStyle name="T_NHUA TAN HOA 10-6_Du toan BONFIGLIOLI-071126_puma 16.1 2 2 6" xfId="4965"/>
    <cellStyle name="T_NHUA TAN HOA 10-6_Du toan BONFIGLIOLI-071126_puma 16.1 2 2 6 2" xfId="34317"/>
    <cellStyle name="T_NHUA TAN HOA 10-6_Du toan BONFIGLIOLI-071126_puma 16.1 2 2 7" xfId="405"/>
    <cellStyle name="T_NHUA TAN HOA 10-6_Du toan BONFIGLIOLI-071126_puma 16.1 2 3" xfId="34319"/>
    <cellStyle name="T_NHUA TAN HOA 10-6_Du toan BONFIGLIOLI-071126_puma 16.1 2 3 2" xfId="34322"/>
    <cellStyle name="T_NHUA TAN HOA 10-6_Du toan BONFIGLIOLI-071126_puma 16.1 2 3 2 2" xfId="2946"/>
    <cellStyle name="T_NHUA TAN HOA 10-6_Du toan BONFIGLIOLI-071126_puma 16.1 2 3 3" xfId="34325"/>
    <cellStyle name="T_NHUA TAN HOA 10-6_Du toan BONFIGLIOLI-071126_puma 16.1 2 3 3 2" xfId="34328"/>
    <cellStyle name="T_NHUA TAN HOA 10-6_Du toan BONFIGLIOLI-071126_puma 16.1 2 3 4" xfId="2255"/>
    <cellStyle name="T_NHUA TAN HOA 10-6_Du toan BONFIGLIOLI-071126_puma 16.1 2 3 4 2" xfId="34330"/>
    <cellStyle name="T_NHUA TAN HOA 10-6_Du toan BONFIGLIOLI-071126_puma 16.1 2 3 5" xfId="34332"/>
    <cellStyle name="T_NHUA TAN HOA 10-6_Du toan BONFIGLIOLI-071126_puma 16.1 2 3 5 2" xfId="34334"/>
    <cellStyle name="T_NHUA TAN HOA 10-6_Du toan BONFIGLIOLI-071126_puma 16.1 2 3 6" xfId="32584"/>
    <cellStyle name="T_NHUA TAN HOA 10-6_Du toan BONFIGLIOLI-071126_puma 16.1 2 3 6 2" xfId="34336"/>
    <cellStyle name="T_NHUA TAN HOA 10-6_Du toan BONFIGLIOLI-071126_puma 16.1 2 3 7" xfId="34338"/>
    <cellStyle name="T_NHUA TAN HOA 10-6_Du toan BONFIGLIOLI-071126_puma 16.1 2 4" xfId="30638"/>
    <cellStyle name="T_NHUA TAN HOA 10-6_Du toan BONFIGLIOLI-071126_puma 16.1 2 4 2" xfId="34341"/>
    <cellStyle name="T_NHUA TAN HOA 10-6_Du toan BONFIGLIOLI-071126_puma 16.1 2 5" xfId="7300"/>
    <cellStyle name="T_NHUA TAN HOA 10-6_Du toan BONFIGLIOLI-071126_puma 16.1 2 5 2" xfId="22285"/>
    <cellStyle name="T_NHUA TAN HOA 10-6_Du toan BONFIGLIOLI-071126_puma 16.1 2 6" xfId="22288"/>
    <cellStyle name="T_NHUA TAN HOA 10-6_Du toan BONFIGLIOLI-071126_puma 16.1 2 6 2" xfId="22291"/>
    <cellStyle name="T_NHUA TAN HOA 10-6_Du toan BONFIGLIOLI-071126_puma 16.1 2 7" xfId="22294"/>
    <cellStyle name="T_NHUA TAN HOA 10-6_Du toan BONFIGLIOLI-071126_puma 16.1 2 7 2" xfId="22296"/>
    <cellStyle name="T_NHUA TAN HOA 10-6_Du toan BONFIGLIOLI-071126_puma 16.1 2 8" xfId="10047"/>
    <cellStyle name="T_NHUA TAN HOA 10-6_Du toan BONFIGLIOLI-071126_puma 16.1 2 8 2" xfId="3111"/>
    <cellStyle name="T_NHUA TAN HOA 10-6_Du toan BONFIGLIOLI-071126_puma 16.1 3" xfId="14790"/>
    <cellStyle name="T_NHUA TAN HOA 10-6_Du toan BONFIGLIOLI-071126_puma 16.1 3 2" xfId="34483"/>
    <cellStyle name="T_NHUA TAN HOA 10-6_Du toan BONFIGLIOLI-071126_puma 16.1 3 2 2" xfId="7293"/>
    <cellStyle name="T_NHUA TAN HOA 10-6_Du toan BONFIGLIOLI-071126_puma 16.1 3 2 2 2" xfId="14181"/>
    <cellStyle name="T_NHUA TAN HOA 10-6_Du toan BONFIGLIOLI-071126_puma 16.1 3 2 3" xfId="3879"/>
    <cellStyle name="T_NHUA TAN HOA 10-6_Du toan BONFIGLIOLI-071126_puma 16.1 3 2 3 2" xfId="14186"/>
    <cellStyle name="T_NHUA TAN HOA 10-6_Du toan BONFIGLIOLI-071126_puma 16.1 3 2 4" xfId="1771"/>
    <cellStyle name="T_NHUA TAN HOA 10-6_Du toan BONFIGLIOLI-071126_puma 16.1 3 2 4 2" xfId="14191"/>
    <cellStyle name="T_NHUA TAN HOA 10-6_Du toan BONFIGLIOLI-071126_puma 16.1 3 2 5" xfId="14196"/>
    <cellStyle name="T_NHUA TAN HOA 10-6_Du toan BONFIGLIOLI-071126_puma 16.1 3 2 5 2" xfId="20582"/>
    <cellStyle name="T_NHUA TAN HOA 10-6_Du toan BONFIGLIOLI-071126_puma 16.1 3 2 6" xfId="13611"/>
    <cellStyle name="T_NHUA TAN HOA 10-6_Du toan BONFIGLIOLI-071126_puma 16.1 3 2 6 2" xfId="13613"/>
    <cellStyle name="T_NHUA TAN HOA 10-6_Du toan BONFIGLIOLI-071126_puma 16.1 3 2 7" xfId="13617"/>
    <cellStyle name="T_NHUA TAN HOA 10-6_Du toan BONFIGLIOLI-071126_puma 16.1 3 3" xfId="34484"/>
    <cellStyle name="T_NHUA TAN HOA 10-6_Du toan BONFIGLIOLI-071126_puma 16.1 3 3 2" xfId="12440"/>
    <cellStyle name="T_NHUA TAN HOA 10-6_Du toan BONFIGLIOLI-071126_puma 16.1 3 3 2 2" xfId="8006"/>
    <cellStyle name="T_NHUA TAN HOA 10-6_Du toan BONFIGLIOLI-071126_puma 16.1 3 3 3" xfId="12471"/>
    <cellStyle name="T_NHUA TAN HOA 10-6_Du toan BONFIGLIOLI-071126_puma 16.1 3 3 3 2" xfId="14229"/>
    <cellStyle name="T_NHUA TAN HOA 10-6_Du toan BONFIGLIOLI-071126_puma 16.1 3 3 4" xfId="12478"/>
    <cellStyle name="T_NHUA TAN HOA 10-6_Du toan BONFIGLIOLI-071126_puma 16.1 3 3 4 2" xfId="12506"/>
    <cellStyle name="T_NHUA TAN HOA 10-6_Du toan BONFIGLIOLI-071126_puma 16.1 3 3 5" xfId="12485"/>
    <cellStyle name="T_NHUA TAN HOA 10-6_Du toan BONFIGLIOLI-071126_puma 16.1 3 3 5 2" xfId="34486"/>
    <cellStyle name="T_NHUA TAN HOA 10-6_Du toan BONFIGLIOLI-071126_puma 16.1 3 3 6" xfId="34489"/>
    <cellStyle name="T_NHUA TAN HOA 10-6_Du toan BONFIGLIOLI-071126_puma 16.1 3 3 6 2" xfId="34491"/>
    <cellStyle name="T_NHUA TAN HOA 10-6_Du toan BONFIGLIOLI-071126_puma 16.1 3 3 7" xfId="34494"/>
    <cellStyle name="T_NHUA TAN HOA 10-6_Du toan BONFIGLIOLI-071126_puma 16.1 3 4" xfId="30641"/>
    <cellStyle name="T_NHUA TAN HOA 10-6_Du toan BONFIGLIOLI-071126_puma 16.1 3 4 2" xfId="14239"/>
    <cellStyle name="T_NHUA TAN HOA 10-6_Du toan BONFIGLIOLI-071126_puma 16.1 3 5" xfId="22306"/>
    <cellStyle name="T_NHUA TAN HOA 10-6_Du toan BONFIGLIOLI-071126_puma 16.1 3 5 2" xfId="14269"/>
    <cellStyle name="T_NHUA TAN HOA 10-6_Du toan BONFIGLIOLI-071126_puma 16.1 3 6" xfId="22309"/>
    <cellStyle name="T_NHUA TAN HOA 10-6_Du toan BONFIGLIOLI-071126_puma 16.1 3 6 2" xfId="14287"/>
    <cellStyle name="T_NHUA TAN HOA 10-6_Du toan BONFIGLIOLI-071126_puma 16.1 3 7" xfId="22313"/>
    <cellStyle name="T_NHUA TAN HOA 10-6_Du toan BONFIGLIOLI-071126_puma 16.1 3 7 2" xfId="8149"/>
    <cellStyle name="T_NHUA TAN HOA 10-6_Du toan BONFIGLIOLI-071126_puma 16.1 3 8" xfId="22316"/>
    <cellStyle name="T_NHUA TAN HOA 10-6_Du toan BONFIGLIOLI-071126_puma 16.1 3 8 2" xfId="22319"/>
    <cellStyle name="T_NHUA TAN HOA 10-6_Du toan BONFIGLIOLI-071126_puma 16.1 4" xfId="13738"/>
    <cellStyle name="T_NHUA TAN HOA 10-6_Du toan BONFIGLIOLI-071126_puma 16.1 4 2" xfId="34496"/>
    <cellStyle name="T_NHUA TAN HOA 10-6_Du toan BONFIGLIOLI-071126_puma 16.1 4 2 2" xfId="34497"/>
    <cellStyle name="T_NHUA TAN HOA 10-6_Du toan BONFIGLIOLI-071126_puma 16.1 4 3" xfId="34498"/>
    <cellStyle name="T_NHUA TAN HOA 10-6_Du toan BONFIGLIOLI-071126_puma 16.1 4 3 2" xfId="34499"/>
    <cellStyle name="T_NHUA TAN HOA 10-6_Du toan BONFIGLIOLI-071126_puma 16.1 4 4" xfId="34501"/>
    <cellStyle name="T_NHUA TAN HOA 10-6_Du toan BONFIGLIOLI-071126_puma 16.1 4 4 2" xfId="34503"/>
    <cellStyle name="T_NHUA TAN HOA 10-6_Du toan BONFIGLIOLI-071126_puma 16.1 4 5" xfId="22327"/>
    <cellStyle name="T_NHUA TAN HOA 10-6_Du toan BONFIGLIOLI-071126_puma 16.1 4 5 2" xfId="34204"/>
    <cellStyle name="T_NHUA TAN HOA 10-6_Du toan BONFIGLIOLI-071126_puma 16.1 4 6" xfId="2540"/>
    <cellStyle name="T_NHUA TAN HOA 10-6_Du toan BONFIGLIOLI-071126_puma 16.1 4 6 2" xfId="34224"/>
    <cellStyle name="T_NHUA TAN HOA 10-6_Du toan BONFIGLIOLI-071126_puma 16.1 4 7" xfId="34505"/>
    <cellStyle name="T_NHUA TAN HOA 10-6_Du toan BONFIGLIOLI-071126_puma 16.1 5" xfId="34507"/>
    <cellStyle name="T_NHUA TAN HOA 10-6_Du toan BONFIGLIOLI-071126_puma 16.1 5 2" xfId="34508"/>
    <cellStyle name="T_NHUA TAN HOA 10-6_Du toan BONFIGLIOLI-071126_puma 16.1 5 2 2" xfId="946"/>
    <cellStyle name="T_NHUA TAN HOA 10-6_Du toan BONFIGLIOLI-071126_puma 16.1 5 3" xfId="34509"/>
    <cellStyle name="T_NHUA TAN HOA 10-6_Du toan BONFIGLIOLI-071126_puma 16.1 5 3 2" xfId="18559"/>
    <cellStyle name="T_NHUA TAN HOA 10-6_Du toan BONFIGLIOLI-071126_puma 16.1 5 4" xfId="34510"/>
    <cellStyle name="T_NHUA TAN HOA 10-6_Du toan BONFIGLIOLI-071126_puma 16.1 5 4 2" xfId="6982"/>
    <cellStyle name="T_NHUA TAN HOA 10-6_Du toan BONFIGLIOLI-071126_puma 16.1 5 5" xfId="22330"/>
    <cellStyle name="T_NHUA TAN HOA 10-6_Du toan BONFIGLIOLI-071126_puma 16.1 5 5 2" xfId="18588"/>
    <cellStyle name="T_NHUA TAN HOA 10-6_Du toan BONFIGLIOLI-071126_puma 16.1 5 6" xfId="34512"/>
    <cellStyle name="T_NHUA TAN HOA 10-6_Du toan BONFIGLIOLI-071126_puma 16.1 5 6 2" xfId="30600"/>
    <cellStyle name="T_NHUA TAN HOA 10-6_Du toan BONFIGLIOLI-071126_puma 16.1 5 7" xfId="34513"/>
    <cellStyle name="T_NHUA TAN HOA 10-6_Du toan BONFIGLIOLI-071126_puma 16.1 6" xfId="34514"/>
    <cellStyle name="T_NHUA TAN HOA 10-6_Du toan BONFIGLIOLI-071126_puma 16.1 6 2" xfId="34515"/>
    <cellStyle name="T_NHUA TAN HOA 10-6_Du toan BONFIGLIOLI-071126_puma 16.1 6 2 2" xfId="34516"/>
    <cellStyle name="T_NHUA TAN HOA 10-6_Du toan BONFIGLIOLI-071126_puma 16.1 6 3" xfId="34517"/>
    <cellStyle name="T_NHUA TAN HOA 10-6_Du toan BONFIGLIOLI-071126_puma 16.1 6 3 2" xfId="34518"/>
    <cellStyle name="T_NHUA TAN HOA 10-6_Du toan BONFIGLIOLI-071126_puma 16.1 6 4" xfId="34519"/>
    <cellStyle name="T_NHUA TAN HOA 10-6_Du toan BONFIGLIOLI-071126_puma 16.1 6 4 2" xfId="34522"/>
    <cellStyle name="T_NHUA TAN HOA 10-6_Du toan BONFIGLIOLI-071126_puma 16.1 6 5" xfId="5379"/>
    <cellStyle name="T_NHUA TAN HOA 10-6_Du toan BONFIGLIOLI-071126_puma 16.1 6 5 2" xfId="34523"/>
    <cellStyle name="T_NHUA TAN HOA 10-6_Du toan BONFIGLIOLI-071126_puma 16.1 6 6" xfId="34524"/>
    <cellStyle name="T_NHUA TAN HOA 10-6_Du toan BONFIGLIOLI-071126_puma 16.1 6 6 2" xfId="34525"/>
    <cellStyle name="T_NHUA TAN HOA 10-6_Du toan BONFIGLIOLI-071126_puma 16.1 6 7" xfId="34526"/>
    <cellStyle name="T_NHUA TAN HOA 10-6_Du toan BONFIGLIOLI-071126_puma 16.1 7" xfId="34527"/>
    <cellStyle name="T_NHUA TAN HOA 10-6_Du toan BONFIGLIOLI-071126_puma 16.1 7 2" xfId="34528"/>
    <cellStyle name="T_NHUA TAN HOA 10-6_Du toan BONFIGLIOLI-071126_puma 16.1 8" xfId="34529"/>
    <cellStyle name="T_NHUA TAN HOA 10-6_Du toan BONFIGLIOLI-071126_puma 16.1 8 2" xfId="34530"/>
    <cellStyle name="T_NHUA TAN HOA 10-6_Du toan BONFIGLIOLI-071126_puma 16.1 9" xfId="8666"/>
    <cellStyle name="T_NHUA TAN HOA 10-6_Du toan BONFIGLIOLI-071126_puma 16.1 9 2" xfId="15475"/>
    <cellStyle name="T_NHUA TAN HOA 10-6_Du toan BONFIGLIOLI-071126_puma 16.1_05. 080428- BOQ - Main construction(05May, 2008) Tai" xfId="5182"/>
    <cellStyle name="T_NHUA TAN HOA 10-6_Du toan BONFIGLIOLI-071126_puma 16.1_05. 080428- BOQ - Main construction(05May, 2008) Tai 10" xfId="13483"/>
    <cellStyle name="T_NHUA TAN HOA 10-6_Du toan BONFIGLIOLI-071126_puma 16.1_05. 080428- BOQ - Main construction(05May, 2008) Tai 10 2" xfId="34531"/>
    <cellStyle name="T_NHUA TAN HOA 10-6_Du toan BONFIGLIOLI-071126_puma 16.1_05. 080428- BOQ - Main construction(05May, 2008) Tai 11" xfId="34532"/>
    <cellStyle name="T_NHUA TAN HOA 10-6_Du toan BONFIGLIOLI-071126_puma 16.1_05. 080428- BOQ - Main construction(05May, 2008) Tai 11 2" xfId="31687"/>
    <cellStyle name="T_NHUA TAN HOA 10-6_Du toan BONFIGLIOLI-071126_puma 16.1_05. 080428- BOQ - Main construction(05May, 2008) Tai 2" xfId="34533"/>
    <cellStyle name="T_NHUA TAN HOA 10-6_Du toan BONFIGLIOLI-071126_puma 16.1_05. 080428- BOQ - Main construction(05May, 2008) Tai 2 2" xfId="34534"/>
    <cellStyle name="T_NHUA TAN HOA 10-6_Du toan BONFIGLIOLI-071126_puma 16.1_05. 080428- BOQ - Main construction(05May, 2008) Tai 2 2 2" xfId="34256"/>
    <cellStyle name="T_NHUA TAN HOA 10-6_Du toan BONFIGLIOLI-071126_puma 16.1_05. 080428- BOQ - Main construction(05May, 2008) Tai 2 2 2 2" xfId="34258"/>
    <cellStyle name="T_NHUA TAN HOA 10-6_Du toan BONFIGLIOLI-071126_puma 16.1_05. 080428- BOQ - Main construction(05May, 2008) Tai 2 2 3" xfId="34260"/>
    <cellStyle name="T_NHUA TAN HOA 10-6_Du toan BONFIGLIOLI-071126_puma 16.1_05. 080428- BOQ - Main construction(05May, 2008) Tai 2 2 3 2" xfId="33477"/>
    <cellStyle name="T_NHUA TAN HOA 10-6_Du toan BONFIGLIOLI-071126_puma 16.1_05. 080428- BOQ - Main construction(05May, 2008) Tai 2 2 4" xfId="13089"/>
    <cellStyle name="T_NHUA TAN HOA 10-6_Du toan BONFIGLIOLI-071126_puma 16.1_05. 080428- BOQ - Main construction(05May, 2008) Tai 2 2 4 2" xfId="33488"/>
    <cellStyle name="T_NHUA TAN HOA 10-6_Du toan BONFIGLIOLI-071126_puma 16.1_05. 080428- BOQ - Main construction(05May, 2008) Tai 2 2 5" xfId="27536"/>
    <cellStyle name="T_NHUA TAN HOA 10-6_Du toan BONFIGLIOLI-071126_puma 16.1_05. 080428- BOQ - Main construction(05May, 2008) Tai 2 2 5 2" xfId="34291"/>
    <cellStyle name="T_NHUA TAN HOA 10-6_Du toan BONFIGLIOLI-071126_puma 16.1_05. 080428- BOQ - Main construction(05May, 2008) Tai 2 2 6" xfId="34293"/>
    <cellStyle name="T_NHUA TAN HOA 10-6_Du toan BONFIGLIOLI-071126_puma 16.1_05. 080428- BOQ - Main construction(05May, 2008) Tai 2 2 6 2" xfId="34295"/>
    <cellStyle name="T_NHUA TAN HOA 10-6_Du toan BONFIGLIOLI-071126_puma 16.1_05. 080428- BOQ - Main construction(05May, 2008) Tai 2 2 7" xfId="21570"/>
    <cellStyle name="T_NHUA TAN HOA 10-6_Du toan BONFIGLIOLI-071126_puma 16.1_05. 080428- BOQ - Main construction(05May, 2008) Tai 2 3" xfId="34536"/>
    <cellStyle name="T_NHUA TAN HOA 10-6_Du toan BONFIGLIOLI-071126_puma 16.1_05. 080428- BOQ - Main construction(05May, 2008) Tai 2 3 2" xfId="34265"/>
    <cellStyle name="T_NHUA TAN HOA 10-6_Du toan BONFIGLIOLI-071126_puma 16.1_05. 080428- BOQ - Main construction(05May, 2008) Tai 2 3 2 2" xfId="34267"/>
    <cellStyle name="T_NHUA TAN HOA 10-6_Du toan BONFIGLIOLI-071126_puma 16.1_05. 080428- BOQ - Main construction(05May, 2008) Tai 2 3 3" xfId="34269"/>
    <cellStyle name="T_NHUA TAN HOA 10-6_Du toan BONFIGLIOLI-071126_puma 16.1_05. 080428- BOQ - Main construction(05May, 2008) Tai 2 3 3 2" xfId="33509"/>
    <cellStyle name="T_NHUA TAN HOA 10-6_Du toan BONFIGLIOLI-071126_puma 16.1_05. 080428- BOQ - Main construction(05May, 2008) Tai 2 3 4" xfId="13124"/>
    <cellStyle name="T_NHUA TAN HOA 10-6_Du toan BONFIGLIOLI-071126_puma 16.1_05. 080428- BOQ - Main construction(05May, 2008) Tai 2 3 4 2" xfId="6293"/>
    <cellStyle name="T_NHUA TAN HOA 10-6_Du toan BONFIGLIOLI-071126_puma 16.1_05. 080428- BOQ - Main construction(05May, 2008) Tai 2 3 5" xfId="19630"/>
    <cellStyle name="T_NHUA TAN HOA 10-6_Du toan BONFIGLIOLI-071126_puma 16.1_05. 080428- BOQ - Main construction(05May, 2008) Tai 2 3 5 2" xfId="34297"/>
    <cellStyle name="T_NHUA TAN HOA 10-6_Du toan BONFIGLIOLI-071126_puma 16.1_05. 080428- BOQ - Main construction(05May, 2008) Tai 2 3 6" xfId="34301"/>
    <cellStyle name="T_NHUA TAN HOA 10-6_Du toan BONFIGLIOLI-071126_puma 16.1_05. 080428- BOQ - Main construction(05May, 2008) Tai 2 3 6 2" xfId="34303"/>
    <cellStyle name="T_NHUA TAN HOA 10-6_Du toan BONFIGLIOLI-071126_puma 16.1_05. 080428- BOQ - Main construction(05May, 2008) Tai 2 3 7" xfId="5840"/>
    <cellStyle name="T_NHUA TAN HOA 10-6_Du toan BONFIGLIOLI-071126_puma 16.1_05. 080428- BOQ - Main construction(05May, 2008) Tai 2 4" xfId="19266"/>
    <cellStyle name="T_NHUA TAN HOA 10-6_Du toan BONFIGLIOLI-071126_puma 16.1_05. 080428- BOQ - Main construction(05May, 2008) Tai 2 4 2" xfId="34276"/>
    <cellStyle name="T_NHUA TAN HOA 10-6_Du toan BONFIGLIOLI-071126_puma 16.1_05. 080428- BOQ - Main construction(05May, 2008) Tai 2 5" xfId="29260"/>
    <cellStyle name="T_NHUA TAN HOA 10-6_Du toan BONFIGLIOLI-071126_puma 16.1_05. 080428- BOQ - Main construction(05May, 2008) Tai 2 5 2" xfId="34537"/>
    <cellStyle name="T_NHUA TAN HOA 10-6_Du toan BONFIGLIOLI-071126_puma 16.1_05. 080428- BOQ - Main construction(05May, 2008) Tai 2 6" xfId="18939"/>
    <cellStyle name="T_NHUA TAN HOA 10-6_Du toan BONFIGLIOLI-071126_puma 16.1_05. 080428- BOQ - Main construction(05May, 2008) Tai 2 6 2" xfId="18942"/>
    <cellStyle name="T_NHUA TAN HOA 10-6_Du toan BONFIGLIOLI-071126_puma 16.1_05. 080428- BOQ - Main construction(05May, 2008) Tai 2 7" xfId="18946"/>
    <cellStyle name="T_NHUA TAN HOA 10-6_Du toan BONFIGLIOLI-071126_puma 16.1_05. 080428- BOQ - Main construction(05May, 2008) Tai 2 7 2" xfId="18949"/>
    <cellStyle name="T_NHUA TAN HOA 10-6_Du toan BONFIGLIOLI-071126_puma 16.1_05. 080428- BOQ - Main construction(05May, 2008) Tai 2 8" xfId="17656"/>
    <cellStyle name="T_NHUA TAN HOA 10-6_Du toan BONFIGLIOLI-071126_puma 16.1_05. 080428- BOQ - Main construction(05May, 2008) Tai 2 8 2" xfId="17660"/>
    <cellStyle name="T_NHUA TAN HOA 10-6_Du toan BONFIGLIOLI-071126_puma 16.1_05. 080428- BOQ - Main construction(05May, 2008) Tai 3" xfId="34539"/>
    <cellStyle name="T_NHUA TAN HOA 10-6_Du toan BONFIGLIOLI-071126_puma 16.1_05. 080428- BOQ - Main construction(05May, 2008) Tai 3 2" xfId="34541"/>
    <cellStyle name="T_NHUA TAN HOA 10-6_Du toan BONFIGLIOLI-071126_puma 16.1_05. 080428- BOQ - Main construction(05May, 2008) Tai 3 2 2" xfId="34542"/>
    <cellStyle name="T_NHUA TAN HOA 10-6_Du toan BONFIGLIOLI-071126_puma 16.1_05. 080428- BOQ - Main construction(05May, 2008) Tai 3 2 2 2" xfId="34543"/>
    <cellStyle name="T_NHUA TAN HOA 10-6_Du toan BONFIGLIOLI-071126_puma 16.1_05. 080428- BOQ - Main construction(05May, 2008) Tai 3 2 3" xfId="34544"/>
    <cellStyle name="T_NHUA TAN HOA 10-6_Du toan BONFIGLIOLI-071126_puma 16.1_05. 080428- BOQ - Main construction(05May, 2008) Tai 3 2 3 2" xfId="34545"/>
    <cellStyle name="T_NHUA TAN HOA 10-6_Du toan BONFIGLIOLI-071126_puma 16.1_05. 080428- BOQ - Main construction(05May, 2008) Tai 3 2 4" xfId="23994"/>
    <cellStyle name="T_NHUA TAN HOA 10-6_Du toan BONFIGLIOLI-071126_puma 16.1_05. 080428- BOQ - Main construction(05May, 2008) Tai 3 2 4 2" xfId="21640"/>
    <cellStyle name="T_NHUA TAN HOA 10-6_Du toan BONFIGLIOLI-071126_puma 16.1_05. 080428- BOQ - Main construction(05May, 2008) Tai 3 2 5" xfId="27547"/>
    <cellStyle name="T_NHUA TAN HOA 10-6_Du toan BONFIGLIOLI-071126_puma 16.1_05. 080428- BOQ - Main construction(05May, 2008) Tai 3 2 5 2" xfId="34546"/>
    <cellStyle name="T_NHUA TAN HOA 10-6_Du toan BONFIGLIOLI-071126_puma 16.1_05. 080428- BOQ - Main construction(05May, 2008) Tai 3 2 6" xfId="34547"/>
    <cellStyle name="T_NHUA TAN HOA 10-6_Du toan BONFIGLIOLI-071126_puma 16.1_05. 080428- BOQ - Main construction(05May, 2008) Tai 3 2 6 2" xfId="28104"/>
    <cellStyle name="T_NHUA TAN HOA 10-6_Du toan BONFIGLIOLI-071126_puma 16.1_05. 080428- BOQ - Main construction(05May, 2008) Tai 3 2 7" xfId="17182"/>
    <cellStyle name="T_NHUA TAN HOA 10-6_Du toan BONFIGLIOLI-071126_puma 16.1_05. 080428- BOQ - Main construction(05May, 2008) Tai 3 3" xfId="34549"/>
    <cellStyle name="T_NHUA TAN HOA 10-6_Du toan BONFIGLIOLI-071126_puma 16.1_05. 080428- BOQ - Main construction(05May, 2008) Tai 3 3 2" xfId="34550"/>
    <cellStyle name="T_NHUA TAN HOA 10-6_Du toan BONFIGLIOLI-071126_puma 16.1_05. 080428- BOQ - Main construction(05May, 2008) Tai 3 3 2 2" xfId="34552"/>
    <cellStyle name="T_NHUA TAN HOA 10-6_Du toan BONFIGLIOLI-071126_puma 16.1_05. 080428- BOQ - Main construction(05May, 2008) Tai 3 3 3" xfId="34553"/>
    <cellStyle name="T_NHUA TAN HOA 10-6_Du toan BONFIGLIOLI-071126_puma 16.1_05. 080428- BOQ - Main construction(05May, 2008) Tai 3 3 3 2" xfId="34555"/>
    <cellStyle name="T_NHUA TAN HOA 10-6_Du toan BONFIGLIOLI-071126_puma 16.1_05. 080428- BOQ - Main construction(05May, 2008) Tai 3 3 4" xfId="23997"/>
    <cellStyle name="T_NHUA TAN HOA 10-6_Du toan BONFIGLIOLI-071126_puma 16.1_05. 080428- BOQ - Main construction(05May, 2008) Tai 3 3 4 2" xfId="34557"/>
    <cellStyle name="T_NHUA TAN HOA 10-6_Du toan BONFIGLIOLI-071126_puma 16.1_05. 080428- BOQ - Main construction(05May, 2008) Tai 3 3 5" xfId="27552"/>
    <cellStyle name="T_NHUA TAN HOA 10-6_Du toan BONFIGLIOLI-071126_puma 16.1_05. 080428- BOQ - Main construction(05May, 2008) Tai 3 3 5 2" xfId="34559"/>
    <cellStyle name="T_NHUA TAN HOA 10-6_Du toan BONFIGLIOLI-071126_puma 16.1_05. 080428- BOQ - Main construction(05May, 2008) Tai 3 3 6" xfId="34560"/>
    <cellStyle name="T_NHUA TAN HOA 10-6_Du toan BONFIGLIOLI-071126_puma 16.1_05. 080428- BOQ - Main construction(05May, 2008) Tai 3 3 6 2" xfId="29162"/>
    <cellStyle name="T_NHUA TAN HOA 10-6_Du toan BONFIGLIOLI-071126_puma 16.1_05. 080428- BOQ - Main construction(05May, 2008) Tai 3 3 7" xfId="21627"/>
    <cellStyle name="T_NHUA TAN HOA 10-6_Du toan BONFIGLIOLI-071126_puma 16.1_05. 080428- BOQ - Main construction(05May, 2008) Tai 3 4" xfId="4272"/>
    <cellStyle name="T_NHUA TAN HOA 10-6_Du toan BONFIGLIOLI-071126_puma 16.1_05. 080428- BOQ - Main construction(05May, 2008) Tai 3 4 2" xfId="34561"/>
    <cellStyle name="T_NHUA TAN HOA 10-6_Du toan BONFIGLIOLI-071126_puma 16.1_05. 080428- BOQ - Main construction(05May, 2008) Tai 3 5" xfId="29264"/>
    <cellStyle name="T_NHUA TAN HOA 10-6_Du toan BONFIGLIOLI-071126_puma 16.1_05. 080428- BOQ - Main construction(05May, 2008) Tai 3 5 2" xfId="34563"/>
    <cellStyle name="T_NHUA TAN HOA 10-6_Du toan BONFIGLIOLI-071126_puma 16.1_05. 080428- BOQ - Main construction(05May, 2008) Tai 3 6" xfId="18954"/>
    <cellStyle name="T_NHUA TAN HOA 10-6_Du toan BONFIGLIOLI-071126_puma 16.1_05. 080428- BOQ - Main construction(05May, 2008) Tai 3 6 2" xfId="34565"/>
    <cellStyle name="T_NHUA TAN HOA 10-6_Du toan BONFIGLIOLI-071126_puma 16.1_05. 080428- BOQ - Main construction(05May, 2008) Tai 3 7" xfId="34567"/>
    <cellStyle name="T_NHUA TAN HOA 10-6_Du toan BONFIGLIOLI-071126_puma 16.1_05. 080428- BOQ - Main construction(05May, 2008) Tai 3 7 2" xfId="34569"/>
    <cellStyle name="T_NHUA TAN HOA 10-6_Du toan BONFIGLIOLI-071126_puma 16.1_05. 080428- BOQ - Main construction(05May, 2008) Tai 3 8" xfId="31982"/>
    <cellStyle name="T_NHUA TAN HOA 10-6_Du toan BONFIGLIOLI-071126_puma 16.1_05. 080428- BOQ - Main construction(05May, 2008) Tai 3 8 2" xfId="34571"/>
    <cellStyle name="T_NHUA TAN HOA 10-6_Du toan BONFIGLIOLI-071126_puma 16.1_05. 080428- BOQ - Main construction(05May, 2008) Tai 4" xfId="34573"/>
    <cellStyle name="T_NHUA TAN HOA 10-6_Du toan BONFIGLIOLI-071126_puma 16.1_05. 080428- BOQ - Main construction(05May, 2008) Tai 4 2" xfId="34576"/>
    <cellStyle name="T_NHUA TAN HOA 10-6_Du toan BONFIGLIOLI-071126_puma 16.1_05. 080428- BOQ - Main construction(05May, 2008) Tai 4 2 2" xfId="34578"/>
    <cellStyle name="T_NHUA TAN HOA 10-6_Du toan BONFIGLIOLI-071126_puma 16.1_05. 080428- BOQ - Main construction(05May, 2008) Tai 4 3" xfId="34580"/>
    <cellStyle name="T_NHUA TAN HOA 10-6_Du toan BONFIGLIOLI-071126_puma 16.1_05. 080428- BOQ - Main construction(05May, 2008) Tai 4 3 2" xfId="80"/>
    <cellStyle name="T_NHUA TAN HOA 10-6_Du toan BONFIGLIOLI-071126_puma 16.1_05. 080428- BOQ - Main construction(05May, 2008) Tai 4 4" xfId="19276"/>
    <cellStyle name="T_NHUA TAN HOA 10-6_Du toan BONFIGLIOLI-071126_puma 16.1_05. 080428- BOQ - Main construction(05May, 2008) Tai 4 4 2" xfId="34581"/>
    <cellStyle name="T_NHUA TAN HOA 10-6_Du toan BONFIGLIOLI-071126_puma 16.1_05. 080428- BOQ - Main construction(05May, 2008) Tai 4 5" xfId="29266"/>
    <cellStyle name="T_NHUA TAN HOA 10-6_Du toan BONFIGLIOLI-071126_puma 16.1_05. 080428- BOQ - Main construction(05May, 2008) Tai 4 5 2" xfId="34582"/>
    <cellStyle name="T_NHUA TAN HOA 10-6_Du toan BONFIGLIOLI-071126_puma 16.1_05. 080428- BOQ - Main construction(05May, 2008) Tai 4 6" xfId="18961"/>
    <cellStyle name="T_NHUA TAN HOA 10-6_Du toan BONFIGLIOLI-071126_puma 16.1_05. 080428- BOQ - Main construction(05May, 2008) Tai 4 6 2" xfId="34584"/>
    <cellStyle name="T_NHUA TAN HOA 10-6_Du toan BONFIGLIOLI-071126_puma 16.1_05. 080428- BOQ - Main construction(05May, 2008) Tai 4 7" xfId="34586"/>
    <cellStyle name="T_NHUA TAN HOA 10-6_Du toan BONFIGLIOLI-071126_puma 16.1_05. 080428- BOQ - Main construction(05May, 2008) Tai 5" xfId="34588"/>
    <cellStyle name="T_NHUA TAN HOA 10-6_Du toan BONFIGLIOLI-071126_puma 16.1_05. 080428- BOQ - Main construction(05May, 2008) Tai 5 2" xfId="34591"/>
    <cellStyle name="T_NHUA TAN HOA 10-6_Du toan BONFIGLIOLI-071126_puma 16.1_05. 080428- BOQ - Main construction(05May, 2008) Tai 5 2 2" xfId="2375"/>
    <cellStyle name="T_NHUA TAN HOA 10-6_Du toan BONFIGLIOLI-071126_puma 16.1_05. 080428- BOQ - Main construction(05May, 2008) Tai 5 3" xfId="34593"/>
    <cellStyle name="T_NHUA TAN HOA 10-6_Du toan BONFIGLIOLI-071126_puma 16.1_05. 080428- BOQ - Main construction(05May, 2008) Tai 5 3 2" xfId="7447"/>
    <cellStyle name="T_NHUA TAN HOA 10-6_Du toan BONFIGLIOLI-071126_puma 16.1_05. 080428- BOQ - Main construction(05May, 2008) Tai 5 4" xfId="19280"/>
    <cellStyle name="T_NHUA TAN HOA 10-6_Du toan BONFIGLIOLI-071126_puma 16.1_05. 080428- BOQ - Main construction(05May, 2008) Tai 5 4 2" xfId="34594"/>
    <cellStyle name="T_NHUA TAN HOA 10-6_Du toan BONFIGLIOLI-071126_puma 16.1_05. 080428- BOQ - Main construction(05May, 2008) Tai 5 5" xfId="29269"/>
    <cellStyle name="T_NHUA TAN HOA 10-6_Du toan BONFIGLIOLI-071126_puma 16.1_05. 080428- BOQ - Main construction(05May, 2008) Tai 5 5 2" xfId="34595"/>
    <cellStyle name="T_NHUA TAN HOA 10-6_Du toan BONFIGLIOLI-071126_puma 16.1_05. 080428- BOQ - Main construction(05May, 2008) Tai 5 6" xfId="18965"/>
    <cellStyle name="T_NHUA TAN HOA 10-6_Du toan BONFIGLIOLI-071126_puma 16.1_05. 080428- BOQ - Main construction(05May, 2008) Tai 5 6 2" xfId="16277"/>
    <cellStyle name="T_NHUA TAN HOA 10-6_Du toan BONFIGLIOLI-071126_puma 16.1_05. 080428- BOQ - Main construction(05May, 2008) Tai 5 7" xfId="34597"/>
    <cellStyle name="T_NHUA TAN HOA 10-6_Du toan BONFIGLIOLI-071126_puma 16.1_05. 080428- BOQ - Main construction(05May, 2008) Tai 6" xfId="25818"/>
    <cellStyle name="T_NHUA TAN HOA 10-6_Du toan BONFIGLIOLI-071126_puma 16.1_05. 080428- BOQ - Main construction(05May, 2008) Tai 6 2" xfId="34599"/>
    <cellStyle name="T_NHUA TAN HOA 10-6_Du toan BONFIGLIOLI-071126_puma 16.1_05. 080428- BOQ - Main construction(05May, 2008) Tai 6 2 2" xfId="13488"/>
    <cellStyle name="T_NHUA TAN HOA 10-6_Du toan BONFIGLIOLI-071126_puma 16.1_05. 080428- BOQ - Main construction(05May, 2008) Tai 6 3" xfId="34601"/>
    <cellStyle name="T_NHUA TAN HOA 10-6_Du toan BONFIGLIOLI-071126_puma 16.1_05. 080428- BOQ - Main construction(05May, 2008) Tai 6 3 2" xfId="13537"/>
    <cellStyle name="T_NHUA TAN HOA 10-6_Du toan BONFIGLIOLI-071126_puma 16.1_05. 080428- BOQ - Main construction(05May, 2008) Tai 6 4" xfId="19286"/>
    <cellStyle name="T_NHUA TAN HOA 10-6_Du toan BONFIGLIOLI-071126_puma 16.1_05. 080428- BOQ - Main construction(05May, 2008) Tai 6 4 2" xfId="34602"/>
    <cellStyle name="T_NHUA TAN HOA 10-6_Du toan BONFIGLIOLI-071126_puma 16.1_05. 080428- BOQ - Main construction(05May, 2008) Tai 6 5" xfId="29272"/>
    <cellStyle name="T_NHUA TAN HOA 10-6_Du toan BONFIGLIOLI-071126_puma 16.1_05. 080428- BOQ - Main construction(05May, 2008) Tai 6 5 2" xfId="34603"/>
    <cellStyle name="T_NHUA TAN HOA 10-6_Du toan BONFIGLIOLI-071126_puma 16.1_05. 080428- BOQ - Main construction(05May, 2008) Tai 6 6" xfId="3608"/>
    <cellStyle name="T_NHUA TAN HOA 10-6_Du toan BONFIGLIOLI-071126_puma 16.1_05. 080428- BOQ - Main construction(05May, 2008) Tai 6 6 2" xfId="34604"/>
    <cellStyle name="T_NHUA TAN HOA 10-6_Du toan BONFIGLIOLI-071126_puma 16.1_05. 080428- BOQ - Main construction(05May, 2008) Tai 6 7" xfId="34605"/>
    <cellStyle name="T_NHUA TAN HOA 10-6_Du toan BONFIGLIOLI-071126_puma 16.1_05. 080428- BOQ - Main construction(05May, 2008) Tai 7" xfId="34607"/>
    <cellStyle name="T_NHUA TAN HOA 10-6_Du toan BONFIGLIOLI-071126_puma 16.1_05. 080428- BOQ - Main construction(05May, 2008) Tai 7 2" xfId="34609"/>
    <cellStyle name="T_NHUA TAN HOA 10-6_Du toan BONFIGLIOLI-071126_puma 16.1_05. 080428- BOQ - Main construction(05May, 2008) Tai 8" xfId="34612"/>
    <cellStyle name="T_NHUA TAN HOA 10-6_Du toan BONFIGLIOLI-071126_puma 16.1_05. 080428- BOQ - Main construction(05May, 2008) Tai 8 2" xfId="34614"/>
    <cellStyle name="T_NHUA TAN HOA 10-6_Du toan BONFIGLIOLI-071126_puma 16.1_05. 080428- BOQ - Main construction(05May, 2008) Tai 9" xfId="34616"/>
    <cellStyle name="T_NHUA TAN HOA 10-6_Du toan BONFIGLIOLI-071126_puma 16.1_05. 080428- BOQ - Main construction(05May, 2008) Tai 9 2" xfId="34618"/>
    <cellStyle name="T_NHUA TAN HOA 10-6_Du toan BONFIGLIOLI-071126_puma 16.1_Addendum- BOQ - Main construction-r.2" xfId="576"/>
    <cellStyle name="T_NHUA TAN HOA 10-6_Du toan BONFIGLIOLI-071126_puma 16.1_Addendum- BOQ - Main construction-r.2 10" xfId="34619"/>
    <cellStyle name="T_NHUA TAN HOA 10-6_Du toan BONFIGLIOLI-071126_puma 16.1_Addendum- BOQ - Main construction-r.2 10 2" xfId="25668"/>
    <cellStyle name="T_NHUA TAN HOA 10-6_Du toan BONFIGLIOLI-071126_puma 16.1_Addendum- BOQ - Main construction-r.2 11" xfId="21230"/>
    <cellStyle name="T_NHUA TAN HOA 10-6_Du toan BONFIGLIOLI-071126_puma 16.1_Addendum- BOQ - Main construction-r.2 11 2" xfId="25678"/>
    <cellStyle name="T_NHUA TAN HOA 10-6_Du toan BONFIGLIOLI-071126_puma 16.1_Addendum- BOQ - Main construction-r.2 2" xfId="34620"/>
    <cellStyle name="T_NHUA TAN HOA 10-6_Du toan BONFIGLIOLI-071126_puma 16.1_Addendum- BOQ - Main construction-r.2 2 2" xfId="34621"/>
    <cellStyle name="T_NHUA TAN HOA 10-6_Du toan BONFIGLIOLI-071126_puma 16.1_Addendum- BOQ - Main construction-r.2 2 2 2" xfId="34622"/>
    <cellStyle name="T_NHUA TAN HOA 10-6_Du toan BONFIGLIOLI-071126_puma 16.1_Addendum- BOQ - Main construction-r.2 2 2 2 2" xfId="5581"/>
    <cellStyle name="T_NHUA TAN HOA 10-6_Du toan BONFIGLIOLI-071126_puma 16.1_Addendum- BOQ - Main construction-r.2 2 2 3" xfId="34623"/>
    <cellStyle name="T_NHUA TAN HOA 10-6_Du toan BONFIGLIOLI-071126_puma 16.1_Addendum- BOQ - Main construction-r.2 2 2 3 2" xfId="27136"/>
    <cellStyle name="T_NHUA TAN HOA 10-6_Du toan BONFIGLIOLI-071126_puma 16.1_Addendum- BOQ - Main construction-r.2 2 2 4" xfId="5288"/>
    <cellStyle name="T_NHUA TAN HOA 10-6_Du toan BONFIGLIOLI-071126_puma 16.1_Addendum- BOQ - Main construction-r.2 2 2 4 2" xfId="4642"/>
    <cellStyle name="T_NHUA TAN HOA 10-6_Du toan BONFIGLIOLI-071126_puma 16.1_Addendum- BOQ - Main construction-r.2 2 2 5" xfId="34624"/>
    <cellStyle name="T_NHUA TAN HOA 10-6_Du toan BONFIGLIOLI-071126_puma 16.1_Addendum- BOQ - Main construction-r.2 2 2 5 2" xfId="18211"/>
    <cellStyle name="T_NHUA TAN HOA 10-6_Du toan BONFIGLIOLI-071126_puma 16.1_Addendum- BOQ - Main construction-r.2 2 2 6" xfId="15681"/>
    <cellStyle name="T_NHUA TAN HOA 10-6_Du toan BONFIGLIOLI-071126_puma 16.1_Addendum- BOQ - Main construction-r.2 2 2 6 2" xfId="13282"/>
    <cellStyle name="T_NHUA TAN HOA 10-6_Du toan BONFIGLIOLI-071126_puma 16.1_Addendum- BOQ - Main construction-r.2 2 2 7" xfId="15825"/>
    <cellStyle name="T_NHUA TAN HOA 10-6_Du toan BONFIGLIOLI-071126_puma 16.1_Addendum- BOQ - Main construction-r.2 2 3" xfId="23608"/>
    <cellStyle name="T_NHUA TAN HOA 10-6_Du toan BONFIGLIOLI-071126_puma 16.1_Addendum- BOQ - Main construction-r.2 2 3 2" xfId="25284"/>
    <cellStyle name="T_NHUA TAN HOA 10-6_Du toan BONFIGLIOLI-071126_puma 16.1_Addendum- BOQ - Main construction-r.2 2 3 2 2" xfId="11956"/>
    <cellStyle name="T_NHUA TAN HOA 10-6_Du toan BONFIGLIOLI-071126_puma 16.1_Addendum- BOQ - Main construction-r.2 2 3 3" xfId="25287"/>
    <cellStyle name="T_NHUA TAN HOA 10-6_Du toan BONFIGLIOLI-071126_puma 16.1_Addendum- BOQ - Main construction-r.2 2 3 3 2" xfId="11967"/>
    <cellStyle name="T_NHUA TAN HOA 10-6_Du toan BONFIGLIOLI-071126_puma 16.1_Addendum- BOQ - Main construction-r.2 2 3 4" xfId="11977"/>
    <cellStyle name="T_NHUA TAN HOA 10-6_Du toan BONFIGLIOLI-071126_puma 16.1_Addendum- BOQ - Main construction-r.2 2 3 4 2" xfId="3488"/>
    <cellStyle name="T_NHUA TAN HOA 10-6_Du toan BONFIGLIOLI-071126_puma 16.1_Addendum- BOQ - Main construction-r.2 2 3 5" xfId="11991"/>
    <cellStyle name="T_NHUA TAN HOA 10-6_Du toan BONFIGLIOLI-071126_puma 16.1_Addendum- BOQ - Main construction-r.2 2 3 5 2" xfId="18233"/>
    <cellStyle name="T_NHUA TAN HOA 10-6_Du toan BONFIGLIOLI-071126_puma 16.1_Addendum- BOQ - Main construction-r.2 2 3 6" xfId="15694"/>
    <cellStyle name="T_NHUA TAN HOA 10-6_Du toan BONFIGLIOLI-071126_puma 16.1_Addendum- BOQ - Main construction-r.2 2 3 6 2" xfId="7546"/>
    <cellStyle name="T_NHUA TAN HOA 10-6_Du toan BONFIGLIOLI-071126_puma 16.1_Addendum- BOQ - Main construction-r.2 2 3 7" xfId="22922"/>
    <cellStyle name="T_NHUA TAN HOA 10-6_Du toan BONFIGLIOLI-071126_puma 16.1_Addendum- BOQ - Main construction-r.2 2 4" xfId="23473"/>
    <cellStyle name="T_NHUA TAN HOA 10-6_Du toan BONFIGLIOLI-071126_puma 16.1_Addendum- BOQ - Main construction-r.2 2 4 2" xfId="17962"/>
    <cellStyle name="T_NHUA TAN HOA 10-6_Du toan BONFIGLIOLI-071126_puma 16.1_Addendum- BOQ - Main construction-r.2 2 5" xfId="6799"/>
    <cellStyle name="T_NHUA TAN HOA 10-6_Du toan BONFIGLIOLI-071126_puma 16.1_Addendum- BOQ - Main construction-r.2 2 5 2" xfId="23498"/>
    <cellStyle name="T_NHUA TAN HOA 10-6_Du toan BONFIGLIOLI-071126_puma 16.1_Addendum- BOQ - Main construction-r.2 2 6" xfId="18158"/>
    <cellStyle name="T_NHUA TAN HOA 10-6_Du toan BONFIGLIOLI-071126_puma 16.1_Addendum- BOQ - Main construction-r.2 2 6 2" xfId="23504"/>
    <cellStyle name="T_NHUA TAN HOA 10-6_Du toan BONFIGLIOLI-071126_puma 16.1_Addendum- BOQ - Main construction-r.2 2 7" xfId="23510"/>
    <cellStyle name="T_NHUA TAN HOA 10-6_Du toan BONFIGLIOLI-071126_puma 16.1_Addendum- BOQ - Main construction-r.2 2 7 2" xfId="23517"/>
    <cellStyle name="T_NHUA TAN HOA 10-6_Du toan BONFIGLIOLI-071126_puma 16.1_Addendum- BOQ - Main construction-r.2 2 8" xfId="7990"/>
    <cellStyle name="T_NHUA TAN HOA 10-6_Du toan BONFIGLIOLI-071126_puma 16.1_Addendum- BOQ - Main construction-r.2 2 8 2" xfId="4725"/>
    <cellStyle name="T_NHUA TAN HOA 10-6_Du toan BONFIGLIOLI-071126_puma 16.1_Addendum- BOQ - Main construction-r.2 3" xfId="1689"/>
    <cellStyle name="T_NHUA TAN HOA 10-6_Du toan BONFIGLIOLI-071126_puma 16.1_Addendum- BOQ - Main construction-r.2 3 2" xfId="34625"/>
    <cellStyle name="T_NHUA TAN HOA 10-6_Du toan BONFIGLIOLI-071126_puma 16.1_Addendum- BOQ - Main construction-r.2 3 2 2" xfId="34626"/>
    <cellStyle name="T_NHUA TAN HOA 10-6_Du toan BONFIGLIOLI-071126_puma 16.1_Addendum- BOQ - Main construction-r.2 3 2 2 2" xfId="34627"/>
    <cellStyle name="T_NHUA TAN HOA 10-6_Du toan BONFIGLIOLI-071126_puma 16.1_Addendum- BOQ - Main construction-r.2 3 2 3" xfId="34628"/>
    <cellStyle name="T_NHUA TAN HOA 10-6_Du toan BONFIGLIOLI-071126_puma 16.1_Addendum- BOQ - Main construction-r.2 3 2 3 2" xfId="4865"/>
    <cellStyle name="T_NHUA TAN HOA 10-6_Du toan BONFIGLIOLI-071126_puma 16.1_Addendum- BOQ - Main construction-r.2 3 2 4" xfId="34630"/>
    <cellStyle name="T_NHUA TAN HOA 10-6_Du toan BONFIGLIOLI-071126_puma 16.1_Addendum- BOQ - Main construction-r.2 3 2 4 2" xfId="6626"/>
    <cellStyle name="T_NHUA TAN HOA 10-6_Du toan BONFIGLIOLI-071126_puma 16.1_Addendum- BOQ - Main construction-r.2 3 2 5" xfId="34631"/>
    <cellStyle name="T_NHUA TAN HOA 10-6_Du toan BONFIGLIOLI-071126_puma 16.1_Addendum- BOQ - Main construction-r.2 3 2 5 2" xfId="34632"/>
    <cellStyle name="T_NHUA TAN HOA 10-6_Du toan BONFIGLIOLI-071126_puma 16.1_Addendum- BOQ - Main construction-r.2 3 2 6" xfId="15774"/>
    <cellStyle name="T_NHUA TAN HOA 10-6_Du toan BONFIGLIOLI-071126_puma 16.1_Addendum- BOQ - Main construction-r.2 3 2 6 2" xfId="34633"/>
    <cellStyle name="T_NHUA TAN HOA 10-6_Du toan BONFIGLIOLI-071126_puma 16.1_Addendum- BOQ - Main construction-r.2 3 2 7" xfId="2244"/>
    <cellStyle name="T_NHUA TAN HOA 10-6_Du toan BONFIGLIOLI-071126_puma 16.1_Addendum- BOQ - Main construction-r.2 3 3" xfId="23620"/>
    <cellStyle name="T_NHUA TAN HOA 10-6_Du toan BONFIGLIOLI-071126_puma 16.1_Addendum- BOQ - Main construction-r.2 3 3 2" xfId="34634"/>
    <cellStyle name="T_NHUA TAN HOA 10-6_Du toan BONFIGLIOLI-071126_puma 16.1_Addendum- BOQ - Main construction-r.2 3 3 2 2" xfId="34637"/>
    <cellStyle name="T_NHUA TAN HOA 10-6_Du toan BONFIGLIOLI-071126_puma 16.1_Addendum- BOQ - Main construction-r.2 3 3 3" xfId="5072"/>
    <cellStyle name="T_NHUA TAN HOA 10-6_Du toan BONFIGLIOLI-071126_puma 16.1_Addendum- BOQ - Main construction-r.2 3 3 3 2" xfId="34640"/>
    <cellStyle name="T_NHUA TAN HOA 10-6_Du toan BONFIGLIOLI-071126_puma 16.1_Addendum- BOQ - Main construction-r.2 3 3 4" xfId="34643"/>
    <cellStyle name="T_NHUA TAN HOA 10-6_Du toan BONFIGLIOLI-071126_puma 16.1_Addendum- BOQ - Main construction-r.2 3 3 4 2" xfId="34646"/>
    <cellStyle name="T_NHUA TAN HOA 10-6_Du toan BONFIGLIOLI-071126_puma 16.1_Addendum- BOQ - Main construction-r.2 3 3 5" xfId="34649"/>
    <cellStyle name="T_NHUA TAN HOA 10-6_Du toan BONFIGLIOLI-071126_puma 16.1_Addendum- BOQ - Main construction-r.2 3 3 5 2" xfId="7849"/>
    <cellStyle name="T_NHUA TAN HOA 10-6_Du toan BONFIGLIOLI-071126_puma 16.1_Addendum- BOQ - Main construction-r.2 3 3 6" xfId="15777"/>
    <cellStyle name="T_NHUA TAN HOA 10-6_Du toan BONFIGLIOLI-071126_puma 16.1_Addendum- BOQ - Main construction-r.2 3 3 6 2" xfId="34653"/>
    <cellStyle name="T_NHUA TAN HOA 10-6_Du toan BONFIGLIOLI-071126_puma 16.1_Addendum- BOQ - Main construction-r.2 3 3 7" xfId="34656"/>
    <cellStyle name="T_NHUA TAN HOA 10-6_Du toan BONFIGLIOLI-071126_puma 16.1_Addendum- BOQ - Main construction-r.2 3 4" xfId="23524"/>
    <cellStyle name="T_NHUA TAN HOA 10-6_Du toan BONFIGLIOLI-071126_puma 16.1_Addendum- BOQ - Main construction-r.2 3 4 2" xfId="23528"/>
    <cellStyle name="T_NHUA TAN HOA 10-6_Du toan BONFIGLIOLI-071126_puma 16.1_Addendum- BOQ - Main construction-r.2 3 5" xfId="23533"/>
    <cellStyle name="T_NHUA TAN HOA 10-6_Du toan BONFIGLIOLI-071126_puma 16.1_Addendum- BOQ - Main construction-r.2 3 5 2" xfId="23538"/>
    <cellStyle name="T_NHUA TAN HOA 10-6_Du toan BONFIGLIOLI-071126_puma 16.1_Addendum- BOQ - Main construction-r.2 3 6" xfId="18167"/>
    <cellStyle name="T_NHUA TAN HOA 10-6_Du toan BONFIGLIOLI-071126_puma 16.1_Addendum- BOQ - Main construction-r.2 3 6 2" xfId="23543"/>
    <cellStyle name="T_NHUA TAN HOA 10-6_Du toan BONFIGLIOLI-071126_puma 16.1_Addendum- BOQ - Main construction-r.2 3 7" xfId="15935"/>
    <cellStyle name="T_NHUA TAN HOA 10-6_Du toan BONFIGLIOLI-071126_puma 16.1_Addendum- BOQ - Main construction-r.2 3 7 2" xfId="23549"/>
    <cellStyle name="T_NHUA TAN HOA 10-6_Du toan BONFIGLIOLI-071126_puma 16.1_Addendum- BOQ - Main construction-r.2 3 8" xfId="804"/>
    <cellStyle name="T_NHUA TAN HOA 10-6_Du toan BONFIGLIOLI-071126_puma 16.1_Addendum- BOQ - Main construction-r.2 3 8 2" xfId="23555"/>
    <cellStyle name="T_NHUA TAN HOA 10-6_Du toan BONFIGLIOLI-071126_puma 16.1_Addendum- BOQ - Main construction-r.2 4" xfId="34658"/>
    <cellStyle name="T_NHUA TAN HOA 10-6_Du toan BONFIGLIOLI-071126_puma 16.1_Addendum- BOQ - Main construction-r.2 4 2" xfId="20266"/>
    <cellStyle name="T_NHUA TAN HOA 10-6_Du toan BONFIGLIOLI-071126_puma 16.1_Addendum- BOQ - Main construction-r.2 4 2 2" xfId="20269"/>
    <cellStyle name="T_NHUA TAN HOA 10-6_Du toan BONFIGLIOLI-071126_puma 16.1_Addendum- BOQ - Main construction-r.2 4 3" xfId="853"/>
    <cellStyle name="T_NHUA TAN HOA 10-6_Du toan BONFIGLIOLI-071126_puma 16.1_Addendum- BOQ - Main construction-r.2 4 3 2" xfId="20273"/>
    <cellStyle name="T_NHUA TAN HOA 10-6_Du toan BONFIGLIOLI-071126_puma 16.1_Addendum- BOQ - Main construction-r.2 4 4" xfId="20276"/>
    <cellStyle name="T_NHUA TAN HOA 10-6_Du toan BONFIGLIOLI-071126_puma 16.1_Addendum- BOQ - Main construction-r.2 4 4 2" xfId="20281"/>
    <cellStyle name="T_NHUA TAN HOA 10-6_Du toan BONFIGLIOLI-071126_puma 16.1_Addendum- BOQ - Main construction-r.2 4 5" xfId="20286"/>
    <cellStyle name="T_NHUA TAN HOA 10-6_Du toan BONFIGLIOLI-071126_puma 16.1_Addendum- BOQ - Main construction-r.2 4 5 2" xfId="20294"/>
    <cellStyle name="T_NHUA TAN HOA 10-6_Du toan BONFIGLIOLI-071126_puma 16.1_Addendum- BOQ - Main construction-r.2 4 6" xfId="20300"/>
    <cellStyle name="T_NHUA TAN HOA 10-6_Du toan BONFIGLIOLI-071126_puma 16.1_Addendum- BOQ - Main construction-r.2 4 6 2" xfId="23558"/>
    <cellStyle name="T_NHUA TAN HOA 10-6_Du toan BONFIGLIOLI-071126_puma 16.1_Addendum- BOQ - Main construction-r.2 4 7" xfId="224"/>
    <cellStyle name="T_NHUA TAN HOA 10-6_Du toan BONFIGLIOLI-071126_puma 16.1_Addendum- BOQ - Main construction-r.2 5" xfId="33225"/>
    <cellStyle name="T_NHUA TAN HOA 10-6_Du toan BONFIGLIOLI-071126_puma 16.1_Addendum- BOQ - Main construction-r.2 5 2" xfId="14468"/>
    <cellStyle name="T_NHUA TAN HOA 10-6_Du toan BONFIGLIOLI-071126_puma 16.1_Addendum- BOQ - Main construction-r.2 5 2 2" xfId="2421"/>
    <cellStyle name="T_NHUA TAN HOA 10-6_Du toan BONFIGLIOLI-071126_puma 16.1_Addendum- BOQ - Main construction-r.2 5 3" xfId="11803"/>
    <cellStyle name="T_NHUA TAN HOA 10-6_Du toan BONFIGLIOLI-071126_puma 16.1_Addendum- BOQ - Main construction-r.2 5 3 2" xfId="13474"/>
    <cellStyle name="T_NHUA TAN HOA 10-6_Du toan BONFIGLIOLI-071126_puma 16.1_Addendum- BOQ - Main construction-r.2 5 4" xfId="20307"/>
    <cellStyle name="T_NHUA TAN HOA 10-6_Du toan BONFIGLIOLI-071126_puma 16.1_Addendum- BOQ - Main construction-r.2 5 4 2" xfId="20314"/>
    <cellStyle name="T_NHUA TAN HOA 10-6_Du toan BONFIGLIOLI-071126_puma 16.1_Addendum- BOQ - Main construction-r.2 5 5" xfId="20320"/>
    <cellStyle name="T_NHUA TAN HOA 10-6_Du toan BONFIGLIOLI-071126_puma 16.1_Addendum- BOQ - Main construction-r.2 5 5 2" xfId="20329"/>
    <cellStyle name="T_NHUA TAN HOA 10-6_Du toan BONFIGLIOLI-071126_puma 16.1_Addendum- BOQ - Main construction-r.2 5 6" xfId="20335"/>
    <cellStyle name="T_NHUA TAN HOA 10-6_Du toan BONFIGLIOLI-071126_puma 16.1_Addendum- BOQ - Main construction-r.2 5 6 2" xfId="986"/>
    <cellStyle name="T_NHUA TAN HOA 10-6_Du toan BONFIGLIOLI-071126_puma 16.1_Addendum- BOQ - Main construction-r.2 5 7" xfId="15945"/>
    <cellStyle name="T_NHUA TAN HOA 10-6_Du toan BONFIGLIOLI-071126_puma 16.1_Addendum- BOQ - Main construction-r.2 6" xfId="33227"/>
    <cellStyle name="T_NHUA TAN HOA 10-6_Du toan BONFIGLIOLI-071126_puma 16.1_Addendum- BOQ - Main construction-r.2 6 2" xfId="33230"/>
    <cellStyle name="T_NHUA TAN HOA 10-6_Du toan BONFIGLIOLI-071126_puma 16.1_Addendum- BOQ - Main construction-r.2 6 2 2" xfId="34660"/>
    <cellStyle name="T_NHUA TAN HOA 10-6_Du toan BONFIGLIOLI-071126_puma 16.1_Addendum- BOQ - Main construction-r.2 6 3" xfId="34661"/>
    <cellStyle name="T_NHUA TAN HOA 10-6_Du toan BONFIGLIOLI-071126_puma 16.1_Addendum- BOQ - Main construction-r.2 6 3 2" xfId="34664"/>
    <cellStyle name="T_NHUA TAN HOA 10-6_Du toan BONFIGLIOLI-071126_puma 16.1_Addendum- BOQ - Main construction-r.2 6 4" xfId="23576"/>
    <cellStyle name="T_NHUA TAN HOA 10-6_Du toan BONFIGLIOLI-071126_puma 16.1_Addendum- BOQ - Main construction-r.2 6 4 2" xfId="34666"/>
    <cellStyle name="T_NHUA TAN HOA 10-6_Du toan BONFIGLIOLI-071126_puma 16.1_Addendum- BOQ - Main construction-r.2 6 5" xfId="28100"/>
    <cellStyle name="T_NHUA TAN HOA 10-6_Du toan BONFIGLIOLI-071126_puma 16.1_Addendum- BOQ - Main construction-r.2 6 5 2" xfId="28799"/>
    <cellStyle name="T_NHUA TAN HOA 10-6_Du toan BONFIGLIOLI-071126_puma 16.1_Addendum- BOQ - Main construction-r.2 6 6" xfId="34668"/>
    <cellStyle name="T_NHUA TAN HOA 10-6_Du toan BONFIGLIOLI-071126_puma 16.1_Addendum- BOQ - Main construction-r.2 6 6 2" xfId="28817"/>
    <cellStyle name="T_NHUA TAN HOA 10-6_Du toan BONFIGLIOLI-071126_puma 16.1_Addendum- BOQ - Main construction-r.2 6 7" xfId="15950"/>
    <cellStyle name="T_NHUA TAN HOA 10-6_Du toan BONFIGLIOLI-071126_puma 16.1_Addendum- BOQ - Main construction-r.2 7" xfId="28087"/>
    <cellStyle name="T_NHUA TAN HOA 10-6_Du toan BONFIGLIOLI-071126_puma 16.1_Addendum- BOQ - Main construction-r.2 7 2" xfId="33232"/>
    <cellStyle name="T_NHUA TAN HOA 10-6_Du toan BONFIGLIOLI-071126_puma 16.1_Addendum- BOQ - Main construction-r.2 8" xfId="1325"/>
    <cellStyle name="T_NHUA TAN HOA 10-6_Du toan BONFIGLIOLI-071126_puma 16.1_Addendum- BOQ - Main construction-r.2 8 2" xfId="2788"/>
    <cellStyle name="T_NHUA TAN HOA 10-6_Du toan BONFIGLIOLI-071126_puma 16.1_Addendum- BOQ - Main construction-r.2 9" xfId="33234"/>
    <cellStyle name="T_NHUA TAN HOA 10-6_Du toan BONFIGLIOLI-071126_puma 16.1_Addendum- BOQ - Main construction-r.2 9 2" xfId="33236"/>
    <cellStyle name="T_NHUA TAN HOA 10-6_Du toan BONFIGLIOLI-071126_puma 16.1_BOQ - Puma - Main construction (20May, 2008)" xfId="34670"/>
    <cellStyle name="T_NHUA TAN HOA 10-6_Du toan BONFIGLIOLI-071126_puma 16.1_BOQ - Puma - Main construction (20May, 2008) 10" xfId="34671"/>
    <cellStyle name="T_NHUA TAN HOA 10-6_Du toan BONFIGLIOLI-071126_puma 16.1_BOQ - Puma - Main construction (20May, 2008) 10 2" xfId="34672"/>
    <cellStyle name="T_NHUA TAN HOA 10-6_Du toan BONFIGLIOLI-071126_puma 16.1_BOQ - Puma - Main construction (20May, 2008) 11" xfId="15159"/>
    <cellStyle name="T_NHUA TAN HOA 10-6_Du toan BONFIGLIOLI-071126_puma 16.1_BOQ - Puma - Main construction (20May, 2008) 11 2" xfId="34674"/>
    <cellStyle name="T_NHUA TAN HOA 10-6_Du toan BONFIGLIOLI-071126_puma 16.1_BOQ - Puma - Main construction (20May, 2008) 2" xfId="34677"/>
    <cellStyle name="T_NHUA TAN HOA 10-6_Du toan BONFIGLIOLI-071126_puma 16.1_BOQ - Puma - Main construction (20May, 2008) 2 2" xfId="34678"/>
    <cellStyle name="T_NHUA TAN HOA 10-6_Du toan BONFIGLIOLI-071126_puma 16.1_BOQ - Puma - Main construction (20May, 2008) 2 2 2" xfId="26305"/>
    <cellStyle name="T_NHUA TAN HOA 10-6_Du toan BONFIGLIOLI-071126_puma 16.1_BOQ - Puma - Main construction (20May, 2008) 2 2 2 2" xfId="26307"/>
    <cellStyle name="T_NHUA TAN HOA 10-6_Du toan BONFIGLIOLI-071126_puma 16.1_BOQ - Puma - Main construction (20May, 2008) 2 2 3" xfId="18188"/>
    <cellStyle name="T_NHUA TAN HOA 10-6_Du toan BONFIGLIOLI-071126_puma 16.1_BOQ - Puma - Main construction (20May, 2008) 2 2 3 2" xfId="26309"/>
    <cellStyle name="T_NHUA TAN HOA 10-6_Du toan BONFIGLIOLI-071126_puma 16.1_BOQ - Puma - Main construction (20May, 2008) 2 2 4" xfId="26311"/>
    <cellStyle name="T_NHUA TAN HOA 10-6_Du toan BONFIGLIOLI-071126_puma 16.1_BOQ - Puma - Main construction (20May, 2008) 2 2 4 2" xfId="26313"/>
    <cellStyle name="T_NHUA TAN HOA 10-6_Du toan BONFIGLIOLI-071126_puma 16.1_BOQ - Puma - Main construction (20May, 2008) 2 2 5" xfId="26315"/>
    <cellStyle name="T_NHUA TAN HOA 10-6_Du toan BONFIGLIOLI-071126_puma 16.1_BOQ - Puma - Main construction (20May, 2008) 2 2 5 2" xfId="26317"/>
    <cellStyle name="T_NHUA TAN HOA 10-6_Du toan BONFIGLIOLI-071126_puma 16.1_BOQ - Puma - Main construction (20May, 2008) 2 2 6" xfId="34679"/>
    <cellStyle name="T_NHUA TAN HOA 10-6_Du toan BONFIGLIOLI-071126_puma 16.1_BOQ - Puma - Main construction (20May, 2008) 2 2 6 2" xfId="7277"/>
    <cellStyle name="T_NHUA TAN HOA 10-6_Du toan BONFIGLIOLI-071126_puma 16.1_BOQ - Puma - Main construction (20May, 2008) 2 2 7" xfId="34682"/>
    <cellStyle name="T_NHUA TAN HOA 10-6_Du toan BONFIGLIOLI-071126_puma 16.1_BOQ - Puma - Main construction (20May, 2008) 2 3" xfId="34685"/>
    <cellStyle name="T_NHUA TAN HOA 10-6_Du toan BONFIGLIOLI-071126_puma 16.1_BOQ - Puma - Main construction (20May, 2008) 2 3 2" xfId="26342"/>
    <cellStyle name="T_NHUA TAN HOA 10-6_Du toan BONFIGLIOLI-071126_puma 16.1_BOQ - Puma - Main construction (20May, 2008) 2 3 2 2" xfId="26344"/>
    <cellStyle name="T_NHUA TAN HOA 10-6_Du toan BONFIGLIOLI-071126_puma 16.1_BOQ - Puma - Main construction (20May, 2008) 2 3 3" xfId="18192"/>
    <cellStyle name="T_NHUA TAN HOA 10-6_Du toan BONFIGLIOLI-071126_puma 16.1_BOQ - Puma - Main construction (20May, 2008) 2 3 3 2" xfId="26346"/>
    <cellStyle name="T_NHUA TAN HOA 10-6_Du toan BONFIGLIOLI-071126_puma 16.1_BOQ - Puma - Main construction (20May, 2008) 2 3 4" xfId="26348"/>
    <cellStyle name="T_NHUA TAN HOA 10-6_Du toan BONFIGLIOLI-071126_puma 16.1_BOQ - Puma - Main construction (20May, 2008) 2 3 4 2" xfId="26350"/>
    <cellStyle name="T_NHUA TAN HOA 10-6_Du toan BONFIGLIOLI-071126_puma 16.1_BOQ - Puma - Main construction (20May, 2008) 2 3 5" xfId="26352"/>
    <cellStyle name="T_NHUA TAN HOA 10-6_Du toan BONFIGLIOLI-071126_puma 16.1_BOQ - Puma - Main construction (20May, 2008) 2 3 5 2" xfId="26354"/>
    <cellStyle name="T_NHUA TAN HOA 10-6_Du toan BONFIGLIOLI-071126_puma 16.1_BOQ - Puma - Main construction (20May, 2008) 2 3 6" xfId="34686"/>
    <cellStyle name="T_NHUA TAN HOA 10-6_Du toan BONFIGLIOLI-071126_puma 16.1_BOQ - Puma - Main construction (20May, 2008) 2 3 6 2" xfId="34688"/>
    <cellStyle name="T_NHUA TAN HOA 10-6_Du toan BONFIGLIOLI-071126_puma 16.1_BOQ - Puma - Main construction (20May, 2008) 2 3 7" xfId="34690"/>
    <cellStyle name="T_NHUA TAN HOA 10-6_Du toan BONFIGLIOLI-071126_puma 16.1_BOQ - Puma - Main construction (20May, 2008) 2 4" xfId="34691"/>
    <cellStyle name="T_NHUA TAN HOA 10-6_Du toan BONFIGLIOLI-071126_puma 16.1_BOQ - Puma - Main construction (20May, 2008) 2 4 2" xfId="3151"/>
    <cellStyle name="T_NHUA TAN HOA 10-6_Du toan BONFIGLIOLI-071126_puma 16.1_BOQ - Puma - Main construction (20May, 2008) 2 5" xfId="4847"/>
    <cellStyle name="T_NHUA TAN HOA 10-6_Du toan BONFIGLIOLI-071126_puma 16.1_BOQ - Puma - Main construction (20May, 2008) 2 5 2" xfId="12875"/>
    <cellStyle name="T_NHUA TAN HOA 10-6_Du toan BONFIGLIOLI-071126_puma 16.1_BOQ - Puma - Main construction (20May, 2008) 2 6" xfId="12922"/>
    <cellStyle name="T_NHUA TAN HOA 10-6_Du toan BONFIGLIOLI-071126_puma 16.1_BOQ - Puma - Main construction (20May, 2008) 2 6 2" xfId="12928"/>
    <cellStyle name="T_NHUA TAN HOA 10-6_Du toan BONFIGLIOLI-071126_puma 16.1_BOQ - Puma - Main construction (20May, 2008) 2 7" xfId="12961"/>
    <cellStyle name="T_NHUA TAN HOA 10-6_Du toan BONFIGLIOLI-071126_puma 16.1_BOQ - Puma - Main construction (20May, 2008) 2 7 2" xfId="10275"/>
    <cellStyle name="T_NHUA TAN HOA 10-6_Du toan BONFIGLIOLI-071126_puma 16.1_BOQ - Puma - Main construction (20May, 2008) 2 8" xfId="12963"/>
    <cellStyle name="T_NHUA TAN HOA 10-6_Du toan BONFIGLIOLI-071126_puma 16.1_BOQ - Puma - Main construction (20May, 2008) 2 8 2" xfId="12971"/>
    <cellStyle name="T_NHUA TAN HOA 10-6_Du toan BONFIGLIOLI-071126_puma 16.1_BOQ - Puma - Main construction (20May, 2008) 3" xfId="34693"/>
    <cellStyle name="T_NHUA TAN HOA 10-6_Du toan BONFIGLIOLI-071126_puma 16.1_BOQ - Puma - Main construction (20May, 2008) 3 2" xfId="34695"/>
    <cellStyle name="T_NHUA TAN HOA 10-6_Du toan BONFIGLIOLI-071126_puma 16.1_BOQ - Puma - Main construction (20May, 2008) 3 2 2" xfId="26388"/>
    <cellStyle name="T_NHUA TAN HOA 10-6_Du toan BONFIGLIOLI-071126_puma 16.1_BOQ - Puma - Main construction (20May, 2008) 3 2 2 2" xfId="26393"/>
    <cellStyle name="T_NHUA TAN HOA 10-6_Du toan BONFIGLIOLI-071126_puma 16.1_BOQ - Puma - Main construction (20May, 2008) 3 2 3" xfId="18200"/>
    <cellStyle name="T_NHUA TAN HOA 10-6_Du toan BONFIGLIOLI-071126_puma 16.1_BOQ - Puma - Main construction (20May, 2008) 3 2 3 2" xfId="26396"/>
    <cellStyle name="T_NHUA TAN HOA 10-6_Du toan BONFIGLIOLI-071126_puma 16.1_BOQ - Puma - Main construction (20May, 2008) 3 2 4" xfId="26399"/>
    <cellStyle name="T_NHUA TAN HOA 10-6_Du toan BONFIGLIOLI-071126_puma 16.1_BOQ - Puma - Main construction (20May, 2008) 3 2 4 2" xfId="34697"/>
    <cellStyle name="T_NHUA TAN HOA 10-6_Du toan BONFIGLIOLI-071126_puma 16.1_BOQ - Puma - Main construction (20May, 2008) 3 2 5" xfId="34699"/>
    <cellStyle name="T_NHUA TAN HOA 10-6_Du toan BONFIGLIOLI-071126_puma 16.1_BOQ - Puma - Main construction (20May, 2008) 3 2 5 2" xfId="34701"/>
    <cellStyle name="T_NHUA TAN HOA 10-6_Du toan BONFIGLIOLI-071126_puma 16.1_BOQ - Puma - Main construction (20May, 2008) 3 2 6" xfId="34703"/>
    <cellStyle name="T_NHUA TAN HOA 10-6_Du toan BONFIGLIOLI-071126_puma 16.1_BOQ - Puma - Main construction (20May, 2008) 3 2 6 2" xfId="34705"/>
    <cellStyle name="T_NHUA TAN HOA 10-6_Du toan BONFIGLIOLI-071126_puma 16.1_BOQ - Puma - Main construction (20May, 2008) 3 2 7" xfId="34707"/>
    <cellStyle name="T_NHUA TAN HOA 10-6_Du toan BONFIGLIOLI-071126_puma 16.1_BOQ - Puma - Main construction (20May, 2008) 3 3" xfId="31492"/>
    <cellStyle name="T_NHUA TAN HOA 10-6_Du toan BONFIGLIOLI-071126_puma 16.1_BOQ - Puma - Main construction (20May, 2008) 3 3 2" xfId="26408"/>
    <cellStyle name="T_NHUA TAN HOA 10-6_Du toan BONFIGLIOLI-071126_puma 16.1_BOQ - Puma - Main construction (20May, 2008) 3 3 2 2" xfId="26411"/>
    <cellStyle name="T_NHUA TAN HOA 10-6_Du toan BONFIGLIOLI-071126_puma 16.1_BOQ - Puma - Main construction (20May, 2008) 3 3 3" xfId="18204"/>
    <cellStyle name="T_NHUA TAN HOA 10-6_Du toan BONFIGLIOLI-071126_puma 16.1_BOQ - Puma - Main construction (20May, 2008) 3 3 3 2" xfId="26414"/>
    <cellStyle name="T_NHUA TAN HOA 10-6_Du toan BONFIGLIOLI-071126_puma 16.1_BOQ - Puma - Main construction (20May, 2008) 3 3 4" xfId="26417"/>
    <cellStyle name="T_NHUA TAN HOA 10-6_Du toan BONFIGLIOLI-071126_puma 16.1_BOQ - Puma - Main construction (20May, 2008) 3 3 4 2" xfId="25569"/>
    <cellStyle name="T_NHUA TAN HOA 10-6_Du toan BONFIGLIOLI-071126_puma 16.1_BOQ - Puma - Main construction (20May, 2008) 3 3 5" xfId="34709"/>
    <cellStyle name="T_NHUA TAN HOA 10-6_Du toan BONFIGLIOLI-071126_puma 16.1_BOQ - Puma - Main construction (20May, 2008) 3 3 5 2" xfId="34711"/>
    <cellStyle name="T_NHUA TAN HOA 10-6_Du toan BONFIGLIOLI-071126_puma 16.1_BOQ - Puma - Main construction (20May, 2008) 3 3 6" xfId="22036"/>
    <cellStyle name="T_NHUA TAN HOA 10-6_Du toan BONFIGLIOLI-071126_puma 16.1_BOQ - Puma - Main construction (20May, 2008) 3 3 6 2" xfId="34713"/>
    <cellStyle name="T_NHUA TAN HOA 10-6_Du toan BONFIGLIOLI-071126_puma 16.1_BOQ - Puma - Main construction (20May, 2008) 3 3 7" xfId="34715"/>
    <cellStyle name="T_NHUA TAN HOA 10-6_Du toan BONFIGLIOLI-071126_puma 16.1_BOQ - Puma - Main construction (20May, 2008) 3 4" xfId="31498"/>
    <cellStyle name="T_NHUA TAN HOA 10-6_Du toan BONFIGLIOLI-071126_puma 16.1_BOQ - Puma - Main construction (20May, 2008) 3 4 2" xfId="31501"/>
    <cellStyle name="T_NHUA TAN HOA 10-6_Du toan BONFIGLIOLI-071126_puma 16.1_BOQ - Puma - Main construction (20May, 2008) 3 5" xfId="13011"/>
    <cellStyle name="T_NHUA TAN HOA 10-6_Du toan BONFIGLIOLI-071126_puma 16.1_BOQ - Puma - Main construction (20May, 2008) 3 5 2" xfId="13017"/>
    <cellStyle name="T_NHUA TAN HOA 10-6_Du toan BONFIGLIOLI-071126_puma 16.1_BOQ - Puma - Main construction (20May, 2008) 3 6" xfId="13049"/>
    <cellStyle name="T_NHUA TAN HOA 10-6_Du toan BONFIGLIOLI-071126_puma 16.1_BOQ - Puma - Main construction (20May, 2008) 3 6 2" xfId="13056"/>
    <cellStyle name="T_NHUA TAN HOA 10-6_Du toan BONFIGLIOLI-071126_puma 16.1_BOQ - Puma - Main construction (20May, 2008) 3 7" xfId="13074"/>
    <cellStyle name="T_NHUA TAN HOA 10-6_Du toan BONFIGLIOLI-071126_puma 16.1_BOQ - Puma - Main construction (20May, 2008) 3 7 2" xfId="13080"/>
    <cellStyle name="T_NHUA TAN HOA 10-6_Du toan BONFIGLIOLI-071126_puma 16.1_BOQ - Puma - Main construction (20May, 2008) 3 8" xfId="13083"/>
    <cellStyle name="T_NHUA TAN HOA 10-6_Du toan BONFIGLIOLI-071126_puma 16.1_BOQ - Puma - Main construction (20May, 2008) 3 8 2" xfId="13095"/>
    <cellStyle name="T_NHUA TAN HOA 10-6_Du toan BONFIGLIOLI-071126_puma 16.1_BOQ - Puma - Main construction (20May, 2008) 4" xfId="34716"/>
    <cellStyle name="T_NHUA TAN HOA 10-6_Du toan BONFIGLIOLI-071126_puma 16.1_BOQ - Puma - Main construction (20May, 2008) 4 2" xfId="34718"/>
    <cellStyle name="T_NHUA TAN HOA 10-6_Du toan BONFIGLIOLI-071126_puma 16.1_BOQ - Puma - Main construction (20May, 2008) 4 2 2" xfId="26445"/>
    <cellStyle name="T_NHUA TAN HOA 10-6_Du toan BONFIGLIOLI-071126_puma 16.1_BOQ - Puma - Main construction (20May, 2008) 4 3" xfId="31505"/>
    <cellStyle name="T_NHUA TAN HOA 10-6_Du toan BONFIGLIOLI-071126_puma 16.1_BOQ - Puma - Main construction (20May, 2008) 4 3 2" xfId="26478"/>
    <cellStyle name="T_NHUA TAN HOA 10-6_Du toan BONFIGLIOLI-071126_puma 16.1_BOQ - Puma - Main construction (20May, 2008) 4 4" xfId="31510"/>
    <cellStyle name="T_NHUA TAN HOA 10-6_Du toan BONFIGLIOLI-071126_puma 16.1_BOQ - Puma - Main construction (20May, 2008) 4 4 2" xfId="27636"/>
    <cellStyle name="T_NHUA TAN HOA 10-6_Du toan BONFIGLIOLI-071126_puma 16.1_BOQ - Puma - Main construction (20May, 2008) 4 5" xfId="13112"/>
    <cellStyle name="T_NHUA TAN HOA 10-6_Du toan BONFIGLIOLI-071126_puma 16.1_BOQ - Puma - Main construction (20May, 2008) 4 5 2" xfId="12162"/>
    <cellStyle name="T_NHUA TAN HOA 10-6_Du toan BONFIGLIOLI-071126_puma 16.1_BOQ - Puma - Main construction (20May, 2008) 4 6" xfId="13117"/>
    <cellStyle name="T_NHUA TAN HOA 10-6_Du toan BONFIGLIOLI-071126_puma 16.1_BOQ - Puma - Main construction (20May, 2008) 4 6 2" xfId="12230"/>
    <cellStyle name="T_NHUA TAN HOA 10-6_Du toan BONFIGLIOLI-071126_puma 16.1_BOQ - Puma - Main construction (20May, 2008) 4 7" xfId="13121"/>
    <cellStyle name="T_NHUA TAN HOA 10-6_Du toan BONFIGLIOLI-071126_puma 16.1_BOQ - Puma - Main construction (20May, 2008) 5" xfId="27661"/>
    <cellStyle name="T_NHUA TAN HOA 10-6_Du toan BONFIGLIOLI-071126_puma 16.1_BOQ - Puma - Main construction (20May, 2008) 5 2" xfId="34719"/>
    <cellStyle name="T_NHUA TAN HOA 10-6_Du toan BONFIGLIOLI-071126_puma 16.1_BOQ - Puma - Main construction (20May, 2008) 5 2 2" xfId="16964"/>
    <cellStyle name="T_NHUA TAN HOA 10-6_Du toan BONFIGLIOLI-071126_puma 16.1_BOQ - Puma - Main construction (20May, 2008) 5 3" xfId="31513"/>
    <cellStyle name="T_NHUA TAN HOA 10-6_Du toan BONFIGLIOLI-071126_puma 16.1_BOQ - Puma - Main construction (20May, 2008) 5 3 2" xfId="16986"/>
    <cellStyle name="T_NHUA TAN HOA 10-6_Du toan BONFIGLIOLI-071126_puma 16.1_BOQ - Puma - Main construction (20May, 2008) 5 4" xfId="34720"/>
    <cellStyle name="T_NHUA TAN HOA 10-6_Du toan BONFIGLIOLI-071126_puma 16.1_BOQ - Puma - Main construction (20May, 2008) 5 4 2" xfId="17005"/>
    <cellStyle name="T_NHUA TAN HOA 10-6_Du toan BONFIGLIOLI-071126_puma 16.1_BOQ - Puma - Main construction (20May, 2008) 5 5" xfId="13140"/>
    <cellStyle name="T_NHUA TAN HOA 10-6_Du toan BONFIGLIOLI-071126_puma 16.1_BOQ - Puma - Main construction (20May, 2008) 5 5 2" xfId="13143"/>
    <cellStyle name="T_NHUA TAN HOA 10-6_Du toan BONFIGLIOLI-071126_puma 16.1_BOQ - Puma - Main construction (20May, 2008) 5 6" xfId="13150"/>
    <cellStyle name="T_NHUA TAN HOA 10-6_Du toan BONFIGLIOLI-071126_puma 16.1_BOQ - Puma - Main construction (20May, 2008) 5 6 2" xfId="13153"/>
    <cellStyle name="T_NHUA TAN HOA 10-6_Du toan BONFIGLIOLI-071126_puma 16.1_BOQ - Puma - Main construction (20May, 2008) 5 7" xfId="13156"/>
    <cellStyle name="T_NHUA TAN HOA 10-6_Du toan BONFIGLIOLI-071126_puma 16.1_BOQ - Puma - Main construction (20May, 2008) 6" xfId="1066"/>
    <cellStyle name="T_NHUA TAN HOA 10-6_Du toan BONFIGLIOLI-071126_puma 16.1_BOQ - Puma - Main construction (20May, 2008) 6 2" xfId="34721"/>
    <cellStyle name="T_NHUA TAN HOA 10-6_Du toan BONFIGLIOLI-071126_puma 16.1_BOQ - Puma - Main construction (20May, 2008) 6 2 2" xfId="6039"/>
    <cellStyle name="T_NHUA TAN HOA 10-6_Du toan BONFIGLIOLI-071126_puma 16.1_BOQ - Puma - Main construction (20May, 2008) 6 3" xfId="31515"/>
    <cellStyle name="T_NHUA TAN HOA 10-6_Du toan BONFIGLIOLI-071126_puma 16.1_BOQ - Puma - Main construction (20May, 2008) 6 3 2" xfId="17059"/>
    <cellStyle name="T_NHUA TAN HOA 10-6_Du toan BONFIGLIOLI-071126_puma 16.1_BOQ - Puma - Main construction (20May, 2008) 6 4" xfId="34722"/>
    <cellStyle name="T_NHUA TAN HOA 10-6_Du toan BONFIGLIOLI-071126_puma 16.1_BOQ - Puma - Main construction (20May, 2008) 6 4 2" xfId="2394"/>
    <cellStyle name="T_NHUA TAN HOA 10-6_Du toan BONFIGLIOLI-071126_puma 16.1_BOQ - Puma - Main construction (20May, 2008) 6 5" xfId="13170"/>
    <cellStyle name="T_NHUA TAN HOA 10-6_Du toan BONFIGLIOLI-071126_puma 16.1_BOQ - Puma - Main construction (20May, 2008) 6 5 2" xfId="312"/>
    <cellStyle name="T_NHUA TAN HOA 10-6_Du toan BONFIGLIOLI-071126_puma 16.1_BOQ - Puma - Main construction (20May, 2008) 6 6" xfId="13174"/>
    <cellStyle name="T_NHUA TAN HOA 10-6_Du toan BONFIGLIOLI-071126_puma 16.1_BOQ - Puma - Main construction (20May, 2008) 6 6 2" xfId="13177"/>
    <cellStyle name="T_NHUA TAN HOA 10-6_Du toan BONFIGLIOLI-071126_puma 16.1_BOQ - Puma - Main construction (20May, 2008) 6 7" xfId="13181"/>
    <cellStyle name="T_NHUA TAN HOA 10-6_Du toan BONFIGLIOLI-071126_puma 16.1_BOQ - Puma - Main construction (20May, 2008) 7" xfId="17"/>
    <cellStyle name="T_NHUA TAN HOA 10-6_Du toan BONFIGLIOLI-071126_puma 16.1_BOQ - Puma - Main construction (20May, 2008) 7 2" xfId="14318"/>
    <cellStyle name="T_NHUA TAN HOA 10-6_Du toan BONFIGLIOLI-071126_puma 16.1_BOQ - Puma - Main construction (20May, 2008) 8" xfId="14320"/>
    <cellStyle name="T_NHUA TAN HOA 10-6_Du toan BONFIGLIOLI-071126_puma 16.1_BOQ - Puma - Main construction (20May, 2008) 8 2" xfId="23720"/>
    <cellStyle name="T_NHUA TAN HOA 10-6_Du toan BONFIGLIOLI-071126_puma 16.1_BOQ - Puma - Main construction (20May, 2008) 9" xfId="23722"/>
    <cellStyle name="T_NHUA TAN HOA 10-6_Du toan BONFIGLIOLI-071126_puma 16.1_BOQ - Puma - Main construction (20May, 2008) 9 2" xfId="3917"/>
    <cellStyle name="T_NHUA TAN HOA 10-6_Du toan BONFIGLIOLI-071126_puma 16.1_BOQ - Puma - Main construction (20May, 2008) trinh nop" xfId="25135"/>
    <cellStyle name="T_NHUA TAN HOA 10-6_Du toan BONFIGLIOLI-071126_puma 16.1_BOQ - Puma - Main construction (20May, 2008) trinh nop 10" xfId="34723"/>
    <cellStyle name="T_NHUA TAN HOA 10-6_Du toan BONFIGLIOLI-071126_puma 16.1_BOQ - Puma - Main construction (20May, 2008) trinh nop 10 2" xfId="34724"/>
    <cellStyle name="T_NHUA TAN HOA 10-6_Du toan BONFIGLIOLI-071126_puma 16.1_BOQ - Puma - Main construction (20May, 2008) trinh nop 11" xfId="34725"/>
    <cellStyle name="T_NHUA TAN HOA 10-6_Du toan BONFIGLIOLI-071126_puma 16.1_BOQ - Puma - Main construction (20May, 2008) trinh nop 11 2" xfId="34726"/>
    <cellStyle name="T_NHUA TAN HOA 10-6_Du toan BONFIGLIOLI-071126_puma 16.1_BOQ - Puma - Main construction (20May, 2008) trinh nop 2" xfId="17048"/>
    <cellStyle name="T_NHUA TAN HOA 10-6_Du toan BONFIGLIOLI-071126_puma 16.1_BOQ - Puma - Main construction (20May, 2008) trinh nop 2 2" xfId="13837"/>
    <cellStyle name="T_NHUA TAN HOA 10-6_Du toan BONFIGLIOLI-071126_puma 16.1_BOQ - Puma - Main construction (20May, 2008) trinh nop 2 2 2" xfId="2387"/>
    <cellStyle name="T_NHUA TAN HOA 10-6_Du toan BONFIGLIOLI-071126_puma 16.1_BOQ - Puma - Main construction (20May, 2008) trinh nop 2 2 2 2" xfId="34727"/>
    <cellStyle name="T_NHUA TAN HOA 10-6_Du toan BONFIGLIOLI-071126_puma 16.1_BOQ - Puma - Main construction (20May, 2008) trinh nop 2 2 3" xfId="34478"/>
    <cellStyle name="T_NHUA TAN HOA 10-6_Du toan BONFIGLIOLI-071126_puma 16.1_BOQ - Puma - Main construction (20May, 2008) trinh nop 2 2 3 2" xfId="34728"/>
    <cellStyle name="T_NHUA TAN HOA 10-6_Du toan BONFIGLIOLI-071126_puma 16.1_BOQ - Puma - Main construction (20May, 2008) trinh nop 2 2 4" xfId="32791"/>
    <cellStyle name="T_NHUA TAN HOA 10-6_Du toan BONFIGLIOLI-071126_puma 16.1_BOQ - Puma - Main construction (20May, 2008) trinh nop 2 2 4 2" xfId="34729"/>
    <cellStyle name="T_NHUA TAN HOA 10-6_Du toan BONFIGLIOLI-071126_puma 16.1_BOQ - Puma - Main construction (20May, 2008) trinh nop 2 2 5" xfId="16529"/>
    <cellStyle name="T_NHUA TAN HOA 10-6_Du toan BONFIGLIOLI-071126_puma 16.1_BOQ - Puma - Main construction (20May, 2008) trinh nop 2 2 5 2" xfId="34734"/>
    <cellStyle name="T_NHUA TAN HOA 10-6_Du toan BONFIGLIOLI-071126_puma 16.1_BOQ - Puma - Main construction (20May, 2008) trinh nop 2 2 6" xfId="34736"/>
    <cellStyle name="T_NHUA TAN HOA 10-6_Du toan BONFIGLIOLI-071126_puma 16.1_BOQ - Puma - Main construction (20May, 2008) trinh nop 2 2 6 2" xfId="34740"/>
    <cellStyle name="T_NHUA TAN HOA 10-6_Du toan BONFIGLIOLI-071126_puma 16.1_BOQ - Puma - Main construction (20May, 2008) trinh nop 2 2 7" xfId="16888"/>
    <cellStyle name="T_NHUA TAN HOA 10-6_Du toan BONFIGLIOLI-071126_puma 16.1_BOQ - Puma - Main construction (20May, 2008) trinh nop 2 3" xfId="13841"/>
    <cellStyle name="T_NHUA TAN HOA 10-6_Du toan BONFIGLIOLI-071126_puma 16.1_BOQ - Puma - Main construction (20May, 2008) trinh nop 2 3 2" xfId="305"/>
    <cellStyle name="T_NHUA TAN HOA 10-6_Du toan BONFIGLIOLI-071126_puma 16.1_BOQ - Puma - Main construction (20May, 2008) trinh nop 2 3 2 2" xfId="34741"/>
    <cellStyle name="T_NHUA TAN HOA 10-6_Du toan BONFIGLIOLI-071126_puma 16.1_BOQ - Puma - Main construction (20May, 2008) trinh nop 2 3 3" xfId="34481"/>
    <cellStyle name="T_NHUA TAN HOA 10-6_Du toan BONFIGLIOLI-071126_puma 16.1_BOQ - Puma - Main construction (20May, 2008) trinh nop 2 3 3 2" xfId="34742"/>
    <cellStyle name="T_NHUA TAN HOA 10-6_Du toan BONFIGLIOLI-071126_puma 16.1_BOQ - Puma - Main construction (20May, 2008) trinh nop 2 3 4" xfId="32796"/>
    <cellStyle name="T_NHUA TAN HOA 10-6_Du toan BONFIGLIOLI-071126_puma 16.1_BOQ - Puma - Main construction (20May, 2008) trinh nop 2 3 4 2" xfId="34743"/>
    <cellStyle name="T_NHUA TAN HOA 10-6_Du toan BONFIGLIOLI-071126_puma 16.1_BOQ - Puma - Main construction (20May, 2008) trinh nop 2 3 5" xfId="34745"/>
    <cellStyle name="T_NHUA TAN HOA 10-6_Du toan BONFIGLIOLI-071126_puma 16.1_BOQ - Puma - Main construction (20May, 2008) trinh nop 2 3 5 2" xfId="34746"/>
    <cellStyle name="T_NHUA TAN HOA 10-6_Du toan BONFIGLIOLI-071126_puma 16.1_BOQ - Puma - Main construction (20May, 2008) trinh nop 2 3 6" xfId="34748"/>
    <cellStyle name="T_NHUA TAN HOA 10-6_Du toan BONFIGLIOLI-071126_puma 16.1_BOQ - Puma - Main construction (20May, 2008) trinh nop 2 3 6 2" xfId="34750"/>
    <cellStyle name="T_NHUA TAN HOA 10-6_Du toan BONFIGLIOLI-071126_puma 16.1_BOQ - Puma - Main construction (20May, 2008) trinh nop 2 3 7" xfId="4221"/>
    <cellStyle name="T_NHUA TAN HOA 10-6_Du toan BONFIGLIOLI-071126_puma 16.1_BOQ - Puma - Main construction (20May, 2008) trinh nop 2 4" xfId="784"/>
    <cellStyle name="T_NHUA TAN HOA 10-6_Du toan BONFIGLIOLI-071126_puma 16.1_BOQ - Puma - Main construction (20May, 2008) trinh nop 2 4 2" xfId="8067"/>
    <cellStyle name="T_NHUA TAN HOA 10-6_Du toan BONFIGLIOLI-071126_puma 16.1_BOQ - Puma - Main construction (20May, 2008) trinh nop 2 5" xfId="13843"/>
    <cellStyle name="T_NHUA TAN HOA 10-6_Du toan BONFIGLIOLI-071126_puma 16.1_BOQ - Puma - Main construction (20May, 2008) trinh nop 2 5 2" xfId="13848"/>
    <cellStyle name="T_NHUA TAN HOA 10-6_Du toan BONFIGLIOLI-071126_puma 16.1_BOQ - Puma - Main construction (20May, 2008) trinh nop 2 6" xfId="30540"/>
    <cellStyle name="T_NHUA TAN HOA 10-6_Du toan BONFIGLIOLI-071126_puma 16.1_BOQ - Puma - Main construction (20May, 2008) trinh nop 2 6 2" xfId="33637"/>
    <cellStyle name="T_NHUA TAN HOA 10-6_Du toan BONFIGLIOLI-071126_puma 16.1_BOQ - Puma - Main construction (20May, 2008) trinh nop 2 7" xfId="34751"/>
    <cellStyle name="T_NHUA TAN HOA 10-6_Du toan BONFIGLIOLI-071126_puma 16.1_BOQ - Puma - Main construction (20May, 2008) trinh nop 2 7 2" xfId="34752"/>
    <cellStyle name="T_NHUA TAN HOA 10-6_Du toan BONFIGLIOLI-071126_puma 16.1_BOQ - Puma - Main construction (20May, 2008) trinh nop 2 8" xfId="19990"/>
    <cellStyle name="T_NHUA TAN HOA 10-6_Du toan BONFIGLIOLI-071126_puma 16.1_BOQ - Puma - Main construction (20May, 2008) trinh nop 2 8 2" xfId="34753"/>
    <cellStyle name="T_NHUA TAN HOA 10-6_Du toan BONFIGLIOLI-071126_puma 16.1_BOQ - Puma - Main construction (20May, 2008) trinh nop 3" xfId="34754"/>
    <cellStyle name="T_NHUA TAN HOA 10-6_Du toan BONFIGLIOLI-071126_puma 16.1_BOQ - Puma - Main construction (20May, 2008) trinh nop 3 2" xfId="34611"/>
    <cellStyle name="T_NHUA TAN HOA 10-6_Du toan BONFIGLIOLI-071126_puma 16.1_BOQ - Puma - Main construction (20May, 2008) trinh nop 3 2 2" xfId="34613"/>
    <cellStyle name="T_NHUA TAN HOA 10-6_Du toan BONFIGLIOLI-071126_puma 16.1_BOQ - Puma - Main construction (20May, 2008) trinh nop 3 2 2 2" xfId="32754"/>
    <cellStyle name="T_NHUA TAN HOA 10-6_Du toan BONFIGLIOLI-071126_puma 16.1_BOQ - Puma - Main construction (20May, 2008) trinh nop 3 2 3" xfId="34755"/>
    <cellStyle name="T_NHUA TAN HOA 10-6_Du toan BONFIGLIOLI-071126_puma 16.1_BOQ - Puma - Main construction (20May, 2008) trinh nop 3 2 3 2" xfId="34756"/>
    <cellStyle name="T_NHUA TAN HOA 10-6_Du toan BONFIGLIOLI-071126_puma 16.1_BOQ - Puma - Main construction (20May, 2008) trinh nop 3 2 4" xfId="32808"/>
    <cellStyle name="T_NHUA TAN HOA 10-6_Du toan BONFIGLIOLI-071126_puma 16.1_BOQ - Puma - Main construction (20May, 2008) trinh nop 3 2 4 2" xfId="3019"/>
    <cellStyle name="T_NHUA TAN HOA 10-6_Du toan BONFIGLIOLI-071126_puma 16.1_BOQ - Puma - Main construction (20May, 2008) trinh nop 3 2 5" xfId="30908"/>
    <cellStyle name="T_NHUA TAN HOA 10-6_Du toan BONFIGLIOLI-071126_puma 16.1_BOQ - Puma - Main construction (20May, 2008) trinh nop 3 2 5 2" xfId="30910"/>
    <cellStyle name="T_NHUA TAN HOA 10-6_Du toan BONFIGLIOLI-071126_puma 16.1_BOQ - Puma - Main construction (20May, 2008) trinh nop 3 2 6" xfId="30913"/>
    <cellStyle name="T_NHUA TAN HOA 10-6_Du toan BONFIGLIOLI-071126_puma 16.1_BOQ - Puma - Main construction (20May, 2008) trinh nop 3 2 6 2" xfId="22101"/>
    <cellStyle name="T_NHUA TAN HOA 10-6_Du toan BONFIGLIOLI-071126_puma 16.1_BOQ - Puma - Main construction (20May, 2008) trinh nop 3 2 7" xfId="30917"/>
    <cellStyle name="T_NHUA TAN HOA 10-6_Du toan BONFIGLIOLI-071126_puma 16.1_BOQ - Puma - Main construction (20May, 2008) trinh nop 3 3" xfId="34615"/>
    <cellStyle name="T_NHUA TAN HOA 10-6_Du toan BONFIGLIOLI-071126_puma 16.1_BOQ - Puma - Main construction (20May, 2008) trinh nop 3 3 2" xfId="34617"/>
    <cellStyle name="T_NHUA TAN HOA 10-6_Du toan BONFIGLIOLI-071126_puma 16.1_BOQ - Puma - Main construction (20May, 2008) trinh nop 3 3 2 2" xfId="18376"/>
    <cellStyle name="T_NHUA TAN HOA 10-6_Du toan BONFIGLIOLI-071126_puma 16.1_BOQ - Puma - Main construction (20May, 2008) trinh nop 3 3 3" xfId="21519"/>
    <cellStyle name="T_NHUA TAN HOA 10-6_Du toan BONFIGLIOLI-071126_puma 16.1_BOQ - Puma - Main construction (20May, 2008) trinh nop 3 3 3 2" xfId="18397"/>
    <cellStyle name="T_NHUA TAN HOA 10-6_Du toan BONFIGLIOLI-071126_puma 16.1_BOQ - Puma - Main construction (20May, 2008) trinh nop 3 3 4" xfId="7919"/>
    <cellStyle name="T_NHUA TAN HOA 10-6_Du toan BONFIGLIOLI-071126_puma 16.1_BOQ - Puma - Main construction (20May, 2008) trinh nop 3 3 4 2" xfId="18419"/>
    <cellStyle name="T_NHUA TAN HOA 10-6_Du toan BONFIGLIOLI-071126_puma 16.1_BOQ - Puma - Main construction (20May, 2008) trinh nop 3 3 5" xfId="387"/>
    <cellStyle name="T_NHUA TAN HOA 10-6_Du toan BONFIGLIOLI-071126_puma 16.1_BOQ - Puma - Main construction (20May, 2008) trinh nop 3 3 5 2" xfId="28078"/>
    <cellStyle name="T_NHUA TAN HOA 10-6_Du toan BONFIGLIOLI-071126_puma 16.1_BOQ - Puma - Main construction (20May, 2008) trinh nop 3 3 6" xfId="30927"/>
    <cellStyle name="T_NHUA TAN HOA 10-6_Du toan BONFIGLIOLI-071126_puma 16.1_BOQ - Puma - Main construction (20May, 2008) trinh nop 3 3 6 2" xfId="6394"/>
    <cellStyle name="T_NHUA TAN HOA 10-6_Du toan BONFIGLIOLI-071126_puma 16.1_BOQ - Puma - Main construction (20May, 2008) trinh nop 3 3 7" xfId="30931"/>
    <cellStyle name="T_NHUA TAN HOA 10-6_Du toan BONFIGLIOLI-071126_puma 16.1_BOQ - Puma - Main construction (20May, 2008) trinh nop 3 4" xfId="343"/>
    <cellStyle name="T_NHUA TAN HOA 10-6_Du toan BONFIGLIOLI-071126_puma 16.1_BOQ - Puma - Main construction (20May, 2008) trinh nop 3 4 2" xfId="7499"/>
    <cellStyle name="T_NHUA TAN HOA 10-6_Du toan BONFIGLIOLI-071126_puma 16.1_BOQ - Puma - Main construction (20May, 2008) trinh nop 3 5" xfId="23818"/>
    <cellStyle name="T_NHUA TAN HOA 10-6_Du toan BONFIGLIOLI-071126_puma 16.1_BOQ - Puma - Main construction (20May, 2008) trinh nop 3 5 2" xfId="34757"/>
    <cellStyle name="T_NHUA TAN HOA 10-6_Du toan BONFIGLIOLI-071126_puma 16.1_BOQ - Puma - Main construction (20May, 2008) trinh nop 3 6" xfId="30543"/>
    <cellStyle name="T_NHUA TAN HOA 10-6_Du toan BONFIGLIOLI-071126_puma 16.1_BOQ - Puma - Main construction (20May, 2008) trinh nop 3 6 2" xfId="34758"/>
    <cellStyle name="T_NHUA TAN HOA 10-6_Du toan BONFIGLIOLI-071126_puma 16.1_BOQ - Puma - Main construction (20May, 2008) trinh nop 3 7" xfId="34759"/>
    <cellStyle name="T_NHUA TAN HOA 10-6_Du toan BONFIGLIOLI-071126_puma 16.1_BOQ - Puma - Main construction (20May, 2008) trinh nop 3 7 2" xfId="13238"/>
    <cellStyle name="T_NHUA TAN HOA 10-6_Du toan BONFIGLIOLI-071126_puma 16.1_BOQ - Puma - Main construction (20May, 2008) trinh nop 3 8" xfId="19995"/>
    <cellStyle name="T_NHUA TAN HOA 10-6_Du toan BONFIGLIOLI-071126_puma 16.1_BOQ - Puma - Main construction (20May, 2008) trinh nop 3 8 2" xfId="8863"/>
    <cellStyle name="T_NHUA TAN HOA 10-6_Du toan BONFIGLIOLI-071126_puma 16.1_BOQ - Puma - Main construction (20May, 2008) trinh nop 4" xfId="21581"/>
    <cellStyle name="T_NHUA TAN HOA 10-6_Du toan BONFIGLIOLI-071126_puma 16.1_BOQ - Puma - Main construction (20May, 2008) trinh nop 4 2" xfId="34760"/>
    <cellStyle name="T_NHUA TAN HOA 10-6_Du toan BONFIGLIOLI-071126_puma 16.1_BOQ - Puma - Main construction (20May, 2008) trinh nop 4 2 2" xfId="34761"/>
    <cellStyle name="T_NHUA TAN HOA 10-6_Du toan BONFIGLIOLI-071126_puma 16.1_BOQ - Puma - Main construction (20May, 2008) trinh nop 4 3" xfId="34762"/>
    <cellStyle name="T_NHUA TAN HOA 10-6_Du toan BONFIGLIOLI-071126_puma 16.1_BOQ - Puma - Main construction (20May, 2008) trinh nop 4 3 2" xfId="1752"/>
    <cellStyle name="T_NHUA TAN HOA 10-6_Du toan BONFIGLIOLI-071126_puma 16.1_BOQ - Puma - Main construction (20May, 2008) trinh nop 4 4" xfId="34763"/>
    <cellStyle name="T_NHUA TAN HOA 10-6_Du toan BONFIGLIOLI-071126_puma 16.1_BOQ - Puma - Main construction (20May, 2008) trinh nop 4 4 2" xfId="34764"/>
    <cellStyle name="T_NHUA TAN HOA 10-6_Du toan BONFIGLIOLI-071126_puma 16.1_BOQ - Puma - Main construction (20May, 2008) trinh nop 4 5" xfId="23820"/>
    <cellStyle name="T_NHUA TAN HOA 10-6_Du toan BONFIGLIOLI-071126_puma 16.1_BOQ - Puma - Main construction (20May, 2008) trinh nop 4 5 2" xfId="34766"/>
    <cellStyle name="T_NHUA TAN HOA 10-6_Du toan BONFIGLIOLI-071126_puma 16.1_BOQ - Puma - Main construction (20May, 2008) trinh nop 4 6" xfId="30546"/>
    <cellStyle name="T_NHUA TAN HOA 10-6_Du toan BONFIGLIOLI-071126_puma 16.1_BOQ - Puma - Main construction (20May, 2008) trinh nop 4 6 2" xfId="34767"/>
    <cellStyle name="T_NHUA TAN HOA 10-6_Du toan BONFIGLIOLI-071126_puma 16.1_BOQ - Puma - Main construction (20May, 2008) trinh nop 4 7" xfId="34768"/>
    <cellStyle name="T_NHUA TAN HOA 10-6_Du toan BONFIGLIOLI-071126_puma 16.1_BOQ - Puma - Main construction (20May, 2008) trinh nop 5" xfId="34769"/>
    <cellStyle name="T_NHUA TAN HOA 10-6_Du toan BONFIGLIOLI-071126_puma 16.1_BOQ - Puma - Main construction (20May, 2008) trinh nop 5 2" xfId="28863"/>
    <cellStyle name="T_NHUA TAN HOA 10-6_Du toan BONFIGLIOLI-071126_puma 16.1_BOQ - Puma - Main construction (20May, 2008) trinh nop 5 2 2" xfId="28865"/>
    <cellStyle name="T_NHUA TAN HOA 10-6_Du toan BONFIGLIOLI-071126_puma 16.1_BOQ - Puma - Main construction (20May, 2008) trinh nop 5 3" xfId="28869"/>
    <cellStyle name="T_NHUA TAN HOA 10-6_Du toan BONFIGLIOLI-071126_puma 16.1_BOQ - Puma - Main construction (20May, 2008) trinh nop 5 3 2" xfId="28871"/>
    <cellStyle name="T_NHUA TAN HOA 10-6_Du toan BONFIGLIOLI-071126_puma 16.1_BOQ - Puma - Main construction (20May, 2008) trinh nop 5 4" xfId="11712"/>
    <cellStyle name="T_NHUA TAN HOA 10-6_Du toan BONFIGLIOLI-071126_puma 16.1_BOQ - Puma - Main construction (20May, 2008) trinh nop 5 4 2" xfId="11718"/>
    <cellStyle name="T_NHUA TAN HOA 10-6_Du toan BONFIGLIOLI-071126_puma 16.1_BOQ - Puma - Main construction (20May, 2008) trinh nop 5 5" xfId="11723"/>
    <cellStyle name="T_NHUA TAN HOA 10-6_Du toan BONFIGLIOLI-071126_puma 16.1_BOQ - Puma - Main construction (20May, 2008) trinh nop 5 5 2" xfId="11729"/>
    <cellStyle name="T_NHUA TAN HOA 10-6_Du toan BONFIGLIOLI-071126_puma 16.1_BOQ - Puma - Main construction (20May, 2008) trinh nop 5 6" xfId="11734"/>
    <cellStyle name="T_NHUA TAN HOA 10-6_Du toan BONFIGLIOLI-071126_puma 16.1_BOQ - Puma - Main construction (20May, 2008) trinh nop 5 6 2" xfId="11739"/>
    <cellStyle name="T_NHUA TAN HOA 10-6_Du toan BONFIGLIOLI-071126_puma 16.1_BOQ - Puma - Main construction (20May, 2008) trinh nop 5 7" xfId="11121"/>
    <cellStyle name="T_NHUA TAN HOA 10-6_Du toan BONFIGLIOLI-071126_puma 16.1_BOQ - Puma - Main construction (20May, 2008) trinh nop 6" xfId="34770"/>
    <cellStyle name="T_NHUA TAN HOA 10-6_Du toan BONFIGLIOLI-071126_puma 16.1_BOQ - Puma - Main construction (20May, 2008) trinh nop 6 2" xfId="34771"/>
    <cellStyle name="T_NHUA TAN HOA 10-6_Du toan BONFIGLIOLI-071126_puma 16.1_BOQ - Puma - Main construction (20May, 2008) trinh nop 6 2 2" xfId="34773"/>
    <cellStyle name="T_NHUA TAN HOA 10-6_Du toan BONFIGLIOLI-071126_puma 16.1_BOQ - Puma - Main construction (20May, 2008) trinh nop 6 3" xfId="27427"/>
    <cellStyle name="T_NHUA TAN HOA 10-6_Du toan BONFIGLIOLI-071126_puma 16.1_BOQ - Puma - Main construction (20May, 2008) trinh nop 6 3 2" xfId="27429"/>
    <cellStyle name="T_NHUA TAN HOA 10-6_Du toan BONFIGLIOLI-071126_puma 16.1_BOQ - Puma - Main construction (20May, 2008) trinh nop 6 4" xfId="19639"/>
    <cellStyle name="T_NHUA TAN HOA 10-6_Du toan BONFIGLIOLI-071126_puma 16.1_BOQ - Puma - Main construction (20May, 2008) trinh nop 6 4 2" xfId="19642"/>
    <cellStyle name="T_NHUA TAN HOA 10-6_Du toan BONFIGLIOLI-071126_puma 16.1_BOQ - Puma - Main construction (20May, 2008) trinh nop 6 5" xfId="19671"/>
    <cellStyle name="T_NHUA TAN HOA 10-6_Du toan BONFIGLIOLI-071126_puma 16.1_BOQ - Puma - Main construction (20May, 2008) trinh nop 6 5 2" xfId="19673"/>
    <cellStyle name="T_NHUA TAN HOA 10-6_Du toan BONFIGLIOLI-071126_puma 16.1_BOQ - Puma - Main construction (20May, 2008) trinh nop 6 6" xfId="19698"/>
    <cellStyle name="T_NHUA TAN HOA 10-6_Du toan BONFIGLIOLI-071126_puma 16.1_BOQ - Puma - Main construction (20May, 2008) trinh nop 6 6 2" xfId="17103"/>
    <cellStyle name="T_NHUA TAN HOA 10-6_Du toan BONFIGLIOLI-071126_puma 16.1_BOQ - Puma - Main construction (20May, 2008) trinh nop 6 7" xfId="8084"/>
    <cellStyle name="T_NHUA TAN HOA 10-6_Du toan BONFIGLIOLI-071126_puma 16.1_BOQ - Puma - Main construction (20May, 2008) trinh nop 7" xfId="34774"/>
    <cellStyle name="T_NHUA TAN HOA 10-6_Du toan BONFIGLIOLI-071126_puma 16.1_BOQ - Puma - Main construction (20May, 2008) trinh nop 7 2" xfId="9189"/>
    <cellStyle name="T_NHUA TAN HOA 10-6_Du toan BONFIGLIOLI-071126_puma 16.1_BOQ - Puma - Main construction (20May, 2008) trinh nop 8" xfId="34776"/>
    <cellStyle name="T_NHUA TAN HOA 10-6_Du toan BONFIGLIOLI-071126_puma 16.1_BOQ - Puma - Main construction (20May, 2008) trinh nop 8 2" xfId="34777"/>
    <cellStyle name="T_NHUA TAN HOA 10-6_Du toan BONFIGLIOLI-071126_puma 16.1_BOQ - Puma - Main construction (20May, 2008) trinh nop 9" xfId="34778"/>
    <cellStyle name="T_NHUA TAN HOA 10-6_Du toan BONFIGLIOLI-071126_puma 16.1_BOQ - Puma - Main construction (20May, 2008) trinh nop 9 2" xfId="34780"/>
    <cellStyle name="T_NHUA TAN HOA 10-6_Du toan BONFIGLIOLI-071126_puma 16.1_BOQ-Puma-Rev 1 (29May, 2008)-Final" xfId="24964"/>
    <cellStyle name="T_NHUA TAN HOA 10-6_Du toan BONFIGLIOLI-071126_puma 16.1_BOQ-Puma-Rev 1 (29May, 2008)-Final 10" xfId="3340"/>
    <cellStyle name="T_NHUA TAN HOA 10-6_Du toan BONFIGLIOLI-071126_puma 16.1_BOQ-Puma-Rev 1 (29May, 2008)-Final 10 2" xfId="2130"/>
    <cellStyle name="T_NHUA TAN HOA 10-6_Du toan BONFIGLIOLI-071126_puma 16.1_BOQ-Puma-Rev 1 (29May, 2008)-Final 11" xfId="31221"/>
    <cellStyle name="T_NHUA TAN HOA 10-6_Du toan BONFIGLIOLI-071126_puma 16.1_BOQ-Puma-Rev 1 (29May, 2008)-Final 11 2" xfId="21397"/>
    <cellStyle name="T_NHUA TAN HOA 10-6_Du toan BONFIGLIOLI-071126_puma 16.1_BOQ-Puma-Rev 1 (29May, 2008)-Final 2" xfId="2983"/>
    <cellStyle name="T_NHUA TAN HOA 10-6_Du toan BONFIGLIOLI-071126_puma 16.1_BOQ-Puma-Rev 1 (29May, 2008)-Final 2 2" xfId="7855"/>
    <cellStyle name="T_NHUA TAN HOA 10-6_Du toan BONFIGLIOLI-071126_puma 16.1_BOQ-Puma-Rev 1 (29May, 2008)-Final 2 2 2" xfId="23887"/>
    <cellStyle name="T_NHUA TAN HOA 10-6_Du toan BONFIGLIOLI-071126_puma 16.1_BOQ-Puma-Rev 1 (29May, 2008)-Final 2 2 2 2" xfId="7892"/>
    <cellStyle name="T_NHUA TAN HOA 10-6_Du toan BONFIGLIOLI-071126_puma 16.1_BOQ-Puma-Rev 1 (29May, 2008)-Final 2 2 3" xfId="16230"/>
    <cellStyle name="T_NHUA TAN HOA 10-6_Du toan BONFIGLIOLI-071126_puma 16.1_BOQ-Puma-Rev 1 (29May, 2008)-Final 2 2 3 2" xfId="8654"/>
    <cellStyle name="T_NHUA TAN HOA 10-6_Du toan BONFIGLIOLI-071126_puma 16.1_BOQ-Puma-Rev 1 (29May, 2008)-Final 2 2 4" xfId="22117"/>
    <cellStyle name="T_NHUA TAN HOA 10-6_Du toan BONFIGLIOLI-071126_puma 16.1_BOQ-Puma-Rev 1 (29May, 2008)-Final 2 2 4 2" xfId="8732"/>
    <cellStyle name="T_NHUA TAN HOA 10-6_Du toan BONFIGLIOLI-071126_puma 16.1_BOQ-Puma-Rev 1 (29May, 2008)-Final 2 2 5" xfId="23890"/>
    <cellStyle name="T_NHUA TAN HOA 10-6_Du toan BONFIGLIOLI-071126_puma 16.1_BOQ-Puma-Rev 1 (29May, 2008)-Final 2 2 5 2" xfId="6778"/>
    <cellStyle name="T_NHUA TAN HOA 10-6_Du toan BONFIGLIOLI-071126_puma 16.1_BOQ-Puma-Rev 1 (29May, 2008)-Final 2 2 6" xfId="8276"/>
    <cellStyle name="T_NHUA TAN HOA 10-6_Du toan BONFIGLIOLI-071126_puma 16.1_BOQ-Puma-Rev 1 (29May, 2008)-Final 2 2 6 2" xfId="22580"/>
    <cellStyle name="T_NHUA TAN HOA 10-6_Du toan BONFIGLIOLI-071126_puma 16.1_BOQ-Puma-Rev 1 (29May, 2008)-Final 2 2 7" xfId="32995"/>
    <cellStyle name="T_NHUA TAN HOA 10-6_Du toan BONFIGLIOLI-071126_puma 16.1_BOQ-Puma-Rev 1 (29May, 2008)-Final 2 3" xfId="26673"/>
    <cellStyle name="T_NHUA TAN HOA 10-6_Du toan BONFIGLIOLI-071126_puma 16.1_BOQ-Puma-Rev 1 (29May, 2008)-Final 2 3 2" xfId="23898"/>
    <cellStyle name="T_NHUA TAN HOA 10-6_Du toan BONFIGLIOLI-071126_puma 16.1_BOQ-Puma-Rev 1 (29May, 2008)-Final 2 3 2 2" xfId="23902"/>
    <cellStyle name="T_NHUA TAN HOA 10-6_Du toan BONFIGLIOLI-071126_puma 16.1_BOQ-Puma-Rev 1 (29May, 2008)-Final 2 3 3" xfId="16234"/>
    <cellStyle name="T_NHUA TAN HOA 10-6_Du toan BONFIGLIOLI-071126_puma 16.1_BOQ-Puma-Rev 1 (29May, 2008)-Final 2 3 3 2" xfId="4580"/>
    <cellStyle name="T_NHUA TAN HOA 10-6_Du toan BONFIGLIOLI-071126_puma 16.1_BOQ-Puma-Rev 1 (29May, 2008)-Final 2 3 4" xfId="15968"/>
    <cellStyle name="T_NHUA TAN HOA 10-6_Du toan BONFIGLIOLI-071126_puma 16.1_BOQ-Puma-Rev 1 (29May, 2008)-Final 2 3 4 2" xfId="20654"/>
    <cellStyle name="T_NHUA TAN HOA 10-6_Du toan BONFIGLIOLI-071126_puma 16.1_BOQ-Puma-Rev 1 (29May, 2008)-Final 2 3 5" xfId="19137"/>
    <cellStyle name="T_NHUA TAN HOA 10-6_Du toan BONFIGLIOLI-071126_puma 16.1_BOQ-Puma-Rev 1 (29May, 2008)-Final 2 3 5 2" xfId="20657"/>
    <cellStyle name="T_NHUA TAN HOA 10-6_Du toan BONFIGLIOLI-071126_puma 16.1_BOQ-Puma-Rev 1 (29May, 2008)-Final 2 3 6" xfId="3501"/>
    <cellStyle name="T_NHUA TAN HOA 10-6_Du toan BONFIGLIOLI-071126_puma 16.1_BOQ-Puma-Rev 1 (29May, 2008)-Final 2 3 6 2" xfId="20660"/>
    <cellStyle name="T_NHUA TAN HOA 10-6_Du toan BONFIGLIOLI-071126_puma 16.1_BOQ-Puma-Rev 1 (29May, 2008)-Final 2 3 7" xfId="20662"/>
    <cellStyle name="T_NHUA TAN HOA 10-6_Du toan BONFIGLIOLI-071126_puma 16.1_BOQ-Puma-Rev 1 (29May, 2008)-Final 2 4" xfId="27884"/>
    <cellStyle name="T_NHUA TAN HOA 10-6_Du toan BONFIGLIOLI-071126_puma 16.1_BOQ-Puma-Rev 1 (29May, 2008)-Final 2 4 2" xfId="34781"/>
    <cellStyle name="T_NHUA TAN HOA 10-6_Du toan BONFIGLIOLI-071126_puma 16.1_BOQ-Puma-Rev 1 (29May, 2008)-Final 2 5" xfId="34782"/>
    <cellStyle name="T_NHUA TAN HOA 10-6_Du toan BONFIGLIOLI-071126_puma 16.1_BOQ-Puma-Rev 1 (29May, 2008)-Final 2 5 2" xfId="34783"/>
    <cellStyle name="T_NHUA TAN HOA 10-6_Du toan BONFIGLIOLI-071126_puma 16.1_BOQ-Puma-Rev 1 (29May, 2008)-Final 2 6" xfId="1483"/>
    <cellStyle name="T_NHUA TAN HOA 10-6_Du toan BONFIGLIOLI-071126_puma 16.1_BOQ-Puma-Rev 1 (29May, 2008)-Final 2 6 2" xfId="34784"/>
    <cellStyle name="T_NHUA TAN HOA 10-6_Du toan BONFIGLIOLI-071126_puma 16.1_BOQ-Puma-Rev 1 (29May, 2008)-Final 2 7" xfId="34785"/>
    <cellStyle name="T_NHUA TAN HOA 10-6_Du toan BONFIGLIOLI-071126_puma 16.1_BOQ-Puma-Rev 1 (29May, 2008)-Final 2 7 2" xfId="15909"/>
    <cellStyle name="T_NHUA TAN HOA 10-6_Du toan BONFIGLIOLI-071126_puma 16.1_BOQ-Puma-Rev 1 (29May, 2008)-Final 2 8" xfId="34786"/>
    <cellStyle name="T_NHUA TAN HOA 10-6_Du toan BONFIGLIOLI-071126_puma 16.1_BOQ-Puma-Rev 1 (29May, 2008)-Final 2 8 2" xfId="10645"/>
    <cellStyle name="T_NHUA TAN HOA 10-6_Du toan BONFIGLIOLI-071126_puma 16.1_BOQ-Puma-Rev 1 (29May, 2008)-Final 3" xfId="8442"/>
    <cellStyle name="T_NHUA TAN HOA 10-6_Du toan BONFIGLIOLI-071126_puma 16.1_BOQ-Puma-Rev 1 (29May, 2008)-Final 3 2" xfId="1582"/>
    <cellStyle name="T_NHUA TAN HOA 10-6_Du toan BONFIGLIOLI-071126_puma 16.1_BOQ-Puma-Rev 1 (29May, 2008)-Final 3 2 2" xfId="31214"/>
    <cellStyle name="T_NHUA TAN HOA 10-6_Du toan BONFIGLIOLI-071126_puma 16.1_BOQ-Puma-Rev 1 (29May, 2008)-Final 3 2 2 2" xfId="10166"/>
    <cellStyle name="T_NHUA TAN HOA 10-6_Du toan BONFIGLIOLI-071126_puma 16.1_BOQ-Puma-Rev 1 (29May, 2008)-Final 3 2 3" xfId="24937"/>
    <cellStyle name="T_NHUA TAN HOA 10-6_Du toan BONFIGLIOLI-071126_puma 16.1_BOQ-Puma-Rev 1 (29May, 2008)-Final 3 2 3 2" xfId="4320"/>
    <cellStyle name="T_NHUA TAN HOA 10-6_Du toan BONFIGLIOLI-071126_puma 16.1_BOQ-Puma-Rev 1 (29May, 2008)-Final 3 2 4" xfId="34787"/>
    <cellStyle name="T_NHUA TAN HOA 10-6_Du toan BONFIGLIOLI-071126_puma 16.1_BOQ-Puma-Rev 1 (29May, 2008)-Final 3 2 4 2" xfId="34789"/>
    <cellStyle name="T_NHUA TAN HOA 10-6_Du toan BONFIGLIOLI-071126_puma 16.1_BOQ-Puma-Rev 1 (29May, 2008)-Final 3 2 5" xfId="34791"/>
    <cellStyle name="T_NHUA TAN HOA 10-6_Du toan BONFIGLIOLI-071126_puma 16.1_BOQ-Puma-Rev 1 (29May, 2008)-Final 3 2 5 2" xfId="34792"/>
    <cellStyle name="T_NHUA TAN HOA 10-6_Du toan BONFIGLIOLI-071126_puma 16.1_BOQ-Puma-Rev 1 (29May, 2008)-Final 3 2 6" xfId="11254"/>
    <cellStyle name="T_NHUA TAN HOA 10-6_Du toan BONFIGLIOLI-071126_puma 16.1_BOQ-Puma-Rev 1 (29May, 2008)-Final 3 2 6 2" xfId="1011"/>
    <cellStyle name="T_NHUA TAN HOA 10-6_Du toan BONFIGLIOLI-071126_puma 16.1_BOQ-Puma-Rev 1 (29May, 2008)-Final 3 2 7" xfId="34793"/>
    <cellStyle name="T_NHUA TAN HOA 10-6_Du toan BONFIGLIOLI-071126_puma 16.1_BOQ-Puma-Rev 1 (29May, 2008)-Final 3 3" xfId="26676"/>
    <cellStyle name="T_NHUA TAN HOA 10-6_Du toan BONFIGLIOLI-071126_puma 16.1_BOQ-Puma-Rev 1 (29May, 2008)-Final 3 3 2" xfId="5672"/>
    <cellStyle name="T_NHUA TAN HOA 10-6_Du toan BONFIGLIOLI-071126_puma 16.1_BOQ-Puma-Rev 1 (29May, 2008)-Final 3 3 2 2" xfId="10200"/>
    <cellStyle name="T_NHUA TAN HOA 10-6_Du toan BONFIGLIOLI-071126_puma 16.1_BOQ-Puma-Rev 1 (29May, 2008)-Final 3 3 3" xfId="24939"/>
    <cellStyle name="T_NHUA TAN HOA 10-6_Du toan BONFIGLIOLI-071126_puma 16.1_BOQ-Puma-Rev 1 (29May, 2008)-Final 3 3 3 2" xfId="10217"/>
    <cellStyle name="T_NHUA TAN HOA 10-6_Du toan BONFIGLIOLI-071126_puma 16.1_BOQ-Puma-Rev 1 (29May, 2008)-Final 3 3 4" xfId="6504"/>
    <cellStyle name="T_NHUA TAN HOA 10-6_Du toan BONFIGLIOLI-071126_puma 16.1_BOQ-Puma-Rev 1 (29May, 2008)-Final 3 3 4 2" xfId="20690"/>
    <cellStyle name="T_NHUA TAN HOA 10-6_Du toan BONFIGLIOLI-071126_puma 16.1_BOQ-Puma-Rev 1 (29May, 2008)-Final 3 3 5" xfId="20692"/>
    <cellStyle name="T_NHUA TAN HOA 10-6_Du toan BONFIGLIOLI-071126_puma 16.1_BOQ-Puma-Rev 1 (29May, 2008)-Final 3 3 5 2" xfId="2709"/>
    <cellStyle name="T_NHUA TAN HOA 10-6_Du toan BONFIGLIOLI-071126_puma 16.1_BOQ-Puma-Rev 1 (29May, 2008)-Final 3 3 6" xfId="20695"/>
    <cellStyle name="T_NHUA TAN HOA 10-6_Du toan BONFIGLIOLI-071126_puma 16.1_BOQ-Puma-Rev 1 (29May, 2008)-Final 3 3 6 2" xfId="20697"/>
    <cellStyle name="T_NHUA TAN HOA 10-6_Du toan BONFIGLIOLI-071126_puma 16.1_BOQ-Puma-Rev 1 (29May, 2008)-Final 3 3 7" xfId="18495"/>
    <cellStyle name="T_NHUA TAN HOA 10-6_Du toan BONFIGLIOLI-071126_puma 16.1_BOQ-Puma-Rev 1 (29May, 2008)-Final 3 4" xfId="27886"/>
    <cellStyle name="T_NHUA TAN HOA 10-6_Du toan BONFIGLIOLI-071126_puma 16.1_BOQ-Puma-Rev 1 (29May, 2008)-Final 3 4 2" xfId="34794"/>
    <cellStyle name="T_NHUA TAN HOA 10-6_Du toan BONFIGLIOLI-071126_puma 16.1_BOQ-Puma-Rev 1 (29May, 2008)-Final 3 5" xfId="34795"/>
    <cellStyle name="T_NHUA TAN HOA 10-6_Du toan BONFIGLIOLI-071126_puma 16.1_BOQ-Puma-Rev 1 (29May, 2008)-Final 3 5 2" xfId="34796"/>
    <cellStyle name="T_NHUA TAN HOA 10-6_Du toan BONFIGLIOLI-071126_puma 16.1_BOQ-Puma-Rev 1 (29May, 2008)-Final 3 6" xfId="34081"/>
    <cellStyle name="T_NHUA TAN HOA 10-6_Du toan BONFIGLIOLI-071126_puma 16.1_BOQ-Puma-Rev 1 (29May, 2008)-Final 3 6 2" xfId="34797"/>
    <cellStyle name="T_NHUA TAN HOA 10-6_Du toan BONFIGLIOLI-071126_puma 16.1_BOQ-Puma-Rev 1 (29May, 2008)-Final 3 7" xfId="34798"/>
    <cellStyle name="T_NHUA TAN HOA 10-6_Du toan BONFIGLIOLI-071126_puma 16.1_BOQ-Puma-Rev 1 (29May, 2008)-Final 3 7 2" xfId="34799"/>
    <cellStyle name="T_NHUA TAN HOA 10-6_Du toan BONFIGLIOLI-071126_puma 16.1_BOQ-Puma-Rev 1 (29May, 2008)-Final 3 8" xfId="34800"/>
    <cellStyle name="T_NHUA TAN HOA 10-6_Du toan BONFIGLIOLI-071126_puma 16.1_BOQ-Puma-Rev 1 (29May, 2008)-Final 3 8 2" xfId="34801"/>
    <cellStyle name="T_NHUA TAN HOA 10-6_Du toan BONFIGLIOLI-071126_puma 16.1_BOQ-Puma-Rev 1 (29May, 2008)-Final 4" xfId="8454"/>
    <cellStyle name="T_NHUA TAN HOA 10-6_Du toan BONFIGLIOLI-071126_puma 16.1_BOQ-Puma-Rev 1 (29May, 2008)-Final 4 2" xfId="7875"/>
    <cellStyle name="T_NHUA TAN HOA 10-6_Du toan BONFIGLIOLI-071126_puma 16.1_BOQ-Puma-Rev 1 (29May, 2008)-Final 4 2 2" xfId="34802"/>
    <cellStyle name="T_NHUA TAN HOA 10-6_Du toan BONFIGLIOLI-071126_puma 16.1_BOQ-Puma-Rev 1 (29May, 2008)-Final 4 3" xfId="26681"/>
    <cellStyle name="T_NHUA TAN HOA 10-6_Du toan BONFIGLIOLI-071126_puma 16.1_BOQ-Puma-Rev 1 (29May, 2008)-Final 4 3 2" xfId="34804"/>
    <cellStyle name="T_NHUA TAN HOA 10-6_Du toan BONFIGLIOLI-071126_puma 16.1_BOQ-Puma-Rev 1 (29May, 2008)-Final 4 4" xfId="3237"/>
    <cellStyle name="T_NHUA TAN HOA 10-6_Du toan BONFIGLIOLI-071126_puma 16.1_BOQ-Puma-Rev 1 (29May, 2008)-Final 4 4 2" xfId="34806"/>
    <cellStyle name="T_NHUA TAN HOA 10-6_Du toan BONFIGLIOLI-071126_puma 16.1_BOQ-Puma-Rev 1 (29May, 2008)-Final 4 5" xfId="1712"/>
    <cellStyle name="T_NHUA TAN HOA 10-6_Du toan BONFIGLIOLI-071126_puma 16.1_BOQ-Puma-Rev 1 (29May, 2008)-Final 4 5 2" xfId="34808"/>
    <cellStyle name="T_NHUA TAN HOA 10-6_Du toan BONFIGLIOLI-071126_puma 16.1_BOQ-Puma-Rev 1 (29May, 2008)-Final 4 6" xfId="34086"/>
    <cellStyle name="T_NHUA TAN HOA 10-6_Du toan BONFIGLIOLI-071126_puma 16.1_BOQ-Puma-Rev 1 (29May, 2008)-Final 4 6 2" xfId="34810"/>
    <cellStyle name="T_NHUA TAN HOA 10-6_Du toan BONFIGLIOLI-071126_puma 16.1_BOQ-Puma-Rev 1 (29May, 2008)-Final 4 7" xfId="5407"/>
    <cellStyle name="T_NHUA TAN HOA 10-6_Du toan BONFIGLIOLI-071126_puma 16.1_BOQ-Puma-Rev 1 (29May, 2008)-Final 5" xfId="34812"/>
    <cellStyle name="T_NHUA TAN HOA 10-6_Du toan BONFIGLIOLI-071126_puma 16.1_BOQ-Puma-Rev 1 (29May, 2008)-Final 5 2" xfId="34814"/>
    <cellStyle name="T_NHUA TAN HOA 10-6_Du toan BONFIGLIOLI-071126_puma 16.1_BOQ-Puma-Rev 1 (29May, 2008)-Final 5 2 2" xfId="591"/>
    <cellStyle name="T_NHUA TAN HOA 10-6_Du toan BONFIGLIOLI-071126_puma 16.1_BOQ-Puma-Rev 1 (29May, 2008)-Final 5 3" xfId="26685"/>
    <cellStyle name="T_NHUA TAN HOA 10-6_Du toan BONFIGLIOLI-071126_puma 16.1_BOQ-Puma-Rev 1 (29May, 2008)-Final 5 3 2" xfId="34816"/>
    <cellStyle name="T_NHUA TAN HOA 10-6_Du toan BONFIGLIOLI-071126_puma 16.1_BOQ-Puma-Rev 1 (29May, 2008)-Final 5 4" xfId="27892"/>
    <cellStyle name="T_NHUA TAN HOA 10-6_Du toan BONFIGLIOLI-071126_puma 16.1_BOQ-Puma-Rev 1 (29May, 2008)-Final 5 4 2" xfId="34818"/>
    <cellStyle name="T_NHUA TAN HOA 10-6_Du toan BONFIGLIOLI-071126_puma 16.1_BOQ-Puma-Rev 1 (29May, 2008)-Final 5 5" xfId="32451"/>
    <cellStyle name="T_NHUA TAN HOA 10-6_Du toan BONFIGLIOLI-071126_puma 16.1_BOQ-Puma-Rev 1 (29May, 2008)-Final 5 5 2" xfId="34820"/>
    <cellStyle name="T_NHUA TAN HOA 10-6_Du toan BONFIGLIOLI-071126_puma 16.1_BOQ-Puma-Rev 1 (29May, 2008)-Final 5 6" xfId="34822"/>
    <cellStyle name="T_NHUA TAN HOA 10-6_Du toan BONFIGLIOLI-071126_puma 16.1_BOQ-Puma-Rev 1 (29May, 2008)-Final 5 6 2" xfId="34824"/>
    <cellStyle name="T_NHUA TAN HOA 10-6_Du toan BONFIGLIOLI-071126_puma 16.1_BOQ-Puma-Rev 1 (29May, 2008)-Final 5 7" xfId="21891"/>
    <cellStyle name="T_NHUA TAN HOA 10-6_Du toan BONFIGLIOLI-071126_puma 16.1_BOQ-Puma-Rev 1 (29May, 2008)-Final 6" xfId="34826"/>
    <cellStyle name="T_NHUA TAN HOA 10-6_Du toan BONFIGLIOLI-071126_puma 16.1_BOQ-Puma-Rev 1 (29May, 2008)-Final 6 2" xfId="34829"/>
    <cellStyle name="T_NHUA TAN HOA 10-6_Du toan BONFIGLIOLI-071126_puma 16.1_BOQ-Puma-Rev 1 (29May, 2008)-Final 6 2 2" xfId="34831"/>
    <cellStyle name="T_NHUA TAN HOA 10-6_Du toan BONFIGLIOLI-071126_puma 16.1_BOQ-Puma-Rev 1 (29May, 2008)-Final 6 3" xfId="34832"/>
    <cellStyle name="T_NHUA TAN HOA 10-6_Du toan BONFIGLIOLI-071126_puma 16.1_BOQ-Puma-Rev 1 (29May, 2008)-Final 6 3 2" xfId="34833"/>
    <cellStyle name="T_NHUA TAN HOA 10-6_Du toan BONFIGLIOLI-071126_puma 16.1_BOQ-Puma-Rev 1 (29May, 2008)-Final 6 4" xfId="34834"/>
    <cellStyle name="T_NHUA TAN HOA 10-6_Du toan BONFIGLIOLI-071126_puma 16.1_BOQ-Puma-Rev 1 (29May, 2008)-Final 6 4 2" xfId="481"/>
    <cellStyle name="T_NHUA TAN HOA 10-6_Du toan BONFIGLIOLI-071126_puma 16.1_BOQ-Puma-Rev 1 (29May, 2008)-Final 6 5" xfId="32453"/>
    <cellStyle name="T_NHUA TAN HOA 10-6_Du toan BONFIGLIOLI-071126_puma 16.1_BOQ-Puma-Rev 1 (29May, 2008)-Final 6 5 2" xfId="34835"/>
    <cellStyle name="T_NHUA TAN HOA 10-6_Du toan BONFIGLIOLI-071126_puma 16.1_BOQ-Puma-Rev 1 (29May, 2008)-Final 6 6" xfId="34836"/>
    <cellStyle name="T_NHUA TAN HOA 10-6_Du toan BONFIGLIOLI-071126_puma 16.1_BOQ-Puma-Rev 1 (29May, 2008)-Final 6 6 2" xfId="34837"/>
    <cellStyle name="T_NHUA TAN HOA 10-6_Du toan BONFIGLIOLI-071126_puma 16.1_BOQ-Puma-Rev 1 (29May, 2008)-Final 6 7" xfId="21901"/>
    <cellStyle name="T_NHUA TAN HOA 10-6_Du toan BONFIGLIOLI-071126_puma 16.1_BOQ-Puma-Rev 1 (29May, 2008)-Final 7" xfId="34838"/>
    <cellStyle name="T_NHUA TAN HOA 10-6_Du toan BONFIGLIOLI-071126_puma 16.1_BOQ-Puma-Rev 1 (29May, 2008)-Final 7 2" xfId="17224"/>
    <cellStyle name="T_NHUA TAN HOA 10-6_Du toan BONFIGLIOLI-071126_puma 16.1_BOQ-Puma-Rev 1 (29May, 2008)-Final 8" xfId="26487"/>
    <cellStyle name="T_NHUA TAN HOA 10-6_Du toan BONFIGLIOLI-071126_puma 16.1_BOQ-Puma-Rev 1 (29May, 2008)-Final 8 2" xfId="17282"/>
    <cellStyle name="T_NHUA TAN HOA 10-6_Du toan BONFIGLIOLI-071126_puma 16.1_BOQ-Puma-Rev 1 (29May, 2008)-Final 9" xfId="34840"/>
    <cellStyle name="T_NHUA TAN HOA 10-6_Du toan BONFIGLIOLI-071126_puma 16.1_BOQ-Puma-Rev 1 (29May, 2008)-Final 9 2" xfId="17338"/>
    <cellStyle name="T_NHUA TAN HOA 10-6_Du toan BONFIGLIOLI-071126_puma 16.1_BOQ-Puma-Rev 2 (03June, 2008)" xfId="34842"/>
    <cellStyle name="T_NHUA TAN HOA 10-6_Du toan BONFIGLIOLI-071126_puma 16.1_BOQ-Puma-Rev 2 (03June, 2008) 10" xfId="34843"/>
    <cellStyle name="T_NHUA TAN HOA 10-6_Du toan BONFIGLIOLI-071126_puma 16.1_BOQ-Puma-Rev 2 (03June, 2008) 10 2" xfId="34844"/>
    <cellStyle name="T_NHUA TAN HOA 10-6_Du toan BONFIGLIOLI-071126_puma 16.1_BOQ-Puma-Rev 2 (03June, 2008) 11" xfId="4411"/>
    <cellStyle name="T_NHUA TAN HOA 10-6_Du toan BONFIGLIOLI-071126_puma 16.1_BOQ-Puma-Rev 2 (03June, 2008) 11 2" xfId="34845"/>
    <cellStyle name="T_NHUA TAN HOA 10-6_Du toan BONFIGLIOLI-071126_puma 16.1_BOQ-Puma-Rev 2 (03June, 2008) 2" xfId="34846"/>
    <cellStyle name="T_NHUA TAN HOA 10-6_Du toan BONFIGLIOLI-071126_puma 16.1_BOQ-Puma-Rev 2 (03June, 2008) 2 2" xfId="21655"/>
    <cellStyle name="T_NHUA TAN HOA 10-6_Du toan BONFIGLIOLI-071126_puma 16.1_BOQ-Puma-Rev 2 (03June, 2008) 2 2 2" xfId="3900"/>
    <cellStyle name="T_NHUA TAN HOA 10-6_Du toan BONFIGLIOLI-071126_puma 16.1_BOQ-Puma-Rev 2 (03June, 2008) 2 2 2 2" xfId="32655"/>
    <cellStyle name="T_NHUA TAN HOA 10-6_Du toan BONFIGLIOLI-071126_puma 16.1_BOQ-Puma-Rev 2 (03June, 2008) 2 2 3" xfId="23863"/>
    <cellStyle name="T_NHUA TAN HOA 10-6_Du toan BONFIGLIOLI-071126_puma 16.1_BOQ-Puma-Rev 2 (03June, 2008) 2 2 3 2" xfId="34847"/>
    <cellStyle name="T_NHUA TAN HOA 10-6_Du toan BONFIGLIOLI-071126_puma 16.1_BOQ-Puma-Rev 2 (03June, 2008) 2 2 4" xfId="23411"/>
    <cellStyle name="T_NHUA TAN HOA 10-6_Du toan BONFIGLIOLI-071126_puma 16.1_BOQ-Puma-Rev 2 (03June, 2008) 2 2 4 2" xfId="16648"/>
    <cellStyle name="T_NHUA TAN HOA 10-6_Du toan BONFIGLIOLI-071126_puma 16.1_BOQ-Puma-Rev 2 (03June, 2008) 2 2 5" xfId="4984"/>
    <cellStyle name="T_NHUA TAN HOA 10-6_Du toan BONFIGLIOLI-071126_puma 16.1_BOQ-Puma-Rev 2 (03June, 2008) 2 2 5 2" xfId="23413"/>
    <cellStyle name="T_NHUA TAN HOA 10-6_Du toan BONFIGLIOLI-071126_puma 16.1_BOQ-Puma-Rev 2 (03June, 2008) 2 2 6" xfId="23416"/>
    <cellStyle name="T_NHUA TAN HOA 10-6_Du toan BONFIGLIOLI-071126_puma 16.1_BOQ-Puma-Rev 2 (03June, 2008) 2 2 6 2" xfId="23418"/>
    <cellStyle name="T_NHUA TAN HOA 10-6_Du toan BONFIGLIOLI-071126_puma 16.1_BOQ-Puma-Rev 2 (03June, 2008) 2 2 7" xfId="4278"/>
    <cellStyle name="T_NHUA TAN HOA 10-6_Du toan BONFIGLIOLI-071126_puma 16.1_BOQ-Puma-Rev 2 (03June, 2008) 2 3" xfId="21657"/>
    <cellStyle name="T_NHUA TAN HOA 10-6_Du toan BONFIGLIOLI-071126_puma 16.1_BOQ-Puma-Rev 2 (03June, 2008) 2 3 2" xfId="1820"/>
    <cellStyle name="T_NHUA TAN HOA 10-6_Du toan BONFIGLIOLI-071126_puma 16.1_BOQ-Puma-Rev 2 (03June, 2008) 2 3 2 2" xfId="34848"/>
    <cellStyle name="T_NHUA TAN HOA 10-6_Du toan BONFIGLIOLI-071126_puma 16.1_BOQ-Puma-Rev 2 (03June, 2008) 2 3 3" xfId="23866"/>
    <cellStyle name="T_NHUA TAN HOA 10-6_Du toan BONFIGLIOLI-071126_puma 16.1_BOQ-Puma-Rev 2 (03June, 2008) 2 3 3 2" xfId="34849"/>
    <cellStyle name="T_NHUA TAN HOA 10-6_Du toan BONFIGLIOLI-071126_puma 16.1_BOQ-Puma-Rev 2 (03June, 2008) 2 3 4" xfId="23426"/>
    <cellStyle name="T_NHUA TAN HOA 10-6_Du toan BONFIGLIOLI-071126_puma 16.1_BOQ-Puma-Rev 2 (03June, 2008) 2 3 4 2" xfId="34850"/>
    <cellStyle name="T_NHUA TAN HOA 10-6_Du toan BONFIGLIOLI-071126_puma 16.1_BOQ-Puma-Rev 2 (03June, 2008) 2 3 5" xfId="34851"/>
    <cellStyle name="T_NHUA TAN HOA 10-6_Du toan BONFIGLIOLI-071126_puma 16.1_BOQ-Puma-Rev 2 (03June, 2008) 2 3 5 2" xfId="3098"/>
    <cellStyle name="T_NHUA TAN HOA 10-6_Du toan BONFIGLIOLI-071126_puma 16.1_BOQ-Puma-Rev 2 (03June, 2008) 2 3 6" xfId="33757"/>
    <cellStyle name="T_NHUA TAN HOA 10-6_Du toan BONFIGLIOLI-071126_puma 16.1_BOQ-Puma-Rev 2 (03June, 2008) 2 3 6 2" xfId="34852"/>
    <cellStyle name="T_NHUA TAN HOA 10-6_Du toan BONFIGLIOLI-071126_puma 16.1_BOQ-Puma-Rev 2 (03June, 2008) 2 3 7" xfId="34853"/>
    <cellStyle name="T_NHUA TAN HOA 10-6_Du toan BONFIGLIOLI-071126_puma 16.1_BOQ-Puma-Rev 2 (03June, 2008) 2 4" xfId="10920"/>
    <cellStyle name="T_NHUA TAN HOA 10-6_Du toan BONFIGLIOLI-071126_puma 16.1_BOQ-Puma-Rev 2 (03June, 2008) 2 4 2" xfId="21659"/>
    <cellStyle name="T_NHUA TAN HOA 10-6_Du toan BONFIGLIOLI-071126_puma 16.1_BOQ-Puma-Rev 2 (03June, 2008) 2 5" xfId="10582"/>
    <cellStyle name="T_NHUA TAN HOA 10-6_Du toan BONFIGLIOLI-071126_puma 16.1_BOQ-Puma-Rev 2 (03June, 2008) 2 5 2" xfId="34854"/>
    <cellStyle name="T_NHUA TAN HOA 10-6_Du toan BONFIGLIOLI-071126_puma 16.1_BOQ-Puma-Rev 2 (03June, 2008) 2 6" xfId="34855"/>
    <cellStyle name="T_NHUA TAN HOA 10-6_Du toan BONFIGLIOLI-071126_puma 16.1_BOQ-Puma-Rev 2 (03June, 2008) 2 6 2" xfId="34856"/>
    <cellStyle name="T_NHUA TAN HOA 10-6_Du toan BONFIGLIOLI-071126_puma 16.1_BOQ-Puma-Rev 2 (03June, 2008) 2 7" xfId="34857"/>
    <cellStyle name="T_NHUA TAN HOA 10-6_Du toan BONFIGLIOLI-071126_puma 16.1_BOQ-Puma-Rev 2 (03June, 2008) 2 7 2" xfId="34858"/>
    <cellStyle name="T_NHUA TAN HOA 10-6_Du toan BONFIGLIOLI-071126_puma 16.1_BOQ-Puma-Rev 2 (03June, 2008) 2 8" xfId="28388"/>
    <cellStyle name="T_NHUA TAN HOA 10-6_Du toan BONFIGLIOLI-071126_puma 16.1_BOQ-Puma-Rev 2 (03June, 2008) 2 8 2" xfId="31939"/>
    <cellStyle name="T_NHUA TAN HOA 10-6_Du toan BONFIGLIOLI-071126_puma 16.1_BOQ-Puma-Rev 2 (03June, 2008) 3" xfId="34859"/>
    <cellStyle name="T_NHUA TAN HOA 10-6_Du toan BONFIGLIOLI-071126_puma 16.1_BOQ-Puma-Rev 2 (03June, 2008) 3 2" xfId="6012"/>
    <cellStyle name="T_NHUA TAN HOA 10-6_Du toan BONFIGLIOLI-071126_puma 16.1_BOQ-Puma-Rev 2 (03June, 2008) 3 2 2" xfId="21668"/>
    <cellStyle name="T_NHUA TAN HOA 10-6_Du toan BONFIGLIOLI-071126_puma 16.1_BOQ-Puma-Rev 2 (03June, 2008) 3 2 2 2" xfId="34860"/>
    <cellStyle name="T_NHUA TAN HOA 10-6_Du toan BONFIGLIOLI-071126_puma 16.1_BOQ-Puma-Rev 2 (03June, 2008) 3 2 3" xfId="34862"/>
    <cellStyle name="T_NHUA TAN HOA 10-6_Du toan BONFIGLIOLI-071126_puma 16.1_BOQ-Puma-Rev 2 (03June, 2008) 3 2 3 2" xfId="2839"/>
    <cellStyle name="T_NHUA TAN HOA 10-6_Du toan BONFIGLIOLI-071126_puma 16.1_BOQ-Puma-Rev 2 (03June, 2008) 3 2 4" xfId="12006"/>
    <cellStyle name="T_NHUA TAN HOA 10-6_Du toan BONFIGLIOLI-071126_puma 16.1_BOQ-Puma-Rev 2 (03June, 2008) 3 2 4 2" xfId="34863"/>
    <cellStyle name="T_NHUA TAN HOA 10-6_Du toan BONFIGLIOLI-071126_puma 16.1_BOQ-Puma-Rev 2 (03June, 2008) 3 2 5" xfId="31430"/>
    <cellStyle name="T_NHUA TAN HOA 10-6_Du toan BONFIGLIOLI-071126_puma 16.1_BOQ-Puma-Rev 2 (03June, 2008) 3 2 5 2" xfId="34864"/>
    <cellStyle name="T_NHUA TAN HOA 10-6_Du toan BONFIGLIOLI-071126_puma 16.1_BOQ-Puma-Rev 2 (03June, 2008) 3 2 6" xfId="34866"/>
    <cellStyle name="T_NHUA TAN HOA 10-6_Du toan BONFIGLIOLI-071126_puma 16.1_BOQ-Puma-Rev 2 (03June, 2008) 3 2 6 2" xfId="663"/>
    <cellStyle name="T_NHUA TAN HOA 10-6_Du toan BONFIGLIOLI-071126_puma 16.1_BOQ-Puma-Rev 2 (03June, 2008) 3 2 7" xfId="34867"/>
    <cellStyle name="T_NHUA TAN HOA 10-6_Du toan BONFIGLIOLI-071126_puma 16.1_BOQ-Puma-Rev 2 (03June, 2008) 3 3" xfId="21670"/>
    <cellStyle name="T_NHUA TAN HOA 10-6_Du toan BONFIGLIOLI-071126_puma 16.1_BOQ-Puma-Rev 2 (03June, 2008) 3 3 2" xfId="21672"/>
    <cellStyle name="T_NHUA TAN HOA 10-6_Du toan BONFIGLIOLI-071126_puma 16.1_BOQ-Puma-Rev 2 (03June, 2008) 3 3 2 2" xfId="33112"/>
    <cellStyle name="T_NHUA TAN HOA 10-6_Du toan BONFIGLIOLI-071126_puma 16.1_BOQ-Puma-Rev 2 (03June, 2008) 3 3 3" xfId="12407"/>
    <cellStyle name="T_NHUA TAN HOA 10-6_Du toan BONFIGLIOLI-071126_puma 16.1_BOQ-Puma-Rev 2 (03June, 2008) 3 3 3 2" xfId="34868"/>
    <cellStyle name="T_NHUA TAN HOA 10-6_Du toan BONFIGLIOLI-071126_puma 16.1_BOQ-Puma-Rev 2 (03June, 2008) 3 3 4" xfId="12017"/>
    <cellStyle name="T_NHUA TAN HOA 10-6_Du toan BONFIGLIOLI-071126_puma 16.1_BOQ-Puma-Rev 2 (03June, 2008) 3 3 4 2" xfId="34869"/>
    <cellStyle name="T_NHUA TAN HOA 10-6_Du toan BONFIGLIOLI-071126_puma 16.1_BOQ-Puma-Rev 2 (03June, 2008) 3 3 5" xfId="31433"/>
    <cellStyle name="T_NHUA TAN HOA 10-6_Du toan BONFIGLIOLI-071126_puma 16.1_BOQ-Puma-Rev 2 (03June, 2008) 3 3 5 2" xfId="34870"/>
    <cellStyle name="T_NHUA TAN HOA 10-6_Du toan BONFIGLIOLI-071126_puma 16.1_BOQ-Puma-Rev 2 (03June, 2008) 3 3 6" xfId="34871"/>
    <cellStyle name="T_NHUA TAN HOA 10-6_Du toan BONFIGLIOLI-071126_puma 16.1_BOQ-Puma-Rev 2 (03June, 2008) 3 3 6 2" xfId="34872"/>
    <cellStyle name="T_NHUA TAN HOA 10-6_Du toan BONFIGLIOLI-071126_puma 16.1_BOQ-Puma-Rev 2 (03June, 2008) 3 3 7" xfId="34874"/>
    <cellStyle name="T_NHUA TAN HOA 10-6_Du toan BONFIGLIOLI-071126_puma 16.1_BOQ-Puma-Rev 2 (03June, 2008) 3 4" xfId="21676"/>
    <cellStyle name="T_NHUA TAN HOA 10-6_Du toan BONFIGLIOLI-071126_puma 16.1_BOQ-Puma-Rev 2 (03June, 2008) 3 4 2" xfId="21679"/>
    <cellStyle name="T_NHUA TAN HOA 10-6_Du toan BONFIGLIOLI-071126_puma 16.1_BOQ-Puma-Rev 2 (03June, 2008) 3 5" xfId="21683"/>
    <cellStyle name="T_NHUA TAN HOA 10-6_Du toan BONFIGLIOLI-071126_puma 16.1_BOQ-Puma-Rev 2 (03June, 2008) 3 5 2" xfId="26939"/>
    <cellStyle name="T_NHUA TAN HOA 10-6_Du toan BONFIGLIOLI-071126_puma 16.1_BOQ-Puma-Rev 2 (03June, 2008) 3 6" xfId="34875"/>
    <cellStyle name="T_NHUA TAN HOA 10-6_Du toan BONFIGLIOLI-071126_puma 16.1_BOQ-Puma-Rev 2 (03June, 2008) 3 6 2" xfId="34876"/>
    <cellStyle name="T_NHUA TAN HOA 10-6_Du toan BONFIGLIOLI-071126_puma 16.1_BOQ-Puma-Rev 2 (03June, 2008) 3 7" xfId="34877"/>
    <cellStyle name="T_NHUA TAN HOA 10-6_Du toan BONFIGLIOLI-071126_puma 16.1_BOQ-Puma-Rev 2 (03June, 2008) 3 7 2" xfId="34878"/>
    <cellStyle name="T_NHUA TAN HOA 10-6_Du toan BONFIGLIOLI-071126_puma 16.1_BOQ-Puma-Rev 2 (03June, 2008) 3 8" xfId="31955"/>
    <cellStyle name="T_NHUA TAN HOA 10-6_Du toan BONFIGLIOLI-071126_puma 16.1_BOQ-Puma-Rev 2 (03June, 2008) 3 8 2" xfId="31957"/>
    <cellStyle name="T_NHUA TAN HOA 10-6_Du toan BONFIGLIOLI-071126_puma 16.1_BOQ-Puma-Rev 2 (03June, 2008) 4" xfId="34879"/>
    <cellStyle name="T_NHUA TAN HOA 10-6_Du toan BONFIGLIOLI-071126_puma 16.1_BOQ-Puma-Rev 2 (03June, 2008) 4 2" xfId="34880"/>
    <cellStyle name="T_NHUA TAN HOA 10-6_Du toan BONFIGLIOLI-071126_puma 16.1_BOQ-Puma-Rev 2 (03June, 2008) 4 2 2" xfId="34881"/>
    <cellStyle name="T_NHUA TAN HOA 10-6_Du toan BONFIGLIOLI-071126_puma 16.1_BOQ-Puma-Rev 2 (03June, 2008) 4 3" xfId="34882"/>
    <cellStyle name="T_NHUA TAN HOA 10-6_Du toan BONFIGLIOLI-071126_puma 16.1_BOQ-Puma-Rev 2 (03June, 2008) 4 3 2" xfId="7931"/>
    <cellStyle name="T_NHUA TAN HOA 10-6_Du toan BONFIGLIOLI-071126_puma 16.1_BOQ-Puma-Rev 2 (03June, 2008) 4 4" xfId="1762"/>
    <cellStyle name="T_NHUA TAN HOA 10-6_Du toan BONFIGLIOLI-071126_puma 16.1_BOQ-Puma-Rev 2 (03June, 2008) 4 4 2" xfId="10605"/>
    <cellStyle name="T_NHUA TAN HOA 10-6_Du toan BONFIGLIOLI-071126_puma 16.1_BOQ-Puma-Rev 2 (03June, 2008) 4 5" xfId="29208"/>
    <cellStyle name="T_NHUA TAN HOA 10-6_Du toan BONFIGLIOLI-071126_puma 16.1_BOQ-Puma-Rev 2 (03June, 2008) 4 5 2" xfId="10691"/>
    <cellStyle name="T_NHUA TAN HOA 10-6_Du toan BONFIGLIOLI-071126_puma 16.1_BOQ-Puma-Rev 2 (03June, 2008) 4 6" xfId="29210"/>
    <cellStyle name="T_NHUA TAN HOA 10-6_Du toan BONFIGLIOLI-071126_puma 16.1_BOQ-Puma-Rev 2 (03June, 2008) 4 6 2" xfId="3853"/>
    <cellStyle name="T_NHUA TAN HOA 10-6_Du toan BONFIGLIOLI-071126_puma 16.1_BOQ-Puma-Rev 2 (03June, 2008) 4 7" xfId="29212"/>
    <cellStyle name="T_NHUA TAN HOA 10-6_Du toan BONFIGLIOLI-071126_puma 16.1_BOQ-Puma-Rev 2 (03June, 2008) 5" xfId="34884"/>
    <cellStyle name="T_NHUA TAN HOA 10-6_Du toan BONFIGLIOLI-071126_puma 16.1_BOQ-Puma-Rev 2 (03June, 2008) 5 2" xfId="34886"/>
    <cellStyle name="T_NHUA TAN HOA 10-6_Du toan BONFIGLIOLI-071126_puma 16.1_BOQ-Puma-Rev 2 (03June, 2008) 5 2 2" xfId="24754"/>
    <cellStyle name="T_NHUA TAN HOA 10-6_Du toan BONFIGLIOLI-071126_puma 16.1_BOQ-Puma-Rev 2 (03June, 2008) 5 3" xfId="34887"/>
    <cellStyle name="T_NHUA TAN HOA 10-6_Du toan BONFIGLIOLI-071126_puma 16.1_BOQ-Puma-Rev 2 (03June, 2008) 5 3 2" xfId="24771"/>
    <cellStyle name="T_NHUA TAN HOA 10-6_Du toan BONFIGLIOLI-071126_puma 16.1_BOQ-Puma-Rev 2 (03June, 2008) 5 4" xfId="19227"/>
    <cellStyle name="T_NHUA TAN HOA 10-6_Du toan BONFIGLIOLI-071126_puma 16.1_BOQ-Puma-Rev 2 (03June, 2008) 5 4 2" xfId="24339"/>
    <cellStyle name="T_NHUA TAN HOA 10-6_Du toan BONFIGLIOLI-071126_puma 16.1_BOQ-Puma-Rev 2 (03June, 2008) 5 5" xfId="1897"/>
    <cellStyle name="T_NHUA TAN HOA 10-6_Du toan BONFIGLIOLI-071126_puma 16.1_BOQ-Puma-Rev 2 (03June, 2008) 5 5 2" xfId="24344"/>
    <cellStyle name="T_NHUA TAN HOA 10-6_Du toan BONFIGLIOLI-071126_puma 16.1_BOQ-Puma-Rev 2 (03June, 2008) 5 6" xfId="29221"/>
    <cellStyle name="T_NHUA TAN HOA 10-6_Du toan BONFIGLIOLI-071126_puma 16.1_BOQ-Puma-Rev 2 (03June, 2008) 5 6 2" xfId="29223"/>
    <cellStyle name="T_NHUA TAN HOA 10-6_Du toan BONFIGLIOLI-071126_puma 16.1_BOQ-Puma-Rev 2 (03June, 2008) 5 7" xfId="29225"/>
    <cellStyle name="T_NHUA TAN HOA 10-6_Du toan BONFIGLIOLI-071126_puma 16.1_BOQ-Puma-Rev 2 (03June, 2008) 6" xfId="7781"/>
    <cellStyle name="T_NHUA TAN HOA 10-6_Du toan BONFIGLIOLI-071126_puma 16.1_BOQ-Puma-Rev 2 (03June, 2008) 6 2" xfId="34889"/>
    <cellStyle name="T_NHUA TAN HOA 10-6_Du toan BONFIGLIOLI-071126_puma 16.1_BOQ-Puma-Rev 2 (03June, 2008) 6 2 2" xfId="34890"/>
    <cellStyle name="T_NHUA TAN HOA 10-6_Du toan BONFIGLIOLI-071126_puma 16.1_BOQ-Puma-Rev 2 (03June, 2008) 6 3" xfId="34891"/>
    <cellStyle name="T_NHUA TAN HOA 10-6_Du toan BONFIGLIOLI-071126_puma 16.1_BOQ-Puma-Rev 2 (03June, 2008) 6 3 2" xfId="34892"/>
    <cellStyle name="T_NHUA TAN HOA 10-6_Du toan BONFIGLIOLI-071126_puma 16.1_BOQ-Puma-Rev 2 (03June, 2008) 6 4" xfId="19236"/>
    <cellStyle name="T_NHUA TAN HOA 10-6_Du toan BONFIGLIOLI-071126_puma 16.1_BOQ-Puma-Rev 2 (03June, 2008) 6 4 2" xfId="1421"/>
    <cellStyle name="T_NHUA TAN HOA 10-6_Du toan BONFIGLIOLI-071126_puma 16.1_BOQ-Puma-Rev 2 (03June, 2008) 6 5" xfId="10865"/>
    <cellStyle name="T_NHUA TAN HOA 10-6_Du toan BONFIGLIOLI-071126_puma 16.1_BOQ-Puma-Rev 2 (03June, 2008) 6 5 2" xfId="34893"/>
    <cellStyle name="T_NHUA TAN HOA 10-6_Du toan BONFIGLIOLI-071126_puma 16.1_BOQ-Puma-Rev 2 (03June, 2008) 6 6" xfId="34895"/>
    <cellStyle name="T_NHUA TAN HOA 10-6_Du toan BONFIGLIOLI-071126_puma 16.1_BOQ-Puma-Rev 2 (03June, 2008) 6 6 2" xfId="34896"/>
    <cellStyle name="T_NHUA TAN HOA 10-6_Du toan BONFIGLIOLI-071126_puma 16.1_BOQ-Puma-Rev 2 (03June, 2008) 6 7" xfId="34897"/>
    <cellStyle name="T_NHUA TAN HOA 10-6_Du toan BONFIGLIOLI-071126_puma 16.1_BOQ-Puma-Rev 2 (03June, 2008) 7" xfId="34899"/>
    <cellStyle name="T_NHUA TAN HOA 10-6_Du toan BONFIGLIOLI-071126_puma 16.1_BOQ-Puma-Rev 2 (03June, 2008) 7 2" xfId="27798"/>
    <cellStyle name="T_NHUA TAN HOA 10-6_Du toan BONFIGLIOLI-071126_puma 16.1_BOQ-Puma-Rev 2 (03June, 2008) 8" xfId="25813"/>
    <cellStyle name="T_NHUA TAN HOA 10-6_Du toan BONFIGLIOLI-071126_puma 16.1_BOQ-Puma-Rev 2 (03June, 2008) 8 2" xfId="27840"/>
    <cellStyle name="T_NHUA TAN HOA 10-6_Du toan BONFIGLIOLI-071126_puma 16.1_BOQ-Puma-Rev 2 (03June, 2008) 9" xfId="7798"/>
    <cellStyle name="T_NHUA TAN HOA 10-6_Du toan BONFIGLIOLI-071126_puma 16.1_BOQ-Puma-Rev 2 (03June, 2008) 9 2" xfId="27853"/>
    <cellStyle name="T_NHUA TAN HOA 10-6_Du toan BONFIGLIOLI-071126_puma 16.1_BOQ-Puma-Rev 2 (04June, 2008)" xfId="34900"/>
    <cellStyle name="T_NHUA TAN HOA 10-6_Du toan BONFIGLIOLI-071126_puma 16.1_BOQ-Puma-Rev 2 (04June, 2008) 10" xfId="28867"/>
    <cellStyle name="T_NHUA TAN HOA 10-6_Du toan BONFIGLIOLI-071126_puma 16.1_BOQ-Puma-Rev 2 (04June, 2008) 10 2" xfId="34901"/>
    <cellStyle name="T_NHUA TAN HOA 10-6_Du toan BONFIGLIOLI-071126_puma 16.1_BOQ-Puma-Rev 2 (04June, 2008) 11" xfId="34902"/>
    <cellStyle name="T_NHUA TAN HOA 10-6_Du toan BONFIGLIOLI-071126_puma 16.1_BOQ-Puma-Rev 2 (04June, 2008) 11 2" xfId="34903"/>
    <cellStyle name="T_NHUA TAN HOA 10-6_Du toan BONFIGLIOLI-071126_puma 16.1_BOQ-Puma-Rev 2 (04June, 2008) 2" xfId="34904"/>
    <cellStyle name="T_NHUA TAN HOA 10-6_Du toan BONFIGLIOLI-071126_puma 16.1_BOQ-Puma-Rev 2 (04June, 2008) 2 2" xfId="34905"/>
    <cellStyle name="T_NHUA TAN HOA 10-6_Du toan BONFIGLIOLI-071126_puma 16.1_BOQ-Puma-Rev 2 (04June, 2008) 2 2 2" xfId="34906"/>
    <cellStyle name="T_NHUA TAN HOA 10-6_Du toan BONFIGLIOLI-071126_puma 16.1_BOQ-Puma-Rev 2 (04June, 2008) 2 2 2 2" xfId="34907"/>
    <cellStyle name="T_NHUA TAN HOA 10-6_Du toan BONFIGLIOLI-071126_puma 16.1_BOQ-Puma-Rev 2 (04June, 2008) 2 2 3" xfId="34908"/>
    <cellStyle name="T_NHUA TAN HOA 10-6_Du toan BONFIGLIOLI-071126_puma 16.1_BOQ-Puma-Rev 2 (04June, 2008) 2 2 3 2" xfId="34909"/>
    <cellStyle name="T_NHUA TAN HOA 10-6_Du toan BONFIGLIOLI-071126_puma 16.1_BOQ-Puma-Rev 2 (04June, 2008) 2 2 4" xfId="34910"/>
    <cellStyle name="T_NHUA TAN HOA 10-6_Du toan BONFIGLIOLI-071126_puma 16.1_BOQ-Puma-Rev 2 (04June, 2008) 2 2 4 2" xfId="30762"/>
    <cellStyle name="T_NHUA TAN HOA 10-6_Du toan BONFIGLIOLI-071126_puma 16.1_BOQ-Puma-Rev 2 (04June, 2008) 2 2 5" xfId="26080"/>
    <cellStyle name="T_NHUA TAN HOA 10-6_Du toan BONFIGLIOLI-071126_puma 16.1_BOQ-Puma-Rev 2 (04June, 2008) 2 2 5 2" xfId="29850"/>
    <cellStyle name="T_NHUA TAN HOA 10-6_Du toan BONFIGLIOLI-071126_puma 16.1_BOQ-Puma-Rev 2 (04June, 2008) 2 2 6" xfId="10294"/>
    <cellStyle name="T_NHUA TAN HOA 10-6_Du toan BONFIGLIOLI-071126_puma 16.1_BOQ-Puma-Rev 2 (04June, 2008) 2 2 6 2" xfId="5442"/>
    <cellStyle name="T_NHUA TAN HOA 10-6_Du toan BONFIGLIOLI-071126_puma 16.1_BOQ-Puma-Rev 2 (04June, 2008) 2 2 7" xfId="4429"/>
    <cellStyle name="T_NHUA TAN HOA 10-6_Du toan BONFIGLIOLI-071126_puma 16.1_BOQ-Puma-Rev 2 (04June, 2008) 2 3" xfId="34911"/>
    <cellStyle name="T_NHUA TAN HOA 10-6_Du toan BONFIGLIOLI-071126_puma 16.1_BOQ-Puma-Rev 2 (04June, 2008) 2 3 2" xfId="31943"/>
    <cellStyle name="T_NHUA TAN HOA 10-6_Du toan BONFIGLIOLI-071126_puma 16.1_BOQ-Puma-Rev 2 (04June, 2008) 2 3 2 2" xfId="31946"/>
    <cellStyle name="T_NHUA TAN HOA 10-6_Du toan BONFIGLIOLI-071126_puma 16.1_BOQ-Puma-Rev 2 (04June, 2008) 2 3 3" xfId="31948"/>
    <cellStyle name="T_NHUA TAN HOA 10-6_Du toan BONFIGLIOLI-071126_puma 16.1_BOQ-Puma-Rev 2 (04June, 2008) 2 3 3 2" xfId="31950"/>
    <cellStyle name="T_NHUA TAN HOA 10-6_Du toan BONFIGLIOLI-071126_puma 16.1_BOQ-Puma-Rev 2 (04June, 2008) 2 3 4" xfId="19357"/>
    <cellStyle name="T_NHUA TAN HOA 10-6_Du toan BONFIGLIOLI-071126_puma 16.1_BOQ-Puma-Rev 2 (04June, 2008) 2 3 4 2" xfId="31952"/>
    <cellStyle name="T_NHUA TAN HOA 10-6_Du toan BONFIGLIOLI-071126_puma 16.1_BOQ-Puma-Rev 2 (04June, 2008) 2 3 5" xfId="26085"/>
    <cellStyle name="T_NHUA TAN HOA 10-6_Du toan BONFIGLIOLI-071126_puma 16.1_BOQ-Puma-Rev 2 (04June, 2008) 2 3 5 2" xfId="34912"/>
    <cellStyle name="T_NHUA TAN HOA 10-6_Du toan BONFIGLIOLI-071126_puma 16.1_BOQ-Puma-Rev 2 (04June, 2008) 2 3 6" xfId="10328"/>
    <cellStyle name="T_NHUA TAN HOA 10-6_Du toan BONFIGLIOLI-071126_puma 16.1_BOQ-Puma-Rev 2 (04June, 2008) 2 3 6 2" xfId="10330"/>
    <cellStyle name="T_NHUA TAN HOA 10-6_Du toan BONFIGLIOLI-071126_puma 16.1_BOQ-Puma-Rev 2 (04June, 2008) 2 3 7" xfId="10332"/>
    <cellStyle name="T_NHUA TAN HOA 10-6_Du toan BONFIGLIOLI-071126_puma 16.1_BOQ-Puma-Rev 2 (04June, 2008) 2 4" xfId="34913"/>
    <cellStyle name="T_NHUA TAN HOA 10-6_Du toan BONFIGLIOLI-071126_puma 16.1_BOQ-Puma-Rev 2 (04June, 2008) 2 4 2" xfId="31960"/>
    <cellStyle name="T_NHUA TAN HOA 10-6_Du toan BONFIGLIOLI-071126_puma 16.1_BOQ-Puma-Rev 2 (04June, 2008) 2 5" xfId="34914"/>
    <cellStyle name="T_NHUA TAN HOA 10-6_Du toan BONFIGLIOLI-071126_puma 16.1_BOQ-Puma-Rev 2 (04June, 2008) 2 5 2" xfId="29219"/>
    <cellStyle name="T_NHUA TAN HOA 10-6_Du toan BONFIGLIOLI-071126_puma 16.1_BOQ-Puma-Rev 2 (04June, 2008) 2 6" xfId="34916"/>
    <cellStyle name="T_NHUA TAN HOA 10-6_Du toan BONFIGLIOLI-071126_puma 16.1_BOQ-Puma-Rev 2 (04June, 2008) 2 6 2" xfId="29233"/>
    <cellStyle name="T_NHUA TAN HOA 10-6_Du toan BONFIGLIOLI-071126_puma 16.1_BOQ-Puma-Rev 2 (04June, 2008) 2 7" xfId="34917"/>
    <cellStyle name="T_NHUA TAN HOA 10-6_Du toan BONFIGLIOLI-071126_puma 16.1_BOQ-Puma-Rev 2 (04June, 2008) 2 7 2" xfId="34918"/>
    <cellStyle name="T_NHUA TAN HOA 10-6_Du toan BONFIGLIOLI-071126_puma 16.1_BOQ-Puma-Rev 2 (04June, 2008) 2 8" xfId="18883"/>
    <cellStyle name="T_NHUA TAN HOA 10-6_Du toan BONFIGLIOLI-071126_puma 16.1_BOQ-Puma-Rev 2 (04June, 2008) 2 8 2" xfId="16686"/>
    <cellStyle name="T_NHUA TAN HOA 10-6_Du toan BONFIGLIOLI-071126_puma 16.1_BOQ-Puma-Rev 2 (04June, 2008) 3" xfId="34920"/>
    <cellStyle name="T_NHUA TAN HOA 10-6_Du toan BONFIGLIOLI-071126_puma 16.1_BOQ-Puma-Rev 2 (04June, 2008) 3 2" xfId="34921"/>
    <cellStyle name="T_NHUA TAN HOA 10-6_Du toan BONFIGLIOLI-071126_puma 16.1_BOQ-Puma-Rev 2 (04June, 2008) 3 2 2" xfId="13958"/>
    <cellStyle name="T_NHUA TAN HOA 10-6_Du toan BONFIGLIOLI-071126_puma 16.1_BOQ-Puma-Rev 2 (04June, 2008) 3 2 2 2" xfId="13960"/>
    <cellStyle name="T_NHUA TAN HOA 10-6_Du toan BONFIGLIOLI-071126_puma 16.1_BOQ-Puma-Rev 2 (04June, 2008) 3 2 3" xfId="13962"/>
    <cellStyle name="T_NHUA TAN HOA 10-6_Du toan BONFIGLIOLI-071126_puma 16.1_BOQ-Puma-Rev 2 (04June, 2008) 3 2 3 2" xfId="3090"/>
    <cellStyle name="T_NHUA TAN HOA 10-6_Du toan BONFIGLIOLI-071126_puma 16.1_BOQ-Puma-Rev 2 (04June, 2008) 3 2 4" xfId="13965"/>
    <cellStyle name="T_NHUA TAN HOA 10-6_Du toan BONFIGLIOLI-071126_puma 16.1_BOQ-Puma-Rev 2 (04June, 2008) 3 2 4 2" xfId="13968"/>
    <cellStyle name="T_NHUA TAN HOA 10-6_Du toan BONFIGLIOLI-071126_puma 16.1_BOQ-Puma-Rev 2 (04June, 2008) 3 2 5" xfId="244"/>
    <cellStyle name="T_NHUA TAN HOA 10-6_Du toan BONFIGLIOLI-071126_puma 16.1_BOQ-Puma-Rev 2 (04June, 2008) 3 2 5 2" xfId="13971"/>
    <cellStyle name="T_NHUA TAN HOA 10-6_Du toan BONFIGLIOLI-071126_puma 16.1_BOQ-Puma-Rev 2 (04June, 2008) 3 2 6" xfId="682"/>
    <cellStyle name="T_NHUA TAN HOA 10-6_Du toan BONFIGLIOLI-071126_puma 16.1_BOQ-Puma-Rev 2 (04June, 2008) 3 2 6 2" xfId="10377"/>
    <cellStyle name="T_NHUA TAN HOA 10-6_Du toan BONFIGLIOLI-071126_puma 16.1_BOQ-Puma-Rev 2 (04June, 2008) 3 2 7" xfId="2527"/>
    <cellStyle name="T_NHUA TAN HOA 10-6_Du toan BONFIGLIOLI-071126_puma 16.1_BOQ-Puma-Rev 2 (04June, 2008) 3 3" xfId="1666"/>
    <cellStyle name="T_NHUA TAN HOA 10-6_Du toan BONFIGLIOLI-071126_puma 16.1_BOQ-Puma-Rev 2 (04June, 2008) 3 3 2" xfId="34922"/>
    <cellStyle name="T_NHUA TAN HOA 10-6_Du toan BONFIGLIOLI-071126_puma 16.1_BOQ-Puma-Rev 2 (04June, 2008) 3 3 2 2" xfId="697"/>
    <cellStyle name="T_NHUA TAN HOA 10-6_Du toan BONFIGLIOLI-071126_puma 16.1_BOQ-Puma-Rev 2 (04June, 2008) 3 3 3" xfId="34923"/>
    <cellStyle name="T_NHUA TAN HOA 10-6_Du toan BONFIGLIOLI-071126_puma 16.1_BOQ-Puma-Rev 2 (04June, 2008) 3 3 3 2" xfId="34926"/>
    <cellStyle name="T_NHUA TAN HOA 10-6_Du toan BONFIGLIOLI-071126_puma 16.1_BOQ-Puma-Rev 2 (04June, 2008) 3 3 4" xfId="34927"/>
    <cellStyle name="T_NHUA TAN HOA 10-6_Du toan BONFIGLIOLI-071126_puma 16.1_BOQ-Puma-Rev 2 (04June, 2008) 3 3 4 2" xfId="34929"/>
    <cellStyle name="T_NHUA TAN HOA 10-6_Du toan BONFIGLIOLI-071126_puma 16.1_BOQ-Puma-Rev 2 (04June, 2008) 3 3 5" xfId="26122"/>
    <cellStyle name="T_NHUA TAN HOA 10-6_Du toan BONFIGLIOLI-071126_puma 16.1_BOQ-Puma-Rev 2 (04June, 2008) 3 3 5 2" xfId="34931"/>
    <cellStyle name="T_NHUA TAN HOA 10-6_Du toan BONFIGLIOLI-071126_puma 16.1_BOQ-Puma-Rev 2 (04June, 2008) 3 3 6" xfId="10406"/>
    <cellStyle name="T_NHUA TAN HOA 10-6_Du toan BONFIGLIOLI-071126_puma 16.1_BOQ-Puma-Rev 2 (04June, 2008) 3 3 6 2" xfId="6554"/>
    <cellStyle name="T_NHUA TAN HOA 10-6_Du toan BONFIGLIOLI-071126_puma 16.1_BOQ-Puma-Rev 2 (04June, 2008) 3 3 7" xfId="6618"/>
    <cellStyle name="T_NHUA TAN HOA 10-6_Du toan BONFIGLIOLI-071126_puma 16.1_BOQ-Puma-Rev 2 (04June, 2008) 3 4" xfId="1865"/>
    <cellStyle name="T_NHUA TAN HOA 10-6_Du toan BONFIGLIOLI-071126_puma 16.1_BOQ-Puma-Rev 2 (04June, 2008) 3 4 2" xfId="34932"/>
    <cellStyle name="T_NHUA TAN HOA 10-6_Du toan BONFIGLIOLI-071126_puma 16.1_BOQ-Puma-Rev 2 (04June, 2008) 3 5" xfId="2119"/>
    <cellStyle name="T_NHUA TAN HOA 10-6_Du toan BONFIGLIOLI-071126_puma 16.1_BOQ-Puma-Rev 2 (04June, 2008) 3 5 2" xfId="29243"/>
    <cellStyle name="T_NHUA TAN HOA 10-6_Du toan BONFIGLIOLI-071126_puma 16.1_BOQ-Puma-Rev 2 (04June, 2008) 3 6" xfId="2235"/>
    <cellStyle name="T_NHUA TAN HOA 10-6_Du toan BONFIGLIOLI-071126_puma 16.1_BOQ-Puma-Rev 2 (04June, 2008) 3 6 2" xfId="29258"/>
    <cellStyle name="T_NHUA TAN HOA 10-6_Du toan BONFIGLIOLI-071126_puma 16.1_BOQ-Puma-Rev 2 (04June, 2008) 3 7" xfId="2327"/>
    <cellStyle name="T_NHUA TAN HOA 10-6_Du toan BONFIGLIOLI-071126_puma 16.1_BOQ-Puma-Rev 2 (04June, 2008) 3 7 2" xfId="144"/>
    <cellStyle name="T_NHUA TAN HOA 10-6_Du toan BONFIGLIOLI-071126_puma 16.1_BOQ-Puma-Rev 2 (04June, 2008) 3 8" xfId="18888"/>
    <cellStyle name="T_NHUA TAN HOA 10-6_Du toan BONFIGLIOLI-071126_puma 16.1_BOQ-Puma-Rev 2 (04June, 2008) 3 8 2" xfId="16813"/>
    <cellStyle name="T_NHUA TAN HOA 10-6_Du toan BONFIGLIOLI-071126_puma 16.1_BOQ-Puma-Rev 2 (04June, 2008) 4" xfId="11668"/>
    <cellStyle name="T_NHUA TAN HOA 10-6_Du toan BONFIGLIOLI-071126_puma 16.1_BOQ-Puma-Rev 2 (04June, 2008) 4 2" xfId="34933"/>
    <cellStyle name="T_NHUA TAN HOA 10-6_Du toan BONFIGLIOLI-071126_puma 16.1_BOQ-Puma-Rev 2 (04June, 2008) 4 2 2" xfId="18881"/>
    <cellStyle name="T_NHUA TAN HOA 10-6_Du toan BONFIGLIOLI-071126_puma 16.1_BOQ-Puma-Rev 2 (04June, 2008) 4 3" xfId="34934"/>
    <cellStyle name="T_NHUA TAN HOA 10-6_Du toan BONFIGLIOLI-071126_puma 16.1_BOQ-Puma-Rev 2 (04June, 2008) 4 3 2" xfId="18910"/>
    <cellStyle name="T_NHUA TAN HOA 10-6_Du toan BONFIGLIOLI-071126_puma 16.1_BOQ-Puma-Rev 2 (04June, 2008) 4 4" xfId="34935"/>
    <cellStyle name="T_NHUA TAN HOA 10-6_Du toan BONFIGLIOLI-071126_puma 16.1_BOQ-Puma-Rev 2 (04June, 2008) 4 4 2" xfId="18930"/>
    <cellStyle name="T_NHUA TAN HOA 10-6_Du toan BONFIGLIOLI-071126_puma 16.1_BOQ-Puma-Rev 2 (04June, 2008) 4 5" xfId="34936"/>
    <cellStyle name="T_NHUA TAN HOA 10-6_Du toan BONFIGLIOLI-071126_puma 16.1_BOQ-Puma-Rev 2 (04June, 2008) 4 5 2" xfId="17668"/>
    <cellStyle name="T_NHUA TAN HOA 10-6_Du toan BONFIGLIOLI-071126_puma 16.1_BOQ-Puma-Rev 2 (04June, 2008) 4 6" xfId="34938"/>
    <cellStyle name="T_NHUA TAN HOA 10-6_Du toan BONFIGLIOLI-071126_puma 16.1_BOQ-Puma-Rev 2 (04June, 2008) 4 6 2" xfId="34940"/>
    <cellStyle name="T_NHUA TAN HOA 10-6_Du toan BONFIGLIOLI-071126_puma 16.1_BOQ-Puma-Rev 2 (04June, 2008) 4 7" xfId="34941"/>
    <cellStyle name="T_NHUA TAN HOA 10-6_Du toan BONFIGLIOLI-071126_puma 16.1_BOQ-Puma-Rev 2 (04June, 2008) 5" xfId="11675"/>
    <cellStyle name="T_NHUA TAN HOA 10-6_Du toan BONFIGLIOLI-071126_puma 16.1_BOQ-Puma-Rev 2 (04June, 2008) 5 2" xfId="34942"/>
    <cellStyle name="T_NHUA TAN HOA 10-6_Du toan BONFIGLIOLI-071126_puma 16.1_BOQ-Puma-Rev 2 (04June, 2008) 5 2 2" xfId="34943"/>
    <cellStyle name="T_NHUA TAN HOA 10-6_Du toan BONFIGLIOLI-071126_puma 16.1_BOQ-Puma-Rev 2 (04June, 2008) 5 3" xfId="34944"/>
    <cellStyle name="T_NHUA TAN HOA 10-6_Du toan BONFIGLIOLI-071126_puma 16.1_BOQ-Puma-Rev 2 (04June, 2008) 5 3 2" xfId="34945"/>
    <cellStyle name="T_NHUA TAN HOA 10-6_Du toan BONFIGLIOLI-071126_puma 16.1_BOQ-Puma-Rev 2 (04June, 2008) 5 4" xfId="34946"/>
    <cellStyle name="T_NHUA TAN HOA 10-6_Du toan BONFIGLIOLI-071126_puma 16.1_BOQ-Puma-Rev 2 (04June, 2008) 5 4 2" xfId="34947"/>
    <cellStyle name="T_NHUA TAN HOA 10-6_Du toan BONFIGLIOLI-071126_puma 16.1_BOQ-Puma-Rev 2 (04June, 2008) 5 5" xfId="34948"/>
    <cellStyle name="T_NHUA TAN HOA 10-6_Du toan BONFIGLIOLI-071126_puma 16.1_BOQ-Puma-Rev 2 (04June, 2008) 5 5 2" xfId="34949"/>
    <cellStyle name="T_NHUA TAN HOA 10-6_Du toan BONFIGLIOLI-071126_puma 16.1_BOQ-Puma-Rev 2 (04June, 2008) 5 6" xfId="18340"/>
    <cellStyle name="T_NHUA TAN HOA 10-6_Du toan BONFIGLIOLI-071126_puma 16.1_BOQ-Puma-Rev 2 (04June, 2008) 5 6 2" xfId="34950"/>
    <cellStyle name="T_NHUA TAN HOA 10-6_Du toan BONFIGLIOLI-071126_puma 16.1_BOQ-Puma-Rev 2 (04June, 2008) 5 7" xfId="34951"/>
    <cellStyle name="T_NHUA TAN HOA 10-6_Du toan BONFIGLIOLI-071126_puma 16.1_BOQ-Puma-Rev 2 (04June, 2008) 6" xfId="28064"/>
    <cellStyle name="T_NHUA TAN HOA 10-6_Du toan BONFIGLIOLI-071126_puma 16.1_BOQ-Puma-Rev 2 (04June, 2008) 6 2" xfId="34952"/>
    <cellStyle name="T_NHUA TAN HOA 10-6_Du toan BONFIGLIOLI-071126_puma 16.1_BOQ-Puma-Rev 2 (04June, 2008) 6 2 2" xfId="22543"/>
    <cellStyle name="T_NHUA TAN HOA 10-6_Du toan BONFIGLIOLI-071126_puma 16.1_BOQ-Puma-Rev 2 (04June, 2008) 6 3" xfId="34953"/>
    <cellStyle name="T_NHUA TAN HOA 10-6_Du toan BONFIGLIOLI-071126_puma 16.1_BOQ-Puma-Rev 2 (04June, 2008) 6 3 2" xfId="34954"/>
    <cellStyle name="T_NHUA TAN HOA 10-6_Du toan BONFIGLIOLI-071126_puma 16.1_BOQ-Puma-Rev 2 (04June, 2008) 6 4" xfId="34956"/>
    <cellStyle name="T_NHUA TAN HOA 10-6_Du toan BONFIGLIOLI-071126_puma 16.1_BOQ-Puma-Rev 2 (04June, 2008) 6 4 2" xfId="34957"/>
    <cellStyle name="T_NHUA TAN HOA 10-6_Du toan BONFIGLIOLI-071126_puma 16.1_BOQ-Puma-Rev 2 (04June, 2008) 6 5" xfId="34959"/>
    <cellStyle name="T_NHUA TAN HOA 10-6_Du toan BONFIGLIOLI-071126_puma 16.1_BOQ-Puma-Rev 2 (04June, 2008) 6 5 2" xfId="3252"/>
    <cellStyle name="T_NHUA TAN HOA 10-6_Du toan BONFIGLIOLI-071126_puma 16.1_BOQ-Puma-Rev 2 (04June, 2008) 6 6" xfId="18344"/>
    <cellStyle name="T_NHUA TAN HOA 10-6_Du toan BONFIGLIOLI-071126_puma 16.1_BOQ-Puma-Rev 2 (04June, 2008) 6 6 2" xfId="34960"/>
    <cellStyle name="T_NHUA TAN HOA 10-6_Du toan BONFIGLIOLI-071126_puma 16.1_BOQ-Puma-Rev 2 (04June, 2008) 6 7" xfId="34962"/>
    <cellStyle name="T_NHUA TAN HOA 10-6_Du toan BONFIGLIOLI-071126_puma 16.1_BOQ-Puma-Rev 2 (04June, 2008) 7" xfId="5055"/>
    <cellStyle name="T_NHUA TAN HOA 10-6_Du toan BONFIGLIOLI-071126_puma 16.1_BOQ-Puma-Rev 2 (04June, 2008) 7 2" xfId="34964"/>
    <cellStyle name="T_NHUA TAN HOA 10-6_Du toan BONFIGLIOLI-071126_puma 16.1_BOQ-Puma-Rev 2 (04June, 2008) 8" xfId="30245"/>
    <cellStyle name="T_NHUA TAN HOA 10-6_Du toan BONFIGLIOLI-071126_puma 16.1_BOQ-Puma-Rev 2 (04June, 2008) 8 2" xfId="30247"/>
    <cellStyle name="T_NHUA TAN HOA 10-6_Du toan BONFIGLIOLI-071126_puma 16.1_BOQ-Puma-Rev 2 (04June, 2008) 9" xfId="9625"/>
    <cellStyle name="T_NHUA TAN HOA 10-6_Du toan BONFIGLIOLI-071126_puma 16.1_BOQ-Puma-Rev 2 (04June, 2008) 9 2" xfId="30288"/>
    <cellStyle name="T_NHUA TAN HOA 10-6_Du toan BONFIGLIOLI-071126_puma 16.1_BOQ-Puma-Rev 3" xfId="34965"/>
    <cellStyle name="T_NHUA TAN HOA 10-6_Du toan BONFIGLIOLI-071126_puma 16.1_BOQ-Puma-Rev 3 10" xfId="34966"/>
    <cellStyle name="T_NHUA TAN HOA 10-6_Du toan BONFIGLIOLI-071126_puma 16.1_BOQ-Puma-Rev 3 10 2" xfId="2958"/>
    <cellStyle name="T_NHUA TAN HOA 10-6_Du toan BONFIGLIOLI-071126_puma 16.1_BOQ-Puma-Rev 3 11" xfId="4552"/>
    <cellStyle name="T_NHUA TAN HOA 10-6_Du toan BONFIGLIOLI-071126_puma 16.1_BOQ-Puma-Rev 3 11 2" xfId="34967"/>
    <cellStyle name="T_NHUA TAN HOA 10-6_Du toan BONFIGLIOLI-071126_puma 16.1_BOQ-Puma-Rev 3 2" xfId="34968"/>
    <cellStyle name="T_NHUA TAN HOA 10-6_Du toan BONFIGLIOLI-071126_puma 16.1_BOQ-Puma-Rev 3 2 2" xfId="34969"/>
    <cellStyle name="T_NHUA TAN HOA 10-6_Du toan BONFIGLIOLI-071126_puma 16.1_BOQ-Puma-Rev 3 2 2 2" xfId="10366"/>
    <cellStyle name="T_NHUA TAN HOA 10-6_Du toan BONFIGLIOLI-071126_puma 16.1_BOQ-Puma-Rev 3 2 2 2 2" xfId="8153"/>
    <cellStyle name="T_NHUA TAN HOA 10-6_Du toan BONFIGLIOLI-071126_puma 16.1_BOQ-Puma-Rev 3 2 2 3" xfId="10371"/>
    <cellStyle name="T_NHUA TAN HOA 10-6_Du toan BONFIGLIOLI-071126_puma 16.1_BOQ-Puma-Rev 3 2 2 3 2" xfId="2936"/>
    <cellStyle name="T_NHUA TAN HOA 10-6_Du toan BONFIGLIOLI-071126_puma 16.1_BOQ-Puma-Rev 3 2 2 4" xfId="27072"/>
    <cellStyle name="T_NHUA TAN HOA 10-6_Du toan BONFIGLIOLI-071126_puma 16.1_BOQ-Puma-Rev 3 2 2 4 2" xfId="34970"/>
    <cellStyle name="T_NHUA TAN HOA 10-6_Du toan BONFIGLIOLI-071126_puma 16.1_BOQ-Puma-Rev 3 2 2 5" xfId="17307"/>
    <cellStyle name="T_NHUA TAN HOA 10-6_Du toan BONFIGLIOLI-071126_puma 16.1_BOQ-Puma-Rev 3 2 2 5 2" xfId="34971"/>
    <cellStyle name="T_NHUA TAN HOA 10-6_Du toan BONFIGLIOLI-071126_puma 16.1_BOQ-Puma-Rev 3 2 2 6" xfId="34972"/>
    <cellStyle name="T_NHUA TAN HOA 10-6_Du toan BONFIGLIOLI-071126_puma 16.1_BOQ-Puma-Rev 3 2 2 6 2" xfId="34974"/>
    <cellStyle name="T_NHUA TAN HOA 10-6_Du toan BONFIGLIOLI-071126_puma 16.1_BOQ-Puma-Rev 3 2 2 7" xfId="27109"/>
    <cellStyle name="T_NHUA TAN HOA 10-6_Du toan BONFIGLIOLI-071126_puma 16.1_BOQ-Puma-Rev 3 2 3" xfId="10643"/>
    <cellStyle name="T_NHUA TAN HOA 10-6_Du toan BONFIGLIOLI-071126_puma 16.1_BOQ-Puma-Rev 3 2 3 2" xfId="4110"/>
    <cellStyle name="T_NHUA TAN HOA 10-6_Du toan BONFIGLIOLI-071126_puma 16.1_BOQ-Puma-Rev 3 2 3 2 2" xfId="10423"/>
    <cellStyle name="T_NHUA TAN HOA 10-6_Du toan BONFIGLIOLI-071126_puma 16.1_BOQ-Puma-Rev 3 2 3 3" xfId="10426"/>
    <cellStyle name="T_NHUA TAN HOA 10-6_Du toan BONFIGLIOLI-071126_puma 16.1_BOQ-Puma-Rev 3 2 3 3 2" xfId="3461"/>
    <cellStyle name="T_NHUA TAN HOA 10-6_Du toan BONFIGLIOLI-071126_puma 16.1_BOQ-Puma-Rev 3 2 3 4" xfId="27075"/>
    <cellStyle name="T_NHUA TAN HOA 10-6_Du toan BONFIGLIOLI-071126_puma 16.1_BOQ-Puma-Rev 3 2 3 4 2" xfId="34975"/>
    <cellStyle name="T_NHUA TAN HOA 10-6_Du toan BONFIGLIOLI-071126_puma 16.1_BOQ-Puma-Rev 3 2 3 5" xfId="17310"/>
    <cellStyle name="T_NHUA TAN HOA 10-6_Du toan BONFIGLIOLI-071126_puma 16.1_BOQ-Puma-Rev 3 2 3 5 2" xfId="34976"/>
    <cellStyle name="T_NHUA TAN HOA 10-6_Du toan BONFIGLIOLI-071126_puma 16.1_BOQ-Puma-Rev 3 2 3 6" xfId="34977"/>
    <cellStyle name="T_NHUA TAN HOA 10-6_Du toan BONFIGLIOLI-071126_puma 16.1_BOQ-Puma-Rev 3 2 3 6 2" xfId="34979"/>
    <cellStyle name="T_NHUA TAN HOA 10-6_Du toan BONFIGLIOLI-071126_puma 16.1_BOQ-Puma-Rev 3 2 3 7" xfId="27111"/>
    <cellStyle name="T_NHUA TAN HOA 10-6_Du toan BONFIGLIOLI-071126_puma 16.1_BOQ-Puma-Rev 3 2 4" xfId="34980"/>
    <cellStyle name="T_NHUA TAN HOA 10-6_Du toan BONFIGLIOLI-071126_puma 16.1_BOQ-Puma-Rev 3 2 4 2" xfId="34981"/>
    <cellStyle name="T_NHUA TAN HOA 10-6_Du toan BONFIGLIOLI-071126_puma 16.1_BOQ-Puma-Rev 3 2 5" xfId="34982"/>
    <cellStyle name="T_NHUA TAN HOA 10-6_Du toan BONFIGLIOLI-071126_puma 16.1_BOQ-Puma-Rev 3 2 5 2" xfId="34984"/>
    <cellStyle name="T_NHUA TAN HOA 10-6_Du toan BONFIGLIOLI-071126_puma 16.1_BOQ-Puma-Rev 3 2 6" xfId="25592"/>
    <cellStyle name="T_NHUA TAN HOA 10-6_Du toan BONFIGLIOLI-071126_puma 16.1_BOQ-Puma-Rev 3 2 6 2" xfId="34985"/>
    <cellStyle name="T_NHUA TAN HOA 10-6_Du toan BONFIGLIOLI-071126_puma 16.1_BOQ-Puma-Rev 3 2 7" xfId="34986"/>
    <cellStyle name="T_NHUA TAN HOA 10-6_Du toan BONFIGLIOLI-071126_puma 16.1_BOQ-Puma-Rev 3 2 7 2" xfId="815"/>
    <cellStyle name="T_NHUA TAN HOA 10-6_Du toan BONFIGLIOLI-071126_puma 16.1_BOQ-Puma-Rev 3 2 8" xfId="23263"/>
    <cellStyle name="T_NHUA TAN HOA 10-6_Du toan BONFIGLIOLI-071126_puma 16.1_BOQ-Puma-Rev 3 2 8 2" xfId="21177"/>
    <cellStyle name="T_NHUA TAN HOA 10-6_Du toan BONFIGLIOLI-071126_puma 16.1_BOQ-Puma-Rev 3 3" xfId="34987"/>
    <cellStyle name="T_NHUA TAN HOA 10-6_Du toan BONFIGLIOLI-071126_puma 16.1_BOQ-Puma-Rev 3 3 2" xfId="34988"/>
    <cellStyle name="T_NHUA TAN HOA 10-6_Du toan BONFIGLIOLI-071126_puma 16.1_BOQ-Puma-Rev 3 3 2 2" xfId="10522"/>
    <cellStyle name="T_NHUA TAN HOA 10-6_Du toan BONFIGLIOLI-071126_puma 16.1_BOQ-Puma-Rev 3 3 2 2 2" xfId="7193"/>
    <cellStyle name="T_NHUA TAN HOA 10-6_Du toan BONFIGLIOLI-071126_puma 16.1_BOQ-Puma-Rev 3 3 2 3" xfId="10526"/>
    <cellStyle name="T_NHUA TAN HOA 10-6_Du toan BONFIGLIOLI-071126_puma 16.1_BOQ-Puma-Rev 3 3 2 3 2" xfId="34989"/>
    <cellStyle name="T_NHUA TAN HOA 10-6_Du toan BONFIGLIOLI-071126_puma 16.1_BOQ-Puma-Rev 3 3 2 4" xfId="26529"/>
    <cellStyle name="T_NHUA TAN HOA 10-6_Du toan BONFIGLIOLI-071126_puma 16.1_BOQ-Puma-Rev 3 3 2 4 2" xfId="26531"/>
    <cellStyle name="T_NHUA TAN HOA 10-6_Du toan BONFIGLIOLI-071126_puma 16.1_BOQ-Puma-Rev 3 3 2 5" xfId="26547"/>
    <cellStyle name="T_NHUA TAN HOA 10-6_Du toan BONFIGLIOLI-071126_puma 16.1_BOQ-Puma-Rev 3 3 2 5 2" xfId="26549"/>
    <cellStyle name="T_NHUA TAN HOA 10-6_Du toan BONFIGLIOLI-071126_puma 16.1_BOQ-Puma-Rev 3 3 2 6" xfId="26566"/>
    <cellStyle name="T_NHUA TAN HOA 10-6_Du toan BONFIGLIOLI-071126_puma 16.1_BOQ-Puma-Rev 3 3 2 6 2" xfId="26569"/>
    <cellStyle name="T_NHUA TAN HOA 10-6_Du toan BONFIGLIOLI-071126_puma 16.1_BOQ-Puma-Rev 3 3 2 7" xfId="26572"/>
    <cellStyle name="T_NHUA TAN HOA 10-6_Du toan BONFIGLIOLI-071126_puma 16.1_BOQ-Puma-Rev 3 3 3" xfId="34990"/>
    <cellStyle name="T_NHUA TAN HOA 10-6_Du toan BONFIGLIOLI-071126_puma 16.1_BOQ-Puma-Rev 3 3 3 2" xfId="6757"/>
    <cellStyle name="T_NHUA TAN HOA 10-6_Du toan BONFIGLIOLI-071126_puma 16.1_BOQ-Puma-Rev 3 3 3 2 2" xfId="10580"/>
    <cellStyle name="T_NHUA TAN HOA 10-6_Du toan BONFIGLIOLI-071126_puma 16.1_BOQ-Puma-Rev 3 3 3 3" xfId="10584"/>
    <cellStyle name="T_NHUA TAN HOA 10-6_Du toan BONFIGLIOLI-071126_puma 16.1_BOQ-Puma-Rev 3 3 3 3 2" xfId="21681"/>
    <cellStyle name="T_NHUA TAN HOA 10-6_Du toan BONFIGLIOLI-071126_puma 16.1_BOQ-Puma-Rev 3 3 3 4" xfId="26590"/>
    <cellStyle name="T_NHUA TAN HOA 10-6_Du toan BONFIGLIOLI-071126_puma 16.1_BOQ-Puma-Rev 3 3 3 4 2" xfId="24315"/>
    <cellStyle name="T_NHUA TAN HOA 10-6_Du toan BONFIGLIOLI-071126_puma 16.1_BOQ-Puma-Rev 3 3 3 5" xfId="26592"/>
    <cellStyle name="T_NHUA TAN HOA 10-6_Du toan BONFIGLIOLI-071126_puma 16.1_BOQ-Puma-Rev 3 3 3 5 2" xfId="1894"/>
    <cellStyle name="T_NHUA TAN HOA 10-6_Du toan BONFIGLIOLI-071126_puma 16.1_BOQ-Puma-Rev 3 3 3 6" xfId="26596"/>
    <cellStyle name="T_NHUA TAN HOA 10-6_Du toan BONFIGLIOLI-071126_puma 16.1_BOQ-Puma-Rev 3 3 3 6 2" xfId="10868"/>
    <cellStyle name="T_NHUA TAN HOA 10-6_Du toan BONFIGLIOLI-071126_puma 16.1_BOQ-Puma-Rev 3 3 3 7" xfId="5979"/>
    <cellStyle name="T_NHUA TAN HOA 10-6_Du toan BONFIGLIOLI-071126_puma 16.1_BOQ-Puma-Rev 3 3 4" xfId="34991"/>
    <cellStyle name="T_NHUA TAN HOA 10-6_Du toan BONFIGLIOLI-071126_puma 16.1_BOQ-Puma-Rev 3 3 4 2" xfId="34992"/>
    <cellStyle name="T_NHUA TAN HOA 10-6_Du toan BONFIGLIOLI-071126_puma 16.1_BOQ-Puma-Rev 3 3 5" xfId="34993"/>
    <cellStyle name="T_NHUA TAN HOA 10-6_Du toan BONFIGLIOLI-071126_puma 16.1_BOQ-Puma-Rev 3 3 5 2" xfId="34995"/>
    <cellStyle name="T_NHUA TAN HOA 10-6_Du toan BONFIGLIOLI-071126_puma 16.1_BOQ-Puma-Rev 3 3 6" xfId="25594"/>
    <cellStyle name="T_NHUA TAN HOA 10-6_Du toan BONFIGLIOLI-071126_puma 16.1_BOQ-Puma-Rev 3 3 6 2" xfId="6055"/>
    <cellStyle name="T_NHUA TAN HOA 10-6_Du toan BONFIGLIOLI-071126_puma 16.1_BOQ-Puma-Rev 3 3 7" xfId="1210"/>
    <cellStyle name="T_NHUA TAN HOA 10-6_Du toan BONFIGLIOLI-071126_puma 16.1_BOQ-Puma-Rev 3 3 7 2" xfId="34996"/>
    <cellStyle name="T_NHUA TAN HOA 10-6_Du toan BONFIGLIOLI-071126_puma 16.1_BOQ-Puma-Rev 3 3 8" xfId="11066"/>
    <cellStyle name="T_NHUA TAN HOA 10-6_Du toan BONFIGLIOLI-071126_puma 16.1_BOQ-Puma-Rev 3 3 8 2" xfId="34997"/>
    <cellStyle name="T_NHUA TAN HOA 10-6_Du toan BONFIGLIOLI-071126_puma 16.1_BOQ-Puma-Rev 3 4" xfId="34998"/>
    <cellStyle name="T_NHUA TAN HOA 10-6_Du toan BONFIGLIOLI-071126_puma 16.1_BOQ-Puma-Rev 3 4 2" xfId="34999"/>
    <cellStyle name="T_NHUA TAN HOA 10-6_Du toan BONFIGLIOLI-071126_puma 16.1_BOQ-Puma-Rev 3 4 2 2" xfId="35001"/>
    <cellStyle name="T_NHUA TAN HOA 10-6_Du toan BONFIGLIOLI-071126_puma 16.1_BOQ-Puma-Rev 3 4 3" xfId="35002"/>
    <cellStyle name="T_NHUA TAN HOA 10-6_Du toan BONFIGLIOLI-071126_puma 16.1_BOQ-Puma-Rev 3 4 3 2" xfId="35004"/>
    <cellStyle name="T_NHUA TAN HOA 10-6_Du toan BONFIGLIOLI-071126_puma 16.1_BOQ-Puma-Rev 3 4 4" xfId="35005"/>
    <cellStyle name="T_NHUA TAN HOA 10-6_Du toan BONFIGLIOLI-071126_puma 16.1_BOQ-Puma-Rev 3 4 4 2" xfId="35006"/>
    <cellStyle name="T_NHUA TAN HOA 10-6_Du toan BONFIGLIOLI-071126_puma 16.1_BOQ-Puma-Rev 3 4 5" xfId="28237"/>
    <cellStyle name="T_NHUA TAN HOA 10-6_Du toan BONFIGLIOLI-071126_puma 16.1_BOQ-Puma-Rev 3 4 5 2" xfId="35007"/>
    <cellStyle name="T_NHUA TAN HOA 10-6_Du toan BONFIGLIOLI-071126_puma 16.1_BOQ-Puma-Rev 3 4 6" xfId="25596"/>
    <cellStyle name="T_NHUA TAN HOA 10-6_Du toan BONFIGLIOLI-071126_puma 16.1_BOQ-Puma-Rev 3 4 6 2" xfId="35008"/>
    <cellStyle name="T_NHUA TAN HOA 10-6_Du toan BONFIGLIOLI-071126_puma 16.1_BOQ-Puma-Rev 3 4 7" xfId="35009"/>
    <cellStyle name="T_NHUA TAN HOA 10-6_Du toan BONFIGLIOLI-071126_puma 16.1_BOQ-Puma-Rev 3 5" xfId="35010"/>
    <cellStyle name="T_NHUA TAN HOA 10-6_Du toan BONFIGLIOLI-071126_puma 16.1_BOQ-Puma-Rev 3 5 2" xfId="35011"/>
    <cellStyle name="T_NHUA TAN HOA 10-6_Du toan BONFIGLIOLI-071126_puma 16.1_BOQ-Puma-Rev 3 5 2 2" xfId="35012"/>
    <cellStyle name="T_NHUA TAN HOA 10-6_Du toan BONFIGLIOLI-071126_puma 16.1_BOQ-Puma-Rev 3 5 3" xfId="35013"/>
    <cellStyle name="T_NHUA TAN HOA 10-6_Du toan BONFIGLIOLI-071126_puma 16.1_BOQ-Puma-Rev 3 5 3 2" xfId="35014"/>
    <cellStyle name="T_NHUA TAN HOA 10-6_Du toan BONFIGLIOLI-071126_puma 16.1_BOQ-Puma-Rev 3 5 4" xfId="35015"/>
    <cellStyle name="T_NHUA TAN HOA 10-6_Du toan BONFIGLIOLI-071126_puma 16.1_BOQ-Puma-Rev 3 5 4 2" xfId="6633"/>
    <cellStyle name="T_NHUA TAN HOA 10-6_Du toan BONFIGLIOLI-071126_puma 16.1_BOQ-Puma-Rev 3 5 5" xfId="4173"/>
    <cellStyle name="T_NHUA TAN HOA 10-6_Du toan BONFIGLIOLI-071126_puma 16.1_BOQ-Puma-Rev 3 5 5 2" xfId="9444"/>
    <cellStyle name="T_NHUA TAN HOA 10-6_Du toan BONFIGLIOLI-071126_puma 16.1_BOQ-Puma-Rev 3 5 6" xfId="25599"/>
    <cellStyle name="T_NHUA TAN HOA 10-6_Du toan BONFIGLIOLI-071126_puma 16.1_BOQ-Puma-Rev 3 5 6 2" xfId="20783"/>
    <cellStyle name="T_NHUA TAN HOA 10-6_Du toan BONFIGLIOLI-071126_puma 16.1_BOQ-Puma-Rev 3 5 7" xfId="35016"/>
    <cellStyle name="T_NHUA TAN HOA 10-6_Du toan BONFIGLIOLI-071126_puma 16.1_BOQ-Puma-Rev 3 6" xfId="34447"/>
    <cellStyle name="T_NHUA TAN HOA 10-6_Du toan BONFIGLIOLI-071126_puma 16.1_BOQ-Puma-Rev 3 6 2" xfId="35017"/>
    <cellStyle name="T_NHUA TAN HOA 10-6_Du toan BONFIGLIOLI-071126_puma 16.1_BOQ-Puma-Rev 3 6 2 2" xfId="35019"/>
    <cellStyle name="T_NHUA TAN HOA 10-6_Du toan BONFIGLIOLI-071126_puma 16.1_BOQ-Puma-Rev 3 6 3" xfId="7151"/>
    <cellStyle name="T_NHUA TAN HOA 10-6_Du toan BONFIGLIOLI-071126_puma 16.1_BOQ-Puma-Rev 3 6 3 2" xfId="35021"/>
    <cellStyle name="T_NHUA TAN HOA 10-6_Du toan BONFIGLIOLI-071126_puma 16.1_BOQ-Puma-Rev 3 6 4" xfId="35023"/>
    <cellStyle name="T_NHUA TAN HOA 10-6_Du toan BONFIGLIOLI-071126_puma 16.1_BOQ-Puma-Rev 3 6 4 2" xfId="4647"/>
    <cellStyle name="T_NHUA TAN HOA 10-6_Du toan BONFIGLIOLI-071126_puma 16.1_BOQ-Puma-Rev 3 6 5" xfId="14650"/>
    <cellStyle name="T_NHUA TAN HOA 10-6_Du toan BONFIGLIOLI-071126_puma 16.1_BOQ-Puma-Rev 3 6 5 2" xfId="9497"/>
    <cellStyle name="T_NHUA TAN HOA 10-6_Du toan BONFIGLIOLI-071126_puma 16.1_BOQ-Puma-Rev 3 6 6" xfId="35025"/>
    <cellStyle name="T_NHUA TAN HOA 10-6_Du toan BONFIGLIOLI-071126_puma 16.1_BOQ-Puma-Rev 3 6 6 2" xfId="35027"/>
    <cellStyle name="T_NHUA TAN HOA 10-6_Du toan BONFIGLIOLI-071126_puma 16.1_BOQ-Puma-Rev 3 6 7" xfId="35029"/>
    <cellStyle name="T_NHUA TAN HOA 10-6_Du toan BONFIGLIOLI-071126_puma 16.1_BOQ-Puma-Rev 3 7" xfId="35031"/>
    <cellStyle name="T_NHUA TAN HOA 10-6_Du toan BONFIGLIOLI-071126_puma 16.1_BOQ-Puma-Rev 3 7 2" xfId="1033"/>
    <cellStyle name="T_NHUA TAN HOA 10-6_Du toan BONFIGLIOLI-071126_puma 16.1_BOQ-Puma-Rev 3 8" xfId="35032"/>
    <cellStyle name="T_NHUA TAN HOA 10-6_Du toan BONFIGLIOLI-071126_puma 16.1_BOQ-Puma-Rev 3 8 2" xfId="35033"/>
    <cellStyle name="T_NHUA TAN HOA 10-6_Du toan BONFIGLIOLI-071126_puma 16.1_BOQ-Puma-Rev 3 9" xfId="35035"/>
    <cellStyle name="T_NHUA TAN HOA 10-6_Du toan BONFIGLIOLI-071126_puma 16.1_BOQ-Puma-Rev 3 9 2" xfId="26050"/>
    <cellStyle name="T_NHUA TAN HOA 10-6_Du toan BONFIGLIOLI-071126_puma 16.1_BOQ-Puma-Update (02July, 2008)-R1" xfId="4529"/>
    <cellStyle name="T_NHUA TAN HOA 10-6_Du toan BONFIGLIOLI-071126_puma 16.1_BOQ-Puma-Update (02July, 2008)-R1 10" xfId="35036"/>
    <cellStyle name="T_NHUA TAN HOA 10-6_Du toan BONFIGLIOLI-071126_puma 16.1_BOQ-Puma-Update (02July, 2008)-R1 10 2" xfId="29924"/>
    <cellStyle name="T_NHUA TAN HOA 10-6_Du toan BONFIGLIOLI-071126_puma 16.1_BOQ-Puma-Update (02July, 2008)-R1 11" xfId="35037"/>
    <cellStyle name="T_NHUA TAN HOA 10-6_Du toan BONFIGLIOLI-071126_puma 16.1_BOQ-Puma-Update (02July, 2008)-R1 11 2" xfId="29942"/>
    <cellStyle name="T_NHUA TAN HOA 10-6_Du toan BONFIGLIOLI-071126_puma 16.1_BOQ-Puma-Update (02July, 2008)-R1 2" xfId="20950"/>
    <cellStyle name="T_NHUA TAN HOA 10-6_Du toan BONFIGLIOLI-071126_puma 16.1_BOQ-Puma-Update (02July, 2008)-R1 2 2" xfId="35039"/>
    <cellStyle name="T_NHUA TAN HOA 10-6_Du toan BONFIGLIOLI-071126_puma 16.1_BOQ-Puma-Update (02July, 2008)-R1 2 2 2" xfId="35040"/>
    <cellStyle name="T_NHUA TAN HOA 10-6_Du toan BONFIGLIOLI-071126_puma 16.1_BOQ-Puma-Update (02July, 2008)-R1 2 2 2 2" xfId="18313"/>
    <cellStyle name="T_NHUA TAN HOA 10-6_Du toan BONFIGLIOLI-071126_puma 16.1_BOQ-Puma-Update (02July, 2008)-R1 2 2 3" xfId="35041"/>
    <cellStyle name="T_NHUA TAN HOA 10-6_Du toan BONFIGLIOLI-071126_puma 16.1_BOQ-Puma-Update (02July, 2008)-R1 2 2 3 2" xfId="35043"/>
    <cellStyle name="T_NHUA TAN HOA 10-6_Du toan BONFIGLIOLI-071126_puma 16.1_BOQ-Puma-Update (02July, 2008)-R1 2 2 4" xfId="35044"/>
    <cellStyle name="T_NHUA TAN HOA 10-6_Du toan BONFIGLIOLI-071126_puma 16.1_BOQ-Puma-Update (02July, 2008)-R1 2 2 4 2" xfId="35045"/>
    <cellStyle name="T_NHUA TAN HOA 10-6_Du toan BONFIGLIOLI-071126_puma 16.1_BOQ-Puma-Update (02July, 2008)-R1 2 2 5" xfId="28046"/>
    <cellStyle name="T_NHUA TAN HOA 10-6_Du toan BONFIGLIOLI-071126_puma 16.1_BOQ-Puma-Update (02July, 2008)-R1 2 2 5 2" xfId="35046"/>
    <cellStyle name="T_NHUA TAN HOA 10-6_Du toan BONFIGLIOLI-071126_puma 16.1_BOQ-Puma-Update (02July, 2008)-R1 2 2 6" xfId="26278"/>
    <cellStyle name="T_NHUA TAN HOA 10-6_Du toan BONFIGLIOLI-071126_puma 16.1_BOQ-Puma-Update (02July, 2008)-R1 2 2 6 2" xfId="35047"/>
    <cellStyle name="T_NHUA TAN HOA 10-6_Du toan BONFIGLIOLI-071126_puma 16.1_BOQ-Puma-Update (02July, 2008)-R1 2 2 7" xfId="35049"/>
    <cellStyle name="T_NHUA TAN HOA 10-6_Du toan BONFIGLIOLI-071126_puma 16.1_BOQ-Puma-Update (02July, 2008)-R1 2 3" xfId="35051"/>
    <cellStyle name="T_NHUA TAN HOA 10-6_Du toan BONFIGLIOLI-071126_puma 16.1_BOQ-Puma-Update (02July, 2008)-R1 2 3 2" xfId="35052"/>
    <cellStyle name="T_NHUA TAN HOA 10-6_Du toan BONFIGLIOLI-071126_puma 16.1_BOQ-Puma-Update (02July, 2008)-R1 2 3 2 2" xfId="17983"/>
    <cellStyle name="T_NHUA TAN HOA 10-6_Du toan BONFIGLIOLI-071126_puma 16.1_BOQ-Puma-Update (02July, 2008)-R1 2 3 3" xfId="35053"/>
    <cellStyle name="T_NHUA TAN HOA 10-6_Du toan BONFIGLIOLI-071126_puma 16.1_BOQ-Puma-Update (02July, 2008)-R1 2 3 3 2" xfId="35054"/>
    <cellStyle name="T_NHUA TAN HOA 10-6_Du toan BONFIGLIOLI-071126_puma 16.1_BOQ-Puma-Update (02July, 2008)-R1 2 3 4" xfId="35055"/>
    <cellStyle name="T_NHUA TAN HOA 10-6_Du toan BONFIGLIOLI-071126_puma 16.1_BOQ-Puma-Update (02July, 2008)-R1 2 3 4 2" xfId="35056"/>
    <cellStyle name="T_NHUA TAN HOA 10-6_Du toan BONFIGLIOLI-071126_puma 16.1_BOQ-Puma-Update (02July, 2008)-R1 2 3 5" xfId="28048"/>
    <cellStyle name="T_NHUA TAN HOA 10-6_Du toan BONFIGLIOLI-071126_puma 16.1_BOQ-Puma-Update (02July, 2008)-R1 2 3 5 2" xfId="35057"/>
    <cellStyle name="T_NHUA TAN HOA 10-6_Du toan BONFIGLIOLI-071126_puma 16.1_BOQ-Puma-Update (02July, 2008)-R1 2 3 6" xfId="35059"/>
    <cellStyle name="T_NHUA TAN HOA 10-6_Du toan BONFIGLIOLI-071126_puma 16.1_BOQ-Puma-Update (02July, 2008)-R1 2 3 6 2" xfId="35061"/>
    <cellStyle name="T_NHUA TAN HOA 10-6_Du toan BONFIGLIOLI-071126_puma 16.1_BOQ-Puma-Update (02July, 2008)-R1 2 3 7" xfId="35065"/>
    <cellStyle name="T_NHUA TAN HOA 10-6_Du toan BONFIGLIOLI-071126_puma 16.1_BOQ-Puma-Update (02July, 2008)-R1 2 4" xfId="35067"/>
    <cellStyle name="T_NHUA TAN HOA 10-6_Du toan BONFIGLIOLI-071126_puma 16.1_BOQ-Puma-Update (02July, 2008)-R1 2 4 2" xfId="35068"/>
    <cellStyle name="T_NHUA TAN HOA 10-6_Du toan BONFIGLIOLI-071126_puma 16.1_BOQ-Puma-Update (02July, 2008)-R1 2 5" xfId="35069"/>
    <cellStyle name="T_NHUA TAN HOA 10-6_Du toan BONFIGLIOLI-071126_puma 16.1_BOQ-Puma-Update (02July, 2008)-R1 2 5 2" xfId="35070"/>
    <cellStyle name="T_NHUA TAN HOA 10-6_Du toan BONFIGLIOLI-071126_puma 16.1_BOQ-Puma-Update (02July, 2008)-R1 2 6" xfId="17015"/>
    <cellStyle name="T_NHUA TAN HOA 10-6_Du toan BONFIGLIOLI-071126_puma 16.1_BOQ-Puma-Update (02July, 2008)-R1 2 6 2" xfId="28782"/>
    <cellStyle name="T_NHUA TAN HOA 10-6_Du toan BONFIGLIOLI-071126_puma 16.1_BOQ-Puma-Update (02July, 2008)-R1 2 7" xfId="27592"/>
    <cellStyle name="T_NHUA TAN HOA 10-6_Du toan BONFIGLIOLI-071126_puma 16.1_BOQ-Puma-Update (02July, 2008)-R1 2 7 2" xfId="35071"/>
    <cellStyle name="T_NHUA TAN HOA 10-6_Du toan BONFIGLIOLI-071126_puma 16.1_BOQ-Puma-Update (02July, 2008)-R1 2 8" xfId="35072"/>
    <cellStyle name="T_NHUA TAN HOA 10-6_Du toan BONFIGLIOLI-071126_puma 16.1_BOQ-Puma-Update (02July, 2008)-R1 2 8 2" xfId="35073"/>
    <cellStyle name="T_NHUA TAN HOA 10-6_Du toan BONFIGLIOLI-071126_puma 16.1_BOQ-Puma-Update (02July, 2008)-R1 3" xfId="35074"/>
    <cellStyle name="T_NHUA TAN HOA 10-6_Du toan BONFIGLIOLI-071126_puma 16.1_BOQ-Puma-Update (02July, 2008)-R1 3 2" xfId="35075"/>
    <cellStyle name="T_NHUA TAN HOA 10-6_Du toan BONFIGLIOLI-071126_puma 16.1_BOQ-Puma-Update (02July, 2008)-R1 3 2 2" xfId="35076"/>
    <cellStyle name="T_NHUA TAN HOA 10-6_Du toan BONFIGLIOLI-071126_puma 16.1_BOQ-Puma-Update (02July, 2008)-R1 3 2 2 2" xfId="27158"/>
    <cellStyle name="T_NHUA TAN HOA 10-6_Du toan BONFIGLIOLI-071126_puma 16.1_BOQ-Puma-Update (02July, 2008)-R1 3 2 3" xfId="33418"/>
    <cellStyle name="T_NHUA TAN HOA 10-6_Du toan BONFIGLIOLI-071126_puma 16.1_BOQ-Puma-Update (02July, 2008)-R1 3 2 3 2" xfId="27178"/>
    <cellStyle name="T_NHUA TAN HOA 10-6_Du toan BONFIGLIOLI-071126_puma 16.1_BOQ-Puma-Update (02July, 2008)-R1 3 2 4" xfId="33421"/>
    <cellStyle name="T_NHUA TAN HOA 10-6_Du toan BONFIGLIOLI-071126_puma 16.1_BOQ-Puma-Update (02July, 2008)-R1 3 2 4 2" xfId="33423"/>
    <cellStyle name="T_NHUA TAN HOA 10-6_Du toan BONFIGLIOLI-071126_puma 16.1_BOQ-Puma-Update (02July, 2008)-R1 3 2 5" xfId="33425"/>
    <cellStyle name="T_NHUA TAN HOA 10-6_Du toan BONFIGLIOLI-071126_puma 16.1_BOQ-Puma-Update (02July, 2008)-R1 3 2 5 2" xfId="33429"/>
    <cellStyle name="T_NHUA TAN HOA 10-6_Du toan BONFIGLIOLI-071126_puma 16.1_BOQ-Puma-Update (02July, 2008)-R1 3 2 6" xfId="7636"/>
    <cellStyle name="T_NHUA TAN HOA 10-6_Du toan BONFIGLIOLI-071126_puma 16.1_BOQ-Puma-Update (02July, 2008)-R1 3 2 6 2" xfId="30709"/>
    <cellStyle name="T_NHUA TAN HOA 10-6_Du toan BONFIGLIOLI-071126_puma 16.1_BOQ-Puma-Update (02July, 2008)-R1 3 2 7" xfId="24059"/>
    <cellStyle name="T_NHUA TAN HOA 10-6_Du toan BONFIGLIOLI-071126_puma 16.1_BOQ-Puma-Update (02July, 2008)-R1 3 3" xfId="35078"/>
    <cellStyle name="T_NHUA TAN HOA 10-6_Du toan BONFIGLIOLI-071126_puma 16.1_BOQ-Puma-Update (02July, 2008)-R1 3 3 2" xfId="35079"/>
    <cellStyle name="T_NHUA TAN HOA 10-6_Du toan BONFIGLIOLI-071126_puma 16.1_BOQ-Puma-Update (02July, 2008)-R1 3 3 2 2" xfId="27198"/>
    <cellStyle name="T_NHUA TAN HOA 10-6_Du toan BONFIGLIOLI-071126_puma 16.1_BOQ-Puma-Update (02July, 2008)-R1 3 3 3" xfId="33431"/>
    <cellStyle name="T_NHUA TAN HOA 10-6_Du toan BONFIGLIOLI-071126_puma 16.1_BOQ-Puma-Update (02July, 2008)-R1 3 3 3 2" xfId="27209"/>
    <cellStyle name="T_NHUA TAN HOA 10-6_Du toan BONFIGLIOLI-071126_puma 16.1_BOQ-Puma-Update (02July, 2008)-R1 3 3 4" xfId="33434"/>
    <cellStyle name="T_NHUA TAN HOA 10-6_Du toan BONFIGLIOLI-071126_puma 16.1_BOQ-Puma-Update (02July, 2008)-R1 3 3 4 2" xfId="33436"/>
    <cellStyle name="T_NHUA TAN HOA 10-6_Du toan BONFIGLIOLI-071126_puma 16.1_BOQ-Puma-Update (02July, 2008)-R1 3 3 5" xfId="12878"/>
    <cellStyle name="T_NHUA TAN HOA 10-6_Du toan BONFIGLIOLI-071126_puma 16.1_BOQ-Puma-Update (02July, 2008)-R1 3 3 5 2" xfId="33441"/>
    <cellStyle name="T_NHUA TAN HOA 10-6_Du toan BONFIGLIOLI-071126_puma 16.1_BOQ-Puma-Update (02July, 2008)-R1 3 3 6" xfId="33442"/>
    <cellStyle name="T_NHUA TAN HOA 10-6_Du toan BONFIGLIOLI-071126_puma 16.1_BOQ-Puma-Update (02July, 2008)-R1 3 3 6 2" xfId="33450"/>
    <cellStyle name="T_NHUA TAN HOA 10-6_Du toan BONFIGLIOLI-071126_puma 16.1_BOQ-Puma-Update (02July, 2008)-R1 3 3 7" xfId="24063"/>
    <cellStyle name="T_NHUA TAN HOA 10-6_Du toan BONFIGLIOLI-071126_puma 16.1_BOQ-Puma-Update (02July, 2008)-R1 3 4" xfId="35081"/>
    <cellStyle name="T_NHUA TAN HOA 10-6_Du toan BONFIGLIOLI-071126_puma 16.1_BOQ-Puma-Update (02July, 2008)-R1 3 4 2" xfId="35082"/>
    <cellStyle name="T_NHUA TAN HOA 10-6_Du toan BONFIGLIOLI-071126_puma 16.1_BOQ-Puma-Update (02July, 2008)-R1 3 5" xfId="35084"/>
    <cellStyle name="T_NHUA TAN HOA 10-6_Du toan BONFIGLIOLI-071126_puma 16.1_BOQ-Puma-Update (02July, 2008)-R1 3 5 2" xfId="35085"/>
    <cellStyle name="T_NHUA TAN HOA 10-6_Du toan BONFIGLIOLI-071126_puma 16.1_BOQ-Puma-Update (02July, 2008)-R1 3 6" xfId="31218"/>
    <cellStyle name="T_NHUA TAN HOA 10-6_Du toan BONFIGLIOLI-071126_puma 16.1_BOQ-Puma-Update (02July, 2008)-R1 3 6 2" xfId="3339"/>
    <cellStyle name="T_NHUA TAN HOA 10-6_Du toan BONFIGLIOLI-071126_puma 16.1_BOQ-Puma-Update (02July, 2008)-R1 3 7" xfId="27595"/>
    <cellStyle name="T_NHUA TAN HOA 10-6_Du toan BONFIGLIOLI-071126_puma 16.1_BOQ-Puma-Update (02July, 2008)-R1 3 7 2" xfId="792"/>
    <cellStyle name="T_NHUA TAN HOA 10-6_Du toan BONFIGLIOLI-071126_puma 16.1_BOQ-Puma-Update (02July, 2008)-R1 3 8" xfId="31228"/>
    <cellStyle name="T_NHUA TAN HOA 10-6_Du toan BONFIGLIOLI-071126_puma 16.1_BOQ-Puma-Update (02July, 2008)-R1 3 8 2" xfId="31230"/>
    <cellStyle name="T_NHUA TAN HOA 10-6_Du toan BONFIGLIOLI-071126_puma 16.1_BOQ-Puma-Update (02July, 2008)-R1 4" xfId="35087"/>
    <cellStyle name="T_NHUA TAN HOA 10-6_Du toan BONFIGLIOLI-071126_puma 16.1_BOQ-Puma-Update (02July, 2008)-R1 4 2" xfId="35088"/>
    <cellStyle name="T_NHUA TAN HOA 10-6_Du toan BONFIGLIOLI-071126_puma 16.1_BOQ-Puma-Update (02July, 2008)-R1 4 2 2" xfId="35089"/>
    <cellStyle name="T_NHUA TAN HOA 10-6_Du toan BONFIGLIOLI-071126_puma 16.1_BOQ-Puma-Update (02July, 2008)-R1 4 3" xfId="35090"/>
    <cellStyle name="T_NHUA TAN HOA 10-6_Du toan BONFIGLIOLI-071126_puma 16.1_BOQ-Puma-Update (02July, 2008)-R1 4 3 2" xfId="29423"/>
    <cellStyle name="T_NHUA TAN HOA 10-6_Du toan BONFIGLIOLI-071126_puma 16.1_BOQ-Puma-Update (02July, 2008)-R1 4 4" xfId="35091"/>
    <cellStyle name="T_NHUA TAN HOA 10-6_Du toan BONFIGLIOLI-071126_puma 16.1_BOQ-Puma-Update (02July, 2008)-R1 4 4 2" xfId="29437"/>
    <cellStyle name="T_NHUA TAN HOA 10-6_Du toan BONFIGLIOLI-071126_puma 16.1_BOQ-Puma-Update (02July, 2008)-R1 4 5" xfId="35092"/>
    <cellStyle name="T_NHUA TAN HOA 10-6_Du toan BONFIGLIOLI-071126_puma 16.1_BOQ-Puma-Update (02July, 2008)-R1 4 5 2" xfId="35093"/>
    <cellStyle name="T_NHUA TAN HOA 10-6_Du toan BONFIGLIOLI-071126_puma 16.1_BOQ-Puma-Update (02July, 2008)-R1 4 6" xfId="31238"/>
    <cellStyle name="T_NHUA TAN HOA 10-6_Du toan BONFIGLIOLI-071126_puma 16.1_BOQ-Puma-Update (02July, 2008)-R1 4 6 2" xfId="10851"/>
    <cellStyle name="T_NHUA TAN HOA 10-6_Du toan BONFIGLIOLI-071126_puma 16.1_BOQ-Puma-Update (02July, 2008)-R1 4 7" xfId="31244"/>
    <cellStyle name="T_NHUA TAN HOA 10-6_Du toan BONFIGLIOLI-071126_puma 16.1_BOQ-Puma-Update (02July, 2008)-R1 5" xfId="6528"/>
    <cellStyle name="T_NHUA TAN HOA 10-6_Du toan BONFIGLIOLI-071126_puma 16.1_BOQ-Puma-Update (02July, 2008)-R1 5 2" xfId="35094"/>
    <cellStyle name="T_NHUA TAN HOA 10-6_Du toan BONFIGLIOLI-071126_puma 16.1_BOQ-Puma-Update (02July, 2008)-R1 5 2 2" xfId="35095"/>
    <cellStyle name="T_NHUA TAN HOA 10-6_Du toan BONFIGLIOLI-071126_puma 16.1_BOQ-Puma-Update (02July, 2008)-R1 5 3" xfId="35096"/>
    <cellStyle name="T_NHUA TAN HOA 10-6_Du toan BONFIGLIOLI-071126_puma 16.1_BOQ-Puma-Update (02July, 2008)-R1 5 3 2" xfId="29460"/>
    <cellStyle name="T_NHUA TAN HOA 10-6_Du toan BONFIGLIOLI-071126_puma 16.1_BOQ-Puma-Update (02July, 2008)-R1 5 4" xfId="35098"/>
    <cellStyle name="T_NHUA TAN HOA 10-6_Du toan BONFIGLIOLI-071126_puma 16.1_BOQ-Puma-Update (02July, 2008)-R1 5 4 2" xfId="10498"/>
    <cellStyle name="T_NHUA TAN HOA 10-6_Du toan BONFIGLIOLI-071126_puma 16.1_BOQ-Puma-Update (02July, 2008)-R1 5 5" xfId="35100"/>
    <cellStyle name="T_NHUA TAN HOA 10-6_Du toan BONFIGLIOLI-071126_puma 16.1_BOQ-Puma-Update (02July, 2008)-R1 5 5 2" xfId="28275"/>
    <cellStyle name="T_NHUA TAN HOA 10-6_Du toan BONFIGLIOLI-071126_puma 16.1_BOQ-Puma-Update (02July, 2008)-R1 5 6" xfId="31265"/>
    <cellStyle name="T_NHUA TAN HOA 10-6_Du toan BONFIGLIOLI-071126_puma 16.1_BOQ-Puma-Update (02July, 2008)-R1 5 6 2" xfId="5133"/>
    <cellStyle name="T_NHUA TAN HOA 10-6_Du toan BONFIGLIOLI-071126_puma 16.1_BOQ-Puma-Update (02July, 2008)-R1 5 7" xfId="31268"/>
    <cellStyle name="T_NHUA TAN HOA 10-6_Du toan BONFIGLIOLI-071126_puma 16.1_BOQ-Puma-Update (02July, 2008)-R1 6" xfId="32324"/>
    <cellStyle name="T_NHUA TAN HOA 10-6_Du toan BONFIGLIOLI-071126_puma 16.1_BOQ-Puma-Update (02July, 2008)-R1 6 2" xfId="32326"/>
    <cellStyle name="T_NHUA TAN HOA 10-6_Du toan BONFIGLIOLI-071126_puma 16.1_BOQ-Puma-Update (02July, 2008)-R1 6 2 2" xfId="32328"/>
    <cellStyle name="T_NHUA TAN HOA 10-6_Du toan BONFIGLIOLI-071126_puma 16.1_BOQ-Puma-Update (02July, 2008)-R1 6 3" xfId="32330"/>
    <cellStyle name="T_NHUA TAN HOA 10-6_Du toan BONFIGLIOLI-071126_puma 16.1_BOQ-Puma-Update (02July, 2008)-R1 6 3 2" xfId="19311"/>
    <cellStyle name="T_NHUA TAN HOA 10-6_Du toan BONFIGLIOLI-071126_puma 16.1_BOQ-Puma-Update (02July, 2008)-R1 6 4" xfId="32332"/>
    <cellStyle name="T_NHUA TAN HOA 10-6_Du toan BONFIGLIOLI-071126_puma 16.1_BOQ-Puma-Update (02July, 2008)-R1 6 4 2" xfId="10549"/>
    <cellStyle name="T_NHUA TAN HOA 10-6_Du toan BONFIGLIOLI-071126_puma 16.1_BOQ-Puma-Update (02July, 2008)-R1 6 5" xfId="32335"/>
    <cellStyle name="T_NHUA TAN HOA 10-6_Du toan BONFIGLIOLI-071126_puma 16.1_BOQ-Puma-Update (02July, 2008)-R1 6 5 2" xfId="28363"/>
    <cellStyle name="T_NHUA TAN HOA 10-6_Du toan BONFIGLIOLI-071126_puma 16.1_BOQ-Puma-Update (02July, 2008)-R1 6 6" xfId="31283"/>
    <cellStyle name="T_NHUA TAN HOA 10-6_Du toan BONFIGLIOLI-071126_puma 16.1_BOQ-Puma-Update (02July, 2008)-R1 6 6 2" xfId="31287"/>
    <cellStyle name="T_NHUA TAN HOA 10-6_Du toan BONFIGLIOLI-071126_puma 16.1_BOQ-Puma-Update (02July, 2008)-R1 6 7" xfId="31291"/>
    <cellStyle name="T_NHUA TAN HOA 10-6_Du toan BONFIGLIOLI-071126_puma 16.1_BOQ-Puma-Update (02July, 2008)-R1 7" xfId="32338"/>
    <cellStyle name="T_NHUA TAN HOA 10-6_Du toan BONFIGLIOLI-071126_puma 16.1_BOQ-Puma-Update (02July, 2008)-R1 7 2" xfId="32340"/>
    <cellStyle name="T_NHUA TAN HOA 10-6_Du toan BONFIGLIOLI-071126_puma 16.1_BOQ-Puma-Update (02July, 2008)-R1 8" xfId="19851"/>
    <cellStyle name="T_NHUA TAN HOA 10-6_Du toan BONFIGLIOLI-071126_puma 16.1_BOQ-Puma-Update (02July, 2008)-R1 8 2" xfId="32347"/>
    <cellStyle name="T_NHUA TAN HOA 10-6_Du toan BONFIGLIOLI-071126_puma 16.1_BOQ-Puma-Update (02July, 2008)-R1 9" xfId="32349"/>
    <cellStyle name="T_NHUA TAN HOA 10-6_Du toan BONFIGLIOLI-071126_puma 16.1_BOQ-Puma-Update (02July, 2008)-R1 9 2" xfId="32353"/>
    <cellStyle name="T_NHUA TAN HOA 10-6_Du toan BONFIGLIOLI-071126_puma 17.1" xfId="35101"/>
    <cellStyle name="T_NHUA TAN HOA 10-6_Du toan BONFIGLIOLI-071126_puma 17.1 10" xfId="11211"/>
    <cellStyle name="T_NHUA TAN HOA 10-6_Du toan BONFIGLIOLI-071126_puma 17.1 10 2" xfId="11216"/>
    <cellStyle name="T_NHUA TAN HOA 10-6_Du toan BONFIGLIOLI-071126_puma 17.1 11" xfId="7164"/>
    <cellStyle name="T_NHUA TAN HOA 10-6_Du toan BONFIGLIOLI-071126_puma 17.1 11 2" xfId="11220"/>
    <cellStyle name="T_NHUA TAN HOA 10-6_Du toan BONFIGLIOLI-071126_puma 17.1 2" xfId="35102"/>
    <cellStyle name="T_NHUA TAN HOA 10-6_Du toan BONFIGLIOLI-071126_puma 17.1 2 2" xfId="33893"/>
    <cellStyle name="T_NHUA TAN HOA 10-6_Du toan BONFIGLIOLI-071126_puma 17.1 2 2 2" xfId="32217"/>
    <cellStyle name="T_NHUA TAN HOA 10-6_Du toan BONFIGLIOLI-071126_puma 17.1 2 2 2 2" xfId="32218"/>
    <cellStyle name="T_NHUA TAN HOA 10-6_Du toan BONFIGLIOLI-071126_puma 17.1 2 2 3" xfId="18103"/>
    <cellStyle name="T_NHUA TAN HOA 10-6_Du toan BONFIGLIOLI-071126_puma 17.1 2 2 3 2" xfId="32315"/>
    <cellStyle name="T_NHUA TAN HOA 10-6_Du toan BONFIGLIOLI-071126_puma 17.1 2 2 4" xfId="33895"/>
    <cellStyle name="T_NHUA TAN HOA 10-6_Du toan BONFIGLIOLI-071126_puma 17.1 2 2 4 2" xfId="32351"/>
    <cellStyle name="T_NHUA TAN HOA 10-6_Du toan BONFIGLIOLI-071126_puma 17.1 2 2 5" xfId="33897"/>
    <cellStyle name="T_NHUA TAN HOA 10-6_Du toan BONFIGLIOLI-071126_puma 17.1 2 2 5 2" xfId="32371"/>
    <cellStyle name="T_NHUA TAN HOA 10-6_Du toan BONFIGLIOLI-071126_puma 17.1 2 2 6" xfId="29881"/>
    <cellStyle name="T_NHUA TAN HOA 10-6_Du toan BONFIGLIOLI-071126_puma 17.1 2 2 6 2" xfId="32395"/>
    <cellStyle name="T_NHUA TAN HOA 10-6_Du toan BONFIGLIOLI-071126_puma 17.1 2 2 7" xfId="33899"/>
    <cellStyle name="T_NHUA TAN HOA 10-6_Du toan BONFIGLIOLI-071126_puma 17.1 2 3" xfId="33901"/>
    <cellStyle name="T_NHUA TAN HOA 10-6_Du toan BONFIGLIOLI-071126_puma 17.1 2 3 2" xfId="32251"/>
    <cellStyle name="T_NHUA TAN HOA 10-6_Du toan BONFIGLIOLI-071126_puma 17.1 2 3 2 2" xfId="32254"/>
    <cellStyle name="T_NHUA TAN HOA 10-6_Du toan BONFIGLIOLI-071126_puma 17.1 2 3 3" xfId="33903"/>
    <cellStyle name="T_NHUA TAN HOA 10-6_Du toan BONFIGLIOLI-071126_puma 17.1 2 3 3 2" xfId="33906"/>
    <cellStyle name="T_NHUA TAN HOA 10-6_Du toan BONFIGLIOLI-071126_puma 17.1 2 3 4" xfId="33908"/>
    <cellStyle name="T_NHUA TAN HOA 10-6_Du toan BONFIGLIOLI-071126_puma 17.1 2 3 4 2" xfId="2594"/>
    <cellStyle name="T_NHUA TAN HOA 10-6_Du toan BONFIGLIOLI-071126_puma 17.1 2 3 5" xfId="33910"/>
    <cellStyle name="T_NHUA TAN HOA 10-6_Du toan BONFIGLIOLI-071126_puma 17.1 2 3 5 2" xfId="32439"/>
    <cellStyle name="T_NHUA TAN HOA 10-6_Du toan BONFIGLIOLI-071126_puma 17.1 2 3 6" xfId="29885"/>
    <cellStyle name="T_NHUA TAN HOA 10-6_Du toan BONFIGLIOLI-071126_puma 17.1 2 3 6 2" xfId="33912"/>
    <cellStyle name="T_NHUA TAN HOA 10-6_Du toan BONFIGLIOLI-071126_puma 17.1 2 3 7" xfId="33914"/>
    <cellStyle name="T_NHUA TAN HOA 10-6_Du toan BONFIGLIOLI-071126_puma 17.1 2 4" xfId="30667"/>
    <cellStyle name="T_NHUA TAN HOA 10-6_Du toan BONFIGLIOLI-071126_puma 17.1 2 4 2" xfId="33916"/>
    <cellStyle name="T_NHUA TAN HOA 10-6_Du toan BONFIGLIOLI-071126_puma 17.1 2 5" xfId="24551"/>
    <cellStyle name="T_NHUA TAN HOA 10-6_Du toan BONFIGLIOLI-071126_puma 17.1 2 5 2" xfId="33923"/>
    <cellStyle name="T_NHUA TAN HOA 10-6_Du toan BONFIGLIOLI-071126_puma 17.1 2 6" xfId="3616"/>
    <cellStyle name="T_NHUA TAN HOA 10-6_Du toan BONFIGLIOLI-071126_puma 17.1 2 6 2" xfId="30625"/>
    <cellStyle name="T_NHUA TAN HOA 10-6_Du toan BONFIGLIOLI-071126_puma 17.1 2 7" xfId="33925"/>
    <cellStyle name="T_NHUA TAN HOA 10-6_Du toan BONFIGLIOLI-071126_puma 17.1 2 7 2" xfId="30635"/>
    <cellStyle name="T_NHUA TAN HOA 10-6_Du toan BONFIGLIOLI-071126_puma 17.1 2 8" xfId="35103"/>
    <cellStyle name="T_NHUA TAN HOA 10-6_Du toan BONFIGLIOLI-071126_puma 17.1 2 8 2" xfId="35104"/>
    <cellStyle name="T_NHUA TAN HOA 10-6_Du toan BONFIGLIOLI-071126_puma 17.1 3" xfId="14842"/>
    <cellStyle name="T_NHUA TAN HOA 10-6_Du toan BONFIGLIOLI-071126_puma 17.1 3 2" xfId="35105"/>
    <cellStyle name="T_NHUA TAN HOA 10-6_Du toan BONFIGLIOLI-071126_puma 17.1 3 2 2" xfId="13753"/>
    <cellStyle name="T_NHUA TAN HOA 10-6_Du toan BONFIGLIOLI-071126_puma 17.1 3 2 2 2" xfId="13761"/>
    <cellStyle name="T_NHUA TAN HOA 10-6_Du toan BONFIGLIOLI-071126_puma 17.1 3 2 3" xfId="3565"/>
    <cellStyle name="T_NHUA TAN HOA 10-6_Du toan BONFIGLIOLI-071126_puma 17.1 3 2 3 2" xfId="13767"/>
    <cellStyle name="T_NHUA TAN HOA 10-6_Du toan BONFIGLIOLI-071126_puma 17.1 3 2 4" xfId="5503"/>
    <cellStyle name="T_NHUA TAN HOA 10-6_Du toan BONFIGLIOLI-071126_puma 17.1 3 2 4 2" xfId="13776"/>
    <cellStyle name="T_NHUA TAN HOA 10-6_Du toan BONFIGLIOLI-071126_puma 17.1 3 2 5" xfId="13782"/>
    <cellStyle name="T_NHUA TAN HOA 10-6_Du toan BONFIGLIOLI-071126_puma 17.1 3 2 5 2" xfId="1619"/>
    <cellStyle name="T_NHUA TAN HOA 10-6_Du toan BONFIGLIOLI-071126_puma 17.1 3 2 6" xfId="7282"/>
    <cellStyle name="T_NHUA TAN HOA 10-6_Du toan BONFIGLIOLI-071126_puma 17.1 3 2 6 2" xfId="13788"/>
    <cellStyle name="T_NHUA TAN HOA 10-6_Du toan BONFIGLIOLI-071126_puma 17.1 3 2 7" xfId="5192"/>
    <cellStyle name="T_NHUA TAN HOA 10-6_Du toan BONFIGLIOLI-071126_puma 17.1 3 3" xfId="35106"/>
    <cellStyle name="T_NHUA TAN HOA 10-6_Du toan BONFIGLIOLI-071126_puma 17.1 3 3 2" xfId="14004"/>
    <cellStyle name="T_NHUA TAN HOA 10-6_Du toan BONFIGLIOLI-071126_puma 17.1 3 3 2 2" xfId="174"/>
    <cellStyle name="T_NHUA TAN HOA 10-6_Du toan BONFIGLIOLI-071126_puma 17.1 3 3 3" xfId="7145"/>
    <cellStyle name="T_NHUA TAN HOA 10-6_Du toan BONFIGLIOLI-071126_puma 17.1 3 3 3 2" xfId="6458"/>
    <cellStyle name="T_NHUA TAN HOA 10-6_Du toan BONFIGLIOLI-071126_puma 17.1 3 3 4" xfId="12587"/>
    <cellStyle name="T_NHUA TAN HOA 10-6_Du toan BONFIGLIOLI-071126_puma 17.1 3 3 4 2" xfId="14048"/>
    <cellStyle name="T_NHUA TAN HOA 10-6_Du toan BONFIGLIOLI-071126_puma 17.1 3 3 5" xfId="14055"/>
    <cellStyle name="T_NHUA TAN HOA 10-6_Du toan BONFIGLIOLI-071126_puma 17.1 3 3 5 2" xfId="14062"/>
    <cellStyle name="T_NHUA TAN HOA 10-6_Du toan BONFIGLIOLI-071126_puma 17.1 3 3 6" xfId="14069"/>
    <cellStyle name="T_NHUA TAN HOA 10-6_Du toan BONFIGLIOLI-071126_puma 17.1 3 3 6 2" xfId="14074"/>
    <cellStyle name="T_NHUA TAN HOA 10-6_Du toan BONFIGLIOLI-071126_puma 17.1 3 3 7" xfId="1942"/>
    <cellStyle name="T_NHUA TAN HOA 10-6_Du toan BONFIGLIOLI-071126_puma 17.1 3 4" xfId="30671"/>
    <cellStyle name="T_NHUA TAN HOA 10-6_Du toan BONFIGLIOLI-071126_puma 17.1 3 4 2" xfId="14116"/>
    <cellStyle name="T_NHUA TAN HOA 10-6_Du toan BONFIGLIOLI-071126_puma 17.1 3 5" xfId="21642"/>
    <cellStyle name="T_NHUA TAN HOA 10-6_Du toan BONFIGLIOLI-071126_puma 17.1 3 5 2" xfId="21645"/>
    <cellStyle name="T_NHUA TAN HOA 10-6_Du toan BONFIGLIOLI-071126_puma 17.1 3 6" xfId="35107"/>
    <cellStyle name="T_NHUA TAN HOA 10-6_Du toan BONFIGLIOLI-071126_puma 17.1 3 6 2" xfId="21651"/>
    <cellStyle name="T_NHUA TAN HOA 10-6_Du toan BONFIGLIOLI-071126_puma 17.1 3 7" xfId="35108"/>
    <cellStyle name="T_NHUA TAN HOA 10-6_Du toan BONFIGLIOLI-071126_puma 17.1 3 7 2" xfId="30664"/>
    <cellStyle name="T_NHUA TAN HOA 10-6_Du toan BONFIGLIOLI-071126_puma 17.1 3 8" xfId="35109"/>
    <cellStyle name="T_NHUA TAN HOA 10-6_Du toan BONFIGLIOLI-071126_puma 17.1 3 8 2" xfId="35110"/>
    <cellStyle name="T_NHUA TAN HOA 10-6_Du toan BONFIGLIOLI-071126_puma 17.1 4" xfId="35111"/>
    <cellStyle name="T_NHUA TAN HOA 10-6_Du toan BONFIGLIOLI-071126_puma 17.1 4 2" xfId="35112"/>
    <cellStyle name="T_NHUA TAN HOA 10-6_Du toan BONFIGLIOLI-071126_puma 17.1 4 2 2" xfId="35113"/>
    <cellStyle name="T_NHUA TAN HOA 10-6_Du toan BONFIGLIOLI-071126_puma 17.1 4 3" xfId="35114"/>
    <cellStyle name="T_NHUA TAN HOA 10-6_Du toan BONFIGLIOLI-071126_puma 17.1 4 3 2" xfId="35115"/>
    <cellStyle name="T_NHUA TAN HOA 10-6_Du toan BONFIGLIOLI-071126_puma 17.1 4 4" xfId="17177"/>
    <cellStyle name="T_NHUA TAN HOA 10-6_Du toan BONFIGLIOLI-071126_puma 17.1 4 4 2" xfId="35116"/>
    <cellStyle name="T_NHUA TAN HOA 10-6_Du toan BONFIGLIOLI-071126_puma 17.1 4 5" xfId="5429"/>
    <cellStyle name="T_NHUA TAN HOA 10-6_Du toan BONFIGLIOLI-071126_puma 17.1 4 5 2" xfId="35118"/>
    <cellStyle name="T_NHUA TAN HOA 10-6_Du toan BONFIGLIOLI-071126_puma 17.1 4 6" xfId="35119"/>
    <cellStyle name="T_NHUA TAN HOA 10-6_Du toan BONFIGLIOLI-071126_puma 17.1 4 6 2" xfId="35120"/>
    <cellStyle name="T_NHUA TAN HOA 10-6_Du toan BONFIGLIOLI-071126_puma 17.1 4 7" xfId="35121"/>
    <cellStyle name="T_NHUA TAN HOA 10-6_Du toan BONFIGLIOLI-071126_puma 17.1 5" xfId="35122"/>
    <cellStyle name="T_NHUA TAN HOA 10-6_Du toan BONFIGLIOLI-071126_puma 17.1 5 2" xfId="35123"/>
    <cellStyle name="T_NHUA TAN HOA 10-6_Du toan BONFIGLIOLI-071126_puma 17.1 5 2 2" xfId="35124"/>
    <cellStyle name="T_NHUA TAN HOA 10-6_Du toan BONFIGLIOLI-071126_puma 17.1 5 3" xfId="35125"/>
    <cellStyle name="T_NHUA TAN HOA 10-6_Du toan BONFIGLIOLI-071126_puma 17.1 5 3 2" xfId="35126"/>
    <cellStyle name="T_NHUA TAN HOA 10-6_Du toan BONFIGLIOLI-071126_puma 17.1 5 4" xfId="17180"/>
    <cellStyle name="T_NHUA TAN HOA 10-6_Du toan BONFIGLIOLI-071126_puma 17.1 5 4 2" xfId="35127"/>
    <cellStyle name="T_NHUA TAN HOA 10-6_Du toan BONFIGLIOLI-071126_puma 17.1 5 5" xfId="35128"/>
    <cellStyle name="T_NHUA TAN HOA 10-6_Du toan BONFIGLIOLI-071126_puma 17.1 5 5 2" xfId="1968"/>
    <cellStyle name="T_NHUA TAN HOA 10-6_Du toan BONFIGLIOLI-071126_puma 17.1 5 6" xfId="35129"/>
    <cellStyle name="T_NHUA TAN HOA 10-6_Du toan BONFIGLIOLI-071126_puma 17.1 5 6 2" xfId="35130"/>
    <cellStyle name="T_NHUA TAN HOA 10-6_Du toan BONFIGLIOLI-071126_puma 17.1 5 7" xfId="35131"/>
    <cellStyle name="T_NHUA TAN HOA 10-6_Du toan BONFIGLIOLI-071126_puma 17.1 6" xfId="13556"/>
    <cellStyle name="T_NHUA TAN HOA 10-6_Du toan BONFIGLIOLI-071126_puma 17.1 6 2" xfId="35132"/>
    <cellStyle name="T_NHUA TAN HOA 10-6_Du toan BONFIGLIOLI-071126_puma 17.1 6 2 2" xfId="35133"/>
    <cellStyle name="T_NHUA TAN HOA 10-6_Du toan BONFIGLIOLI-071126_puma 17.1 6 3" xfId="35134"/>
    <cellStyle name="T_NHUA TAN HOA 10-6_Du toan BONFIGLIOLI-071126_puma 17.1 6 3 2" xfId="35135"/>
    <cellStyle name="T_NHUA TAN HOA 10-6_Du toan BONFIGLIOLI-071126_puma 17.1 6 4" xfId="17187"/>
    <cellStyle name="T_NHUA TAN HOA 10-6_Du toan BONFIGLIOLI-071126_puma 17.1 6 4 2" xfId="35136"/>
    <cellStyle name="T_NHUA TAN HOA 10-6_Du toan BONFIGLIOLI-071126_puma 17.1 6 5" xfId="35137"/>
    <cellStyle name="T_NHUA TAN HOA 10-6_Du toan BONFIGLIOLI-071126_puma 17.1 6 5 2" xfId="35138"/>
    <cellStyle name="T_NHUA TAN HOA 10-6_Du toan BONFIGLIOLI-071126_puma 17.1 6 6" xfId="35139"/>
    <cellStyle name="T_NHUA TAN HOA 10-6_Du toan BONFIGLIOLI-071126_puma 17.1 6 6 2" xfId="35140"/>
    <cellStyle name="T_NHUA TAN HOA 10-6_Du toan BONFIGLIOLI-071126_puma 17.1 6 7" xfId="35141"/>
    <cellStyle name="T_NHUA TAN HOA 10-6_Du toan BONFIGLIOLI-071126_puma 17.1 7" xfId="35142"/>
    <cellStyle name="T_NHUA TAN HOA 10-6_Du toan BONFIGLIOLI-071126_puma 17.1 7 2" xfId="35143"/>
    <cellStyle name="T_NHUA TAN HOA 10-6_Du toan BONFIGLIOLI-071126_puma 17.1 8" xfId="35144"/>
    <cellStyle name="T_NHUA TAN HOA 10-6_Du toan BONFIGLIOLI-071126_puma 17.1 8 2" xfId="35145"/>
    <cellStyle name="T_NHUA TAN HOA 10-6_Du toan BONFIGLIOLI-071126_puma 17.1 9" xfId="35146"/>
    <cellStyle name="T_NHUA TAN HOA 10-6_Du toan BONFIGLIOLI-071126_puma 17.1 9 2" xfId="35147"/>
    <cellStyle name="T_NHUA TAN HOA 10-6_Du toan BONFIGLIOLI-071126-Tram" xfId="17617"/>
    <cellStyle name="T_NHUA TAN HOA 10-6_Du toan BONFIGLIOLI-071126-Tram 10" xfId="35148"/>
    <cellStyle name="T_NHUA TAN HOA 10-6_Du toan BONFIGLIOLI-071126-Tram 10 2" xfId="35149"/>
    <cellStyle name="T_NHUA TAN HOA 10-6_Du toan BONFIGLIOLI-071126-Tram 11" xfId="6261"/>
    <cellStyle name="T_NHUA TAN HOA 10-6_Du toan BONFIGLIOLI-071126-Tram 11 2" xfId="35151"/>
    <cellStyle name="T_NHUA TAN HOA 10-6_Du toan BONFIGLIOLI-071126-Tram 2" xfId="17619"/>
    <cellStyle name="T_NHUA TAN HOA 10-6_Du toan BONFIGLIOLI-071126-Tram 2 2" xfId="22920"/>
    <cellStyle name="T_NHUA TAN HOA 10-6_Du toan BONFIGLIOLI-071126-Tram 2 2 2" xfId="15827"/>
    <cellStyle name="T_NHUA TAN HOA 10-6_Du toan BONFIGLIOLI-071126-Tram 2 2 2 2" xfId="27227"/>
    <cellStyle name="T_NHUA TAN HOA 10-6_Du toan BONFIGLIOLI-071126-Tram 2 2 3" xfId="27229"/>
    <cellStyle name="T_NHUA TAN HOA 10-6_Du toan BONFIGLIOLI-071126-Tram 2 2 3 2" xfId="35153"/>
    <cellStyle name="T_NHUA TAN HOA 10-6_Du toan BONFIGLIOLI-071126-Tram 2 2 4" xfId="31604"/>
    <cellStyle name="T_NHUA TAN HOA 10-6_Du toan BONFIGLIOLI-071126-Tram 2 2 4 2" xfId="35154"/>
    <cellStyle name="T_NHUA TAN HOA 10-6_Du toan BONFIGLIOLI-071126-Tram 2 2 5" xfId="33427"/>
    <cellStyle name="T_NHUA TAN HOA 10-6_Du toan BONFIGLIOLI-071126-Tram 2 2 5 2" xfId="30645"/>
    <cellStyle name="T_NHUA TAN HOA 10-6_Du toan BONFIGLIOLI-071126-Tram 2 2 6" xfId="35155"/>
    <cellStyle name="T_NHUA TAN HOA 10-6_Du toan BONFIGLIOLI-071126-Tram 2 2 6 2" xfId="199"/>
    <cellStyle name="T_NHUA TAN HOA 10-6_Du toan BONFIGLIOLI-071126-Tram 2 2 7" xfId="9314"/>
    <cellStyle name="T_NHUA TAN HOA 10-6_Du toan BONFIGLIOLI-071126-Tram 2 3" xfId="7361"/>
    <cellStyle name="T_NHUA TAN HOA 10-6_Du toan BONFIGLIOLI-071126-Tram 2 3 2" xfId="22928"/>
    <cellStyle name="T_NHUA TAN HOA 10-6_Du toan BONFIGLIOLI-071126-Tram 2 3 2 2" xfId="8372"/>
    <cellStyle name="T_NHUA TAN HOA 10-6_Du toan BONFIGLIOLI-071126-Tram 2 3 3" xfId="27238"/>
    <cellStyle name="T_NHUA TAN HOA 10-6_Du toan BONFIGLIOLI-071126-Tram 2 3 3 2" xfId="2806"/>
    <cellStyle name="T_NHUA TAN HOA 10-6_Du toan BONFIGLIOLI-071126-Tram 2 3 4" xfId="1818"/>
    <cellStyle name="T_NHUA TAN HOA 10-6_Du toan BONFIGLIOLI-071126-Tram 2 3 4 2" xfId="35156"/>
    <cellStyle name="T_NHUA TAN HOA 10-6_Du toan BONFIGLIOLI-071126-Tram 2 3 5" xfId="30711"/>
    <cellStyle name="T_NHUA TAN HOA 10-6_Du toan BONFIGLIOLI-071126-Tram 2 3 5 2" xfId="30714"/>
    <cellStyle name="T_NHUA TAN HOA 10-6_Du toan BONFIGLIOLI-071126-Tram 2 3 6" xfId="30752"/>
    <cellStyle name="T_NHUA TAN HOA 10-6_Du toan BONFIGLIOLI-071126-Tram 2 3 6 2" xfId="30754"/>
    <cellStyle name="T_NHUA TAN HOA 10-6_Du toan BONFIGLIOLI-071126-Tram 2 3 7" xfId="9325"/>
    <cellStyle name="T_NHUA TAN HOA 10-6_Du toan BONFIGLIOLI-071126-Tram 2 4" xfId="35157"/>
    <cellStyle name="T_NHUA TAN HOA 10-6_Du toan BONFIGLIOLI-071126-Tram 2 4 2" xfId="21417"/>
    <cellStyle name="T_NHUA TAN HOA 10-6_Du toan BONFIGLIOLI-071126-Tram 2 5" xfId="29418"/>
    <cellStyle name="T_NHUA TAN HOA 10-6_Du toan BONFIGLIOLI-071126-Tram 2 5 2" xfId="35158"/>
    <cellStyle name="T_NHUA TAN HOA 10-6_Du toan BONFIGLIOLI-071126-Tram 2 6" xfId="5780"/>
    <cellStyle name="T_NHUA TAN HOA 10-6_Du toan BONFIGLIOLI-071126-Tram 2 6 2" xfId="25946"/>
    <cellStyle name="T_NHUA TAN HOA 10-6_Du toan BONFIGLIOLI-071126-Tram 2 7" xfId="1660"/>
    <cellStyle name="T_NHUA TAN HOA 10-6_Du toan BONFIGLIOLI-071126-Tram 2 7 2" xfId="20901"/>
    <cellStyle name="T_NHUA TAN HOA 10-6_Du toan BONFIGLIOLI-071126-Tram 2 8" xfId="35159"/>
    <cellStyle name="T_NHUA TAN HOA 10-6_Du toan BONFIGLIOLI-071126-Tram 2 8 2" xfId="20916"/>
    <cellStyle name="T_NHUA TAN HOA 10-6_Du toan BONFIGLIOLI-071126-Tram 3" xfId="35160"/>
    <cellStyle name="T_NHUA TAN HOA 10-6_Du toan BONFIGLIOLI-071126-Tram 3 2" xfId="35161"/>
    <cellStyle name="T_NHUA TAN HOA 10-6_Du toan BONFIGLIOLI-071126-Tram 3 2 2" xfId="35164"/>
    <cellStyle name="T_NHUA TAN HOA 10-6_Du toan BONFIGLIOLI-071126-Tram 3 2 2 2" xfId="35166"/>
    <cellStyle name="T_NHUA TAN HOA 10-6_Du toan BONFIGLIOLI-071126-Tram 3 2 3" xfId="35167"/>
    <cellStyle name="T_NHUA TAN HOA 10-6_Du toan BONFIGLIOLI-071126-Tram 3 2 3 2" xfId="35168"/>
    <cellStyle name="T_NHUA TAN HOA 10-6_Du toan BONFIGLIOLI-071126-Tram 3 2 4" xfId="31623"/>
    <cellStyle name="T_NHUA TAN HOA 10-6_Du toan BONFIGLIOLI-071126-Tram 3 2 4 2" xfId="35169"/>
    <cellStyle name="T_NHUA TAN HOA 10-6_Du toan BONFIGLIOLI-071126-Tram 3 2 5" xfId="33438"/>
    <cellStyle name="T_NHUA TAN HOA 10-6_Du toan BONFIGLIOLI-071126-Tram 3 2 5 2" xfId="35170"/>
    <cellStyle name="T_NHUA TAN HOA 10-6_Du toan BONFIGLIOLI-071126-Tram 3 2 6" xfId="35171"/>
    <cellStyle name="T_NHUA TAN HOA 10-6_Du toan BONFIGLIOLI-071126-Tram 3 2 6 2" xfId="35172"/>
    <cellStyle name="T_NHUA TAN HOA 10-6_Du toan BONFIGLIOLI-071126-Tram 3 2 7" xfId="9348"/>
    <cellStyle name="T_NHUA TAN HOA 10-6_Du toan BONFIGLIOLI-071126-Tram 3 3" xfId="3215"/>
    <cellStyle name="T_NHUA TAN HOA 10-6_Du toan BONFIGLIOLI-071126-Tram 3 3 2" xfId="35173"/>
    <cellStyle name="T_NHUA TAN HOA 10-6_Du toan BONFIGLIOLI-071126-Tram 3 3 2 2" xfId="8713"/>
    <cellStyle name="T_NHUA TAN HOA 10-6_Du toan BONFIGLIOLI-071126-Tram 3 3 3" xfId="35175"/>
    <cellStyle name="T_NHUA TAN HOA 10-6_Du toan BONFIGLIOLI-071126-Tram 3 3 3 2" xfId="3482"/>
    <cellStyle name="T_NHUA TAN HOA 10-6_Du toan BONFIGLIOLI-071126-Tram 3 3 4" xfId="31625"/>
    <cellStyle name="T_NHUA TAN HOA 10-6_Du toan BONFIGLIOLI-071126-Tram 3 3 4 2" xfId="35176"/>
    <cellStyle name="T_NHUA TAN HOA 10-6_Du toan BONFIGLIOLI-071126-Tram 3 3 5" xfId="33447"/>
    <cellStyle name="T_NHUA TAN HOA 10-6_Du toan BONFIGLIOLI-071126-Tram 3 3 5 2" xfId="35177"/>
    <cellStyle name="T_NHUA TAN HOA 10-6_Du toan BONFIGLIOLI-071126-Tram 3 3 6" xfId="35178"/>
    <cellStyle name="T_NHUA TAN HOA 10-6_Du toan BONFIGLIOLI-071126-Tram 3 3 6 2" xfId="35179"/>
    <cellStyle name="T_NHUA TAN HOA 10-6_Du toan BONFIGLIOLI-071126-Tram 3 3 7" xfId="21751"/>
    <cellStyle name="T_NHUA TAN HOA 10-6_Du toan BONFIGLIOLI-071126-Tram 3 4" xfId="35180"/>
    <cellStyle name="T_NHUA TAN HOA 10-6_Du toan BONFIGLIOLI-071126-Tram 3 4 2" xfId="35182"/>
    <cellStyle name="T_NHUA TAN HOA 10-6_Du toan BONFIGLIOLI-071126-Tram 3 5" xfId="35184"/>
    <cellStyle name="T_NHUA TAN HOA 10-6_Du toan BONFIGLIOLI-071126-Tram 3 5 2" xfId="35186"/>
    <cellStyle name="T_NHUA TAN HOA 10-6_Du toan BONFIGLIOLI-071126-Tram 3 6" xfId="35187"/>
    <cellStyle name="T_NHUA TAN HOA 10-6_Du toan BONFIGLIOLI-071126-Tram 3 6 2" xfId="25985"/>
    <cellStyle name="T_NHUA TAN HOA 10-6_Du toan BONFIGLIOLI-071126-Tram 3 7" xfId="34551"/>
    <cellStyle name="T_NHUA TAN HOA 10-6_Du toan BONFIGLIOLI-071126-Tram 3 7 2" xfId="20935"/>
    <cellStyle name="T_NHUA TAN HOA 10-6_Du toan BONFIGLIOLI-071126-Tram 3 8" xfId="35188"/>
    <cellStyle name="T_NHUA TAN HOA 10-6_Du toan BONFIGLIOLI-071126-Tram 3 8 2" xfId="4531"/>
    <cellStyle name="T_NHUA TAN HOA 10-6_Du toan BONFIGLIOLI-071126-Tram 4" xfId="7501"/>
    <cellStyle name="T_NHUA TAN HOA 10-6_Du toan BONFIGLIOLI-071126-Tram 4 2" xfId="35189"/>
    <cellStyle name="T_NHUA TAN HOA 10-6_Du toan BONFIGLIOLI-071126-Tram 4 2 2" xfId="2310"/>
    <cellStyle name="T_NHUA TAN HOA 10-6_Du toan BONFIGLIOLI-071126-Tram 4 3" xfId="11354"/>
    <cellStyle name="T_NHUA TAN HOA 10-6_Du toan BONFIGLIOLI-071126-Tram 4 3 2" xfId="35192"/>
    <cellStyle name="T_NHUA TAN HOA 10-6_Du toan BONFIGLIOLI-071126-Tram 4 4" xfId="35194"/>
    <cellStyle name="T_NHUA TAN HOA 10-6_Du toan BONFIGLIOLI-071126-Tram 4 4 2" xfId="35196"/>
    <cellStyle name="T_NHUA TAN HOA 10-6_Du toan BONFIGLIOLI-071126-Tram 4 5" xfId="35198"/>
    <cellStyle name="T_NHUA TAN HOA 10-6_Du toan BONFIGLIOLI-071126-Tram 4 5 2" xfId="35200"/>
    <cellStyle name="T_NHUA TAN HOA 10-6_Du toan BONFIGLIOLI-071126-Tram 4 6" xfId="7323"/>
    <cellStyle name="T_NHUA TAN HOA 10-6_Du toan BONFIGLIOLI-071126-Tram 4 6 2" xfId="30647"/>
    <cellStyle name="T_NHUA TAN HOA 10-6_Du toan BONFIGLIOLI-071126-Tram 4 7" xfId="34554"/>
    <cellStyle name="T_NHUA TAN HOA 10-6_Du toan BONFIGLIOLI-071126-Tram 5" xfId="35201"/>
    <cellStyle name="T_NHUA TAN HOA 10-6_Du toan BONFIGLIOLI-071126-Tram 5 2" xfId="35202"/>
    <cellStyle name="T_NHUA TAN HOA 10-6_Du toan BONFIGLIOLI-071126-Tram 5 2 2" xfId="8303"/>
    <cellStyle name="T_NHUA TAN HOA 10-6_Du toan BONFIGLIOLI-071126-Tram 5 3" xfId="35203"/>
    <cellStyle name="T_NHUA TAN HOA 10-6_Du toan BONFIGLIOLI-071126-Tram 5 3 2" xfId="8384"/>
    <cellStyle name="T_NHUA TAN HOA 10-6_Du toan BONFIGLIOLI-071126-Tram 5 4" xfId="35204"/>
    <cellStyle name="T_NHUA TAN HOA 10-6_Du toan BONFIGLIOLI-071126-Tram 5 4 2" xfId="7482"/>
    <cellStyle name="T_NHUA TAN HOA 10-6_Du toan BONFIGLIOLI-071126-Tram 5 5" xfId="35205"/>
    <cellStyle name="T_NHUA TAN HOA 10-6_Du toan BONFIGLIOLI-071126-Tram 5 5 2" xfId="35206"/>
    <cellStyle name="T_NHUA TAN HOA 10-6_Du toan BONFIGLIOLI-071126-Tram 5 6" xfId="35207"/>
    <cellStyle name="T_NHUA TAN HOA 10-6_Du toan BONFIGLIOLI-071126-Tram 5 6 2" xfId="30731"/>
    <cellStyle name="T_NHUA TAN HOA 10-6_Du toan BONFIGLIOLI-071126-Tram 5 7" xfId="34556"/>
    <cellStyle name="T_NHUA TAN HOA 10-6_Du toan BONFIGLIOLI-071126-Tram 6" xfId="16595"/>
    <cellStyle name="T_NHUA TAN HOA 10-6_Du toan BONFIGLIOLI-071126-Tram 6 2" xfId="35208"/>
    <cellStyle name="T_NHUA TAN HOA 10-6_Du toan BONFIGLIOLI-071126-Tram 6 2 2" xfId="31969"/>
    <cellStyle name="T_NHUA TAN HOA 10-6_Du toan BONFIGLIOLI-071126-Tram 6 3" xfId="35209"/>
    <cellStyle name="T_NHUA TAN HOA 10-6_Du toan BONFIGLIOLI-071126-Tram 6 3 2" xfId="35210"/>
    <cellStyle name="T_NHUA TAN HOA 10-6_Du toan BONFIGLIOLI-071126-Tram 6 4" xfId="9754"/>
    <cellStyle name="T_NHUA TAN HOA 10-6_Du toan BONFIGLIOLI-071126-Tram 6 4 2" xfId="35211"/>
    <cellStyle name="T_NHUA TAN HOA 10-6_Du toan BONFIGLIOLI-071126-Tram 6 5" xfId="35212"/>
    <cellStyle name="T_NHUA TAN HOA 10-6_Du toan BONFIGLIOLI-071126-Tram 6 5 2" xfId="35213"/>
    <cellStyle name="T_NHUA TAN HOA 10-6_Du toan BONFIGLIOLI-071126-Tram 6 6" xfId="35214"/>
    <cellStyle name="T_NHUA TAN HOA 10-6_Du toan BONFIGLIOLI-071126-Tram 6 6 2" xfId="35215"/>
    <cellStyle name="T_NHUA TAN HOA 10-6_Du toan BONFIGLIOLI-071126-Tram 6 7" xfId="34558"/>
    <cellStyle name="T_NHUA TAN HOA 10-6_Du toan BONFIGLIOLI-071126-Tram 7" xfId="1843"/>
    <cellStyle name="T_NHUA TAN HOA 10-6_Du toan BONFIGLIOLI-071126-Tram 7 2" xfId="27985"/>
    <cellStyle name="T_NHUA TAN HOA 10-6_Du toan BONFIGLIOLI-071126-Tram 8" xfId="30942"/>
    <cellStyle name="T_NHUA TAN HOA 10-6_Du toan BONFIGLIOLI-071126-Tram 8 2" xfId="30944"/>
    <cellStyle name="T_NHUA TAN HOA 10-6_Du toan BONFIGLIOLI-071126-Tram 9" xfId="30946"/>
    <cellStyle name="T_NHUA TAN HOA 10-6_Du toan BONFIGLIOLI-071126-Tram 9 2" xfId="30949"/>
    <cellStyle name="T_NHUA TAN HOA 10-6_Du toan BONFIGLIOLI-071126-Tram_General Quotation 5-1-2008" xfId="35216"/>
    <cellStyle name="T_NHUA TAN HOA 10-6_Du toan BONFIGLIOLI-071126-Tram_General Quotation 5-1-2008 10" xfId="11152"/>
    <cellStyle name="T_NHUA TAN HOA 10-6_Du toan BONFIGLIOLI-071126-Tram_General Quotation 5-1-2008 10 2" xfId="35218"/>
    <cellStyle name="T_NHUA TAN HOA 10-6_Du toan BONFIGLIOLI-071126-Tram_General Quotation 5-1-2008 11" xfId="35219"/>
    <cellStyle name="T_NHUA TAN HOA 10-6_Du toan BONFIGLIOLI-071126-Tram_General Quotation 5-1-2008 11 2" xfId="35221"/>
    <cellStyle name="T_NHUA TAN HOA 10-6_Du toan BONFIGLIOLI-071126-Tram_General Quotation 5-1-2008 2" xfId="6416"/>
    <cellStyle name="T_NHUA TAN HOA 10-6_Du toan BONFIGLIOLI-071126-Tram_General Quotation 5-1-2008 2 2" xfId="35223"/>
    <cellStyle name="T_NHUA TAN HOA 10-6_Du toan BONFIGLIOLI-071126-Tram_General Quotation 5-1-2008 2 2 2" xfId="35225"/>
    <cellStyle name="T_NHUA TAN HOA 10-6_Du toan BONFIGLIOLI-071126-Tram_General Quotation 5-1-2008 2 2 2 2" xfId="3093"/>
    <cellStyle name="T_NHUA TAN HOA 10-6_Du toan BONFIGLIOLI-071126-Tram_General Quotation 5-1-2008 2 2 3" xfId="35227"/>
    <cellStyle name="T_NHUA TAN HOA 10-6_Du toan BONFIGLIOLI-071126-Tram_General Quotation 5-1-2008 2 2 3 2" xfId="22855"/>
    <cellStyle name="T_NHUA TAN HOA 10-6_Du toan BONFIGLIOLI-071126-Tram_General Quotation 5-1-2008 2 2 4" xfId="237"/>
    <cellStyle name="T_NHUA TAN HOA 10-6_Du toan BONFIGLIOLI-071126-Tram_General Quotation 5-1-2008 2 2 4 2" xfId="22866"/>
    <cellStyle name="T_NHUA TAN HOA 10-6_Du toan BONFIGLIOLI-071126-Tram_General Quotation 5-1-2008 2 2 5" xfId="35230"/>
    <cellStyle name="T_NHUA TAN HOA 10-6_Du toan BONFIGLIOLI-071126-Tram_General Quotation 5-1-2008 2 2 5 2" xfId="35232"/>
    <cellStyle name="T_NHUA TAN HOA 10-6_Du toan BONFIGLIOLI-071126-Tram_General Quotation 5-1-2008 2 2 6" xfId="2535"/>
    <cellStyle name="T_NHUA TAN HOA 10-6_Du toan BONFIGLIOLI-071126-Tram_General Quotation 5-1-2008 2 2 6 2" xfId="35234"/>
    <cellStyle name="T_NHUA TAN HOA 10-6_Du toan BONFIGLIOLI-071126-Tram_General Quotation 5-1-2008 2 2 7" xfId="20179"/>
    <cellStyle name="T_NHUA TAN HOA 10-6_Du toan BONFIGLIOLI-071126-Tram_General Quotation 5-1-2008 2 3" xfId="25896"/>
    <cellStyle name="T_NHUA TAN HOA 10-6_Du toan BONFIGLIOLI-071126-Tram_General Quotation 5-1-2008 2 3 2" xfId="25899"/>
    <cellStyle name="T_NHUA TAN HOA 10-6_Du toan BONFIGLIOLI-071126-Tram_General Quotation 5-1-2008 2 3 2 2" xfId="35236"/>
    <cellStyle name="T_NHUA TAN HOA 10-6_Du toan BONFIGLIOLI-071126-Tram_General Quotation 5-1-2008 2 3 3" xfId="4207"/>
    <cellStyle name="T_NHUA TAN HOA 10-6_Du toan BONFIGLIOLI-071126-Tram_General Quotation 5-1-2008 2 3 3 2" xfId="35238"/>
    <cellStyle name="T_NHUA TAN HOA 10-6_Du toan BONFIGLIOLI-071126-Tram_General Quotation 5-1-2008 2 3 4" xfId="35240"/>
    <cellStyle name="T_NHUA TAN HOA 10-6_Du toan BONFIGLIOLI-071126-Tram_General Quotation 5-1-2008 2 3 4 2" xfId="3082"/>
    <cellStyle name="T_NHUA TAN HOA 10-6_Du toan BONFIGLIOLI-071126-Tram_General Quotation 5-1-2008 2 3 5" xfId="35243"/>
    <cellStyle name="T_NHUA TAN HOA 10-6_Du toan BONFIGLIOLI-071126-Tram_General Quotation 5-1-2008 2 3 5 2" xfId="27948"/>
    <cellStyle name="T_NHUA TAN HOA 10-6_Du toan BONFIGLIOLI-071126-Tram_General Quotation 5-1-2008 2 3 6" xfId="6621"/>
    <cellStyle name="T_NHUA TAN HOA 10-6_Du toan BONFIGLIOLI-071126-Tram_General Quotation 5-1-2008 2 3 6 2" xfId="35245"/>
    <cellStyle name="T_NHUA TAN HOA 10-6_Du toan BONFIGLIOLI-071126-Tram_General Quotation 5-1-2008 2 3 7" xfId="1456"/>
    <cellStyle name="T_NHUA TAN HOA 10-6_Du toan BONFIGLIOLI-071126-Tram_General Quotation 5-1-2008 2 4" xfId="24688"/>
    <cellStyle name="T_NHUA TAN HOA 10-6_Du toan BONFIGLIOLI-071126-Tram_General Quotation 5-1-2008 2 4 2" xfId="25903"/>
    <cellStyle name="T_NHUA TAN HOA 10-6_Du toan BONFIGLIOLI-071126-Tram_General Quotation 5-1-2008 2 5" xfId="287"/>
    <cellStyle name="T_NHUA TAN HOA 10-6_Du toan BONFIGLIOLI-071126-Tram_General Quotation 5-1-2008 2 5 2" xfId="25164"/>
    <cellStyle name="T_NHUA TAN HOA 10-6_Du toan BONFIGLIOLI-071126-Tram_General Quotation 5-1-2008 2 6" xfId="25906"/>
    <cellStyle name="T_NHUA TAN HOA 10-6_Du toan BONFIGLIOLI-071126-Tram_General Quotation 5-1-2008 2 6 2" xfId="25186"/>
    <cellStyle name="T_NHUA TAN HOA 10-6_Du toan BONFIGLIOLI-071126-Tram_General Quotation 5-1-2008 2 7" xfId="594"/>
    <cellStyle name="T_NHUA TAN HOA 10-6_Du toan BONFIGLIOLI-071126-Tram_General Quotation 5-1-2008 2 7 2" xfId="25911"/>
    <cellStyle name="T_NHUA TAN HOA 10-6_Du toan BONFIGLIOLI-071126-Tram_General Quotation 5-1-2008 2 8" xfId="25913"/>
    <cellStyle name="T_NHUA TAN HOA 10-6_Du toan BONFIGLIOLI-071126-Tram_General Quotation 5-1-2008 2 8 2" xfId="21209"/>
    <cellStyle name="T_NHUA TAN HOA 10-6_Du toan BONFIGLIOLI-071126-Tram_General Quotation 5-1-2008 3" xfId="27114"/>
    <cellStyle name="T_NHUA TAN HOA 10-6_Du toan BONFIGLIOLI-071126-Tram_General Quotation 5-1-2008 3 2" xfId="34154"/>
    <cellStyle name="T_NHUA TAN HOA 10-6_Du toan BONFIGLIOLI-071126-Tram_General Quotation 5-1-2008 3 2 2" xfId="34156"/>
    <cellStyle name="T_NHUA TAN HOA 10-6_Du toan BONFIGLIOLI-071126-Tram_General Quotation 5-1-2008 3 2 2 2" xfId="35246"/>
    <cellStyle name="T_NHUA TAN HOA 10-6_Du toan BONFIGLIOLI-071126-Tram_General Quotation 5-1-2008 3 2 3" xfId="34007"/>
    <cellStyle name="T_NHUA TAN HOA 10-6_Du toan BONFIGLIOLI-071126-Tram_General Quotation 5-1-2008 3 2 3 2" xfId="35247"/>
    <cellStyle name="T_NHUA TAN HOA 10-6_Du toan BONFIGLIOLI-071126-Tram_General Quotation 5-1-2008 3 2 4" xfId="35248"/>
    <cellStyle name="T_NHUA TAN HOA 10-6_Du toan BONFIGLIOLI-071126-Tram_General Quotation 5-1-2008 3 2 4 2" xfId="35249"/>
    <cellStyle name="T_NHUA TAN HOA 10-6_Du toan BONFIGLIOLI-071126-Tram_General Quotation 5-1-2008 3 2 5" xfId="22828"/>
    <cellStyle name="T_NHUA TAN HOA 10-6_Du toan BONFIGLIOLI-071126-Tram_General Quotation 5-1-2008 3 2 5 2" xfId="17483"/>
    <cellStyle name="T_NHUA TAN HOA 10-6_Du toan BONFIGLIOLI-071126-Tram_General Quotation 5-1-2008 3 2 6" xfId="11408"/>
    <cellStyle name="T_NHUA TAN HOA 10-6_Du toan BONFIGLIOLI-071126-Tram_General Quotation 5-1-2008 3 2 6 2" xfId="17550"/>
    <cellStyle name="T_NHUA TAN HOA 10-6_Du toan BONFIGLIOLI-071126-Tram_General Quotation 5-1-2008 3 2 7" xfId="20207"/>
    <cellStyle name="T_NHUA TAN HOA 10-6_Du toan BONFIGLIOLI-071126-Tram_General Quotation 5-1-2008 3 3" xfId="25919"/>
    <cellStyle name="T_NHUA TAN HOA 10-6_Du toan BONFIGLIOLI-071126-Tram_General Quotation 5-1-2008 3 3 2" xfId="34159"/>
    <cellStyle name="T_NHUA TAN HOA 10-6_Du toan BONFIGLIOLI-071126-Tram_General Quotation 5-1-2008 3 3 2 2" xfId="35250"/>
    <cellStyle name="T_NHUA TAN HOA 10-6_Du toan BONFIGLIOLI-071126-Tram_General Quotation 5-1-2008 3 3 3" xfId="34010"/>
    <cellStyle name="T_NHUA TAN HOA 10-6_Du toan BONFIGLIOLI-071126-Tram_General Quotation 5-1-2008 3 3 3 2" xfId="35251"/>
    <cellStyle name="T_NHUA TAN HOA 10-6_Du toan BONFIGLIOLI-071126-Tram_General Quotation 5-1-2008 3 3 4" xfId="35252"/>
    <cellStyle name="T_NHUA TAN HOA 10-6_Du toan BONFIGLIOLI-071126-Tram_General Quotation 5-1-2008 3 3 4 2" xfId="35254"/>
    <cellStyle name="T_NHUA TAN HOA 10-6_Du toan BONFIGLIOLI-071126-Tram_General Quotation 5-1-2008 3 3 5" xfId="35255"/>
    <cellStyle name="T_NHUA TAN HOA 10-6_Du toan BONFIGLIOLI-071126-Tram_General Quotation 5-1-2008 3 3 5 2" xfId="35256"/>
    <cellStyle name="T_NHUA TAN HOA 10-6_Du toan BONFIGLIOLI-071126-Tram_General Quotation 5-1-2008 3 3 6" xfId="35257"/>
    <cellStyle name="T_NHUA TAN HOA 10-6_Du toan BONFIGLIOLI-071126-Tram_General Quotation 5-1-2008 3 3 6 2" xfId="2830"/>
    <cellStyle name="T_NHUA TAN HOA 10-6_Du toan BONFIGLIOLI-071126-Tram_General Quotation 5-1-2008 3 3 7" xfId="19440"/>
    <cellStyle name="T_NHUA TAN HOA 10-6_Du toan BONFIGLIOLI-071126-Tram_General Quotation 5-1-2008 3 4" xfId="24698"/>
    <cellStyle name="T_NHUA TAN HOA 10-6_Du toan BONFIGLIOLI-071126-Tram_General Quotation 5-1-2008 3 4 2" xfId="34161"/>
    <cellStyle name="T_NHUA TAN HOA 10-6_Du toan BONFIGLIOLI-071126-Tram_General Quotation 5-1-2008 3 5" xfId="8379"/>
    <cellStyle name="T_NHUA TAN HOA 10-6_Du toan BONFIGLIOLI-071126-Tram_General Quotation 5-1-2008 3 5 2" xfId="31801"/>
    <cellStyle name="T_NHUA TAN HOA 10-6_Du toan BONFIGLIOLI-071126-Tram_General Quotation 5-1-2008 3 6" xfId="34165"/>
    <cellStyle name="T_NHUA TAN HOA 10-6_Du toan BONFIGLIOLI-071126-Tram_General Quotation 5-1-2008 3 6 2" xfId="31812"/>
    <cellStyle name="T_NHUA TAN HOA 10-6_Du toan BONFIGLIOLI-071126-Tram_General Quotation 5-1-2008 3 7" xfId="9285"/>
    <cellStyle name="T_NHUA TAN HOA 10-6_Du toan BONFIGLIOLI-071126-Tram_General Quotation 5-1-2008 3 7 2" xfId="32685"/>
    <cellStyle name="T_NHUA TAN HOA 10-6_Du toan BONFIGLIOLI-071126-Tram_General Quotation 5-1-2008 3 8" xfId="32687"/>
    <cellStyle name="T_NHUA TAN HOA 10-6_Du toan BONFIGLIOLI-071126-Tram_General Quotation 5-1-2008 3 8 2" xfId="32689"/>
    <cellStyle name="T_NHUA TAN HOA 10-6_Du toan BONFIGLIOLI-071126-Tram_General Quotation 5-1-2008 4" xfId="12052"/>
    <cellStyle name="T_NHUA TAN HOA 10-6_Du toan BONFIGLIOLI-071126-Tram_General Quotation 5-1-2008 4 2" xfId="34167"/>
    <cellStyle name="T_NHUA TAN HOA 10-6_Du toan BONFIGLIOLI-071126-Tram_General Quotation 5-1-2008 4 2 2" xfId="21898"/>
    <cellStyle name="T_NHUA TAN HOA 10-6_Du toan BONFIGLIOLI-071126-Tram_General Quotation 5-1-2008 4 3" xfId="25926"/>
    <cellStyle name="T_NHUA TAN HOA 10-6_Du toan BONFIGLIOLI-071126-Tram_General Quotation 5-1-2008 4 3 2" xfId="21911"/>
    <cellStyle name="T_NHUA TAN HOA 10-6_Du toan BONFIGLIOLI-071126-Tram_General Quotation 5-1-2008 4 4" xfId="34169"/>
    <cellStyle name="T_NHUA TAN HOA 10-6_Du toan BONFIGLIOLI-071126-Tram_General Quotation 5-1-2008 4 4 2" xfId="34171"/>
    <cellStyle name="T_NHUA TAN HOA 10-6_Du toan BONFIGLIOLI-071126-Tram_General Quotation 5-1-2008 4 5" xfId="8386"/>
    <cellStyle name="T_NHUA TAN HOA 10-6_Du toan BONFIGLIOLI-071126-Tram_General Quotation 5-1-2008 4 5 2" xfId="34173"/>
    <cellStyle name="T_NHUA TAN HOA 10-6_Du toan BONFIGLIOLI-071126-Tram_General Quotation 5-1-2008 4 6" xfId="34177"/>
    <cellStyle name="T_NHUA TAN HOA 10-6_Du toan BONFIGLIOLI-071126-Tram_General Quotation 5-1-2008 4 6 2" xfId="35258"/>
    <cellStyle name="T_NHUA TAN HOA 10-6_Du toan BONFIGLIOLI-071126-Tram_General Quotation 5-1-2008 4 7" xfId="9291"/>
    <cellStyle name="T_NHUA TAN HOA 10-6_Du toan BONFIGLIOLI-071126-Tram_General Quotation 5-1-2008 5" xfId="35259"/>
    <cellStyle name="T_NHUA TAN HOA 10-6_Du toan BONFIGLIOLI-071126-Tram_General Quotation 5-1-2008 5 2" xfId="35260"/>
    <cellStyle name="T_NHUA TAN HOA 10-6_Du toan BONFIGLIOLI-071126-Tram_General Quotation 5-1-2008 5 2 2" xfId="21935"/>
    <cellStyle name="T_NHUA TAN HOA 10-6_Du toan BONFIGLIOLI-071126-Tram_General Quotation 5-1-2008 5 3" xfId="25930"/>
    <cellStyle name="T_NHUA TAN HOA 10-6_Du toan BONFIGLIOLI-071126-Tram_General Quotation 5-1-2008 5 3 2" xfId="21944"/>
    <cellStyle name="T_NHUA TAN HOA 10-6_Du toan BONFIGLIOLI-071126-Tram_General Quotation 5-1-2008 5 4" xfId="35261"/>
    <cellStyle name="T_NHUA TAN HOA 10-6_Du toan BONFIGLIOLI-071126-Tram_General Quotation 5-1-2008 5 4 2" xfId="27333"/>
    <cellStyle name="T_NHUA TAN HOA 10-6_Du toan BONFIGLIOLI-071126-Tram_General Quotation 5-1-2008 5 5" xfId="2019"/>
    <cellStyle name="T_NHUA TAN HOA 10-6_Du toan BONFIGLIOLI-071126-Tram_General Quotation 5-1-2008 5 5 2" xfId="35262"/>
    <cellStyle name="T_NHUA TAN HOA 10-6_Du toan BONFIGLIOLI-071126-Tram_General Quotation 5-1-2008 5 6" xfId="35264"/>
    <cellStyle name="T_NHUA TAN HOA 10-6_Du toan BONFIGLIOLI-071126-Tram_General Quotation 5-1-2008 5 6 2" xfId="35265"/>
    <cellStyle name="T_NHUA TAN HOA 10-6_Du toan BONFIGLIOLI-071126-Tram_General Quotation 5-1-2008 5 7" xfId="32703"/>
    <cellStyle name="T_NHUA TAN HOA 10-6_Du toan BONFIGLIOLI-071126-Tram_General Quotation 5-1-2008 6" xfId="2747"/>
    <cellStyle name="T_NHUA TAN HOA 10-6_Du toan BONFIGLIOLI-071126-Tram_General Quotation 5-1-2008 6 2" xfId="25728"/>
    <cellStyle name="T_NHUA TAN HOA 10-6_Du toan BONFIGLIOLI-071126-Tram_General Quotation 5-1-2008 6 2 2" xfId="25730"/>
    <cellStyle name="T_NHUA TAN HOA 10-6_Du toan BONFIGLIOLI-071126-Tram_General Quotation 5-1-2008 6 3" xfId="25768"/>
    <cellStyle name="T_NHUA TAN HOA 10-6_Du toan BONFIGLIOLI-071126-Tram_General Quotation 5-1-2008 6 3 2" xfId="25770"/>
    <cellStyle name="T_NHUA TAN HOA 10-6_Du toan BONFIGLIOLI-071126-Tram_General Quotation 5-1-2008 6 4" xfId="25787"/>
    <cellStyle name="T_NHUA TAN HOA 10-6_Du toan BONFIGLIOLI-071126-Tram_General Quotation 5-1-2008 6 4 2" xfId="25789"/>
    <cellStyle name="T_NHUA TAN HOA 10-6_Du toan BONFIGLIOLI-071126-Tram_General Quotation 5-1-2008 6 5" xfId="2690"/>
    <cellStyle name="T_NHUA TAN HOA 10-6_Du toan BONFIGLIOLI-071126-Tram_General Quotation 5-1-2008 6 5 2" xfId="25802"/>
    <cellStyle name="T_NHUA TAN HOA 10-6_Du toan BONFIGLIOLI-071126-Tram_General Quotation 5-1-2008 6 6" xfId="25822"/>
    <cellStyle name="T_NHUA TAN HOA 10-6_Du toan BONFIGLIOLI-071126-Tram_General Quotation 5-1-2008 6 6 2" xfId="25824"/>
    <cellStyle name="T_NHUA TAN HOA 10-6_Du toan BONFIGLIOLI-071126-Tram_General Quotation 5-1-2008 6 7" xfId="25827"/>
    <cellStyle name="T_NHUA TAN HOA 10-6_Du toan BONFIGLIOLI-071126-Tram_General Quotation 5-1-2008 7" xfId="35266"/>
    <cellStyle name="T_NHUA TAN HOA 10-6_Du toan BONFIGLIOLI-071126-Tram_General Quotation 5-1-2008 7 2" xfId="35267"/>
    <cellStyle name="T_NHUA TAN HOA 10-6_Du toan BONFIGLIOLI-071126-Tram_General Quotation 5-1-2008 8" xfId="35268"/>
    <cellStyle name="T_NHUA TAN HOA 10-6_Du toan BONFIGLIOLI-071126-Tram_General Quotation 5-1-2008 8 2" xfId="35269"/>
    <cellStyle name="T_NHUA TAN HOA 10-6_Du toan BONFIGLIOLI-071126-Tram_General Quotation 5-1-2008 9" xfId="35270"/>
    <cellStyle name="T_NHUA TAN HOA 10-6_Du toan BONFIGLIOLI-071126-Tram_General Quotation 5-1-2008 9 2" xfId="35271"/>
    <cellStyle name="T_NHUA TAN HOA 10-6_Du toan mau 11-2007" xfId="35272"/>
    <cellStyle name="T_NHUA TAN HOA 10-6_Du toan mau 11-2007 10" xfId="25687"/>
    <cellStyle name="T_NHUA TAN HOA 10-6_Du toan mau 11-2007 10 2" xfId="35273"/>
    <cellStyle name="T_NHUA TAN HOA 10-6_Du toan mau 11-2007 11" xfId="35274"/>
    <cellStyle name="T_NHUA TAN HOA 10-6_Du toan mau 11-2007 11 2" xfId="35275"/>
    <cellStyle name="T_NHUA TAN HOA 10-6_Du toan mau 11-2007 2" xfId="30938"/>
    <cellStyle name="T_NHUA TAN HOA 10-6_Du toan mau 11-2007 2 2" xfId="30940"/>
    <cellStyle name="T_NHUA TAN HOA 10-6_Du toan mau 11-2007 2 2 2" xfId="35276"/>
    <cellStyle name="T_NHUA TAN HOA 10-6_Du toan mau 11-2007 2 2 2 2" xfId="11622"/>
    <cellStyle name="T_NHUA TAN HOA 10-6_Du toan mau 11-2007 2 2 3" xfId="32033"/>
    <cellStyle name="T_NHUA TAN HOA 10-6_Du toan mau 11-2007 2 2 3 2" xfId="11868"/>
    <cellStyle name="T_NHUA TAN HOA 10-6_Du toan mau 11-2007 2 2 4" xfId="35277"/>
    <cellStyle name="T_NHUA TAN HOA 10-6_Du toan mau 11-2007 2 2 4 2" xfId="6887"/>
    <cellStyle name="T_NHUA TAN HOA 10-6_Du toan mau 11-2007 2 2 5" xfId="5600"/>
    <cellStyle name="T_NHUA TAN HOA 10-6_Du toan mau 11-2007 2 2 5 2" xfId="35278"/>
    <cellStyle name="T_NHUA TAN HOA 10-6_Du toan mau 11-2007 2 2 6" xfId="35279"/>
    <cellStyle name="T_NHUA TAN HOA 10-6_Du toan mau 11-2007 2 2 6 2" xfId="2087"/>
    <cellStyle name="T_NHUA TAN HOA 10-6_Du toan mau 11-2007 2 2 7" xfId="23085"/>
    <cellStyle name="T_NHUA TAN HOA 10-6_Du toan mau 11-2007 2 3" xfId="35280"/>
    <cellStyle name="T_NHUA TAN HOA 10-6_Du toan mau 11-2007 2 3 2" xfId="35281"/>
    <cellStyle name="T_NHUA TAN HOA 10-6_Du toan mau 11-2007 2 3 2 2" xfId="12002"/>
    <cellStyle name="T_NHUA TAN HOA 10-6_Du toan mau 11-2007 2 3 3" xfId="32038"/>
    <cellStyle name="T_NHUA TAN HOA 10-6_Du toan mau 11-2007 2 3 3 2" xfId="11632"/>
    <cellStyle name="T_NHUA TAN HOA 10-6_Du toan mau 11-2007 2 3 4" xfId="35282"/>
    <cellStyle name="T_NHUA TAN HOA 10-6_Du toan mau 11-2007 2 3 4 2" xfId="12026"/>
    <cellStyle name="T_NHUA TAN HOA 10-6_Du toan mau 11-2007 2 3 5" xfId="35283"/>
    <cellStyle name="T_NHUA TAN HOA 10-6_Du toan mau 11-2007 2 3 5 2" xfId="35284"/>
    <cellStyle name="T_NHUA TAN HOA 10-6_Du toan mau 11-2007 2 3 6" xfId="35285"/>
    <cellStyle name="T_NHUA TAN HOA 10-6_Du toan mau 11-2007 2 3 6 2" xfId="35286"/>
    <cellStyle name="T_NHUA TAN HOA 10-6_Du toan mau 11-2007 2 3 7" xfId="23092"/>
    <cellStyle name="T_NHUA TAN HOA 10-6_Du toan mau 11-2007 2 4" xfId="27351"/>
    <cellStyle name="T_NHUA TAN HOA 10-6_Du toan mau 11-2007 2 4 2" xfId="8912"/>
    <cellStyle name="T_NHUA TAN HOA 10-6_Du toan mau 11-2007 2 5" xfId="35287"/>
    <cellStyle name="T_NHUA TAN HOA 10-6_Du toan mau 11-2007 2 5 2" xfId="35288"/>
    <cellStyle name="T_NHUA TAN HOA 10-6_Du toan mau 11-2007 2 6" xfId="7059"/>
    <cellStyle name="T_NHUA TAN HOA 10-6_Du toan mau 11-2007 2 6 2" xfId="11359"/>
    <cellStyle name="T_NHUA TAN HOA 10-6_Du toan mau 11-2007 2 7" xfId="9462"/>
    <cellStyle name="T_NHUA TAN HOA 10-6_Du toan mau 11-2007 2 7 2" xfId="11361"/>
    <cellStyle name="T_NHUA TAN HOA 10-6_Du toan mau 11-2007 2 8" xfId="11366"/>
    <cellStyle name="T_NHUA TAN HOA 10-6_Du toan mau 11-2007 2 8 2" xfId="5527"/>
    <cellStyle name="T_NHUA TAN HOA 10-6_Du toan mau 11-2007 3" xfId="11364"/>
    <cellStyle name="T_NHUA TAN HOA 10-6_Du toan mau 11-2007 3 2" xfId="35289"/>
    <cellStyle name="T_NHUA TAN HOA 10-6_Du toan mau 11-2007 3 2 2" xfId="35290"/>
    <cellStyle name="T_NHUA TAN HOA 10-6_Du toan mau 11-2007 3 2 2 2" xfId="15809"/>
    <cellStyle name="T_NHUA TAN HOA 10-6_Du toan mau 11-2007 3 2 3" xfId="32068"/>
    <cellStyle name="T_NHUA TAN HOA 10-6_Du toan mau 11-2007 3 2 3 2" xfId="8311"/>
    <cellStyle name="T_NHUA TAN HOA 10-6_Du toan mau 11-2007 3 2 4" xfId="35291"/>
    <cellStyle name="T_NHUA TAN HOA 10-6_Du toan mau 11-2007 3 2 4 2" xfId="11291"/>
    <cellStyle name="T_NHUA TAN HOA 10-6_Du toan mau 11-2007 3 2 5" xfId="35292"/>
    <cellStyle name="T_NHUA TAN HOA 10-6_Du toan mau 11-2007 3 2 5 2" xfId="30440"/>
    <cellStyle name="T_NHUA TAN HOA 10-6_Du toan mau 11-2007 3 2 6" xfId="35293"/>
    <cellStyle name="T_NHUA TAN HOA 10-6_Du toan mau 11-2007 3 2 6 2" xfId="30479"/>
    <cellStyle name="T_NHUA TAN HOA 10-6_Du toan mau 11-2007 3 2 7" xfId="23118"/>
    <cellStyle name="T_NHUA TAN HOA 10-6_Du toan mau 11-2007 3 3" xfId="35294"/>
    <cellStyle name="T_NHUA TAN HOA 10-6_Du toan mau 11-2007 3 3 2" xfId="35295"/>
    <cellStyle name="T_NHUA TAN HOA 10-6_Du toan mau 11-2007 3 3 2 2" xfId="10957"/>
    <cellStyle name="T_NHUA TAN HOA 10-6_Du toan mau 11-2007 3 3 3" xfId="32073"/>
    <cellStyle name="T_NHUA TAN HOA 10-6_Du toan mau 11-2007 3 3 3 2" xfId="4359"/>
    <cellStyle name="T_NHUA TAN HOA 10-6_Du toan mau 11-2007 3 3 4" xfId="35296"/>
    <cellStyle name="T_NHUA TAN HOA 10-6_Du toan mau 11-2007 3 3 4 2" xfId="35297"/>
    <cellStyle name="T_NHUA TAN HOA 10-6_Du toan mau 11-2007 3 3 5" xfId="35298"/>
    <cellStyle name="T_NHUA TAN HOA 10-6_Du toan mau 11-2007 3 3 5 2" xfId="35300"/>
    <cellStyle name="T_NHUA TAN HOA 10-6_Du toan mau 11-2007 3 3 6" xfId="28660"/>
    <cellStyle name="T_NHUA TAN HOA 10-6_Du toan mau 11-2007 3 3 6 2" xfId="1679"/>
    <cellStyle name="T_NHUA TAN HOA 10-6_Du toan mau 11-2007 3 3 7" xfId="23125"/>
    <cellStyle name="T_NHUA TAN HOA 10-6_Du toan mau 11-2007 3 4" xfId="35301"/>
    <cellStyle name="T_NHUA TAN HOA 10-6_Du toan mau 11-2007 3 4 2" xfId="11089"/>
    <cellStyle name="T_NHUA TAN HOA 10-6_Du toan mau 11-2007 3 5" xfId="35302"/>
    <cellStyle name="T_NHUA TAN HOA 10-6_Du toan mau 11-2007 3 5 2" xfId="12043"/>
    <cellStyle name="T_NHUA TAN HOA 10-6_Du toan mau 11-2007 3 6" xfId="4203"/>
    <cellStyle name="T_NHUA TAN HOA 10-6_Du toan mau 11-2007 3 6 2" xfId="2672"/>
    <cellStyle name="T_NHUA TAN HOA 10-6_Du toan mau 11-2007 3 7" xfId="20160"/>
    <cellStyle name="T_NHUA TAN HOA 10-6_Du toan mau 11-2007 3 7 2" xfId="20162"/>
    <cellStyle name="T_NHUA TAN HOA 10-6_Du toan mau 11-2007 3 8" xfId="20164"/>
    <cellStyle name="T_NHUA TAN HOA 10-6_Du toan mau 11-2007 3 8 2" xfId="3984"/>
    <cellStyle name="T_NHUA TAN HOA 10-6_Du toan mau 11-2007 4" xfId="35303"/>
    <cellStyle name="T_NHUA TAN HOA 10-6_Du toan mau 11-2007 4 2" xfId="35305"/>
    <cellStyle name="T_NHUA TAN HOA 10-6_Du toan mau 11-2007 4 2 2" xfId="35306"/>
    <cellStyle name="T_NHUA TAN HOA 10-6_Du toan mau 11-2007 4 3" xfId="1734"/>
    <cellStyle name="T_NHUA TAN HOA 10-6_Du toan mau 11-2007 4 3 2" xfId="22833"/>
    <cellStyle name="T_NHUA TAN HOA 10-6_Du toan mau 11-2007 4 4" xfId="35307"/>
    <cellStyle name="T_NHUA TAN HOA 10-6_Du toan mau 11-2007 4 4 2" xfId="20006"/>
    <cellStyle name="T_NHUA TAN HOA 10-6_Du toan mau 11-2007 4 5" xfId="35308"/>
    <cellStyle name="T_NHUA TAN HOA 10-6_Du toan mau 11-2007 4 5 2" xfId="20030"/>
    <cellStyle name="T_NHUA TAN HOA 10-6_Du toan mau 11-2007 4 6" xfId="11374"/>
    <cellStyle name="T_NHUA TAN HOA 10-6_Du toan mau 11-2007 4 6 2" xfId="23275"/>
    <cellStyle name="T_NHUA TAN HOA 10-6_Du toan mau 11-2007 4 7" xfId="20174"/>
    <cellStyle name="T_NHUA TAN HOA 10-6_Du toan mau 11-2007 5" xfId="35222"/>
    <cellStyle name="T_NHUA TAN HOA 10-6_Du toan mau 11-2007 5 2" xfId="35224"/>
    <cellStyle name="T_NHUA TAN HOA 10-6_Du toan mau 11-2007 5 2 2" xfId="3092"/>
    <cellStyle name="T_NHUA TAN HOA 10-6_Du toan mau 11-2007 5 3" xfId="35226"/>
    <cellStyle name="T_NHUA TAN HOA 10-6_Du toan mau 11-2007 5 3 2" xfId="22857"/>
    <cellStyle name="T_NHUA TAN HOA 10-6_Du toan mau 11-2007 5 4" xfId="239"/>
    <cellStyle name="T_NHUA TAN HOA 10-6_Du toan mau 11-2007 5 4 2" xfId="22868"/>
    <cellStyle name="T_NHUA TAN HOA 10-6_Du toan mau 11-2007 5 5" xfId="35229"/>
    <cellStyle name="T_NHUA TAN HOA 10-6_Du toan mau 11-2007 5 5 2" xfId="35231"/>
    <cellStyle name="T_NHUA TAN HOA 10-6_Du toan mau 11-2007 5 6" xfId="2534"/>
    <cellStyle name="T_NHUA TAN HOA 10-6_Du toan mau 11-2007 5 6 2" xfId="35233"/>
    <cellStyle name="T_NHUA TAN HOA 10-6_Du toan mau 11-2007 5 7" xfId="20180"/>
    <cellStyle name="T_NHUA TAN HOA 10-6_Du toan mau 11-2007 6" xfId="25898"/>
    <cellStyle name="T_NHUA TAN HOA 10-6_Du toan mau 11-2007 6 2" xfId="25901"/>
    <cellStyle name="T_NHUA TAN HOA 10-6_Du toan mau 11-2007 6 2 2" xfId="35235"/>
    <cellStyle name="T_NHUA TAN HOA 10-6_Du toan mau 11-2007 6 3" xfId="4209"/>
    <cellStyle name="T_NHUA TAN HOA 10-6_Du toan mau 11-2007 6 3 2" xfId="35237"/>
    <cellStyle name="T_NHUA TAN HOA 10-6_Du toan mau 11-2007 6 4" xfId="35239"/>
    <cellStyle name="T_NHUA TAN HOA 10-6_Du toan mau 11-2007 6 4 2" xfId="3081"/>
    <cellStyle name="T_NHUA TAN HOA 10-6_Du toan mau 11-2007 6 5" xfId="35242"/>
    <cellStyle name="T_NHUA TAN HOA 10-6_Du toan mau 11-2007 6 5 2" xfId="27949"/>
    <cellStyle name="T_NHUA TAN HOA 10-6_Du toan mau 11-2007 6 6" xfId="6623"/>
    <cellStyle name="T_NHUA TAN HOA 10-6_Du toan mau 11-2007 6 6 2" xfId="35244"/>
    <cellStyle name="T_NHUA TAN HOA 10-6_Du toan mau 11-2007 6 7" xfId="1458"/>
    <cellStyle name="T_NHUA TAN HOA 10-6_Du toan mau 11-2007 7" xfId="24691"/>
    <cellStyle name="T_NHUA TAN HOA 10-6_Du toan mau 11-2007 7 2" xfId="25905"/>
    <cellStyle name="T_NHUA TAN HOA 10-6_Du toan mau 11-2007 8" xfId="289"/>
    <cellStyle name="T_NHUA TAN HOA 10-6_Du toan mau 11-2007 8 2" xfId="25167"/>
    <cellStyle name="T_NHUA TAN HOA 10-6_Du toan mau 11-2007 9" xfId="25908"/>
    <cellStyle name="T_NHUA TAN HOA 10-6_Du toan mau 11-2007 9 2" xfId="25189"/>
    <cellStyle name="T_NHUA TAN HOA 10-6_Du toan mau 11-2007_General Quotation 5-1-2008" xfId="1463"/>
    <cellStyle name="T_NHUA TAN HOA 10-6_Du toan mau 11-2007_General Quotation 5-1-2008 10" xfId="35311"/>
    <cellStyle name="T_NHUA TAN HOA 10-6_Du toan mau 11-2007_General Quotation 5-1-2008 10 2" xfId="33969"/>
    <cellStyle name="T_NHUA TAN HOA 10-6_Du toan mau 11-2007_General Quotation 5-1-2008 11" xfId="35312"/>
    <cellStyle name="T_NHUA TAN HOA 10-6_Du toan mau 11-2007_General Quotation 5-1-2008 11 2" xfId="35313"/>
    <cellStyle name="T_NHUA TAN HOA 10-6_Du toan mau 11-2007_General Quotation 5-1-2008 2" xfId="13431"/>
    <cellStyle name="T_NHUA TAN HOA 10-6_Du toan mau 11-2007_General Quotation 5-1-2008 2 2" xfId="35314"/>
    <cellStyle name="T_NHUA TAN HOA 10-6_Du toan mau 11-2007_General Quotation 5-1-2008 2 2 2" xfId="22891"/>
    <cellStyle name="T_NHUA TAN HOA 10-6_Du toan mau 11-2007_General Quotation 5-1-2008 2 2 2 2" xfId="14823"/>
    <cellStyle name="T_NHUA TAN HOA 10-6_Du toan mau 11-2007_General Quotation 5-1-2008 2 2 3" xfId="22894"/>
    <cellStyle name="T_NHUA TAN HOA 10-6_Du toan mau 11-2007_General Quotation 5-1-2008 2 2 3 2" xfId="22897"/>
    <cellStyle name="T_NHUA TAN HOA 10-6_Du toan mau 11-2007_General Quotation 5-1-2008 2 2 4" xfId="21965"/>
    <cellStyle name="T_NHUA TAN HOA 10-6_Du toan mau 11-2007_General Quotation 5-1-2008 2 2 4 2" xfId="22900"/>
    <cellStyle name="T_NHUA TAN HOA 10-6_Du toan mau 11-2007_General Quotation 5-1-2008 2 2 5" xfId="2273"/>
    <cellStyle name="T_NHUA TAN HOA 10-6_Du toan mau 11-2007_General Quotation 5-1-2008 2 2 5 2" xfId="27970"/>
    <cellStyle name="T_NHUA TAN HOA 10-6_Du toan mau 11-2007_General Quotation 5-1-2008 2 2 6" xfId="35315"/>
    <cellStyle name="T_NHUA TAN HOA 10-6_Du toan mau 11-2007_General Quotation 5-1-2008 2 2 6 2" xfId="35316"/>
    <cellStyle name="T_NHUA TAN HOA 10-6_Du toan mau 11-2007_General Quotation 5-1-2008 2 2 7" xfId="17481"/>
    <cellStyle name="T_NHUA TAN HOA 10-6_Du toan mau 11-2007_General Quotation 5-1-2008 2 3" xfId="35317"/>
    <cellStyle name="T_NHUA TAN HOA 10-6_Du toan mau 11-2007_General Quotation 5-1-2008 2 3 2" xfId="22906"/>
    <cellStyle name="T_NHUA TAN HOA 10-6_Du toan mau 11-2007_General Quotation 5-1-2008 2 3 2 2" xfId="22908"/>
    <cellStyle name="T_NHUA TAN HOA 10-6_Du toan mau 11-2007_General Quotation 5-1-2008 2 3 3" xfId="22910"/>
    <cellStyle name="T_NHUA TAN HOA 10-6_Du toan mau 11-2007_General Quotation 5-1-2008 2 3 3 2" xfId="1133"/>
    <cellStyle name="T_NHUA TAN HOA 10-6_Du toan mau 11-2007_General Quotation 5-1-2008 2 3 4" xfId="21973"/>
    <cellStyle name="T_NHUA TAN HOA 10-6_Du toan mau 11-2007_General Quotation 5-1-2008 2 3 4 2" xfId="9975"/>
    <cellStyle name="T_NHUA TAN HOA 10-6_Du toan mau 11-2007_General Quotation 5-1-2008 2 3 5" xfId="3839"/>
    <cellStyle name="T_NHUA TAN HOA 10-6_Du toan mau 11-2007_General Quotation 5-1-2008 2 3 5 2" xfId="35318"/>
    <cellStyle name="T_NHUA TAN HOA 10-6_Du toan mau 11-2007_General Quotation 5-1-2008 2 3 6" xfId="35319"/>
    <cellStyle name="T_NHUA TAN HOA 10-6_Du toan mau 11-2007_General Quotation 5-1-2008 2 3 6 2" xfId="35320"/>
    <cellStyle name="T_NHUA TAN HOA 10-6_Du toan mau 11-2007_General Quotation 5-1-2008 2 3 7" xfId="17487"/>
    <cellStyle name="T_NHUA TAN HOA 10-6_Du toan mau 11-2007_General Quotation 5-1-2008 2 4" xfId="35321"/>
    <cellStyle name="T_NHUA TAN HOA 10-6_Du toan mau 11-2007_General Quotation 5-1-2008 2 4 2" xfId="22913"/>
    <cellStyle name="T_NHUA TAN HOA 10-6_Du toan mau 11-2007_General Quotation 5-1-2008 2 5" xfId="35322"/>
    <cellStyle name="T_NHUA TAN HOA 10-6_Du toan mau 11-2007_General Quotation 5-1-2008 2 5 2" xfId="35323"/>
    <cellStyle name="T_NHUA TAN HOA 10-6_Du toan mau 11-2007_General Quotation 5-1-2008 2 6" xfId="22732"/>
    <cellStyle name="T_NHUA TAN HOA 10-6_Du toan mau 11-2007_General Quotation 5-1-2008 2 6 2" xfId="22736"/>
    <cellStyle name="T_NHUA TAN HOA 10-6_Du toan mau 11-2007_General Quotation 5-1-2008 2 7" xfId="5086"/>
    <cellStyle name="T_NHUA TAN HOA 10-6_Du toan mau 11-2007_General Quotation 5-1-2008 2 7 2" xfId="22741"/>
    <cellStyle name="T_NHUA TAN HOA 10-6_Du toan mau 11-2007_General Quotation 5-1-2008 2 8" xfId="22745"/>
    <cellStyle name="T_NHUA TAN HOA 10-6_Du toan mau 11-2007_General Quotation 5-1-2008 2 8 2" xfId="22750"/>
    <cellStyle name="T_NHUA TAN HOA 10-6_Du toan mau 11-2007_General Quotation 5-1-2008 3" xfId="35324"/>
    <cellStyle name="T_NHUA TAN HOA 10-6_Du toan mau 11-2007_General Quotation 5-1-2008 3 2" xfId="25060"/>
    <cellStyle name="T_NHUA TAN HOA 10-6_Du toan mau 11-2007_General Quotation 5-1-2008 3 2 2" xfId="25062"/>
    <cellStyle name="T_NHUA TAN HOA 10-6_Du toan mau 11-2007_General Quotation 5-1-2008 3 2 2 2" xfId="35325"/>
    <cellStyle name="T_NHUA TAN HOA 10-6_Du toan mau 11-2007_General Quotation 5-1-2008 3 2 3" xfId="35326"/>
    <cellStyle name="T_NHUA TAN HOA 10-6_Du toan mau 11-2007_General Quotation 5-1-2008 3 2 3 2" xfId="35328"/>
    <cellStyle name="T_NHUA TAN HOA 10-6_Du toan mau 11-2007_General Quotation 5-1-2008 3 2 4" xfId="35329"/>
    <cellStyle name="T_NHUA TAN HOA 10-6_Du toan mau 11-2007_General Quotation 5-1-2008 3 2 4 2" xfId="35330"/>
    <cellStyle name="T_NHUA TAN HOA 10-6_Du toan mau 11-2007_General Quotation 5-1-2008 3 2 5" xfId="35331"/>
    <cellStyle name="T_NHUA TAN HOA 10-6_Du toan mau 11-2007_General Quotation 5-1-2008 3 2 5 2" xfId="35332"/>
    <cellStyle name="T_NHUA TAN HOA 10-6_Du toan mau 11-2007_General Quotation 5-1-2008 3 2 6" xfId="35333"/>
    <cellStyle name="T_NHUA TAN HOA 10-6_Du toan mau 11-2007_General Quotation 5-1-2008 3 2 6 2" xfId="35334"/>
    <cellStyle name="T_NHUA TAN HOA 10-6_Du toan mau 11-2007_General Quotation 5-1-2008 3 2 7" xfId="17548"/>
    <cellStyle name="T_NHUA TAN HOA 10-6_Du toan mau 11-2007_General Quotation 5-1-2008 3 3" xfId="25064"/>
    <cellStyle name="T_NHUA TAN HOA 10-6_Du toan mau 11-2007_General Quotation 5-1-2008 3 3 2" xfId="25066"/>
    <cellStyle name="T_NHUA TAN HOA 10-6_Du toan mau 11-2007_General Quotation 5-1-2008 3 3 2 2" xfId="35335"/>
    <cellStyle name="T_NHUA TAN HOA 10-6_Du toan mau 11-2007_General Quotation 5-1-2008 3 3 3" xfId="35336"/>
    <cellStyle name="T_NHUA TAN HOA 10-6_Du toan mau 11-2007_General Quotation 5-1-2008 3 3 3 2" xfId="35337"/>
    <cellStyle name="T_NHUA TAN HOA 10-6_Du toan mau 11-2007_General Quotation 5-1-2008 3 3 4" xfId="35338"/>
    <cellStyle name="T_NHUA TAN HOA 10-6_Du toan mau 11-2007_General Quotation 5-1-2008 3 3 4 2" xfId="35339"/>
    <cellStyle name="T_NHUA TAN HOA 10-6_Du toan mau 11-2007_General Quotation 5-1-2008 3 3 5" xfId="35340"/>
    <cellStyle name="T_NHUA TAN HOA 10-6_Du toan mau 11-2007_General Quotation 5-1-2008 3 3 5 2" xfId="35341"/>
    <cellStyle name="T_NHUA TAN HOA 10-6_Du toan mau 11-2007_General Quotation 5-1-2008 3 3 6" xfId="35342"/>
    <cellStyle name="T_NHUA TAN HOA 10-6_Du toan mau 11-2007_General Quotation 5-1-2008 3 3 6 2" xfId="2917"/>
    <cellStyle name="T_NHUA TAN HOA 10-6_Du toan mau 11-2007_General Quotation 5-1-2008 3 3 7" xfId="17556"/>
    <cellStyle name="T_NHUA TAN HOA 10-6_Du toan mau 11-2007_General Quotation 5-1-2008 3 4" xfId="25068"/>
    <cellStyle name="T_NHUA TAN HOA 10-6_Du toan mau 11-2007_General Quotation 5-1-2008 3 4 2" xfId="25070"/>
    <cellStyle name="T_NHUA TAN HOA 10-6_Du toan mau 11-2007_General Quotation 5-1-2008 3 5" xfId="25073"/>
    <cellStyle name="T_NHUA TAN HOA 10-6_Du toan mau 11-2007_General Quotation 5-1-2008 3 5 2" xfId="35343"/>
    <cellStyle name="T_NHUA TAN HOA 10-6_Du toan mau 11-2007_General Quotation 5-1-2008 3 6" xfId="22756"/>
    <cellStyle name="T_NHUA TAN HOA 10-6_Du toan mau 11-2007_General Quotation 5-1-2008 3 6 2" xfId="22758"/>
    <cellStyle name="T_NHUA TAN HOA 10-6_Du toan mau 11-2007_General Quotation 5-1-2008 3 7" xfId="22760"/>
    <cellStyle name="T_NHUA TAN HOA 10-6_Du toan mau 11-2007_General Quotation 5-1-2008 3 7 2" xfId="22764"/>
    <cellStyle name="T_NHUA TAN HOA 10-6_Du toan mau 11-2007_General Quotation 5-1-2008 3 8" xfId="11438"/>
    <cellStyle name="T_NHUA TAN HOA 10-6_Du toan mau 11-2007_General Quotation 5-1-2008 3 8 2" xfId="22769"/>
    <cellStyle name="T_NHUA TAN HOA 10-6_Du toan mau 11-2007_General Quotation 5-1-2008 4" xfId="35344"/>
    <cellStyle name="T_NHUA TAN HOA 10-6_Du toan mau 11-2007_General Quotation 5-1-2008 4 2" xfId="16550"/>
    <cellStyle name="T_NHUA TAN HOA 10-6_Du toan mau 11-2007_General Quotation 5-1-2008 4 2 2" xfId="25075"/>
    <cellStyle name="T_NHUA TAN HOA 10-6_Du toan mau 11-2007_General Quotation 5-1-2008 4 3" xfId="25077"/>
    <cellStyle name="T_NHUA TAN HOA 10-6_Du toan mau 11-2007_General Quotation 5-1-2008 4 3 2" xfId="25079"/>
    <cellStyle name="T_NHUA TAN HOA 10-6_Du toan mau 11-2007_General Quotation 5-1-2008 4 4" xfId="25081"/>
    <cellStyle name="T_NHUA TAN HOA 10-6_Du toan mau 11-2007_General Quotation 5-1-2008 4 4 2" xfId="25083"/>
    <cellStyle name="T_NHUA TAN HOA 10-6_Du toan mau 11-2007_General Quotation 5-1-2008 4 5" xfId="25086"/>
    <cellStyle name="T_NHUA TAN HOA 10-6_Du toan mau 11-2007_General Quotation 5-1-2008 4 5 2" xfId="35345"/>
    <cellStyle name="T_NHUA TAN HOA 10-6_Du toan mau 11-2007_General Quotation 5-1-2008 4 6" xfId="2209"/>
    <cellStyle name="T_NHUA TAN HOA 10-6_Du toan mau 11-2007_General Quotation 5-1-2008 4 6 2" xfId="22773"/>
    <cellStyle name="T_NHUA TAN HOA 10-6_Du toan mau 11-2007_General Quotation 5-1-2008 4 7" xfId="22775"/>
    <cellStyle name="T_NHUA TAN HOA 10-6_Du toan mau 11-2007_General Quotation 5-1-2008 5" xfId="24201"/>
    <cellStyle name="T_NHUA TAN HOA 10-6_Du toan mau 11-2007_General Quotation 5-1-2008 5 2" xfId="16873"/>
    <cellStyle name="T_NHUA TAN HOA 10-6_Du toan mau 11-2007_General Quotation 5-1-2008 5 2 2" xfId="26231"/>
    <cellStyle name="T_NHUA TAN HOA 10-6_Du toan mau 11-2007_General Quotation 5-1-2008 5 3" xfId="35346"/>
    <cellStyle name="T_NHUA TAN HOA 10-6_Du toan mau 11-2007_General Quotation 5-1-2008 5 3 2" xfId="3949"/>
    <cellStyle name="T_NHUA TAN HOA 10-6_Du toan mau 11-2007_General Quotation 5-1-2008 5 4" xfId="35347"/>
    <cellStyle name="T_NHUA TAN HOA 10-6_Du toan mau 11-2007_General Quotation 5-1-2008 5 4 2" xfId="11151"/>
    <cellStyle name="T_NHUA TAN HOA 10-6_Du toan mau 11-2007_General Quotation 5-1-2008 5 5" xfId="35348"/>
    <cellStyle name="T_NHUA TAN HOA 10-6_Du toan mau 11-2007_General Quotation 5-1-2008 5 5 2" xfId="35349"/>
    <cellStyle name="T_NHUA TAN HOA 10-6_Du toan mau 11-2007_General Quotation 5-1-2008 5 6" xfId="22784"/>
    <cellStyle name="T_NHUA TAN HOA 10-6_Du toan mau 11-2007_General Quotation 5-1-2008 5 6 2" xfId="35350"/>
    <cellStyle name="T_NHUA TAN HOA 10-6_Du toan mau 11-2007_General Quotation 5-1-2008 5 7" xfId="35351"/>
    <cellStyle name="T_NHUA TAN HOA 10-6_Du toan mau 11-2007_General Quotation 5-1-2008 6" xfId="35352"/>
    <cellStyle name="T_NHUA TAN HOA 10-6_Du toan mau 11-2007_General Quotation 5-1-2008 6 2" xfId="35353"/>
    <cellStyle name="T_NHUA TAN HOA 10-6_Du toan mau 11-2007_General Quotation 5-1-2008 6 2 2" xfId="35354"/>
    <cellStyle name="T_NHUA TAN HOA 10-6_Du toan mau 11-2007_General Quotation 5-1-2008 6 3" xfId="35355"/>
    <cellStyle name="T_NHUA TAN HOA 10-6_Du toan mau 11-2007_General Quotation 5-1-2008 6 3 2" xfId="11196"/>
    <cellStyle name="T_NHUA TAN HOA 10-6_Du toan mau 11-2007_General Quotation 5-1-2008 6 4" xfId="35356"/>
    <cellStyle name="T_NHUA TAN HOA 10-6_Du toan mau 11-2007_General Quotation 5-1-2008 6 4 2" xfId="4995"/>
    <cellStyle name="T_NHUA TAN HOA 10-6_Du toan mau 11-2007_General Quotation 5-1-2008 6 5" xfId="33931"/>
    <cellStyle name="T_NHUA TAN HOA 10-6_Du toan mau 11-2007_General Quotation 5-1-2008 6 5 2" xfId="33933"/>
    <cellStyle name="T_NHUA TAN HOA 10-6_Du toan mau 11-2007_General Quotation 5-1-2008 6 6" xfId="22788"/>
    <cellStyle name="T_NHUA TAN HOA 10-6_Du toan mau 11-2007_General Quotation 5-1-2008 6 6 2" xfId="33935"/>
    <cellStyle name="T_NHUA TAN HOA 10-6_Du toan mau 11-2007_General Quotation 5-1-2008 6 7" xfId="33937"/>
    <cellStyle name="T_NHUA TAN HOA 10-6_Du toan mau 11-2007_General Quotation 5-1-2008 7" xfId="35357"/>
    <cellStyle name="T_NHUA TAN HOA 10-6_Du toan mau 11-2007_General Quotation 5-1-2008 7 2" xfId="35358"/>
    <cellStyle name="T_NHUA TAN HOA 10-6_Du toan mau 11-2007_General Quotation 5-1-2008 8" xfId="33259"/>
    <cellStyle name="T_NHUA TAN HOA 10-6_Du toan mau 11-2007_General Quotation 5-1-2008 8 2" xfId="35359"/>
    <cellStyle name="T_NHUA TAN HOA 10-6_Du toan mau 11-2007_General Quotation 5-1-2008 9" xfId="35360"/>
    <cellStyle name="T_NHUA TAN HOA 10-6_Du toan mau 11-2007_General Quotation 5-1-2008 9 2" xfId="35361"/>
    <cellStyle name="T_NHUA TAN HOA 10-6_Du toan mau 11-2007_HUNG" xfId="24273"/>
    <cellStyle name="T_NHUA TAN HOA 10-6_Du toan mau 11-2007_HUNG 10" xfId="10291"/>
    <cellStyle name="T_NHUA TAN HOA 10-6_Du toan mau 11-2007_HUNG 10 2" xfId="19269"/>
    <cellStyle name="T_NHUA TAN HOA 10-6_Du toan mau 11-2007_HUNG 11" xfId="20397"/>
    <cellStyle name="T_NHUA TAN HOA 10-6_Du toan mau 11-2007_HUNG 11 2" xfId="20401"/>
    <cellStyle name="T_NHUA TAN HOA 10-6_Du toan mau 11-2007_HUNG 2" xfId="29508"/>
    <cellStyle name="T_NHUA TAN HOA 10-6_Du toan mau 11-2007_HUNG 2 2" xfId="26385"/>
    <cellStyle name="T_NHUA TAN HOA 10-6_Du toan mau 11-2007_HUNG 2 2 2" xfId="26387"/>
    <cellStyle name="T_NHUA TAN HOA 10-6_Du toan mau 11-2007_HUNG 2 2 2 2" xfId="35362"/>
    <cellStyle name="T_NHUA TAN HOA 10-6_Du toan mau 11-2007_HUNG 2 2 3" xfId="35363"/>
    <cellStyle name="T_NHUA TAN HOA 10-6_Du toan mau 11-2007_HUNG 2 2 3 2" xfId="35364"/>
    <cellStyle name="T_NHUA TAN HOA 10-6_Du toan mau 11-2007_HUNG 2 2 4" xfId="11502"/>
    <cellStyle name="T_NHUA TAN HOA 10-6_Du toan mau 11-2007_HUNG 2 2 4 2" xfId="35365"/>
    <cellStyle name="T_NHUA TAN HOA 10-6_Du toan mau 11-2007_HUNG 2 2 5" xfId="32354"/>
    <cellStyle name="T_NHUA TAN HOA 10-6_Du toan mau 11-2007_HUNG 2 2 5 2" xfId="35366"/>
    <cellStyle name="T_NHUA TAN HOA 10-6_Du toan mau 11-2007_HUNG 2 2 6" xfId="35367"/>
    <cellStyle name="T_NHUA TAN HOA 10-6_Du toan mau 11-2007_HUNG 2 2 6 2" xfId="35368"/>
    <cellStyle name="T_NHUA TAN HOA 10-6_Du toan mau 11-2007_HUNG 2 2 7" xfId="35370"/>
    <cellStyle name="T_NHUA TAN HOA 10-6_Du toan mau 11-2007_HUNG 2 3" xfId="26389"/>
    <cellStyle name="T_NHUA TAN HOA 10-6_Du toan mau 11-2007_HUNG 2 3 2" xfId="26394"/>
    <cellStyle name="T_NHUA TAN HOA 10-6_Du toan mau 11-2007_HUNG 2 3 2 2" xfId="11749"/>
    <cellStyle name="T_NHUA TAN HOA 10-6_Du toan mau 11-2007_HUNG 2 3 3" xfId="12582"/>
    <cellStyle name="T_NHUA TAN HOA 10-6_Du toan mau 11-2007_HUNG 2 3 3 2" xfId="12600"/>
    <cellStyle name="T_NHUA TAN HOA 10-6_Du toan mau 11-2007_HUNG 2 3 4" xfId="11507"/>
    <cellStyle name="T_NHUA TAN HOA 10-6_Du toan mau 11-2007_HUNG 2 3 4 2" xfId="12867"/>
    <cellStyle name="T_NHUA TAN HOA 10-6_Du toan mau 11-2007_HUNG 2 3 5" xfId="32357"/>
    <cellStyle name="T_NHUA TAN HOA 10-6_Du toan mau 11-2007_HUNG 2 3 5 2" xfId="35371"/>
    <cellStyle name="T_NHUA TAN HOA 10-6_Du toan mau 11-2007_HUNG 2 3 6" xfId="35372"/>
    <cellStyle name="T_NHUA TAN HOA 10-6_Du toan mau 11-2007_HUNG 2 3 6 2" xfId="3290"/>
    <cellStyle name="T_NHUA TAN HOA 10-6_Du toan mau 11-2007_HUNG 2 3 7" xfId="35374"/>
    <cellStyle name="T_NHUA TAN HOA 10-6_Du toan mau 11-2007_HUNG 2 4" xfId="18201"/>
    <cellStyle name="T_NHUA TAN HOA 10-6_Du toan mau 11-2007_HUNG 2 4 2" xfId="26397"/>
    <cellStyle name="T_NHUA TAN HOA 10-6_Du toan mau 11-2007_HUNG 2 5" xfId="26400"/>
    <cellStyle name="T_NHUA TAN HOA 10-6_Du toan mau 11-2007_HUNG 2 5 2" xfId="34696"/>
    <cellStyle name="T_NHUA TAN HOA 10-6_Du toan mau 11-2007_HUNG 2 6" xfId="34698"/>
    <cellStyle name="T_NHUA TAN HOA 10-6_Du toan mau 11-2007_HUNG 2 6 2" xfId="34700"/>
    <cellStyle name="T_NHUA TAN HOA 10-6_Du toan mau 11-2007_HUNG 2 7" xfId="34702"/>
    <cellStyle name="T_NHUA TAN HOA 10-6_Du toan mau 11-2007_HUNG 2 7 2" xfId="34704"/>
    <cellStyle name="T_NHUA TAN HOA 10-6_Du toan mau 11-2007_HUNG 2 8" xfId="34706"/>
    <cellStyle name="T_NHUA TAN HOA 10-6_Du toan mau 11-2007_HUNG 2 8 2" xfId="35375"/>
    <cellStyle name="T_NHUA TAN HOA 10-6_Du toan mau 11-2007_HUNG 3" xfId="35376"/>
    <cellStyle name="T_NHUA TAN HOA 10-6_Du toan mau 11-2007_HUNG 3 2" xfId="26403"/>
    <cellStyle name="T_NHUA TAN HOA 10-6_Du toan mau 11-2007_HUNG 3 2 2" xfId="26405"/>
    <cellStyle name="T_NHUA TAN HOA 10-6_Du toan mau 11-2007_HUNG 3 2 2 2" xfId="35377"/>
    <cellStyle name="T_NHUA TAN HOA 10-6_Du toan mau 11-2007_HUNG 3 2 3" xfId="35378"/>
    <cellStyle name="T_NHUA TAN HOA 10-6_Du toan mau 11-2007_HUNG 3 2 3 2" xfId="35379"/>
    <cellStyle name="T_NHUA TAN HOA 10-6_Du toan mau 11-2007_HUNG 3 2 4" xfId="35380"/>
    <cellStyle name="T_NHUA TAN HOA 10-6_Du toan mau 11-2007_HUNG 3 2 4 2" xfId="35381"/>
    <cellStyle name="T_NHUA TAN HOA 10-6_Du toan mau 11-2007_HUNG 3 2 5" xfId="32373"/>
    <cellStyle name="T_NHUA TAN HOA 10-6_Du toan mau 11-2007_HUNG 3 2 5 2" xfId="35382"/>
    <cellStyle name="T_NHUA TAN HOA 10-6_Du toan mau 11-2007_HUNG 3 2 6" xfId="34694"/>
    <cellStyle name="T_NHUA TAN HOA 10-6_Du toan mau 11-2007_HUNG 3 2 6 2" xfId="26391"/>
    <cellStyle name="T_NHUA TAN HOA 10-6_Du toan mau 11-2007_HUNG 3 2 7" xfId="31494"/>
    <cellStyle name="T_NHUA TAN HOA 10-6_Du toan mau 11-2007_HUNG 3 3" xfId="26409"/>
    <cellStyle name="T_NHUA TAN HOA 10-6_Du toan mau 11-2007_HUNG 3 3 2" xfId="26412"/>
    <cellStyle name="T_NHUA TAN HOA 10-6_Du toan mau 11-2007_HUNG 3 3 2 2" xfId="32814"/>
    <cellStyle name="T_NHUA TAN HOA 10-6_Du toan mau 11-2007_HUNG 3 3 3" xfId="35383"/>
    <cellStyle name="T_NHUA TAN HOA 10-6_Du toan mau 11-2007_HUNG 3 3 3 2" xfId="32833"/>
    <cellStyle name="T_NHUA TAN HOA 10-6_Du toan mau 11-2007_HUNG 3 3 4" xfId="35384"/>
    <cellStyle name="T_NHUA TAN HOA 10-6_Du toan mau 11-2007_HUNG 3 3 4 2" xfId="32847"/>
    <cellStyle name="T_NHUA TAN HOA 10-6_Du toan mau 11-2007_HUNG 3 3 5" xfId="32379"/>
    <cellStyle name="T_NHUA TAN HOA 10-6_Du toan mau 11-2007_HUNG 3 3 5 2" xfId="32855"/>
    <cellStyle name="T_NHUA TAN HOA 10-6_Du toan mau 11-2007_HUNG 3 3 6" xfId="34717"/>
    <cellStyle name="T_NHUA TAN HOA 10-6_Du toan mau 11-2007_HUNG 3 3 6 2" xfId="26447"/>
    <cellStyle name="T_NHUA TAN HOA 10-6_Du toan mau 11-2007_HUNG 3 3 7" xfId="31507"/>
    <cellStyle name="T_NHUA TAN HOA 10-6_Du toan mau 11-2007_HUNG 3 4" xfId="18205"/>
    <cellStyle name="T_NHUA TAN HOA 10-6_Du toan mau 11-2007_HUNG 3 4 2" xfId="26415"/>
    <cellStyle name="T_NHUA TAN HOA 10-6_Du toan mau 11-2007_HUNG 3 5" xfId="26418"/>
    <cellStyle name="T_NHUA TAN HOA 10-6_Du toan mau 11-2007_HUNG 3 5 2" xfId="25570"/>
    <cellStyle name="T_NHUA TAN HOA 10-6_Du toan mau 11-2007_HUNG 3 6" xfId="34708"/>
    <cellStyle name="T_NHUA TAN HOA 10-6_Du toan mau 11-2007_HUNG 3 6 2" xfId="34710"/>
    <cellStyle name="T_NHUA TAN HOA 10-6_Du toan mau 11-2007_HUNG 3 7" xfId="22037"/>
    <cellStyle name="T_NHUA TAN HOA 10-6_Du toan mau 11-2007_HUNG 3 7 2" xfId="34712"/>
    <cellStyle name="T_NHUA TAN HOA 10-6_Du toan mau 11-2007_HUNG 3 8" xfId="34714"/>
    <cellStyle name="T_NHUA TAN HOA 10-6_Du toan mau 11-2007_HUNG 3 8 2" xfId="35385"/>
    <cellStyle name="T_NHUA TAN HOA 10-6_Du toan mau 11-2007_HUNG 4" xfId="7317"/>
    <cellStyle name="T_NHUA TAN HOA 10-6_Du toan mau 11-2007_HUNG 4 2" xfId="35386"/>
    <cellStyle name="T_NHUA TAN HOA 10-6_Du toan mau 11-2007_HUNG 4 2 2" xfId="15756"/>
    <cellStyle name="T_NHUA TAN HOA 10-6_Du toan mau 11-2007_HUNG 4 3" xfId="31502"/>
    <cellStyle name="T_NHUA TAN HOA 10-6_Du toan mau 11-2007_HUNG 4 3 2" xfId="28671"/>
    <cellStyle name="T_NHUA TAN HOA 10-6_Du toan mau 11-2007_HUNG 4 4" xfId="18209"/>
    <cellStyle name="T_NHUA TAN HOA 10-6_Du toan mau 11-2007_HUNG 4 4 2" xfId="28681"/>
    <cellStyle name="T_NHUA TAN HOA 10-6_Du toan mau 11-2007_HUNG 4 5" xfId="27323"/>
    <cellStyle name="T_NHUA TAN HOA 10-6_Du toan mau 11-2007_HUNG 4 5 2" xfId="27240"/>
    <cellStyle name="T_NHUA TAN HOA 10-6_Du toan mau 11-2007_HUNG 4 6" xfId="6087"/>
    <cellStyle name="T_NHUA TAN HOA 10-6_Du toan mau 11-2007_HUNG 4 6 2" xfId="31156"/>
    <cellStyle name="T_NHUA TAN HOA 10-6_Du toan mau 11-2007_HUNG 4 7" xfId="22041"/>
    <cellStyle name="T_NHUA TAN HOA 10-6_Du toan mau 11-2007_HUNG 5" xfId="35388"/>
    <cellStyle name="T_NHUA TAN HOA 10-6_Du toan mau 11-2007_HUNG 5 2" xfId="35389"/>
    <cellStyle name="T_NHUA TAN HOA 10-6_Du toan mau 11-2007_HUNG 5 2 2" xfId="35391"/>
    <cellStyle name="T_NHUA TAN HOA 10-6_Du toan mau 11-2007_HUNG 5 3" xfId="13016"/>
    <cellStyle name="T_NHUA TAN HOA 10-6_Du toan mau 11-2007_HUNG 5 3 2" xfId="13024"/>
    <cellStyle name="T_NHUA TAN HOA 10-6_Du toan mau 11-2007_HUNG 5 4" xfId="13029"/>
    <cellStyle name="T_NHUA TAN HOA 10-6_Du toan mau 11-2007_HUNG 5 4 2" xfId="13035"/>
    <cellStyle name="T_NHUA TAN HOA 10-6_Du toan mau 11-2007_HUNG 5 5" xfId="13039"/>
    <cellStyle name="T_NHUA TAN HOA 10-6_Du toan mau 11-2007_HUNG 5 5 2" xfId="1827"/>
    <cellStyle name="T_NHUA TAN HOA 10-6_Du toan mau 11-2007_HUNG 5 6" xfId="3718"/>
    <cellStyle name="T_NHUA TAN HOA 10-6_Du toan mau 11-2007_HUNG 5 6 2" xfId="6832"/>
    <cellStyle name="T_NHUA TAN HOA 10-6_Du toan mau 11-2007_HUNG 5 7" xfId="7966"/>
    <cellStyle name="T_NHUA TAN HOA 10-6_Du toan mau 11-2007_HUNG 6" xfId="35393"/>
    <cellStyle name="T_NHUA TAN HOA 10-6_Du toan mau 11-2007_HUNG 6 2" xfId="35394"/>
    <cellStyle name="T_NHUA TAN HOA 10-6_Du toan mau 11-2007_HUNG 6 2 2" xfId="913"/>
    <cellStyle name="T_NHUA TAN HOA 10-6_Du toan mau 11-2007_HUNG 6 3" xfId="13055"/>
    <cellStyle name="T_NHUA TAN HOA 10-6_Du toan mau 11-2007_HUNG 6 3 2" xfId="11039"/>
    <cellStyle name="T_NHUA TAN HOA 10-6_Du toan mau 11-2007_HUNG 6 4" xfId="13061"/>
    <cellStyle name="T_NHUA TAN HOA 10-6_Du toan mau 11-2007_HUNG 6 4 2" xfId="11071"/>
    <cellStyle name="T_NHUA TAN HOA 10-6_Du toan mau 11-2007_HUNG 6 5" xfId="13065"/>
    <cellStyle name="T_NHUA TAN HOA 10-6_Du toan mau 11-2007_HUNG 6 5 2" xfId="7011"/>
    <cellStyle name="T_NHUA TAN HOA 10-6_Du toan mau 11-2007_HUNG 6 6" xfId="13069"/>
    <cellStyle name="T_NHUA TAN HOA 10-6_Du toan mau 11-2007_HUNG 6 6 2" xfId="5573"/>
    <cellStyle name="T_NHUA TAN HOA 10-6_Du toan mau 11-2007_HUNG 6 7" xfId="10039"/>
    <cellStyle name="T_NHUA TAN HOA 10-6_Du toan mau 11-2007_HUNG 7" xfId="35395"/>
    <cellStyle name="T_NHUA TAN HOA 10-6_Du toan mau 11-2007_HUNG 7 2" xfId="35396"/>
    <cellStyle name="T_NHUA TAN HOA 10-6_Du toan mau 11-2007_HUNG 8" xfId="35397"/>
    <cellStyle name="T_NHUA TAN HOA 10-6_Du toan mau 11-2007_HUNG 8 2" xfId="1746"/>
    <cellStyle name="T_NHUA TAN HOA 10-6_Du toan mau 11-2007_HUNG 9" xfId="35399"/>
    <cellStyle name="T_NHUA TAN HOA 10-6_Du toan mau 11-2007_HUNG 9 2" xfId="35401"/>
    <cellStyle name="T_NHUA TAN HOA 10-6_Du toan mau 11-2007_HUNG_05. 080428- BOQ - Main construction(05May, 2008) Tai" xfId="35402"/>
    <cellStyle name="T_NHUA TAN HOA 10-6_Du toan mau 11-2007_HUNG_05. 080428- BOQ - Main construction(05May, 2008) Tai 10" xfId="33346"/>
    <cellStyle name="T_NHUA TAN HOA 10-6_Du toan mau 11-2007_HUNG_05. 080428- BOQ - Main construction(05May, 2008) Tai 10 2" xfId="3973"/>
    <cellStyle name="T_NHUA TAN HOA 10-6_Du toan mau 11-2007_HUNG_05. 080428- BOQ - Main construction(05May, 2008) Tai 11" xfId="33350"/>
    <cellStyle name="T_NHUA TAN HOA 10-6_Du toan mau 11-2007_HUNG_05. 080428- BOQ - Main construction(05May, 2008) Tai 11 2" xfId="33353"/>
    <cellStyle name="T_NHUA TAN HOA 10-6_Du toan mau 11-2007_HUNG_05. 080428- BOQ - Main construction(05May, 2008) Tai 2" xfId="26250"/>
    <cellStyle name="T_NHUA TAN HOA 10-6_Du toan mau 11-2007_HUNG_05. 080428- BOQ - Main construction(05May, 2008) Tai 2 2" xfId="35403"/>
    <cellStyle name="T_NHUA TAN HOA 10-6_Du toan mau 11-2007_HUNG_05. 080428- BOQ - Main construction(05May, 2008) Tai 2 2 2" xfId="35405"/>
    <cellStyle name="T_NHUA TAN HOA 10-6_Du toan mau 11-2007_HUNG_05. 080428- BOQ - Main construction(05May, 2008) Tai 2 2 2 2" xfId="11009"/>
    <cellStyle name="T_NHUA TAN HOA 10-6_Du toan mau 11-2007_HUNG_05. 080428- BOQ - Main construction(05May, 2008) Tai 2 2 3" xfId="35407"/>
    <cellStyle name="T_NHUA TAN HOA 10-6_Du toan mau 11-2007_HUNG_05. 080428- BOQ - Main construction(05May, 2008) Tai 2 2 3 2" xfId="35408"/>
    <cellStyle name="T_NHUA TAN HOA 10-6_Du toan mau 11-2007_HUNG_05. 080428- BOQ - Main construction(05May, 2008) Tai 2 2 4" xfId="11014"/>
    <cellStyle name="T_NHUA TAN HOA 10-6_Du toan mau 11-2007_HUNG_05. 080428- BOQ - Main construction(05May, 2008) Tai 2 2 4 2" xfId="35409"/>
    <cellStyle name="T_NHUA TAN HOA 10-6_Du toan mau 11-2007_HUNG_05. 080428- BOQ - Main construction(05May, 2008) Tai 2 2 5" xfId="6139"/>
    <cellStyle name="T_NHUA TAN HOA 10-6_Du toan mau 11-2007_HUNG_05. 080428- BOQ - Main construction(05May, 2008) Tai 2 2 5 2" xfId="35410"/>
    <cellStyle name="T_NHUA TAN HOA 10-6_Du toan mau 11-2007_HUNG_05. 080428- BOQ - Main construction(05May, 2008) Tai 2 2 6" xfId="35411"/>
    <cellStyle name="T_NHUA TAN HOA 10-6_Du toan mau 11-2007_HUNG_05. 080428- BOQ - Main construction(05May, 2008) Tai 2 2 6 2" xfId="35412"/>
    <cellStyle name="T_NHUA TAN HOA 10-6_Du toan mau 11-2007_HUNG_05. 080428- BOQ - Main construction(05May, 2008) Tai 2 2 7" xfId="11826"/>
    <cellStyle name="T_NHUA TAN HOA 10-6_Du toan mau 11-2007_HUNG_05. 080428- BOQ - Main construction(05May, 2008) Tai 2 3" xfId="23408"/>
    <cellStyle name="T_NHUA TAN HOA 10-6_Du toan mau 11-2007_HUNG_05. 080428- BOQ - Main construction(05May, 2008) Tai 2 3 2" xfId="27082"/>
    <cellStyle name="T_NHUA TAN HOA 10-6_Du toan mau 11-2007_HUNG_05. 080428- BOQ - Main construction(05May, 2008) Tai 2 3 2 2" xfId="6724"/>
    <cellStyle name="T_NHUA TAN HOA 10-6_Du toan mau 11-2007_HUNG_05. 080428- BOQ - Main construction(05May, 2008) Tai 2 3 3" xfId="27084"/>
    <cellStyle name="T_NHUA TAN HOA 10-6_Du toan mau 11-2007_HUNG_05. 080428- BOQ - Main construction(05May, 2008) Tai 2 3 3 2" xfId="35413"/>
    <cellStyle name="T_NHUA TAN HOA 10-6_Du toan mau 11-2007_HUNG_05. 080428- BOQ - Main construction(05May, 2008) Tai 2 3 4" xfId="35414"/>
    <cellStyle name="T_NHUA TAN HOA 10-6_Du toan mau 11-2007_HUNG_05. 080428- BOQ - Main construction(05May, 2008) Tai 2 3 4 2" xfId="35415"/>
    <cellStyle name="T_NHUA TAN HOA 10-6_Du toan mau 11-2007_HUNG_05. 080428- BOQ - Main construction(05May, 2008) Tai 2 3 5" xfId="23381"/>
    <cellStyle name="T_NHUA TAN HOA 10-6_Du toan mau 11-2007_HUNG_05. 080428- BOQ - Main construction(05May, 2008) Tai 2 3 5 2" xfId="32005"/>
    <cellStyle name="T_NHUA TAN HOA 10-6_Du toan mau 11-2007_HUNG_05. 080428- BOQ - Main construction(05May, 2008) Tai 2 3 6" xfId="980"/>
    <cellStyle name="T_NHUA TAN HOA 10-6_Du toan mau 11-2007_HUNG_05. 080428- BOQ - Main construction(05May, 2008) Tai 2 3 6 2" xfId="35416"/>
    <cellStyle name="T_NHUA TAN HOA 10-6_Du toan mau 11-2007_HUNG_05. 080428- BOQ - Main construction(05May, 2008) Tai 2 3 7" xfId="11828"/>
    <cellStyle name="T_NHUA TAN HOA 10-6_Du toan mau 11-2007_HUNG_05. 080428- BOQ - Main construction(05May, 2008) Tai 2 4" xfId="27703"/>
    <cellStyle name="T_NHUA TAN HOA 10-6_Du toan mau 11-2007_HUNG_05. 080428- BOQ - Main construction(05May, 2008) Tai 2 4 2" xfId="26640"/>
    <cellStyle name="T_NHUA TAN HOA 10-6_Du toan mau 11-2007_HUNG_05. 080428- BOQ - Main construction(05May, 2008) Tai 2 5" xfId="27706"/>
    <cellStyle name="T_NHUA TAN HOA 10-6_Du toan mau 11-2007_HUNG_05. 080428- BOQ - Main construction(05May, 2008) Tai 2 5 2" xfId="6288"/>
    <cellStyle name="T_NHUA TAN HOA 10-6_Du toan mau 11-2007_HUNG_05. 080428- BOQ - Main construction(05May, 2008) Tai 2 6" xfId="21515"/>
    <cellStyle name="T_NHUA TAN HOA 10-6_Du toan mau 11-2007_HUNG_05. 080428- BOQ - Main construction(05May, 2008) Tai 2 6 2" xfId="27709"/>
    <cellStyle name="T_NHUA TAN HOA 10-6_Du toan mau 11-2007_HUNG_05. 080428- BOQ - Main construction(05May, 2008) Tai 2 7" xfId="9407"/>
    <cellStyle name="T_NHUA TAN HOA 10-6_Du toan mau 11-2007_HUNG_05. 080428- BOQ - Main construction(05May, 2008) Tai 2 7 2" xfId="27712"/>
    <cellStyle name="T_NHUA TAN HOA 10-6_Du toan mau 11-2007_HUNG_05. 080428- BOQ - Main construction(05May, 2008) Tai 2 8" xfId="7727"/>
    <cellStyle name="T_NHUA TAN HOA 10-6_Du toan mau 11-2007_HUNG_05. 080428- BOQ - Main construction(05May, 2008) Tai 2 8 2" xfId="27670"/>
    <cellStyle name="T_NHUA TAN HOA 10-6_Du toan mau 11-2007_HUNG_05. 080428- BOQ - Main construction(05May, 2008) Tai 3" xfId="5626"/>
    <cellStyle name="T_NHUA TAN HOA 10-6_Du toan mau 11-2007_HUNG_05. 080428- BOQ - Main construction(05May, 2008) Tai 3 2" xfId="34124"/>
    <cellStyle name="T_NHUA TAN HOA 10-6_Du toan mau 11-2007_HUNG_05. 080428- BOQ - Main construction(05May, 2008) Tai 3 2 2" xfId="33292"/>
    <cellStyle name="T_NHUA TAN HOA 10-6_Du toan mau 11-2007_HUNG_05. 080428- BOQ - Main construction(05May, 2008) Tai 3 2 2 2" xfId="33296"/>
    <cellStyle name="T_NHUA TAN HOA 10-6_Du toan mau 11-2007_HUNG_05. 080428- BOQ - Main construction(05May, 2008) Tai 3 2 3" xfId="33298"/>
    <cellStyle name="T_NHUA TAN HOA 10-6_Du toan mau 11-2007_HUNG_05. 080428- BOQ - Main construction(05May, 2008) Tai 3 2 3 2" xfId="33300"/>
    <cellStyle name="T_NHUA TAN HOA 10-6_Du toan mau 11-2007_HUNG_05. 080428- BOQ - Main construction(05May, 2008) Tai 3 2 4" xfId="35417"/>
    <cellStyle name="T_NHUA TAN HOA 10-6_Du toan mau 11-2007_HUNG_05. 080428- BOQ - Main construction(05May, 2008) Tai 3 2 4 2" xfId="24189"/>
    <cellStyle name="T_NHUA TAN HOA 10-6_Du toan mau 11-2007_HUNG_05. 080428- BOQ - Main construction(05May, 2008) Tai 3 2 5" xfId="396"/>
    <cellStyle name="T_NHUA TAN HOA 10-6_Du toan mau 11-2007_HUNG_05. 080428- BOQ - Main construction(05May, 2008) Tai 3 2 5 2" xfId="35048"/>
    <cellStyle name="T_NHUA TAN HOA 10-6_Du toan mau 11-2007_HUNG_05. 080428- BOQ - Main construction(05May, 2008) Tai 3 2 6" xfId="35418"/>
    <cellStyle name="T_NHUA TAN HOA 10-6_Du toan mau 11-2007_HUNG_05. 080428- BOQ - Main construction(05May, 2008) Tai 3 2 6 2" xfId="35063"/>
    <cellStyle name="T_NHUA TAN HOA 10-6_Du toan mau 11-2007_HUNG_05. 080428- BOQ - Main construction(05May, 2008) Tai 3 2 7" xfId="448"/>
    <cellStyle name="T_NHUA TAN HOA 10-6_Du toan mau 11-2007_HUNG_05. 080428- BOQ - Main construction(05May, 2008) Tai 3 3" xfId="27715"/>
    <cellStyle name="T_NHUA TAN HOA 10-6_Du toan mau 11-2007_HUNG_05. 080428- BOQ - Main construction(05May, 2008) Tai 3 3 2" xfId="2259"/>
    <cellStyle name="T_NHUA TAN HOA 10-6_Du toan mau 11-2007_HUNG_05. 080428- BOQ - Main construction(05May, 2008) Tai 3 3 2 2" xfId="24040"/>
    <cellStyle name="T_NHUA TAN HOA 10-6_Du toan mau 11-2007_HUNG_05. 080428- BOQ - Main construction(05May, 2008) Tai 3 3 3" xfId="24048"/>
    <cellStyle name="T_NHUA TAN HOA 10-6_Du toan mau 11-2007_HUNG_05. 080428- BOQ - Main construction(05May, 2008) Tai 3 3 3 2" xfId="24051"/>
    <cellStyle name="T_NHUA TAN HOA 10-6_Du toan mau 11-2007_HUNG_05. 080428- BOQ - Main construction(05May, 2008) Tai 3 3 4" xfId="24054"/>
    <cellStyle name="T_NHUA TAN HOA 10-6_Du toan mau 11-2007_HUNG_05. 080428- BOQ - Main construction(05May, 2008) Tai 3 3 4 2" xfId="24057"/>
    <cellStyle name="T_NHUA TAN HOA 10-6_Du toan mau 11-2007_HUNG_05. 080428- BOQ - Main construction(05May, 2008) Tai 3 3 5" xfId="5487"/>
    <cellStyle name="T_NHUA TAN HOA 10-6_Du toan mau 11-2007_HUNG_05. 080428- BOQ - Main construction(05May, 2008) Tai 3 3 5 2" xfId="24061"/>
    <cellStyle name="T_NHUA TAN HOA 10-6_Du toan mau 11-2007_HUNG_05. 080428- BOQ - Main construction(05May, 2008) Tai 3 3 6" xfId="6660"/>
    <cellStyle name="T_NHUA TAN HOA 10-6_Du toan mau 11-2007_HUNG_05. 080428- BOQ - Main construction(05May, 2008) Tai 3 3 6 2" xfId="24066"/>
    <cellStyle name="T_NHUA TAN HOA 10-6_Du toan mau 11-2007_HUNG_05. 080428- BOQ - Main construction(05May, 2008) Tai 3 3 7" xfId="24068"/>
    <cellStyle name="T_NHUA TAN HOA 10-6_Du toan mau 11-2007_HUNG_05. 080428- BOQ - Main construction(05May, 2008) Tai 3 4" xfId="27718"/>
    <cellStyle name="T_NHUA TAN HOA 10-6_Du toan mau 11-2007_HUNG_05. 080428- BOQ - Main construction(05May, 2008) Tai 3 4 2" xfId="11533"/>
    <cellStyle name="T_NHUA TAN HOA 10-6_Du toan mau 11-2007_HUNG_05. 080428- BOQ - Main construction(05May, 2008) Tai 3 5" xfId="27721"/>
    <cellStyle name="T_NHUA TAN HOA 10-6_Du toan mau 11-2007_HUNG_05. 080428- BOQ - Main construction(05May, 2008) Tai 3 5 2" xfId="11543"/>
    <cellStyle name="T_NHUA TAN HOA 10-6_Du toan mau 11-2007_HUNG_05. 080428- BOQ - Main construction(05May, 2008) Tai 3 6" xfId="27723"/>
    <cellStyle name="T_NHUA TAN HOA 10-6_Du toan mau 11-2007_HUNG_05. 080428- BOQ - Main construction(05May, 2008) Tai 3 6 2" xfId="11547"/>
    <cellStyle name="T_NHUA TAN HOA 10-6_Du toan mau 11-2007_HUNG_05. 080428- BOQ - Main construction(05May, 2008) Tai 3 7" xfId="27726"/>
    <cellStyle name="T_NHUA TAN HOA 10-6_Du toan mau 11-2007_HUNG_05. 080428- BOQ - Main construction(05May, 2008) Tai 3 7 2" xfId="4132"/>
    <cellStyle name="T_NHUA TAN HOA 10-6_Du toan mau 11-2007_HUNG_05. 080428- BOQ - Main construction(05May, 2008) Tai 3 8" xfId="5736"/>
    <cellStyle name="T_NHUA TAN HOA 10-6_Du toan mau 11-2007_HUNG_05. 080428- BOQ - Main construction(05May, 2008) Tai 3 8 2" xfId="35419"/>
    <cellStyle name="T_NHUA TAN HOA 10-6_Du toan mau 11-2007_HUNG_05. 080428- BOQ - Main construction(05May, 2008) Tai 4" xfId="13745"/>
    <cellStyle name="T_NHUA TAN HOA 10-6_Du toan mau 11-2007_HUNG_05. 080428- BOQ - Main construction(05May, 2008) Tai 4 2" xfId="27266"/>
    <cellStyle name="T_NHUA TAN HOA 10-6_Du toan mau 11-2007_HUNG_05. 080428- BOQ - Main construction(05May, 2008) Tai 4 2 2" xfId="1769"/>
    <cellStyle name="T_NHUA TAN HOA 10-6_Du toan mau 11-2007_HUNG_05. 080428- BOQ - Main construction(05May, 2008) Tai 4 3" xfId="27731"/>
    <cellStyle name="T_NHUA TAN HOA 10-6_Du toan mau 11-2007_HUNG_05. 080428- BOQ - Main construction(05May, 2008) Tai 4 3 2" xfId="35420"/>
    <cellStyle name="T_NHUA TAN HOA 10-6_Du toan mau 11-2007_HUNG_05. 080428- BOQ - Main construction(05May, 2008) Tai 4 4" xfId="35423"/>
    <cellStyle name="T_NHUA TAN HOA 10-6_Du toan mau 11-2007_HUNG_05. 080428- BOQ - Main construction(05May, 2008) Tai 4 4 2" xfId="35426"/>
    <cellStyle name="T_NHUA TAN HOA 10-6_Du toan mau 11-2007_HUNG_05. 080428- BOQ - Main construction(05May, 2008) Tai 4 5" xfId="35429"/>
    <cellStyle name="T_NHUA TAN HOA 10-6_Du toan mau 11-2007_HUNG_05. 080428- BOQ - Main construction(05May, 2008) Tai 4 5 2" xfId="34118"/>
    <cellStyle name="T_NHUA TAN HOA 10-6_Du toan mau 11-2007_HUNG_05. 080428- BOQ - Main construction(05May, 2008) Tai 4 6" xfId="35432"/>
    <cellStyle name="T_NHUA TAN HOA 10-6_Du toan mau 11-2007_HUNG_05. 080428- BOQ - Main construction(05May, 2008) Tai 4 6 2" xfId="27259"/>
    <cellStyle name="T_NHUA TAN HOA 10-6_Du toan mau 11-2007_HUNG_05. 080428- BOQ - Main construction(05May, 2008) Tai 4 7" xfId="29327"/>
    <cellStyle name="T_NHUA TAN HOA 10-6_Du toan mau 11-2007_HUNG_05. 080428- BOQ - Main construction(05May, 2008) Tai 5" xfId="35434"/>
    <cellStyle name="T_NHUA TAN HOA 10-6_Du toan mau 11-2007_HUNG_05. 080428- BOQ - Main construction(05May, 2008) Tai 5 2" xfId="27276"/>
    <cellStyle name="T_NHUA TAN HOA 10-6_Du toan mau 11-2007_HUNG_05. 080428- BOQ - Main construction(05May, 2008) Tai 5 2 2" xfId="32096"/>
    <cellStyle name="T_NHUA TAN HOA 10-6_Du toan mau 11-2007_HUNG_05. 080428- BOQ - Main construction(05May, 2008) Tai 5 3" xfId="27734"/>
    <cellStyle name="T_NHUA TAN HOA 10-6_Du toan mau 11-2007_HUNG_05. 080428- BOQ - Main construction(05May, 2008) Tai 5 3 2" xfId="35435"/>
    <cellStyle name="T_NHUA TAN HOA 10-6_Du toan mau 11-2007_HUNG_05. 080428- BOQ - Main construction(05May, 2008) Tai 5 4" xfId="534"/>
    <cellStyle name="T_NHUA TAN HOA 10-6_Du toan mau 11-2007_HUNG_05. 080428- BOQ - Main construction(05May, 2008) Tai 5 4 2" xfId="5010"/>
    <cellStyle name="T_NHUA TAN HOA 10-6_Du toan mau 11-2007_HUNG_05. 080428- BOQ - Main construction(05May, 2008) Tai 5 5" xfId="35436"/>
    <cellStyle name="T_NHUA TAN HOA 10-6_Du toan mau 11-2007_HUNG_05. 080428- BOQ - Main construction(05May, 2008) Tai 5 5 2" xfId="7096"/>
    <cellStyle name="T_NHUA TAN HOA 10-6_Du toan mau 11-2007_HUNG_05. 080428- BOQ - Main construction(05May, 2008) Tai 5 6" xfId="35437"/>
    <cellStyle name="T_NHUA TAN HOA 10-6_Du toan mau 11-2007_HUNG_05. 080428- BOQ - Main construction(05May, 2008) Tai 5 6 2" xfId="27284"/>
    <cellStyle name="T_NHUA TAN HOA 10-6_Du toan mau 11-2007_HUNG_05. 080428- BOQ - Main construction(05May, 2008) Tai 5 7" xfId="35438"/>
    <cellStyle name="T_NHUA TAN HOA 10-6_Du toan mau 11-2007_HUNG_05. 080428- BOQ - Main construction(05May, 2008) Tai 6" xfId="961"/>
    <cellStyle name="T_NHUA TAN HOA 10-6_Du toan mau 11-2007_HUNG_05. 080428- BOQ - Main construction(05May, 2008) Tai 6 2" xfId="35439"/>
    <cellStyle name="T_NHUA TAN HOA 10-6_Du toan mau 11-2007_HUNG_05. 080428- BOQ - Main construction(05May, 2008) Tai 6 2 2" xfId="35440"/>
    <cellStyle name="T_NHUA TAN HOA 10-6_Du toan mau 11-2007_HUNG_05. 080428- BOQ - Main construction(05May, 2008) Tai 6 3" xfId="27737"/>
    <cellStyle name="T_NHUA TAN HOA 10-6_Du toan mau 11-2007_HUNG_05. 080428- BOQ - Main construction(05May, 2008) Tai 6 3 2" xfId="35441"/>
    <cellStyle name="T_NHUA TAN HOA 10-6_Du toan mau 11-2007_HUNG_05. 080428- BOQ - Main construction(05May, 2008) Tai 6 4" xfId="35442"/>
    <cellStyle name="T_NHUA TAN HOA 10-6_Du toan mau 11-2007_HUNG_05. 080428- BOQ - Main construction(05May, 2008) Tai 6 4 2" xfId="34681"/>
    <cellStyle name="T_NHUA TAN HOA 10-6_Du toan mau 11-2007_HUNG_05. 080428- BOQ - Main construction(05May, 2008) Tai 6 5" xfId="35443"/>
    <cellStyle name="T_NHUA TAN HOA 10-6_Du toan mau 11-2007_HUNG_05. 080428- BOQ - Main construction(05May, 2008) Tai 6 5 2" xfId="34689"/>
    <cellStyle name="T_NHUA TAN HOA 10-6_Du toan mau 11-2007_HUNG_05. 080428- BOQ - Main construction(05May, 2008) Tai 6 6" xfId="35444"/>
    <cellStyle name="T_NHUA TAN HOA 10-6_Du toan mau 11-2007_HUNG_05. 080428- BOQ - Main construction(05May, 2008) Tai 6 6 2" xfId="35445"/>
    <cellStyle name="T_NHUA TAN HOA 10-6_Du toan mau 11-2007_HUNG_05. 080428- BOQ - Main construction(05May, 2008) Tai 6 7" xfId="35446"/>
    <cellStyle name="T_NHUA TAN HOA 10-6_Du toan mau 11-2007_HUNG_05. 080428- BOQ - Main construction(05May, 2008) Tai 7" xfId="35447"/>
    <cellStyle name="T_NHUA TAN HOA 10-6_Du toan mau 11-2007_HUNG_05. 080428- BOQ - Main construction(05May, 2008) Tai 7 2" xfId="35449"/>
    <cellStyle name="T_NHUA TAN HOA 10-6_Du toan mau 11-2007_HUNG_05. 080428- BOQ - Main construction(05May, 2008) Tai 8" xfId="35450"/>
    <cellStyle name="T_NHUA TAN HOA 10-6_Du toan mau 11-2007_HUNG_05. 080428- BOQ - Main construction(05May, 2008) Tai 8 2" xfId="2580"/>
    <cellStyle name="T_NHUA TAN HOA 10-6_Du toan mau 11-2007_HUNG_05. 080428- BOQ - Main construction(05May, 2008) Tai 9" xfId="35451"/>
    <cellStyle name="T_NHUA TAN HOA 10-6_Du toan mau 11-2007_HUNG_05. 080428- BOQ - Main construction(05May, 2008) Tai 9 2" xfId="441"/>
    <cellStyle name="T_NHUA TAN HOA 10-6_Du toan mau 11-2007_HUNG_Addendum- BOQ - Main construction-r.2" xfId="35453"/>
    <cellStyle name="T_NHUA TAN HOA 10-6_Du toan mau 11-2007_HUNG_Addendum- BOQ - Main construction-r.2 10" xfId="19544"/>
    <cellStyle name="T_NHUA TAN HOA 10-6_Du toan mau 11-2007_HUNG_Addendum- BOQ - Main construction-r.2 10 2" xfId="19547"/>
    <cellStyle name="T_NHUA TAN HOA 10-6_Du toan mau 11-2007_HUNG_Addendum- BOQ - Main construction-r.2 11" xfId="19552"/>
    <cellStyle name="T_NHUA TAN HOA 10-6_Du toan mau 11-2007_HUNG_Addendum- BOQ - Main construction-r.2 11 2" xfId="19555"/>
    <cellStyle name="T_NHUA TAN HOA 10-6_Du toan mau 11-2007_HUNG_Addendum- BOQ - Main construction-r.2 2" xfId="1738"/>
    <cellStyle name="T_NHUA TAN HOA 10-6_Du toan mau 11-2007_HUNG_Addendum- BOQ - Main construction-r.2 2 2" xfId="12423"/>
    <cellStyle name="T_NHUA TAN HOA 10-6_Du toan mau 11-2007_HUNG_Addendum- BOQ - Main construction-r.2 2 2 2" xfId="35454"/>
    <cellStyle name="T_NHUA TAN HOA 10-6_Du toan mau 11-2007_HUNG_Addendum- BOQ - Main construction-r.2 2 2 2 2" xfId="2219"/>
    <cellStyle name="T_NHUA TAN HOA 10-6_Du toan mau 11-2007_HUNG_Addendum- BOQ - Main construction-r.2 2 2 3" xfId="35455"/>
    <cellStyle name="T_NHUA TAN HOA 10-6_Du toan mau 11-2007_HUNG_Addendum- BOQ - Main construction-r.2 2 2 3 2" xfId="35456"/>
    <cellStyle name="T_NHUA TAN HOA 10-6_Du toan mau 11-2007_HUNG_Addendum- BOQ - Main construction-r.2 2 2 4" xfId="17977"/>
    <cellStyle name="T_NHUA TAN HOA 10-6_Du toan mau 11-2007_HUNG_Addendum- BOQ - Main construction-r.2 2 2 4 2" xfId="34915"/>
    <cellStyle name="T_NHUA TAN HOA 10-6_Du toan mau 11-2007_HUNG_Addendum- BOQ - Main construction-r.2 2 2 5" xfId="35457"/>
    <cellStyle name="T_NHUA TAN HOA 10-6_Du toan mau 11-2007_HUNG_Addendum- BOQ - Main construction-r.2 2 2 5 2" xfId="2233"/>
    <cellStyle name="T_NHUA TAN HOA 10-6_Du toan mau 11-2007_HUNG_Addendum- BOQ - Main construction-r.2 2 2 6" xfId="2827"/>
    <cellStyle name="T_NHUA TAN HOA 10-6_Du toan mau 11-2007_HUNG_Addendum- BOQ - Main construction-r.2 2 2 6 2" xfId="34937"/>
    <cellStyle name="T_NHUA TAN HOA 10-6_Du toan mau 11-2007_HUNG_Addendum- BOQ - Main construction-r.2 2 2 7" xfId="18338"/>
    <cellStyle name="T_NHUA TAN HOA 10-6_Du toan mau 11-2007_HUNG_Addendum- BOQ - Main construction-r.2 2 3" xfId="35458"/>
    <cellStyle name="T_NHUA TAN HOA 10-6_Du toan mau 11-2007_HUNG_Addendum- BOQ - Main construction-r.2 2 3 2" xfId="31093"/>
    <cellStyle name="T_NHUA TAN HOA 10-6_Du toan mau 11-2007_HUNG_Addendum- BOQ - Main construction-r.2 2 3 2 2" xfId="31095"/>
    <cellStyle name="T_NHUA TAN HOA 10-6_Du toan mau 11-2007_HUNG_Addendum- BOQ - Main construction-r.2 2 3 3" xfId="31097"/>
    <cellStyle name="T_NHUA TAN HOA 10-6_Du toan mau 11-2007_HUNG_Addendum- BOQ - Main construction-r.2 2 3 3 2" xfId="35460"/>
    <cellStyle name="T_NHUA TAN HOA 10-6_Du toan mau 11-2007_HUNG_Addendum- BOQ - Main construction-r.2 2 3 4" xfId="17985"/>
    <cellStyle name="T_NHUA TAN HOA 10-6_Du toan mau 11-2007_HUNG_Addendum- BOQ - Main construction-r.2 2 3 4 2" xfId="3713"/>
    <cellStyle name="T_NHUA TAN HOA 10-6_Du toan mau 11-2007_HUNG_Addendum- BOQ - Main construction-r.2 2 3 5" xfId="35461"/>
    <cellStyle name="T_NHUA TAN HOA 10-6_Du toan mau 11-2007_HUNG_Addendum- BOQ - Main construction-r.2 2 3 5 2" xfId="35462"/>
    <cellStyle name="T_NHUA TAN HOA 10-6_Du toan mau 11-2007_HUNG_Addendum- BOQ - Main construction-r.2 2 3 6" xfId="34437"/>
    <cellStyle name="T_NHUA TAN HOA 10-6_Du toan mau 11-2007_HUNG_Addendum- BOQ - Main construction-r.2 2 3 6 2" xfId="35463"/>
    <cellStyle name="T_NHUA TAN HOA 10-6_Du toan mau 11-2007_HUNG_Addendum- BOQ - Main construction-r.2 2 3 7" xfId="18355"/>
    <cellStyle name="T_NHUA TAN HOA 10-6_Du toan mau 11-2007_HUNG_Addendum- BOQ - Main construction-r.2 2 4" xfId="35464"/>
    <cellStyle name="T_NHUA TAN HOA 10-6_Du toan mau 11-2007_HUNG_Addendum- BOQ - Main construction-r.2 2 4 2" xfId="31106"/>
    <cellStyle name="T_NHUA TAN HOA 10-6_Du toan mau 11-2007_HUNG_Addendum- BOQ - Main construction-r.2 2 5" xfId="35465"/>
    <cellStyle name="T_NHUA TAN HOA 10-6_Du toan mau 11-2007_HUNG_Addendum- BOQ - Main construction-r.2 2 5 2" xfId="35466"/>
    <cellStyle name="T_NHUA TAN HOA 10-6_Du toan mau 11-2007_HUNG_Addendum- BOQ - Main construction-r.2 2 6" xfId="35467"/>
    <cellStyle name="T_NHUA TAN HOA 10-6_Du toan mau 11-2007_HUNG_Addendum- BOQ - Main construction-r.2 2 6 2" xfId="35468"/>
    <cellStyle name="T_NHUA TAN HOA 10-6_Du toan mau 11-2007_HUNG_Addendum- BOQ - Main construction-r.2 2 7" xfId="35469"/>
    <cellStyle name="T_NHUA TAN HOA 10-6_Du toan mau 11-2007_HUNG_Addendum- BOQ - Main construction-r.2 2 7 2" xfId="35471"/>
    <cellStyle name="T_NHUA TAN HOA 10-6_Du toan mau 11-2007_HUNG_Addendum- BOQ - Main construction-r.2 2 8" xfId="15175"/>
    <cellStyle name="T_NHUA TAN HOA 10-6_Du toan mau 11-2007_HUNG_Addendum- BOQ - Main construction-r.2 2 8 2" xfId="35472"/>
    <cellStyle name="T_NHUA TAN HOA 10-6_Du toan mau 11-2007_HUNG_Addendum- BOQ - Main construction-r.2 3" xfId="12428"/>
    <cellStyle name="T_NHUA TAN HOA 10-6_Du toan mau 11-2007_HUNG_Addendum- BOQ - Main construction-r.2 3 2" xfId="12434"/>
    <cellStyle name="T_NHUA TAN HOA 10-6_Du toan mau 11-2007_HUNG_Addendum- BOQ - Main construction-r.2 3 2 2" xfId="35473"/>
    <cellStyle name="T_NHUA TAN HOA 10-6_Du toan mau 11-2007_HUNG_Addendum- BOQ - Main construction-r.2 3 2 2 2" xfId="35474"/>
    <cellStyle name="T_NHUA TAN HOA 10-6_Du toan mau 11-2007_HUNG_Addendum- BOQ - Main construction-r.2 3 2 3" xfId="24283"/>
    <cellStyle name="T_NHUA TAN HOA 10-6_Du toan mau 11-2007_HUNG_Addendum- BOQ - Main construction-r.2 3 2 3 2" xfId="35475"/>
    <cellStyle name="T_NHUA TAN HOA 10-6_Du toan mau 11-2007_HUNG_Addendum- BOQ - Main construction-r.2 3 2 4" xfId="35476"/>
    <cellStyle name="T_NHUA TAN HOA 10-6_Du toan mau 11-2007_HUNG_Addendum- BOQ - Main construction-r.2 3 2 4 2" xfId="35477"/>
    <cellStyle name="T_NHUA TAN HOA 10-6_Du toan mau 11-2007_HUNG_Addendum- BOQ - Main construction-r.2 3 2 5" xfId="35478"/>
    <cellStyle name="T_NHUA TAN HOA 10-6_Du toan mau 11-2007_HUNG_Addendum- BOQ - Main construction-r.2 3 2 5 2" xfId="26868"/>
    <cellStyle name="T_NHUA TAN HOA 10-6_Du toan mau 11-2007_HUNG_Addendum- BOQ - Main construction-r.2 3 2 6" xfId="34453"/>
    <cellStyle name="T_NHUA TAN HOA 10-6_Du toan mau 11-2007_HUNG_Addendum- BOQ - Main construction-r.2 3 2 6 2" xfId="26882"/>
    <cellStyle name="T_NHUA TAN HOA 10-6_Du toan mau 11-2007_HUNG_Addendum- BOQ - Main construction-r.2 3 2 7" xfId="18367"/>
    <cellStyle name="T_NHUA TAN HOA 10-6_Du toan mau 11-2007_HUNG_Addendum- BOQ - Main construction-r.2 3 3" xfId="35479"/>
    <cellStyle name="T_NHUA TAN HOA 10-6_Du toan mau 11-2007_HUNG_Addendum- BOQ - Main construction-r.2 3 3 2" xfId="15569"/>
    <cellStyle name="T_NHUA TAN HOA 10-6_Du toan mau 11-2007_HUNG_Addendum- BOQ - Main construction-r.2 3 3 2 2" xfId="15571"/>
    <cellStyle name="T_NHUA TAN HOA 10-6_Du toan mau 11-2007_HUNG_Addendum- BOQ - Main construction-r.2 3 3 3" xfId="15573"/>
    <cellStyle name="T_NHUA TAN HOA 10-6_Du toan mau 11-2007_HUNG_Addendum- BOQ - Main construction-r.2 3 3 3 2" xfId="7956"/>
    <cellStyle name="T_NHUA TAN HOA 10-6_Du toan mau 11-2007_HUNG_Addendum- BOQ - Main construction-r.2 3 3 4" xfId="6464"/>
    <cellStyle name="T_NHUA TAN HOA 10-6_Du toan mau 11-2007_HUNG_Addendum- BOQ - Main construction-r.2 3 3 4 2" xfId="35481"/>
    <cellStyle name="T_NHUA TAN HOA 10-6_Du toan mau 11-2007_HUNG_Addendum- BOQ - Main construction-r.2 3 3 5" xfId="35482"/>
    <cellStyle name="T_NHUA TAN HOA 10-6_Du toan mau 11-2007_HUNG_Addendum- BOQ - Main construction-r.2 3 3 5 2" xfId="35483"/>
    <cellStyle name="T_NHUA TAN HOA 10-6_Du toan mau 11-2007_HUNG_Addendum- BOQ - Main construction-r.2 3 3 6" xfId="35484"/>
    <cellStyle name="T_NHUA TAN HOA 10-6_Du toan mau 11-2007_HUNG_Addendum- BOQ - Main construction-r.2 3 3 6 2" xfId="8695"/>
    <cellStyle name="T_NHUA TAN HOA 10-6_Du toan mau 11-2007_HUNG_Addendum- BOQ - Main construction-r.2 3 3 7" xfId="18370"/>
    <cellStyle name="T_NHUA TAN HOA 10-6_Du toan mau 11-2007_HUNG_Addendum- BOQ - Main construction-r.2 3 4" xfId="35485"/>
    <cellStyle name="T_NHUA TAN HOA 10-6_Du toan mau 11-2007_HUNG_Addendum- BOQ - Main construction-r.2 3 4 2" xfId="35486"/>
    <cellStyle name="T_NHUA TAN HOA 10-6_Du toan mau 11-2007_HUNG_Addendum- BOQ - Main construction-r.2 3 5" xfId="35487"/>
    <cellStyle name="T_NHUA TAN HOA 10-6_Du toan mau 11-2007_HUNG_Addendum- BOQ - Main construction-r.2 3 5 2" xfId="35488"/>
    <cellStyle name="T_NHUA TAN HOA 10-6_Du toan mau 11-2007_HUNG_Addendum- BOQ - Main construction-r.2 3 6" xfId="35489"/>
    <cellStyle name="T_NHUA TAN HOA 10-6_Du toan mau 11-2007_HUNG_Addendum- BOQ - Main construction-r.2 3 6 2" xfId="35490"/>
    <cellStyle name="T_NHUA TAN HOA 10-6_Du toan mau 11-2007_HUNG_Addendum- BOQ - Main construction-r.2 3 7" xfId="35491"/>
    <cellStyle name="T_NHUA TAN HOA 10-6_Du toan mau 11-2007_HUNG_Addendum- BOQ - Main construction-r.2 3 7 2" xfId="35493"/>
    <cellStyle name="T_NHUA TAN HOA 10-6_Du toan mau 11-2007_HUNG_Addendum- BOQ - Main construction-r.2 3 8" xfId="35494"/>
    <cellStyle name="T_NHUA TAN HOA 10-6_Du toan mau 11-2007_HUNG_Addendum- BOQ - Main construction-r.2 3 8 2" xfId="35495"/>
    <cellStyle name="T_NHUA TAN HOA 10-6_Du toan mau 11-2007_HUNG_Addendum- BOQ - Main construction-r.2 4" xfId="12439"/>
    <cellStyle name="T_NHUA TAN HOA 10-6_Du toan mau 11-2007_HUNG_Addendum- BOQ - Main construction-r.2 4 2" xfId="8007"/>
    <cellStyle name="T_NHUA TAN HOA 10-6_Du toan mau 11-2007_HUNG_Addendum- BOQ - Main construction-r.2 4 2 2" xfId="35496"/>
    <cellStyle name="T_NHUA TAN HOA 10-6_Du toan mau 11-2007_HUNG_Addendum- BOQ - Main construction-r.2 4 3" xfId="35497"/>
    <cellStyle name="T_NHUA TAN HOA 10-6_Du toan mau 11-2007_HUNG_Addendum- BOQ - Main construction-r.2 4 3 2" xfId="35499"/>
    <cellStyle name="T_NHUA TAN HOA 10-6_Du toan mau 11-2007_HUNG_Addendum- BOQ - Main construction-r.2 4 4" xfId="35500"/>
    <cellStyle name="T_NHUA TAN HOA 10-6_Du toan mau 11-2007_HUNG_Addendum- BOQ - Main construction-r.2 4 4 2" xfId="5262"/>
    <cellStyle name="T_NHUA TAN HOA 10-6_Du toan mau 11-2007_HUNG_Addendum- BOQ - Main construction-r.2 4 5" xfId="35501"/>
    <cellStyle name="T_NHUA TAN HOA 10-6_Du toan mau 11-2007_HUNG_Addendum- BOQ - Main construction-r.2 4 5 2" xfId="2231"/>
    <cellStyle name="T_NHUA TAN HOA 10-6_Du toan mau 11-2007_HUNG_Addendum- BOQ - Main construction-r.2 4 6" xfId="35502"/>
    <cellStyle name="T_NHUA TAN HOA 10-6_Du toan mau 11-2007_HUNG_Addendum- BOQ - Main construction-r.2 4 6 2" xfId="35503"/>
    <cellStyle name="T_NHUA TAN HOA 10-6_Du toan mau 11-2007_HUNG_Addendum- BOQ - Main construction-r.2 4 7" xfId="365"/>
    <cellStyle name="T_NHUA TAN HOA 10-6_Du toan mau 11-2007_HUNG_Addendum- BOQ - Main construction-r.2 5" xfId="12470"/>
    <cellStyle name="T_NHUA TAN HOA 10-6_Du toan mau 11-2007_HUNG_Addendum- BOQ - Main construction-r.2 5 2" xfId="14228"/>
    <cellStyle name="T_NHUA TAN HOA 10-6_Du toan mau 11-2007_HUNG_Addendum- BOQ - Main construction-r.2 5 2 2" xfId="5179"/>
    <cellStyle name="T_NHUA TAN HOA 10-6_Du toan mau 11-2007_HUNG_Addendum- BOQ - Main construction-r.2 5 3" xfId="35504"/>
    <cellStyle name="T_NHUA TAN HOA 10-6_Du toan mau 11-2007_HUNG_Addendum- BOQ - Main construction-r.2 5 3 2" xfId="27039"/>
    <cellStyle name="T_NHUA TAN HOA 10-6_Du toan mau 11-2007_HUNG_Addendum- BOQ - Main construction-r.2 5 4" xfId="35506"/>
    <cellStyle name="T_NHUA TAN HOA 10-6_Du toan mau 11-2007_HUNG_Addendum- BOQ - Main construction-r.2 5 4 2" xfId="35507"/>
    <cellStyle name="T_NHUA TAN HOA 10-6_Du toan mau 11-2007_HUNG_Addendum- BOQ - Main construction-r.2 5 5" xfId="35508"/>
    <cellStyle name="T_NHUA TAN HOA 10-6_Du toan mau 11-2007_HUNG_Addendum- BOQ - Main construction-r.2 5 5 2" xfId="35509"/>
    <cellStyle name="T_NHUA TAN HOA 10-6_Du toan mau 11-2007_HUNG_Addendum- BOQ - Main construction-r.2 5 6" xfId="35510"/>
    <cellStyle name="T_NHUA TAN HOA 10-6_Du toan mau 11-2007_HUNG_Addendum- BOQ - Main construction-r.2 5 6 2" xfId="35511"/>
    <cellStyle name="T_NHUA TAN HOA 10-6_Du toan mau 11-2007_HUNG_Addendum- BOQ - Main construction-r.2 5 7" xfId="35512"/>
    <cellStyle name="T_NHUA TAN HOA 10-6_Du toan mau 11-2007_HUNG_Addendum- BOQ - Main construction-r.2 6" xfId="12477"/>
    <cellStyle name="T_NHUA TAN HOA 10-6_Du toan mau 11-2007_HUNG_Addendum- BOQ - Main construction-r.2 6 2" xfId="12505"/>
    <cellStyle name="T_NHUA TAN HOA 10-6_Du toan mau 11-2007_HUNG_Addendum- BOQ - Main construction-r.2 6 2 2" xfId="35514"/>
    <cellStyle name="T_NHUA TAN HOA 10-6_Du toan mau 11-2007_HUNG_Addendum- BOQ - Main construction-r.2 6 3" xfId="35516"/>
    <cellStyle name="T_NHUA TAN HOA 10-6_Du toan mau 11-2007_HUNG_Addendum- BOQ - Main construction-r.2 6 3 2" xfId="35518"/>
    <cellStyle name="T_NHUA TAN HOA 10-6_Du toan mau 11-2007_HUNG_Addendum- BOQ - Main construction-r.2 6 4" xfId="35520"/>
    <cellStyle name="T_NHUA TAN HOA 10-6_Du toan mau 11-2007_HUNG_Addendum- BOQ - Main construction-r.2 6 4 2" xfId="35522"/>
    <cellStyle name="T_NHUA TAN HOA 10-6_Du toan mau 11-2007_HUNG_Addendum- BOQ - Main construction-r.2 6 5" xfId="35524"/>
    <cellStyle name="T_NHUA TAN HOA 10-6_Du toan mau 11-2007_HUNG_Addendum- BOQ - Main construction-r.2 6 5 2" xfId="35526"/>
    <cellStyle name="T_NHUA TAN HOA 10-6_Du toan mau 11-2007_HUNG_Addendum- BOQ - Main construction-r.2 6 6" xfId="35528"/>
    <cellStyle name="T_NHUA TAN HOA 10-6_Du toan mau 11-2007_HUNG_Addendum- BOQ - Main construction-r.2 6 6 2" xfId="35529"/>
    <cellStyle name="T_NHUA TAN HOA 10-6_Du toan mau 11-2007_HUNG_Addendum- BOQ - Main construction-r.2 6 7" xfId="35530"/>
    <cellStyle name="T_NHUA TAN HOA 10-6_Du toan mau 11-2007_HUNG_Addendum- BOQ - Main construction-r.2 7" xfId="12484"/>
    <cellStyle name="T_NHUA TAN HOA 10-6_Du toan mau 11-2007_HUNG_Addendum- BOQ - Main construction-r.2 7 2" xfId="34485"/>
    <cellStyle name="T_NHUA TAN HOA 10-6_Du toan mau 11-2007_HUNG_Addendum- BOQ - Main construction-r.2 8" xfId="34488"/>
    <cellStyle name="T_NHUA TAN HOA 10-6_Du toan mau 11-2007_HUNG_Addendum- BOQ - Main construction-r.2 8 2" xfId="34490"/>
    <cellStyle name="T_NHUA TAN HOA 10-6_Du toan mau 11-2007_HUNG_Addendum- BOQ - Main construction-r.2 9" xfId="34493"/>
    <cellStyle name="T_NHUA TAN HOA 10-6_Du toan mau 11-2007_HUNG_Addendum- BOQ - Main construction-r.2 9 2" xfId="35532"/>
    <cellStyle name="T_NHUA TAN HOA 10-6_Du toan mau 11-2007_HUNG_BOQ - Puma - Main construction (20May, 2008)" xfId="17062"/>
    <cellStyle name="T_NHUA TAN HOA 10-6_Du toan mau 11-2007_HUNG_BOQ - Puma - Main construction (20May, 2008) 10" xfId="35535"/>
    <cellStyle name="T_NHUA TAN HOA 10-6_Du toan mau 11-2007_HUNG_BOQ - Puma - Main construction (20May, 2008) 10 2" xfId="35537"/>
    <cellStyle name="T_NHUA TAN HOA 10-6_Du toan mau 11-2007_HUNG_BOQ - Puma - Main construction (20May, 2008) 11" xfId="35539"/>
    <cellStyle name="T_NHUA TAN HOA 10-6_Du toan mau 11-2007_HUNG_BOQ - Puma - Main construction (20May, 2008) 11 2" xfId="1099"/>
    <cellStyle name="T_NHUA TAN HOA 10-6_Du toan mau 11-2007_HUNG_BOQ - Puma - Main construction (20May, 2008) 2" xfId="17065"/>
    <cellStyle name="T_NHUA TAN HOA 10-6_Du toan mau 11-2007_HUNG_BOQ - Puma - Main construction (20May, 2008) 2 2" xfId="35540"/>
    <cellStyle name="T_NHUA TAN HOA 10-6_Du toan mau 11-2007_HUNG_BOQ - Puma - Main construction (20May, 2008) 2 2 2" xfId="35541"/>
    <cellStyle name="T_NHUA TAN HOA 10-6_Du toan mau 11-2007_HUNG_BOQ - Puma - Main construction (20May, 2008) 2 2 2 2" xfId="35542"/>
    <cellStyle name="T_NHUA TAN HOA 10-6_Du toan mau 11-2007_HUNG_BOQ - Puma - Main construction (20May, 2008) 2 2 3" xfId="35543"/>
    <cellStyle name="T_NHUA TAN HOA 10-6_Du toan mau 11-2007_HUNG_BOQ - Puma - Main construction (20May, 2008) 2 2 3 2" xfId="35544"/>
    <cellStyle name="T_NHUA TAN HOA 10-6_Du toan mau 11-2007_HUNG_BOQ - Puma - Main construction (20May, 2008) 2 2 4" xfId="12726"/>
    <cellStyle name="T_NHUA TAN HOA 10-6_Du toan mau 11-2007_HUNG_BOQ - Puma - Main construction (20May, 2008) 2 2 4 2" xfId="33469"/>
    <cellStyle name="T_NHUA TAN HOA 10-6_Du toan mau 11-2007_HUNG_BOQ - Puma - Main construction (20May, 2008) 2 2 5" xfId="33502"/>
    <cellStyle name="T_NHUA TAN HOA 10-6_Du toan mau 11-2007_HUNG_BOQ - Puma - Main construction (20May, 2008) 2 2 5 2" xfId="11313"/>
    <cellStyle name="T_NHUA TAN HOA 10-6_Du toan mau 11-2007_HUNG_BOQ - Puma - Main construction (20May, 2008) 2 2 6" xfId="33541"/>
    <cellStyle name="T_NHUA TAN HOA 10-6_Du toan mau 11-2007_HUNG_BOQ - Puma - Main construction (20May, 2008) 2 2 6 2" xfId="3741"/>
    <cellStyle name="T_NHUA TAN HOA 10-6_Du toan mau 11-2007_HUNG_BOQ - Puma - Main construction (20May, 2008) 2 2 7" xfId="11415"/>
    <cellStyle name="T_NHUA TAN HOA 10-6_Du toan mau 11-2007_HUNG_BOQ - Puma - Main construction (20May, 2008) 2 3" xfId="35545"/>
    <cellStyle name="T_NHUA TAN HOA 10-6_Du toan mau 11-2007_HUNG_BOQ - Puma - Main construction (20May, 2008) 2 3 2" xfId="35546"/>
    <cellStyle name="T_NHUA TAN HOA 10-6_Du toan mau 11-2007_HUNG_BOQ - Puma - Main construction (20May, 2008) 2 3 2 2" xfId="35547"/>
    <cellStyle name="T_NHUA TAN HOA 10-6_Du toan mau 11-2007_HUNG_BOQ - Puma - Main construction (20May, 2008) 2 3 3" xfId="35548"/>
    <cellStyle name="T_NHUA TAN HOA 10-6_Du toan mau 11-2007_HUNG_BOQ - Puma - Main construction (20May, 2008) 2 3 3 2" xfId="35549"/>
    <cellStyle name="T_NHUA TAN HOA 10-6_Du toan mau 11-2007_HUNG_BOQ - Puma - Main construction (20May, 2008) 2 3 4" xfId="12747"/>
    <cellStyle name="T_NHUA TAN HOA 10-6_Du toan mau 11-2007_HUNG_BOQ - Puma - Main construction (20May, 2008) 2 3 4 2" xfId="35550"/>
    <cellStyle name="T_NHUA TAN HOA 10-6_Du toan mau 11-2007_HUNG_BOQ - Puma - Main construction (20May, 2008) 2 3 5" xfId="35551"/>
    <cellStyle name="T_NHUA TAN HOA 10-6_Du toan mau 11-2007_HUNG_BOQ - Puma - Main construction (20May, 2008) 2 3 5 2" xfId="11352"/>
    <cellStyle name="T_NHUA TAN HOA 10-6_Du toan mau 11-2007_HUNG_BOQ - Puma - Main construction (20May, 2008) 2 3 6" xfId="35552"/>
    <cellStyle name="T_NHUA TAN HOA 10-6_Du toan mau 11-2007_HUNG_BOQ - Puma - Main construction (20May, 2008) 2 3 6 2" xfId="1404"/>
    <cellStyle name="T_NHUA TAN HOA 10-6_Du toan mau 11-2007_HUNG_BOQ - Puma - Main construction (20May, 2008) 2 3 7" xfId="11418"/>
    <cellStyle name="T_NHUA TAN HOA 10-6_Du toan mau 11-2007_HUNG_BOQ - Puma - Main construction (20May, 2008) 2 4" xfId="7527"/>
    <cellStyle name="T_NHUA TAN HOA 10-6_Du toan mau 11-2007_HUNG_BOQ - Puma - Main construction (20May, 2008) 2 4 2" xfId="35553"/>
    <cellStyle name="T_NHUA TAN HOA 10-6_Du toan mau 11-2007_HUNG_BOQ - Puma - Main construction (20May, 2008) 2 5" xfId="35554"/>
    <cellStyle name="T_NHUA TAN HOA 10-6_Du toan mau 11-2007_HUNG_BOQ - Puma - Main construction (20May, 2008) 2 5 2" xfId="17427"/>
    <cellStyle name="T_NHUA TAN HOA 10-6_Du toan mau 11-2007_HUNG_BOQ - Puma - Main construction (20May, 2008) 2 6" xfId="35555"/>
    <cellStyle name="T_NHUA TAN HOA 10-6_Du toan mau 11-2007_HUNG_BOQ - Puma - Main construction (20May, 2008) 2 6 2" xfId="17434"/>
    <cellStyle name="T_NHUA TAN HOA 10-6_Du toan mau 11-2007_HUNG_BOQ - Puma - Main construction (20May, 2008) 2 7" xfId="35556"/>
    <cellStyle name="T_NHUA TAN HOA 10-6_Du toan mau 11-2007_HUNG_BOQ - Puma - Main construction (20May, 2008) 2 7 2" xfId="35557"/>
    <cellStyle name="T_NHUA TAN HOA 10-6_Du toan mau 11-2007_HUNG_BOQ - Puma - Main construction (20May, 2008) 2 8" xfId="31861"/>
    <cellStyle name="T_NHUA TAN HOA 10-6_Du toan mau 11-2007_HUNG_BOQ - Puma - Main construction (20May, 2008) 2 8 2" xfId="35558"/>
    <cellStyle name="T_NHUA TAN HOA 10-6_Du toan mau 11-2007_HUNG_BOQ - Puma - Main construction (20May, 2008) 3" xfId="35559"/>
    <cellStyle name="T_NHUA TAN HOA 10-6_Du toan mau 11-2007_HUNG_BOQ - Puma - Main construction (20May, 2008) 3 2" xfId="35560"/>
    <cellStyle name="T_NHUA TAN HOA 10-6_Du toan mau 11-2007_HUNG_BOQ - Puma - Main construction (20May, 2008) 3 2 2" xfId="35561"/>
    <cellStyle name="T_NHUA TAN HOA 10-6_Du toan mau 11-2007_HUNG_BOQ - Puma - Main construction (20May, 2008) 3 2 2 2" xfId="35562"/>
    <cellStyle name="T_NHUA TAN HOA 10-6_Du toan mau 11-2007_HUNG_BOQ - Puma - Main construction (20May, 2008) 3 2 3" xfId="35563"/>
    <cellStyle name="T_NHUA TAN HOA 10-6_Du toan mau 11-2007_HUNG_BOQ - Puma - Main construction (20May, 2008) 3 2 3 2" xfId="35564"/>
    <cellStyle name="T_NHUA TAN HOA 10-6_Du toan mau 11-2007_HUNG_BOQ - Puma - Main construction (20May, 2008) 3 2 4" xfId="30980"/>
    <cellStyle name="T_NHUA TAN HOA 10-6_Du toan mau 11-2007_HUNG_BOQ - Puma - Main construction (20May, 2008) 3 2 4 2" xfId="35565"/>
    <cellStyle name="T_NHUA TAN HOA 10-6_Du toan mau 11-2007_HUNG_BOQ - Puma - Main construction (20May, 2008) 3 2 5" xfId="35566"/>
    <cellStyle name="T_NHUA TAN HOA 10-6_Du toan mau 11-2007_HUNG_BOQ - Puma - Main construction (20May, 2008) 3 2 5 2" xfId="35567"/>
    <cellStyle name="T_NHUA TAN HOA 10-6_Du toan mau 11-2007_HUNG_BOQ - Puma - Main construction (20May, 2008) 3 2 6" xfId="35568"/>
    <cellStyle name="T_NHUA TAN HOA 10-6_Du toan mau 11-2007_HUNG_BOQ - Puma - Main construction (20May, 2008) 3 2 6 2" xfId="35569"/>
    <cellStyle name="T_NHUA TAN HOA 10-6_Du toan mau 11-2007_HUNG_BOQ - Puma - Main construction (20May, 2008) 3 2 7" xfId="5427"/>
    <cellStyle name="T_NHUA TAN HOA 10-6_Du toan mau 11-2007_HUNG_BOQ - Puma - Main construction (20May, 2008) 3 3" xfId="35570"/>
    <cellStyle name="T_NHUA TAN HOA 10-6_Du toan mau 11-2007_HUNG_BOQ - Puma - Main construction (20May, 2008) 3 3 2" xfId="17792"/>
    <cellStyle name="T_NHUA TAN HOA 10-6_Du toan mau 11-2007_HUNG_BOQ - Puma - Main construction (20May, 2008) 3 3 2 2" xfId="33269"/>
    <cellStyle name="T_NHUA TAN HOA 10-6_Du toan mau 11-2007_HUNG_BOQ - Puma - Main construction (20May, 2008) 3 3 3" xfId="35571"/>
    <cellStyle name="T_NHUA TAN HOA 10-6_Du toan mau 11-2007_HUNG_BOQ - Puma - Main construction (20May, 2008) 3 3 3 2" xfId="33282"/>
    <cellStyle name="T_NHUA TAN HOA 10-6_Du toan mau 11-2007_HUNG_BOQ - Puma - Main construction (20May, 2008) 3 3 4" xfId="30982"/>
    <cellStyle name="T_NHUA TAN HOA 10-6_Du toan mau 11-2007_HUNG_BOQ - Puma - Main construction (20May, 2008) 3 3 4 2" xfId="27247"/>
    <cellStyle name="T_NHUA TAN HOA 10-6_Du toan mau 11-2007_HUNG_BOQ - Puma - Main construction (20May, 2008) 3 3 5" xfId="35572"/>
    <cellStyle name="T_NHUA TAN HOA 10-6_Du toan mau 11-2007_HUNG_BOQ - Puma - Main construction (20May, 2008) 3 3 5 2" xfId="35573"/>
    <cellStyle name="T_NHUA TAN HOA 10-6_Du toan mau 11-2007_HUNG_BOQ - Puma - Main construction (20May, 2008) 3 3 6" xfId="35574"/>
    <cellStyle name="T_NHUA TAN HOA 10-6_Du toan mau 11-2007_HUNG_BOQ - Puma - Main construction (20May, 2008) 3 3 6 2" xfId="35575"/>
    <cellStyle name="T_NHUA TAN HOA 10-6_Du toan mau 11-2007_HUNG_BOQ - Puma - Main construction (20May, 2008) 3 3 7" xfId="35576"/>
    <cellStyle name="T_NHUA TAN HOA 10-6_Du toan mau 11-2007_HUNG_BOQ - Puma - Main construction (20May, 2008) 3 4" xfId="35577"/>
    <cellStyle name="T_NHUA TAN HOA 10-6_Du toan mau 11-2007_HUNG_BOQ - Puma - Main construction (20May, 2008) 3 4 2" xfId="35578"/>
    <cellStyle name="T_NHUA TAN HOA 10-6_Du toan mau 11-2007_HUNG_BOQ - Puma - Main construction (20May, 2008) 3 5" xfId="35579"/>
    <cellStyle name="T_NHUA TAN HOA 10-6_Du toan mau 11-2007_HUNG_BOQ - Puma - Main construction (20May, 2008) 3 5 2" xfId="17468"/>
    <cellStyle name="T_NHUA TAN HOA 10-6_Du toan mau 11-2007_HUNG_BOQ - Puma - Main construction (20May, 2008) 3 6" xfId="35580"/>
    <cellStyle name="T_NHUA TAN HOA 10-6_Du toan mau 11-2007_HUNG_BOQ - Puma - Main construction (20May, 2008) 3 6 2" xfId="7642"/>
    <cellStyle name="T_NHUA TAN HOA 10-6_Du toan mau 11-2007_HUNG_BOQ - Puma - Main construction (20May, 2008) 3 7" xfId="35581"/>
    <cellStyle name="T_NHUA TAN HOA 10-6_Du toan mau 11-2007_HUNG_BOQ - Puma - Main construction (20May, 2008) 3 7 2" xfId="27331"/>
    <cellStyle name="T_NHUA TAN HOA 10-6_Du toan mau 11-2007_HUNG_BOQ - Puma - Main construction (20May, 2008) 3 8" xfId="31864"/>
    <cellStyle name="T_NHUA TAN HOA 10-6_Du toan mau 11-2007_HUNG_BOQ - Puma - Main construction (20May, 2008) 3 8 2" xfId="3249"/>
    <cellStyle name="T_NHUA TAN HOA 10-6_Du toan mau 11-2007_HUNG_BOQ - Puma - Main construction (20May, 2008) 4" xfId="35582"/>
    <cellStyle name="T_NHUA TAN HOA 10-6_Du toan mau 11-2007_HUNG_BOQ - Puma - Main construction (20May, 2008) 4 2" xfId="35583"/>
    <cellStyle name="T_NHUA TAN HOA 10-6_Du toan mau 11-2007_HUNG_BOQ - Puma - Main construction (20May, 2008) 4 2 2" xfId="35584"/>
    <cellStyle name="T_NHUA TAN HOA 10-6_Du toan mau 11-2007_HUNG_BOQ - Puma - Main construction (20May, 2008) 4 3" xfId="4610"/>
    <cellStyle name="T_NHUA TAN HOA 10-6_Du toan mau 11-2007_HUNG_BOQ - Puma - Main construction (20May, 2008) 4 3 2" xfId="35585"/>
    <cellStyle name="T_NHUA TAN HOA 10-6_Du toan mau 11-2007_HUNG_BOQ - Puma - Main construction (20May, 2008) 4 4" xfId="35586"/>
    <cellStyle name="T_NHUA TAN HOA 10-6_Du toan mau 11-2007_HUNG_BOQ - Puma - Main construction (20May, 2008) 4 4 2" xfId="3480"/>
    <cellStyle name="T_NHUA TAN HOA 10-6_Du toan mau 11-2007_HUNG_BOQ - Puma - Main construction (20May, 2008) 4 5" xfId="35587"/>
    <cellStyle name="T_NHUA TAN HOA 10-6_Du toan mau 11-2007_HUNG_BOQ - Puma - Main construction (20May, 2008) 4 5 2" xfId="35588"/>
    <cellStyle name="T_NHUA TAN HOA 10-6_Du toan mau 11-2007_HUNG_BOQ - Puma - Main construction (20May, 2008) 4 6" xfId="35589"/>
    <cellStyle name="T_NHUA TAN HOA 10-6_Du toan mau 11-2007_HUNG_BOQ - Puma - Main construction (20May, 2008) 4 6 2" xfId="33784"/>
    <cellStyle name="T_NHUA TAN HOA 10-6_Du toan mau 11-2007_HUNG_BOQ - Puma - Main construction (20May, 2008) 4 7" xfId="35590"/>
    <cellStyle name="T_NHUA TAN HOA 10-6_Du toan mau 11-2007_HUNG_BOQ - Puma - Main construction (20May, 2008) 5" xfId="35591"/>
    <cellStyle name="T_NHUA TAN HOA 10-6_Du toan mau 11-2007_HUNG_BOQ - Puma - Main construction (20May, 2008) 5 2" xfId="35592"/>
    <cellStyle name="T_NHUA TAN HOA 10-6_Du toan mau 11-2007_HUNG_BOQ - Puma - Main construction (20May, 2008) 5 2 2" xfId="35593"/>
    <cellStyle name="T_NHUA TAN HOA 10-6_Du toan mau 11-2007_HUNG_BOQ - Puma - Main construction (20May, 2008) 5 3" xfId="34135"/>
    <cellStyle name="T_NHUA TAN HOA 10-6_Du toan mau 11-2007_HUNG_BOQ - Puma - Main construction (20May, 2008) 5 3 2" xfId="14726"/>
    <cellStyle name="T_NHUA TAN HOA 10-6_Du toan mau 11-2007_HUNG_BOQ - Puma - Main construction (20May, 2008) 5 4" xfId="35594"/>
    <cellStyle name="T_NHUA TAN HOA 10-6_Du toan mau 11-2007_HUNG_BOQ - Puma - Main construction (20May, 2008) 5 4 2" xfId="29410"/>
    <cellStyle name="T_NHUA TAN HOA 10-6_Du toan mau 11-2007_HUNG_BOQ - Puma - Main construction (20May, 2008) 5 5" xfId="35595"/>
    <cellStyle name="T_NHUA TAN HOA 10-6_Du toan mau 11-2007_HUNG_BOQ - Puma - Main construction (20May, 2008) 5 5 2" xfId="35596"/>
    <cellStyle name="T_NHUA TAN HOA 10-6_Du toan mau 11-2007_HUNG_BOQ - Puma - Main construction (20May, 2008) 5 6" xfId="35597"/>
    <cellStyle name="T_NHUA TAN HOA 10-6_Du toan mau 11-2007_HUNG_BOQ - Puma - Main construction (20May, 2008) 5 6 2" xfId="35598"/>
    <cellStyle name="T_NHUA TAN HOA 10-6_Du toan mau 11-2007_HUNG_BOQ - Puma - Main construction (20May, 2008) 5 7" xfId="35599"/>
    <cellStyle name="T_NHUA TAN HOA 10-6_Du toan mau 11-2007_HUNG_BOQ - Puma - Main construction (20May, 2008) 6" xfId="35600"/>
    <cellStyle name="T_NHUA TAN HOA 10-6_Du toan mau 11-2007_HUNG_BOQ - Puma - Main construction (20May, 2008) 6 2" xfId="35601"/>
    <cellStyle name="T_NHUA TAN HOA 10-6_Du toan mau 11-2007_HUNG_BOQ - Puma - Main construction (20May, 2008) 6 2 2" xfId="35603"/>
    <cellStyle name="T_NHUA TAN HOA 10-6_Du toan mau 11-2007_HUNG_BOQ - Puma - Main construction (20May, 2008) 6 3" xfId="34138"/>
    <cellStyle name="T_NHUA TAN HOA 10-6_Du toan mau 11-2007_HUNG_BOQ - Puma - Main construction (20May, 2008) 6 3 2" xfId="35605"/>
    <cellStyle name="T_NHUA TAN HOA 10-6_Du toan mau 11-2007_HUNG_BOQ - Puma - Main construction (20May, 2008) 6 4" xfId="35606"/>
    <cellStyle name="T_NHUA TAN HOA 10-6_Du toan mau 11-2007_HUNG_BOQ - Puma - Main construction (20May, 2008) 6 4 2" xfId="35607"/>
    <cellStyle name="T_NHUA TAN HOA 10-6_Du toan mau 11-2007_HUNG_BOQ - Puma - Main construction (20May, 2008) 6 5" xfId="35608"/>
    <cellStyle name="T_NHUA TAN HOA 10-6_Du toan mau 11-2007_HUNG_BOQ - Puma - Main construction (20May, 2008) 6 5 2" xfId="35609"/>
    <cellStyle name="T_NHUA TAN HOA 10-6_Du toan mau 11-2007_HUNG_BOQ - Puma - Main construction (20May, 2008) 6 6" xfId="35610"/>
    <cellStyle name="T_NHUA TAN HOA 10-6_Du toan mau 11-2007_HUNG_BOQ - Puma - Main construction (20May, 2008) 6 6 2" xfId="22082"/>
    <cellStyle name="T_NHUA TAN HOA 10-6_Du toan mau 11-2007_HUNG_BOQ - Puma - Main construction (20May, 2008) 6 7" xfId="35611"/>
    <cellStyle name="T_NHUA TAN HOA 10-6_Du toan mau 11-2007_HUNG_BOQ - Puma - Main construction (20May, 2008) 7" xfId="3188"/>
    <cellStyle name="T_NHUA TAN HOA 10-6_Du toan mau 11-2007_HUNG_BOQ - Puma - Main construction (20May, 2008) 7 2" xfId="35612"/>
    <cellStyle name="T_NHUA TAN HOA 10-6_Du toan mau 11-2007_HUNG_BOQ - Puma - Main construction (20May, 2008) 8" xfId="905"/>
    <cellStyle name="T_NHUA TAN HOA 10-6_Du toan mau 11-2007_HUNG_BOQ - Puma - Main construction (20May, 2008) 8 2" xfId="35613"/>
    <cellStyle name="T_NHUA TAN HOA 10-6_Du toan mau 11-2007_HUNG_BOQ - Puma - Main construction (20May, 2008) 9" xfId="17214"/>
    <cellStyle name="T_NHUA TAN HOA 10-6_Du toan mau 11-2007_HUNG_BOQ - Puma - Main construction (20May, 2008) 9 2" xfId="4932"/>
    <cellStyle name="T_NHUA TAN HOA 10-6_Du toan mau 11-2007_HUNG_BOQ - Puma - Main construction (20May, 2008) trinh nop" xfId="33481"/>
    <cellStyle name="T_NHUA TAN HOA 10-6_Du toan mau 11-2007_HUNG_BOQ - Puma - Main construction (20May, 2008) trinh nop 10" xfId="35614"/>
    <cellStyle name="T_NHUA TAN HOA 10-6_Du toan mau 11-2007_HUNG_BOQ - Puma - Main construction (20May, 2008) trinh nop 10 2" xfId="35615"/>
    <cellStyle name="T_NHUA TAN HOA 10-6_Du toan mau 11-2007_HUNG_BOQ - Puma - Main construction (20May, 2008) trinh nop 11" xfId="14831"/>
    <cellStyle name="T_NHUA TAN HOA 10-6_Du toan mau 11-2007_HUNG_BOQ - Puma - Main construction (20May, 2008) trinh nop 11 2" xfId="35616"/>
    <cellStyle name="T_NHUA TAN HOA 10-6_Du toan mau 11-2007_HUNG_BOQ - Puma - Main construction (20May, 2008) trinh nop 2" xfId="33483"/>
    <cellStyle name="T_NHUA TAN HOA 10-6_Du toan mau 11-2007_HUNG_BOQ - Puma - Main construction (20May, 2008) trinh nop 2 2" xfId="35618"/>
    <cellStyle name="T_NHUA TAN HOA 10-6_Du toan mau 11-2007_HUNG_BOQ - Puma - Main construction (20May, 2008) trinh nop 2 2 2" xfId="15873"/>
    <cellStyle name="T_NHUA TAN HOA 10-6_Du toan mau 11-2007_HUNG_BOQ - Puma - Main construction (20May, 2008) trinh nop 2 2 2 2" xfId="15880"/>
    <cellStyle name="T_NHUA TAN HOA 10-6_Du toan mau 11-2007_HUNG_BOQ - Puma - Main construction (20May, 2008) trinh nop 2 2 3" xfId="4779"/>
    <cellStyle name="T_NHUA TAN HOA 10-6_Du toan mau 11-2007_HUNG_BOQ - Puma - Main construction (20May, 2008) trinh nop 2 2 3 2" xfId="35619"/>
    <cellStyle name="T_NHUA TAN HOA 10-6_Du toan mau 11-2007_HUNG_BOQ - Puma - Main construction (20May, 2008) trinh nop 2 2 4" xfId="35620"/>
    <cellStyle name="T_NHUA TAN HOA 10-6_Du toan mau 11-2007_HUNG_BOQ - Puma - Main construction (20May, 2008) trinh nop 2 2 4 2" xfId="35621"/>
    <cellStyle name="T_NHUA TAN HOA 10-6_Du toan mau 11-2007_HUNG_BOQ - Puma - Main construction (20May, 2008) trinh nop 2 2 5" xfId="35622"/>
    <cellStyle name="T_NHUA TAN HOA 10-6_Du toan mau 11-2007_HUNG_BOQ - Puma - Main construction (20May, 2008) trinh nop 2 2 5 2" xfId="35623"/>
    <cellStyle name="T_NHUA TAN HOA 10-6_Du toan mau 11-2007_HUNG_BOQ - Puma - Main construction (20May, 2008) trinh nop 2 2 6" xfId="35624"/>
    <cellStyle name="T_NHUA TAN HOA 10-6_Du toan mau 11-2007_HUNG_BOQ - Puma - Main construction (20May, 2008) trinh nop 2 2 6 2" xfId="35625"/>
    <cellStyle name="T_NHUA TAN HOA 10-6_Du toan mau 11-2007_HUNG_BOQ - Puma - Main construction (20May, 2008) trinh nop 2 2 7" xfId="35626"/>
    <cellStyle name="T_NHUA TAN HOA 10-6_Du toan mau 11-2007_HUNG_BOQ - Puma - Main construction (20May, 2008) trinh nop 2 3" xfId="35627"/>
    <cellStyle name="T_NHUA TAN HOA 10-6_Du toan mau 11-2007_HUNG_BOQ - Puma - Main construction (20May, 2008) trinh nop 2 3 2" xfId="15885"/>
    <cellStyle name="T_NHUA TAN HOA 10-6_Du toan mau 11-2007_HUNG_BOQ - Puma - Main construction (20May, 2008) trinh nop 2 3 2 2" xfId="15891"/>
    <cellStyle name="T_NHUA TAN HOA 10-6_Du toan mau 11-2007_HUNG_BOQ - Puma - Main construction (20May, 2008) trinh nop 2 3 3" xfId="15893"/>
    <cellStyle name="T_NHUA TAN HOA 10-6_Du toan mau 11-2007_HUNG_BOQ - Puma - Main construction (20May, 2008) trinh nop 2 3 3 2" xfId="35628"/>
    <cellStyle name="T_NHUA TAN HOA 10-6_Du toan mau 11-2007_HUNG_BOQ - Puma - Main construction (20May, 2008) trinh nop 2 3 4" xfId="35629"/>
    <cellStyle name="T_NHUA TAN HOA 10-6_Du toan mau 11-2007_HUNG_BOQ - Puma - Main construction (20May, 2008) trinh nop 2 3 4 2" xfId="35630"/>
    <cellStyle name="T_NHUA TAN HOA 10-6_Du toan mau 11-2007_HUNG_BOQ - Puma - Main construction (20May, 2008) trinh nop 2 3 5" xfId="35631"/>
    <cellStyle name="T_NHUA TAN HOA 10-6_Du toan mau 11-2007_HUNG_BOQ - Puma - Main construction (20May, 2008) trinh nop 2 3 5 2" xfId="35632"/>
    <cellStyle name="T_NHUA TAN HOA 10-6_Du toan mau 11-2007_HUNG_BOQ - Puma - Main construction (20May, 2008) trinh nop 2 3 6" xfId="20490"/>
    <cellStyle name="T_NHUA TAN HOA 10-6_Du toan mau 11-2007_HUNG_BOQ - Puma - Main construction (20May, 2008) trinh nop 2 3 6 2" xfId="35633"/>
    <cellStyle name="T_NHUA TAN HOA 10-6_Du toan mau 11-2007_HUNG_BOQ - Puma - Main construction (20May, 2008) trinh nop 2 3 7" xfId="35634"/>
    <cellStyle name="T_NHUA TAN HOA 10-6_Du toan mau 11-2007_HUNG_BOQ - Puma - Main construction (20May, 2008) trinh nop 2 4" xfId="35635"/>
    <cellStyle name="T_NHUA TAN HOA 10-6_Du toan mau 11-2007_HUNG_BOQ - Puma - Main construction (20May, 2008) trinh nop 2 4 2" xfId="35636"/>
    <cellStyle name="T_NHUA TAN HOA 10-6_Du toan mau 11-2007_HUNG_BOQ - Puma - Main construction (20May, 2008) trinh nop 2 5" xfId="2431"/>
    <cellStyle name="T_NHUA TAN HOA 10-6_Du toan mau 11-2007_HUNG_BOQ - Puma - Main construction (20May, 2008) trinh nop 2 5 2" xfId="35637"/>
    <cellStyle name="T_NHUA TAN HOA 10-6_Du toan mau 11-2007_HUNG_BOQ - Puma - Main construction (20May, 2008) trinh nop 2 6" xfId="35638"/>
    <cellStyle name="T_NHUA TAN HOA 10-6_Du toan mau 11-2007_HUNG_BOQ - Puma - Main construction (20May, 2008) trinh nop 2 6 2" xfId="30521"/>
    <cellStyle name="T_NHUA TAN HOA 10-6_Du toan mau 11-2007_HUNG_BOQ - Puma - Main construction (20May, 2008) trinh nop 2 7" xfId="35639"/>
    <cellStyle name="T_NHUA TAN HOA 10-6_Du toan mau 11-2007_HUNG_BOQ - Puma - Main construction (20May, 2008) trinh nop 2 7 2" xfId="35640"/>
    <cellStyle name="T_NHUA TAN HOA 10-6_Du toan mau 11-2007_HUNG_BOQ - Puma - Main construction (20May, 2008) trinh nop 2 8" xfId="3842"/>
    <cellStyle name="T_NHUA TAN HOA 10-6_Du toan mau 11-2007_HUNG_BOQ - Puma - Main construction (20May, 2008) trinh nop 2 8 2" xfId="35641"/>
    <cellStyle name="T_NHUA TAN HOA 10-6_Du toan mau 11-2007_HUNG_BOQ - Puma - Main construction (20May, 2008) trinh nop 3" xfId="35642"/>
    <cellStyle name="T_NHUA TAN HOA 10-6_Du toan mau 11-2007_HUNG_BOQ - Puma - Main construction (20May, 2008) trinh nop 3 2" xfId="30766"/>
    <cellStyle name="T_NHUA TAN HOA 10-6_Du toan mau 11-2007_HUNG_BOQ - Puma - Main construction (20May, 2008) trinh nop 3 2 2" xfId="15924"/>
    <cellStyle name="T_NHUA TAN HOA 10-6_Du toan mau 11-2007_HUNG_BOQ - Puma - Main construction (20May, 2008) trinh nop 3 2 2 2" xfId="15927"/>
    <cellStyle name="T_NHUA TAN HOA 10-6_Du toan mau 11-2007_HUNG_BOQ - Puma - Main construction (20May, 2008) trinh nop 3 2 3" xfId="8662"/>
    <cellStyle name="T_NHUA TAN HOA 10-6_Du toan mau 11-2007_HUNG_BOQ - Puma - Main construction (20May, 2008) trinh nop 3 2 3 2" xfId="27561"/>
    <cellStyle name="T_NHUA TAN HOA 10-6_Du toan mau 11-2007_HUNG_BOQ - Puma - Main construction (20May, 2008) trinh nop 3 2 4" xfId="27563"/>
    <cellStyle name="T_NHUA TAN HOA 10-6_Du toan mau 11-2007_HUNG_BOQ - Puma - Main construction (20May, 2008) trinh nop 3 2 4 2" xfId="6949"/>
    <cellStyle name="T_NHUA TAN HOA 10-6_Du toan mau 11-2007_HUNG_BOQ - Puma - Main construction (20May, 2008) trinh nop 3 2 5" xfId="27568"/>
    <cellStyle name="T_NHUA TAN HOA 10-6_Du toan mau 11-2007_HUNG_BOQ - Puma - Main construction (20May, 2008) trinh nop 3 2 5 2" xfId="5345"/>
    <cellStyle name="T_NHUA TAN HOA 10-6_Du toan mau 11-2007_HUNG_BOQ - Puma - Main construction (20May, 2008) trinh nop 3 2 6" xfId="27572"/>
    <cellStyle name="T_NHUA TAN HOA 10-6_Du toan mau 11-2007_HUNG_BOQ - Puma - Main construction (20May, 2008) trinh nop 3 2 6 2" xfId="27576"/>
    <cellStyle name="T_NHUA TAN HOA 10-6_Du toan mau 11-2007_HUNG_BOQ - Puma - Main construction (20May, 2008) trinh nop 3 2 7" xfId="27580"/>
    <cellStyle name="T_NHUA TAN HOA 10-6_Du toan mau 11-2007_HUNG_BOQ - Puma - Main construction (20May, 2008) trinh nop 3 3" xfId="35643"/>
    <cellStyle name="T_NHUA TAN HOA 10-6_Du toan mau 11-2007_HUNG_BOQ - Puma - Main construction (20May, 2008) trinh nop 3 3 2" xfId="15953"/>
    <cellStyle name="T_NHUA TAN HOA 10-6_Du toan mau 11-2007_HUNG_BOQ - Puma - Main construction (20May, 2008) trinh nop 3 3 2 2" xfId="3294"/>
    <cellStyle name="T_NHUA TAN HOA 10-6_Du toan mau 11-2007_HUNG_BOQ - Puma - Main construction (20May, 2008) trinh nop 3 3 3" xfId="15957"/>
    <cellStyle name="T_NHUA TAN HOA 10-6_Du toan mau 11-2007_HUNG_BOQ - Puma - Main construction (20May, 2008) trinh nop 3 3 3 2" xfId="10760"/>
    <cellStyle name="T_NHUA TAN HOA 10-6_Du toan mau 11-2007_HUNG_BOQ - Puma - Main construction (20May, 2008) trinh nop 3 3 4" xfId="35644"/>
    <cellStyle name="T_NHUA TAN HOA 10-6_Du toan mau 11-2007_HUNG_BOQ - Puma - Main construction (20May, 2008) trinh nop 3 3 4 2" xfId="35645"/>
    <cellStyle name="T_NHUA TAN HOA 10-6_Du toan mau 11-2007_HUNG_BOQ - Puma - Main construction (20May, 2008) trinh nop 3 3 5" xfId="34321"/>
    <cellStyle name="T_NHUA TAN HOA 10-6_Du toan mau 11-2007_HUNG_BOQ - Puma - Main construction (20May, 2008) trinh nop 3 3 5 2" xfId="2945"/>
    <cellStyle name="T_NHUA TAN HOA 10-6_Du toan mau 11-2007_HUNG_BOQ - Puma - Main construction (20May, 2008) trinh nop 3 3 6" xfId="34324"/>
    <cellStyle name="T_NHUA TAN HOA 10-6_Du toan mau 11-2007_HUNG_BOQ - Puma - Main construction (20May, 2008) trinh nop 3 3 6 2" xfId="34327"/>
    <cellStyle name="T_NHUA TAN HOA 10-6_Du toan mau 11-2007_HUNG_BOQ - Puma - Main construction (20May, 2008) trinh nop 3 3 7" xfId="2254"/>
    <cellStyle name="T_NHUA TAN HOA 10-6_Du toan mau 11-2007_HUNG_BOQ - Puma - Main construction (20May, 2008) trinh nop 3 4" xfId="35646"/>
    <cellStyle name="T_NHUA TAN HOA 10-6_Du toan mau 11-2007_HUNG_BOQ - Puma - Main construction (20May, 2008) trinh nop 3 4 2" xfId="35647"/>
    <cellStyle name="T_NHUA TAN HOA 10-6_Du toan mau 11-2007_HUNG_BOQ - Puma - Main construction (20May, 2008) trinh nop 3 5" xfId="35648"/>
    <cellStyle name="T_NHUA TAN HOA 10-6_Du toan mau 11-2007_HUNG_BOQ - Puma - Main construction (20May, 2008) trinh nop 3 5 2" xfId="35649"/>
    <cellStyle name="T_NHUA TAN HOA 10-6_Du toan mau 11-2007_HUNG_BOQ - Puma - Main construction (20May, 2008) trinh nop 3 6" xfId="35650"/>
    <cellStyle name="T_NHUA TAN HOA 10-6_Du toan mau 11-2007_HUNG_BOQ - Puma - Main construction (20May, 2008) trinh nop 3 6 2" xfId="35651"/>
    <cellStyle name="T_NHUA TAN HOA 10-6_Du toan mau 11-2007_HUNG_BOQ - Puma - Main construction (20May, 2008) trinh nop 3 7" xfId="35652"/>
    <cellStyle name="T_NHUA TAN HOA 10-6_Du toan mau 11-2007_HUNG_BOQ - Puma - Main construction (20May, 2008) trinh nop 3 7 2" xfId="35653"/>
    <cellStyle name="T_NHUA TAN HOA 10-6_Du toan mau 11-2007_HUNG_BOQ - Puma - Main construction (20May, 2008) trinh nop 3 8" xfId="35654"/>
    <cellStyle name="T_NHUA TAN HOA 10-6_Du toan mau 11-2007_HUNG_BOQ - Puma - Main construction (20May, 2008) trinh nop 3 8 2" xfId="29413"/>
    <cellStyle name="T_NHUA TAN HOA 10-6_Du toan mau 11-2007_HUNG_BOQ - Puma - Main construction (20May, 2008) trinh nop 4" xfId="35655"/>
    <cellStyle name="T_NHUA TAN HOA 10-6_Du toan mau 11-2007_HUNG_BOQ - Puma - Main construction (20May, 2008) trinh nop 4 2" xfId="29872"/>
    <cellStyle name="T_NHUA TAN HOA 10-6_Du toan mau 11-2007_HUNG_BOQ - Puma - Main construction (20May, 2008) trinh nop 4 2 2" xfId="14144"/>
    <cellStyle name="T_NHUA TAN HOA 10-6_Du toan mau 11-2007_HUNG_BOQ - Puma - Main construction (20May, 2008) trinh nop 4 3" xfId="29890"/>
    <cellStyle name="T_NHUA TAN HOA 10-6_Du toan mau 11-2007_HUNG_BOQ - Puma - Main construction (20May, 2008) trinh nop 4 3 2" xfId="12410"/>
    <cellStyle name="T_NHUA TAN HOA 10-6_Du toan mau 11-2007_HUNG_BOQ - Puma - Main construction (20May, 2008) trinh nop 4 4" xfId="29892"/>
    <cellStyle name="T_NHUA TAN HOA 10-6_Du toan mau 11-2007_HUNG_BOQ - Puma - Main construction (20May, 2008) trinh nop 4 4 2" xfId="12565"/>
    <cellStyle name="T_NHUA TAN HOA 10-6_Du toan mau 11-2007_HUNG_BOQ - Puma - Main construction (20May, 2008) trinh nop 4 5" xfId="29896"/>
    <cellStyle name="T_NHUA TAN HOA 10-6_Du toan mau 11-2007_HUNG_BOQ - Puma - Main construction (20May, 2008) trinh nop 4 5 2" xfId="14252"/>
    <cellStyle name="T_NHUA TAN HOA 10-6_Du toan mau 11-2007_HUNG_BOQ - Puma - Main construction (20May, 2008) trinh nop 4 6" xfId="29899"/>
    <cellStyle name="T_NHUA TAN HOA 10-6_Du toan mau 11-2007_HUNG_BOQ - Puma - Main construction (20May, 2008) trinh nop 4 6 2" xfId="14278"/>
    <cellStyle name="T_NHUA TAN HOA 10-6_Du toan mau 11-2007_HUNG_BOQ - Puma - Main construction (20May, 2008) trinh nop 4 7" xfId="29901"/>
    <cellStyle name="T_NHUA TAN HOA 10-6_Du toan mau 11-2007_HUNG_BOQ - Puma - Main construction (20May, 2008) trinh nop 5" xfId="26519"/>
    <cellStyle name="T_NHUA TAN HOA 10-6_Du toan mau 11-2007_HUNG_BOQ - Puma - Main construction (20May, 2008) trinh nop 5 2" xfId="35656"/>
    <cellStyle name="T_NHUA TAN HOA 10-6_Du toan mau 11-2007_HUNG_BOQ - Puma - Main construction (20May, 2008) trinh nop 5 2 2" xfId="28540"/>
    <cellStyle name="T_NHUA TAN HOA 10-6_Du toan mau 11-2007_HUNG_BOQ - Puma - Main construction (20May, 2008) trinh nop 5 3" xfId="35657"/>
    <cellStyle name="T_NHUA TAN HOA 10-6_Du toan mau 11-2007_HUNG_BOQ - Puma - Main construction (20May, 2008) trinh nop 5 3 2" xfId="35658"/>
    <cellStyle name="T_NHUA TAN HOA 10-6_Du toan mau 11-2007_HUNG_BOQ - Puma - Main construction (20May, 2008) trinh nop 5 4" xfId="35659"/>
    <cellStyle name="T_NHUA TAN HOA 10-6_Du toan mau 11-2007_HUNG_BOQ - Puma - Main construction (20May, 2008) trinh nop 5 4 2" xfId="35660"/>
    <cellStyle name="T_NHUA TAN HOA 10-6_Du toan mau 11-2007_HUNG_BOQ - Puma - Main construction (20May, 2008) trinh nop 5 5" xfId="34193"/>
    <cellStyle name="T_NHUA TAN HOA 10-6_Du toan mau 11-2007_HUNG_BOQ - Puma - Main construction (20May, 2008) trinh nop 5 5 2" xfId="34197"/>
    <cellStyle name="T_NHUA TAN HOA 10-6_Du toan mau 11-2007_HUNG_BOQ - Puma - Main construction (20May, 2008) trinh nop 5 6" xfId="34211"/>
    <cellStyle name="T_NHUA TAN HOA 10-6_Du toan mau 11-2007_HUNG_BOQ - Puma - Main construction (20May, 2008) trinh nop 5 6 2" xfId="34215"/>
    <cellStyle name="T_NHUA TAN HOA 10-6_Du toan mau 11-2007_HUNG_BOQ - Puma - Main construction (20May, 2008) trinh nop 5 7" xfId="34230"/>
    <cellStyle name="T_NHUA TAN HOA 10-6_Du toan mau 11-2007_HUNG_BOQ - Puma - Main construction (20May, 2008) trinh nop 6" xfId="35661"/>
    <cellStyle name="T_NHUA TAN HOA 10-6_Du toan mau 11-2007_HUNG_BOQ - Puma - Main construction (20May, 2008) trinh nop 6 2" xfId="3425"/>
    <cellStyle name="T_NHUA TAN HOA 10-6_Du toan mau 11-2007_HUNG_BOQ - Puma - Main construction (20May, 2008) trinh nop 6 2 2" xfId="18514"/>
    <cellStyle name="T_NHUA TAN HOA 10-6_Du toan mau 11-2007_HUNG_BOQ - Puma - Main construction (20May, 2008) trinh nop 6 3" xfId="35662"/>
    <cellStyle name="T_NHUA TAN HOA 10-6_Du toan mau 11-2007_HUNG_BOQ - Puma - Main construction (20May, 2008) trinh nop 6 3 2" xfId="18547"/>
    <cellStyle name="T_NHUA TAN HOA 10-6_Du toan mau 11-2007_HUNG_BOQ - Puma - Main construction (20May, 2008) trinh nop 6 4" xfId="35663"/>
    <cellStyle name="T_NHUA TAN HOA 10-6_Du toan mau 11-2007_HUNG_BOQ - Puma - Main construction (20May, 2008) trinh nop 6 4 2" xfId="1825"/>
    <cellStyle name="T_NHUA TAN HOA 10-6_Du toan mau 11-2007_HUNG_BOQ - Puma - Main construction (20May, 2008) trinh nop 6 5" xfId="34236"/>
    <cellStyle name="T_NHUA TAN HOA 10-6_Du toan mau 11-2007_HUNG_BOQ - Puma - Main construction (20May, 2008) trinh nop 6 5 2" xfId="18579"/>
    <cellStyle name="T_NHUA TAN HOA 10-6_Du toan mau 11-2007_HUNG_BOQ - Puma - Main construction (20May, 2008) trinh nop 6 6" xfId="34240"/>
    <cellStyle name="T_NHUA TAN HOA 10-6_Du toan mau 11-2007_HUNG_BOQ - Puma - Main construction (20May, 2008) trinh nop 6 6 2" xfId="30567"/>
    <cellStyle name="T_NHUA TAN HOA 10-6_Du toan mau 11-2007_HUNG_BOQ - Puma - Main construction (20May, 2008) trinh nop 6 7" xfId="34242"/>
    <cellStyle name="T_NHUA TAN HOA 10-6_Du toan mau 11-2007_HUNG_BOQ - Puma - Main construction (20May, 2008) trinh nop 7" xfId="18769"/>
    <cellStyle name="T_NHUA TAN HOA 10-6_Du toan mau 11-2007_HUNG_BOQ - Puma - Main construction (20May, 2008) trinh nop 7 2" xfId="35664"/>
    <cellStyle name="T_NHUA TAN HOA 10-6_Du toan mau 11-2007_HUNG_BOQ - Puma - Main construction (20May, 2008) trinh nop 8" xfId="35665"/>
    <cellStyle name="T_NHUA TAN HOA 10-6_Du toan mau 11-2007_HUNG_BOQ - Puma - Main construction (20May, 2008) trinh nop 8 2" xfId="1935"/>
    <cellStyle name="T_NHUA TAN HOA 10-6_Du toan mau 11-2007_HUNG_BOQ - Puma - Main construction (20May, 2008) trinh nop 9" xfId="29751"/>
    <cellStyle name="T_NHUA TAN HOA 10-6_Du toan mau 11-2007_HUNG_BOQ - Puma - Main construction (20May, 2008) trinh nop 9 2" xfId="17896"/>
    <cellStyle name="T_NHUA TAN HOA 10-6_Du toan mau 11-2007_HUNG_BOQ-Puma-Rev 1 (29May, 2008)-Final" xfId="29580"/>
    <cellStyle name="T_NHUA TAN HOA 10-6_Du toan mau 11-2007_HUNG_BOQ-Puma-Rev 1 (29May, 2008)-Final 10" xfId="4904"/>
    <cellStyle name="T_NHUA TAN HOA 10-6_Du toan mau 11-2007_HUNG_BOQ-Puma-Rev 1 (29May, 2008)-Final 10 2" xfId="35666"/>
    <cellStyle name="T_NHUA TAN HOA 10-6_Du toan mau 11-2007_HUNG_BOQ-Puma-Rev 1 (29May, 2008)-Final 11" xfId="35667"/>
    <cellStyle name="T_NHUA TAN HOA 10-6_Du toan mau 11-2007_HUNG_BOQ-Puma-Rev 1 (29May, 2008)-Final 11 2" xfId="35669"/>
    <cellStyle name="T_NHUA TAN HOA 10-6_Du toan mau 11-2007_HUNG_BOQ-Puma-Rev 1 (29May, 2008)-Final 2" xfId="29582"/>
    <cellStyle name="T_NHUA TAN HOA 10-6_Du toan mau 11-2007_HUNG_BOQ-Puma-Rev 1 (29May, 2008)-Final 2 2" xfId="35670"/>
    <cellStyle name="T_NHUA TAN HOA 10-6_Du toan mau 11-2007_HUNG_BOQ-Puma-Rev 1 (29May, 2008)-Final 2 2 2" xfId="35671"/>
    <cellStyle name="T_NHUA TAN HOA 10-6_Du toan mau 11-2007_HUNG_BOQ-Puma-Rev 1 (29May, 2008)-Final 2 2 2 2" xfId="10307"/>
    <cellStyle name="T_NHUA TAN HOA 10-6_Du toan mau 11-2007_HUNG_BOQ-Puma-Rev 1 (29May, 2008)-Final 2 2 3" xfId="35672"/>
    <cellStyle name="T_NHUA TAN HOA 10-6_Du toan mau 11-2007_HUNG_BOQ-Puma-Rev 1 (29May, 2008)-Final 2 2 3 2" xfId="10356"/>
    <cellStyle name="T_NHUA TAN HOA 10-6_Du toan mau 11-2007_HUNG_BOQ-Puma-Rev 1 (29May, 2008)-Final 2 2 4" xfId="35673"/>
    <cellStyle name="T_NHUA TAN HOA 10-6_Du toan mau 11-2007_HUNG_BOQ-Puma-Rev 1 (29May, 2008)-Final 2 2 4 2" xfId="20483"/>
    <cellStyle name="T_NHUA TAN HOA 10-6_Du toan mau 11-2007_HUNG_BOQ-Puma-Rev 1 (29May, 2008)-Final 2 2 5" xfId="35674"/>
    <cellStyle name="T_NHUA TAN HOA 10-6_Du toan mau 11-2007_HUNG_BOQ-Puma-Rev 1 (29May, 2008)-Final 2 2 5 2" xfId="14776"/>
    <cellStyle name="T_NHUA TAN HOA 10-6_Du toan mau 11-2007_HUNG_BOQ-Puma-Rev 1 (29May, 2008)-Final 2 2 6" xfId="35675"/>
    <cellStyle name="T_NHUA TAN HOA 10-6_Du toan mau 11-2007_HUNG_BOQ-Puma-Rev 1 (29May, 2008)-Final 2 2 6 2" xfId="35676"/>
    <cellStyle name="T_NHUA TAN HOA 10-6_Du toan mau 11-2007_HUNG_BOQ-Puma-Rev 1 (29May, 2008)-Final 2 2 7" xfId="27791"/>
    <cellStyle name="T_NHUA TAN HOA 10-6_Du toan mau 11-2007_HUNG_BOQ-Puma-Rev 1 (29May, 2008)-Final 2 3" xfId="35677"/>
    <cellStyle name="T_NHUA TAN HOA 10-6_Du toan mau 11-2007_HUNG_BOQ-Puma-Rev 1 (29May, 2008)-Final 2 3 2" xfId="6856"/>
    <cellStyle name="T_NHUA TAN HOA 10-6_Du toan mau 11-2007_HUNG_BOQ-Puma-Rev 1 (29May, 2008)-Final 2 3 2 2" xfId="9731"/>
    <cellStyle name="T_NHUA TAN HOA 10-6_Du toan mau 11-2007_HUNG_BOQ-Puma-Rev 1 (29May, 2008)-Final 2 3 3" xfId="32287"/>
    <cellStyle name="T_NHUA TAN HOA 10-6_Du toan mau 11-2007_HUNG_BOQ-Puma-Rev 1 (29May, 2008)-Final 2 3 3 2" xfId="32290"/>
    <cellStyle name="T_NHUA TAN HOA 10-6_Du toan mau 11-2007_HUNG_BOQ-Puma-Rev 1 (29May, 2008)-Final 2 3 4" xfId="32292"/>
    <cellStyle name="T_NHUA TAN HOA 10-6_Du toan mau 11-2007_HUNG_BOQ-Puma-Rev 1 (29May, 2008)-Final 2 3 4 2" xfId="32295"/>
    <cellStyle name="T_NHUA TAN HOA 10-6_Du toan mau 11-2007_HUNG_BOQ-Puma-Rev 1 (29May, 2008)-Final 2 3 5" xfId="32297"/>
    <cellStyle name="T_NHUA TAN HOA 10-6_Du toan mau 11-2007_HUNG_BOQ-Puma-Rev 1 (29May, 2008)-Final 2 3 5 2" xfId="35678"/>
    <cellStyle name="T_NHUA TAN HOA 10-6_Du toan mau 11-2007_HUNG_BOQ-Puma-Rev 1 (29May, 2008)-Final 2 3 6" xfId="35679"/>
    <cellStyle name="T_NHUA TAN HOA 10-6_Du toan mau 11-2007_HUNG_BOQ-Puma-Rev 1 (29May, 2008)-Final 2 3 6 2" xfId="6243"/>
    <cellStyle name="T_NHUA TAN HOA 10-6_Du toan mau 11-2007_HUNG_BOQ-Puma-Rev 1 (29May, 2008)-Final 2 3 7" xfId="27793"/>
    <cellStyle name="T_NHUA TAN HOA 10-6_Du toan mau 11-2007_HUNG_BOQ-Puma-Rev 1 (29May, 2008)-Final 2 4" xfId="35680"/>
    <cellStyle name="T_NHUA TAN HOA 10-6_Du toan mau 11-2007_HUNG_BOQ-Puma-Rev 1 (29May, 2008)-Final 2 4 2" xfId="32302"/>
    <cellStyle name="T_NHUA TAN HOA 10-6_Du toan mau 11-2007_HUNG_BOQ-Puma-Rev 1 (29May, 2008)-Final 2 5" xfId="35681"/>
    <cellStyle name="T_NHUA TAN HOA 10-6_Du toan mau 11-2007_HUNG_BOQ-Puma-Rev 1 (29May, 2008)-Final 2 5 2" xfId="35682"/>
    <cellStyle name="T_NHUA TAN HOA 10-6_Du toan mau 11-2007_HUNG_BOQ-Puma-Rev 1 (29May, 2008)-Final 2 6" xfId="30651"/>
    <cellStyle name="T_NHUA TAN HOA 10-6_Du toan mau 11-2007_HUNG_BOQ-Puma-Rev 1 (29May, 2008)-Final 2 6 2" xfId="35683"/>
    <cellStyle name="T_NHUA TAN HOA 10-6_Du toan mau 11-2007_HUNG_BOQ-Puma-Rev 1 (29May, 2008)-Final 2 7" xfId="25518"/>
    <cellStyle name="T_NHUA TAN HOA 10-6_Du toan mau 11-2007_HUNG_BOQ-Puma-Rev 1 (29May, 2008)-Final 2 7 2" xfId="35684"/>
    <cellStyle name="T_NHUA TAN HOA 10-6_Du toan mau 11-2007_HUNG_BOQ-Puma-Rev 1 (29May, 2008)-Final 2 8" xfId="35685"/>
    <cellStyle name="T_NHUA TAN HOA 10-6_Du toan mau 11-2007_HUNG_BOQ-Puma-Rev 1 (29May, 2008)-Final 2 8 2" xfId="35686"/>
    <cellStyle name="T_NHUA TAN HOA 10-6_Du toan mau 11-2007_HUNG_BOQ-Puma-Rev 1 (29May, 2008)-Final 3" xfId="35687"/>
    <cellStyle name="T_NHUA TAN HOA 10-6_Du toan mau 11-2007_HUNG_BOQ-Puma-Rev 1 (29May, 2008)-Final 3 2" xfId="35688"/>
    <cellStyle name="T_NHUA TAN HOA 10-6_Du toan mau 11-2007_HUNG_BOQ-Puma-Rev 1 (29May, 2008)-Final 3 2 2" xfId="35097"/>
    <cellStyle name="T_NHUA TAN HOA 10-6_Du toan mau 11-2007_HUNG_BOQ-Puma-Rev 1 (29May, 2008)-Final 3 2 2 2" xfId="10497"/>
    <cellStyle name="T_NHUA TAN HOA 10-6_Du toan mau 11-2007_HUNG_BOQ-Puma-Rev 1 (29May, 2008)-Final 3 2 3" xfId="35099"/>
    <cellStyle name="T_NHUA TAN HOA 10-6_Du toan mau 11-2007_HUNG_BOQ-Puma-Rev 1 (29May, 2008)-Final 3 2 3 2" xfId="28276"/>
    <cellStyle name="T_NHUA TAN HOA 10-6_Du toan mau 11-2007_HUNG_BOQ-Puma-Rev 1 (29May, 2008)-Final 3 2 4" xfId="31266"/>
    <cellStyle name="T_NHUA TAN HOA 10-6_Du toan mau 11-2007_HUNG_BOQ-Puma-Rev 1 (29May, 2008)-Final 3 2 4 2" xfId="5134"/>
    <cellStyle name="T_NHUA TAN HOA 10-6_Du toan mau 11-2007_HUNG_BOQ-Puma-Rev 1 (29May, 2008)-Final 3 2 5" xfId="31269"/>
    <cellStyle name="T_NHUA TAN HOA 10-6_Du toan mau 11-2007_HUNG_BOQ-Puma-Rev 1 (29May, 2008)-Final 3 2 5 2" xfId="28303"/>
    <cellStyle name="T_NHUA TAN HOA 10-6_Du toan mau 11-2007_HUNG_BOQ-Puma-Rev 1 (29May, 2008)-Final 3 2 6" xfId="31271"/>
    <cellStyle name="T_NHUA TAN HOA 10-6_Du toan mau 11-2007_HUNG_BOQ-Puma-Rev 1 (29May, 2008)-Final 3 2 6 2" xfId="28324"/>
    <cellStyle name="T_NHUA TAN HOA 10-6_Du toan mau 11-2007_HUNG_BOQ-Puma-Rev 1 (29May, 2008)-Final 3 2 7" xfId="31273"/>
    <cellStyle name="T_NHUA TAN HOA 10-6_Du toan mau 11-2007_HUNG_BOQ-Puma-Rev 1 (29May, 2008)-Final 3 3" xfId="5933"/>
    <cellStyle name="T_NHUA TAN HOA 10-6_Du toan mau 11-2007_HUNG_BOQ-Puma-Rev 1 (29May, 2008)-Final 3 3 2" xfId="32333"/>
    <cellStyle name="T_NHUA TAN HOA 10-6_Du toan mau 11-2007_HUNG_BOQ-Puma-Rev 1 (29May, 2008)-Final 3 3 2 2" xfId="10548"/>
    <cellStyle name="T_NHUA TAN HOA 10-6_Du toan mau 11-2007_HUNG_BOQ-Puma-Rev 1 (29May, 2008)-Final 3 3 3" xfId="32336"/>
    <cellStyle name="T_NHUA TAN HOA 10-6_Du toan mau 11-2007_HUNG_BOQ-Puma-Rev 1 (29May, 2008)-Final 3 3 3 2" xfId="28364"/>
    <cellStyle name="T_NHUA TAN HOA 10-6_Du toan mau 11-2007_HUNG_BOQ-Puma-Rev 1 (29May, 2008)-Final 3 3 4" xfId="31284"/>
    <cellStyle name="T_NHUA TAN HOA 10-6_Du toan mau 11-2007_HUNG_BOQ-Puma-Rev 1 (29May, 2008)-Final 3 3 4 2" xfId="31288"/>
    <cellStyle name="T_NHUA TAN HOA 10-6_Du toan mau 11-2007_HUNG_BOQ-Puma-Rev 1 (29May, 2008)-Final 3 3 5" xfId="31292"/>
    <cellStyle name="T_NHUA TAN HOA 10-6_Du toan mau 11-2007_HUNG_BOQ-Puma-Rev 1 (29May, 2008)-Final 3 3 5 2" xfId="31294"/>
    <cellStyle name="T_NHUA TAN HOA 10-6_Du toan mau 11-2007_HUNG_BOQ-Puma-Rev 1 (29May, 2008)-Final 3 3 6" xfId="31296"/>
    <cellStyle name="T_NHUA TAN HOA 10-6_Du toan mau 11-2007_HUNG_BOQ-Puma-Rev 1 (29May, 2008)-Final 3 3 6 2" xfId="31299"/>
    <cellStyle name="T_NHUA TAN HOA 10-6_Du toan mau 11-2007_HUNG_BOQ-Puma-Rev 1 (29May, 2008)-Final 3 3 7" xfId="31301"/>
    <cellStyle name="T_NHUA TAN HOA 10-6_Du toan mau 11-2007_HUNG_BOQ-Puma-Rev 1 (29May, 2008)-Final 3 4" xfId="35689"/>
    <cellStyle name="T_NHUA TAN HOA 10-6_Du toan mau 11-2007_HUNG_BOQ-Puma-Rev 1 (29May, 2008)-Final 3 4 2" xfId="32344"/>
    <cellStyle name="T_NHUA TAN HOA 10-6_Du toan mau 11-2007_HUNG_BOQ-Puma-Rev 1 (29May, 2008)-Final 3 5" xfId="35690"/>
    <cellStyle name="T_NHUA TAN HOA 10-6_Du toan mau 11-2007_HUNG_BOQ-Puma-Rev 1 (29May, 2008)-Final 3 5 2" xfId="35691"/>
    <cellStyle name="T_NHUA TAN HOA 10-6_Du toan mau 11-2007_HUNG_BOQ-Puma-Rev 1 (29May, 2008)-Final 3 6" xfId="30653"/>
    <cellStyle name="T_NHUA TAN HOA 10-6_Du toan mau 11-2007_HUNG_BOQ-Puma-Rev 1 (29May, 2008)-Final 3 6 2" xfId="35369"/>
    <cellStyle name="T_NHUA TAN HOA 10-6_Du toan mau 11-2007_HUNG_BOQ-Puma-Rev 1 (29May, 2008)-Final 3 7" xfId="35692"/>
    <cellStyle name="T_NHUA TAN HOA 10-6_Du toan mau 11-2007_HUNG_BOQ-Puma-Rev 1 (29May, 2008)-Final 3 7 2" xfId="35373"/>
    <cellStyle name="T_NHUA TAN HOA 10-6_Du toan mau 11-2007_HUNG_BOQ-Puma-Rev 1 (29May, 2008)-Final 3 8" xfId="35693"/>
    <cellStyle name="T_NHUA TAN HOA 10-6_Du toan mau 11-2007_HUNG_BOQ-Puma-Rev 1 (29May, 2008)-Final 3 8 2" xfId="35694"/>
    <cellStyle name="T_NHUA TAN HOA 10-6_Du toan mau 11-2007_HUNG_BOQ-Puma-Rev 1 (29May, 2008)-Final 4" xfId="35695"/>
    <cellStyle name="T_NHUA TAN HOA 10-6_Du toan mau 11-2007_HUNG_BOQ-Puma-Rev 1 (29May, 2008)-Final 4 2" xfId="33645"/>
    <cellStyle name="T_NHUA TAN HOA 10-6_Du toan mau 11-2007_HUNG_BOQ-Puma-Rev 1 (29May, 2008)-Final 4 2 2" xfId="33647"/>
    <cellStyle name="T_NHUA TAN HOA 10-6_Du toan mau 11-2007_HUNG_BOQ-Puma-Rev 1 (29May, 2008)-Final 4 3" xfId="5332"/>
    <cellStyle name="T_NHUA TAN HOA 10-6_Du toan mau 11-2007_HUNG_BOQ-Puma-Rev 1 (29May, 2008)-Final 4 3 2" xfId="34013"/>
    <cellStyle name="T_NHUA TAN HOA 10-6_Du toan mau 11-2007_HUNG_BOQ-Puma-Rev 1 (29May, 2008)-Final 4 4" xfId="35697"/>
    <cellStyle name="T_NHUA TAN HOA 10-6_Du toan mau 11-2007_HUNG_BOQ-Puma-Rev 1 (29May, 2008)-Final 4 4 2" xfId="32104"/>
    <cellStyle name="T_NHUA TAN HOA 10-6_Du toan mau 11-2007_HUNG_BOQ-Puma-Rev 1 (29May, 2008)-Final 4 5" xfId="35699"/>
    <cellStyle name="T_NHUA TAN HOA 10-6_Du toan mau 11-2007_HUNG_BOQ-Puma-Rev 1 (29May, 2008)-Final 4 5 2" xfId="34684"/>
    <cellStyle name="T_NHUA TAN HOA 10-6_Du toan mau 11-2007_HUNG_BOQ-Puma-Rev 1 (29May, 2008)-Final 4 6" xfId="30659"/>
    <cellStyle name="T_NHUA TAN HOA 10-6_Du toan mau 11-2007_HUNG_BOQ-Puma-Rev 1 (29May, 2008)-Final 4 6 2" xfId="31495"/>
    <cellStyle name="T_NHUA TAN HOA 10-6_Du toan mau 11-2007_HUNG_BOQ-Puma-Rev 1 (29May, 2008)-Final 4 7" xfId="31504"/>
    <cellStyle name="T_NHUA TAN HOA 10-6_Du toan mau 11-2007_HUNG_BOQ-Puma-Rev 1 (29May, 2008)-Final 5" xfId="35700"/>
    <cellStyle name="T_NHUA TAN HOA 10-6_Du toan mau 11-2007_HUNG_BOQ-Puma-Rev 1 (29May, 2008)-Final 5 2" xfId="2882"/>
    <cellStyle name="T_NHUA TAN HOA 10-6_Du toan mau 11-2007_HUNG_BOQ-Puma-Rev 1 (29May, 2008)-Final 5 2 2" xfId="8108"/>
    <cellStyle name="T_NHUA TAN HOA 10-6_Du toan mau 11-2007_HUNG_BOQ-Puma-Rev 1 (29May, 2008)-Final 5 3" xfId="7939"/>
    <cellStyle name="T_NHUA TAN HOA 10-6_Du toan mau 11-2007_HUNG_BOQ-Puma-Rev 1 (29May, 2008)-Final 5 3 2" xfId="21304"/>
    <cellStyle name="T_NHUA TAN HOA 10-6_Du toan mau 11-2007_HUNG_BOQ-Puma-Rev 1 (29May, 2008)-Final 5 4" xfId="21306"/>
    <cellStyle name="T_NHUA TAN HOA 10-6_Du toan mau 11-2007_HUNG_BOQ-Puma-Rev 1 (29May, 2008)-Final 5 4 2" xfId="2060"/>
    <cellStyle name="T_NHUA TAN HOA 10-6_Du toan mau 11-2007_HUNG_BOQ-Puma-Rev 1 (29May, 2008)-Final 5 5" xfId="21309"/>
    <cellStyle name="T_NHUA TAN HOA 10-6_Du toan mau 11-2007_HUNG_BOQ-Puma-Rev 1 (29May, 2008)-Final 5 5 2" xfId="21311"/>
    <cellStyle name="T_NHUA TAN HOA 10-6_Du toan mau 11-2007_HUNG_BOQ-Puma-Rev 1 (29May, 2008)-Final 5 6" xfId="31525"/>
    <cellStyle name="T_NHUA TAN HOA 10-6_Du toan mau 11-2007_HUNG_BOQ-Puma-Rev 1 (29May, 2008)-Final 5 6 2" xfId="31527"/>
    <cellStyle name="T_NHUA TAN HOA 10-6_Du toan mau 11-2007_HUNG_BOQ-Puma-Rev 1 (29May, 2008)-Final 5 7" xfId="31537"/>
    <cellStyle name="T_NHUA TAN HOA 10-6_Du toan mau 11-2007_HUNG_BOQ-Puma-Rev 1 (29May, 2008)-Final 6" xfId="31647"/>
    <cellStyle name="T_NHUA TAN HOA 10-6_Du toan mau 11-2007_HUNG_BOQ-Puma-Rev 1 (29May, 2008)-Final 6 2" xfId="11224"/>
    <cellStyle name="T_NHUA TAN HOA 10-6_Du toan mau 11-2007_HUNG_BOQ-Puma-Rev 1 (29May, 2008)-Final 6 2 2" xfId="11228"/>
    <cellStyle name="T_NHUA TAN HOA 10-6_Du toan mau 11-2007_HUNG_BOQ-Puma-Rev 1 (29May, 2008)-Final 6 3" xfId="5150"/>
    <cellStyle name="T_NHUA TAN HOA 10-6_Du toan mau 11-2007_HUNG_BOQ-Puma-Rev 1 (29May, 2008)-Final 6 3 2" xfId="21333"/>
    <cellStyle name="T_NHUA TAN HOA 10-6_Du toan mau 11-2007_HUNG_BOQ-Puma-Rev 1 (29May, 2008)-Final 6 4" xfId="21336"/>
    <cellStyle name="T_NHUA TAN HOA 10-6_Du toan mau 11-2007_HUNG_BOQ-Puma-Rev 1 (29May, 2008)-Final 6 4 2" xfId="13343"/>
    <cellStyle name="T_NHUA TAN HOA 10-6_Du toan mau 11-2007_HUNG_BOQ-Puma-Rev 1 (29May, 2008)-Final 6 5" xfId="21340"/>
    <cellStyle name="T_NHUA TAN HOA 10-6_Du toan mau 11-2007_HUNG_BOQ-Puma-Rev 1 (29May, 2008)-Final 6 5 2" xfId="21342"/>
    <cellStyle name="T_NHUA TAN HOA 10-6_Du toan mau 11-2007_HUNG_BOQ-Puma-Rev 1 (29May, 2008)-Final 6 6" xfId="31555"/>
    <cellStyle name="T_NHUA TAN HOA 10-6_Du toan mau 11-2007_HUNG_BOQ-Puma-Rev 1 (29May, 2008)-Final 6 6 2" xfId="31557"/>
    <cellStyle name="T_NHUA TAN HOA 10-6_Du toan mau 11-2007_HUNG_BOQ-Puma-Rev 1 (29May, 2008)-Final 6 7" xfId="31559"/>
    <cellStyle name="T_NHUA TAN HOA 10-6_Du toan mau 11-2007_HUNG_BOQ-Puma-Rev 1 (29May, 2008)-Final 7" xfId="24437"/>
    <cellStyle name="T_NHUA TAN HOA 10-6_Du toan mau 11-2007_HUNG_BOQ-Puma-Rev 1 (29May, 2008)-Final 7 2" xfId="21350"/>
    <cellStyle name="T_NHUA TAN HOA 10-6_Du toan mau 11-2007_HUNG_BOQ-Puma-Rev 1 (29May, 2008)-Final 8" xfId="24531"/>
    <cellStyle name="T_NHUA TAN HOA 10-6_Du toan mau 11-2007_HUNG_BOQ-Puma-Rev 1 (29May, 2008)-Final 8 2" xfId="21371"/>
    <cellStyle name="T_NHUA TAN HOA 10-6_Du toan mau 11-2007_HUNG_BOQ-Puma-Rev 1 (29May, 2008)-Final 9" xfId="23854"/>
    <cellStyle name="T_NHUA TAN HOA 10-6_Du toan mau 11-2007_HUNG_BOQ-Puma-Rev 1 (29May, 2008)-Final 9 2" xfId="21390"/>
    <cellStyle name="T_NHUA TAN HOA 10-6_Du toan mau 11-2007_HUNG_BOQ-Puma-Rev 2 (03June, 2008)" xfId="30692"/>
    <cellStyle name="T_NHUA TAN HOA 10-6_Du toan mau 11-2007_HUNG_BOQ-Puma-Rev 2 (03June, 2008) 10" xfId="32812"/>
    <cellStyle name="T_NHUA TAN HOA 10-6_Du toan mau 11-2007_HUNG_BOQ-Puma-Rev 2 (03June, 2008) 10 2" xfId="32815"/>
    <cellStyle name="T_NHUA TAN HOA 10-6_Du toan mau 11-2007_HUNG_BOQ-Puma-Rev 2 (03June, 2008) 11" xfId="32817"/>
    <cellStyle name="T_NHUA TAN HOA 10-6_Du toan mau 11-2007_HUNG_BOQ-Puma-Rev 2 (03June, 2008) 11 2" xfId="32819"/>
    <cellStyle name="T_NHUA TAN HOA 10-6_Du toan mau 11-2007_HUNG_BOQ-Puma-Rev 2 (03June, 2008) 2" xfId="28999"/>
    <cellStyle name="T_NHUA TAN HOA 10-6_Du toan mau 11-2007_HUNG_BOQ-Puma-Rev 2 (03June, 2008) 2 2" xfId="29001"/>
    <cellStyle name="T_NHUA TAN HOA 10-6_Du toan mau 11-2007_HUNG_BOQ-Puma-Rev 2 (03June, 2008) 2 2 2" xfId="29003"/>
    <cellStyle name="T_NHUA TAN HOA 10-6_Du toan mau 11-2007_HUNG_BOQ-Puma-Rev 2 (03June, 2008) 2 2 2 2" xfId="29005"/>
    <cellStyle name="T_NHUA TAN HOA 10-6_Du toan mau 11-2007_HUNG_BOQ-Puma-Rev 2 (03June, 2008) 2 2 3" xfId="29007"/>
    <cellStyle name="T_NHUA TAN HOA 10-6_Du toan mau 11-2007_HUNG_BOQ-Puma-Rev 2 (03June, 2008) 2 2 3 2" xfId="29009"/>
    <cellStyle name="T_NHUA TAN HOA 10-6_Du toan mau 11-2007_HUNG_BOQ-Puma-Rev 2 (03June, 2008) 2 2 4" xfId="28145"/>
    <cellStyle name="T_NHUA TAN HOA 10-6_Du toan mau 11-2007_HUNG_BOQ-Puma-Rev 2 (03June, 2008) 2 2 4 2" xfId="24074"/>
    <cellStyle name="T_NHUA TAN HOA 10-6_Du toan mau 11-2007_HUNG_BOQ-Puma-Rev 2 (03June, 2008) 2 2 5" xfId="4910"/>
    <cellStyle name="T_NHUA TAN HOA 10-6_Du toan mau 11-2007_HUNG_BOQ-Puma-Rev 2 (03June, 2008) 2 2 5 2" xfId="22987"/>
    <cellStyle name="T_NHUA TAN HOA 10-6_Du toan mau 11-2007_HUNG_BOQ-Puma-Rev 2 (03June, 2008) 2 2 6" xfId="5068"/>
    <cellStyle name="T_NHUA TAN HOA 10-6_Du toan mau 11-2007_HUNG_BOQ-Puma-Rev 2 (03June, 2008) 2 2 6 2" xfId="23010"/>
    <cellStyle name="T_NHUA TAN HOA 10-6_Du toan mau 11-2007_HUNG_BOQ-Puma-Rev 2 (03June, 2008) 2 2 7" xfId="23038"/>
    <cellStyle name="T_NHUA TAN HOA 10-6_Du toan mau 11-2007_HUNG_BOQ-Puma-Rev 2 (03June, 2008) 2 3" xfId="13208"/>
    <cellStyle name="T_NHUA TAN HOA 10-6_Du toan mau 11-2007_HUNG_BOQ-Puma-Rev 2 (03June, 2008) 2 3 2" xfId="29011"/>
    <cellStyle name="T_NHUA TAN HOA 10-6_Du toan mau 11-2007_HUNG_BOQ-Puma-Rev 2 (03June, 2008) 2 3 2 2" xfId="29013"/>
    <cellStyle name="T_NHUA TAN HOA 10-6_Du toan mau 11-2007_HUNG_BOQ-Puma-Rev 2 (03June, 2008) 2 3 3" xfId="29015"/>
    <cellStyle name="T_NHUA TAN HOA 10-6_Du toan mau 11-2007_HUNG_BOQ-Puma-Rev 2 (03June, 2008) 2 3 3 2" xfId="29017"/>
    <cellStyle name="T_NHUA TAN HOA 10-6_Du toan mau 11-2007_HUNG_BOQ-Puma-Rev 2 (03June, 2008) 2 3 4" xfId="28149"/>
    <cellStyle name="T_NHUA TAN HOA 10-6_Du toan mau 11-2007_HUNG_BOQ-Puma-Rev 2 (03June, 2008) 2 3 4 2" xfId="29019"/>
    <cellStyle name="T_NHUA TAN HOA 10-6_Du toan mau 11-2007_HUNG_BOQ-Puma-Rev 2 (03June, 2008) 2 3 5" xfId="23062"/>
    <cellStyle name="T_NHUA TAN HOA 10-6_Du toan mau 11-2007_HUNG_BOQ-Puma-Rev 2 (03June, 2008) 2 3 5 2" xfId="1388"/>
    <cellStyle name="T_NHUA TAN HOA 10-6_Du toan mau 11-2007_HUNG_BOQ-Puma-Rev 2 (03June, 2008) 2 3 6" xfId="23066"/>
    <cellStyle name="T_NHUA TAN HOA 10-6_Du toan mau 11-2007_HUNG_BOQ-Puma-Rev 2 (03June, 2008) 2 3 6 2" xfId="23070"/>
    <cellStyle name="T_NHUA TAN HOA 10-6_Du toan mau 11-2007_HUNG_BOQ-Puma-Rev 2 (03June, 2008) 2 3 7" xfId="23074"/>
    <cellStyle name="T_NHUA TAN HOA 10-6_Du toan mau 11-2007_HUNG_BOQ-Puma-Rev 2 (03June, 2008) 2 4" xfId="26923"/>
    <cellStyle name="T_NHUA TAN HOA 10-6_Du toan mau 11-2007_HUNG_BOQ-Puma-Rev 2 (03June, 2008) 2 4 2" xfId="29021"/>
    <cellStyle name="T_NHUA TAN HOA 10-6_Du toan mau 11-2007_HUNG_BOQ-Puma-Rev 2 (03June, 2008) 2 5" xfId="29023"/>
    <cellStyle name="T_NHUA TAN HOA 10-6_Du toan mau 11-2007_HUNG_BOQ-Puma-Rev 2 (03June, 2008) 2 5 2" xfId="29025"/>
    <cellStyle name="T_NHUA TAN HOA 10-6_Du toan mau 11-2007_HUNG_BOQ-Puma-Rev 2 (03June, 2008) 2 6" xfId="16984"/>
    <cellStyle name="T_NHUA TAN HOA 10-6_Du toan mau 11-2007_HUNG_BOQ-Puma-Rev 2 (03June, 2008) 2 6 2" xfId="29027"/>
    <cellStyle name="T_NHUA TAN HOA 10-6_Du toan mau 11-2007_HUNG_BOQ-Puma-Rev 2 (03June, 2008) 2 7" xfId="29029"/>
    <cellStyle name="T_NHUA TAN HOA 10-6_Du toan mau 11-2007_HUNG_BOQ-Puma-Rev 2 (03June, 2008) 2 7 2" xfId="29032"/>
    <cellStyle name="T_NHUA TAN HOA 10-6_Du toan mau 11-2007_HUNG_BOQ-Puma-Rev 2 (03June, 2008) 2 8" xfId="29035"/>
    <cellStyle name="T_NHUA TAN HOA 10-6_Du toan mau 11-2007_HUNG_BOQ-Puma-Rev 2 (03June, 2008) 2 8 2" xfId="29039"/>
    <cellStyle name="T_NHUA TAN HOA 10-6_Du toan mau 11-2007_HUNG_BOQ-Puma-Rev 2 (03June, 2008) 3" xfId="29042"/>
    <cellStyle name="T_NHUA TAN HOA 10-6_Du toan mau 11-2007_HUNG_BOQ-Puma-Rev 2 (03June, 2008) 3 2" xfId="29044"/>
    <cellStyle name="T_NHUA TAN HOA 10-6_Du toan mau 11-2007_HUNG_BOQ-Puma-Rev 2 (03June, 2008) 3 2 2" xfId="26218"/>
    <cellStyle name="T_NHUA TAN HOA 10-6_Du toan mau 11-2007_HUNG_BOQ-Puma-Rev 2 (03June, 2008) 3 2 2 2" xfId="22085"/>
    <cellStyle name="T_NHUA TAN HOA 10-6_Du toan mau 11-2007_HUNG_BOQ-Puma-Rev 2 (03June, 2008) 3 2 3" xfId="35701"/>
    <cellStyle name="T_NHUA TAN HOA 10-6_Du toan mau 11-2007_HUNG_BOQ-Puma-Rev 2 (03June, 2008) 3 2 3 2" xfId="22091"/>
    <cellStyle name="T_NHUA TAN HOA 10-6_Du toan mau 11-2007_HUNG_BOQ-Puma-Rev 2 (03June, 2008) 3 2 4" xfId="28158"/>
    <cellStyle name="T_NHUA TAN HOA 10-6_Du toan mau 11-2007_HUNG_BOQ-Puma-Rev 2 (03June, 2008) 3 2 4 2" xfId="5870"/>
    <cellStyle name="T_NHUA TAN HOA 10-6_Du toan mau 11-2007_HUNG_BOQ-Puma-Rev 2 (03June, 2008) 3 2 5" xfId="23166"/>
    <cellStyle name="T_NHUA TAN HOA 10-6_Du toan mau 11-2007_HUNG_BOQ-Puma-Rev 2 (03June, 2008) 3 2 5 2" xfId="23168"/>
    <cellStyle name="T_NHUA TAN HOA 10-6_Du toan mau 11-2007_HUNG_BOQ-Puma-Rev 2 (03June, 2008) 3 2 6" xfId="23170"/>
    <cellStyle name="T_NHUA TAN HOA 10-6_Du toan mau 11-2007_HUNG_BOQ-Puma-Rev 2 (03June, 2008) 3 2 6 2" xfId="23173"/>
    <cellStyle name="T_NHUA TAN HOA 10-6_Du toan mau 11-2007_HUNG_BOQ-Puma-Rev 2 (03June, 2008) 3 2 7" xfId="23175"/>
    <cellStyle name="T_NHUA TAN HOA 10-6_Du toan mau 11-2007_HUNG_BOQ-Puma-Rev 2 (03June, 2008) 3 3" xfId="29046"/>
    <cellStyle name="T_NHUA TAN HOA 10-6_Du toan mau 11-2007_HUNG_BOQ-Puma-Rev 2 (03June, 2008) 3 3 2" xfId="26229"/>
    <cellStyle name="T_NHUA TAN HOA 10-6_Du toan mau 11-2007_HUNG_BOQ-Puma-Rev 2 (03June, 2008) 3 3 2 2" xfId="35702"/>
    <cellStyle name="T_NHUA TAN HOA 10-6_Du toan mau 11-2007_HUNG_BOQ-Puma-Rev 2 (03June, 2008) 3 3 3" xfId="35703"/>
    <cellStyle name="T_NHUA TAN HOA 10-6_Du toan mau 11-2007_HUNG_BOQ-Puma-Rev 2 (03June, 2008) 3 3 3 2" xfId="35704"/>
    <cellStyle name="T_NHUA TAN HOA 10-6_Du toan mau 11-2007_HUNG_BOQ-Puma-Rev 2 (03June, 2008) 3 3 4" xfId="28161"/>
    <cellStyle name="T_NHUA TAN HOA 10-6_Du toan mau 11-2007_HUNG_BOQ-Puma-Rev 2 (03June, 2008) 3 3 4 2" xfId="35705"/>
    <cellStyle name="T_NHUA TAN HOA 10-6_Du toan mau 11-2007_HUNG_BOQ-Puma-Rev 2 (03June, 2008) 3 3 5" xfId="23183"/>
    <cellStyle name="T_NHUA TAN HOA 10-6_Du toan mau 11-2007_HUNG_BOQ-Puma-Rev 2 (03June, 2008) 3 3 5 2" xfId="35706"/>
    <cellStyle name="T_NHUA TAN HOA 10-6_Du toan mau 11-2007_HUNG_BOQ-Puma-Rev 2 (03June, 2008) 3 3 6" xfId="35707"/>
    <cellStyle name="T_NHUA TAN HOA 10-6_Du toan mau 11-2007_HUNG_BOQ-Puma-Rev 2 (03June, 2008) 3 3 6 2" xfId="28124"/>
    <cellStyle name="T_NHUA TAN HOA 10-6_Du toan mau 11-2007_HUNG_BOQ-Puma-Rev 2 (03June, 2008) 3 3 7" xfId="35708"/>
    <cellStyle name="T_NHUA TAN HOA 10-6_Du toan mau 11-2007_HUNG_BOQ-Puma-Rev 2 (03June, 2008) 3 4" xfId="26927"/>
    <cellStyle name="T_NHUA TAN HOA 10-6_Du toan mau 11-2007_HUNG_BOQ-Puma-Rev 2 (03June, 2008) 3 4 2" xfId="29048"/>
    <cellStyle name="T_NHUA TAN HOA 10-6_Du toan mau 11-2007_HUNG_BOQ-Puma-Rev 2 (03June, 2008) 3 5" xfId="29050"/>
    <cellStyle name="T_NHUA TAN HOA 10-6_Du toan mau 11-2007_HUNG_BOQ-Puma-Rev 2 (03June, 2008) 3 5 2" xfId="29052"/>
    <cellStyle name="T_NHUA TAN HOA 10-6_Du toan mau 11-2007_HUNG_BOQ-Puma-Rev 2 (03June, 2008) 3 6" xfId="16989"/>
    <cellStyle name="T_NHUA TAN HOA 10-6_Du toan mau 11-2007_HUNG_BOQ-Puma-Rev 2 (03June, 2008) 3 6 2" xfId="29054"/>
    <cellStyle name="T_NHUA TAN HOA 10-6_Du toan mau 11-2007_HUNG_BOQ-Puma-Rev 2 (03June, 2008) 3 7" xfId="29057"/>
    <cellStyle name="T_NHUA TAN HOA 10-6_Du toan mau 11-2007_HUNG_BOQ-Puma-Rev 2 (03June, 2008) 3 7 2" xfId="29748"/>
    <cellStyle name="T_NHUA TAN HOA 10-6_Du toan mau 11-2007_HUNG_BOQ-Puma-Rev 2 (03June, 2008) 3 8" xfId="35709"/>
    <cellStyle name="T_NHUA TAN HOA 10-6_Du toan mau 11-2007_HUNG_BOQ-Puma-Rev 2 (03June, 2008) 3 8 2" xfId="30022"/>
    <cellStyle name="T_NHUA TAN HOA 10-6_Du toan mau 11-2007_HUNG_BOQ-Puma-Rev 2 (03June, 2008) 4" xfId="29059"/>
    <cellStyle name="T_NHUA TAN HOA 10-6_Du toan mau 11-2007_HUNG_BOQ-Puma-Rev 2 (03June, 2008) 4 2" xfId="19856"/>
    <cellStyle name="T_NHUA TAN HOA 10-6_Du toan mau 11-2007_HUNG_BOQ-Puma-Rev 2 (03June, 2008) 4 2 2" xfId="19859"/>
    <cellStyle name="T_NHUA TAN HOA 10-6_Du toan mau 11-2007_HUNG_BOQ-Puma-Rev 2 (03June, 2008) 4 3" xfId="19880"/>
    <cellStyle name="T_NHUA TAN HOA 10-6_Du toan mau 11-2007_HUNG_BOQ-Puma-Rev 2 (03June, 2008) 4 3 2" xfId="14292"/>
    <cellStyle name="T_NHUA TAN HOA 10-6_Du toan mau 11-2007_HUNG_BOQ-Puma-Rev 2 (03June, 2008) 4 4" xfId="19883"/>
    <cellStyle name="T_NHUA TAN HOA 10-6_Du toan mau 11-2007_HUNG_BOQ-Puma-Rev 2 (03June, 2008) 4 4 2" xfId="19886"/>
    <cellStyle name="T_NHUA TAN HOA 10-6_Du toan mau 11-2007_HUNG_BOQ-Puma-Rev 2 (03June, 2008) 4 5" xfId="19889"/>
    <cellStyle name="T_NHUA TAN HOA 10-6_Du toan mau 11-2007_HUNG_BOQ-Puma-Rev 2 (03June, 2008) 4 5 2" xfId="18599"/>
    <cellStyle name="T_NHUA TAN HOA 10-6_Du toan mau 11-2007_HUNG_BOQ-Puma-Rev 2 (03June, 2008) 4 6" xfId="16994"/>
    <cellStyle name="T_NHUA TAN HOA 10-6_Du toan mau 11-2007_HUNG_BOQ-Puma-Rev 2 (03June, 2008) 4 6 2" xfId="19893"/>
    <cellStyle name="T_NHUA TAN HOA 10-6_Du toan mau 11-2007_HUNG_BOQ-Puma-Rev 2 (03June, 2008) 4 7" xfId="17053"/>
    <cellStyle name="T_NHUA TAN HOA 10-6_Du toan mau 11-2007_HUNG_BOQ-Puma-Rev 2 (03June, 2008) 5" xfId="2908"/>
    <cellStyle name="T_NHUA TAN HOA 10-6_Du toan mau 11-2007_HUNG_BOQ-Puma-Rev 2 (03June, 2008) 5 2" xfId="8314"/>
    <cellStyle name="T_NHUA TAN HOA 10-6_Du toan mau 11-2007_HUNG_BOQ-Puma-Rev 2 (03June, 2008) 5 2 2" xfId="19902"/>
    <cellStyle name="T_NHUA TAN HOA 10-6_Du toan mau 11-2007_HUNG_BOQ-Puma-Rev 2 (03June, 2008) 5 3" xfId="19917"/>
    <cellStyle name="T_NHUA TAN HOA 10-6_Du toan mau 11-2007_HUNG_BOQ-Puma-Rev 2 (03June, 2008) 5 3 2" xfId="19920"/>
    <cellStyle name="T_NHUA TAN HOA 10-6_Du toan mau 11-2007_HUNG_BOQ-Puma-Rev 2 (03June, 2008) 5 4" xfId="19923"/>
    <cellStyle name="T_NHUA TAN HOA 10-6_Du toan mau 11-2007_HUNG_BOQ-Puma-Rev 2 (03June, 2008) 5 4 2" xfId="6171"/>
    <cellStyle name="T_NHUA TAN HOA 10-6_Du toan mau 11-2007_HUNG_BOQ-Puma-Rev 2 (03June, 2008) 5 5" xfId="19926"/>
    <cellStyle name="T_NHUA TAN HOA 10-6_Du toan mau 11-2007_HUNG_BOQ-Puma-Rev 2 (03June, 2008) 5 5 2" xfId="19929"/>
    <cellStyle name="T_NHUA TAN HOA 10-6_Du toan mau 11-2007_HUNG_BOQ-Puma-Rev 2 (03June, 2008) 5 6" xfId="16998"/>
    <cellStyle name="T_NHUA TAN HOA 10-6_Du toan mau 11-2007_HUNG_BOQ-Puma-Rev 2 (03June, 2008) 5 6 2" xfId="19932"/>
    <cellStyle name="T_NHUA TAN HOA 10-6_Du toan mau 11-2007_HUNG_BOQ-Puma-Rev 2 (03June, 2008) 5 7" xfId="5813"/>
    <cellStyle name="T_NHUA TAN HOA 10-6_Du toan mau 11-2007_HUNG_BOQ-Puma-Rev 2 (03June, 2008) 6" xfId="8318"/>
    <cellStyle name="T_NHUA TAN HOA 10-6_Du toan mau 11-2007_HUNG_BOQ-Puma-Rev 2 (03June, 2008) 6 2" xfId="8322"/>
    <cellStyle name="T_NHUA TAN HOA 10-6_Du toan mau 11-2007_HUNG_BOQ-Puma-Rev 2 (03June, 2008) 6 2 2" xfId="19935"/>
    <cellStyle name="T_NHUA TAN HOA 10-6_Du toan mau 11-2007_HUNG_BOQ-Puma-Rev 2 (03June, 2008) 6 3" xfId="19937"/>
    <cellStyle name="T_NHUA TAN HOA 10-6_Du toan mau 11-2007_HUNG_BOQ-Puma-Rev 2 (03June, 2008) 6 3 2" xfId="19939"/>
    <cellStyle name="T_NHUA TAN HOA 10-6_Du toan mau 11-2007_HUNG_BOQ-Puma-Rev 2 (03June, 2008) 6 4" xfId="17910"/>
    <cellStyle name="T_NHUA TAN HOA 10-6_Du toan mau 11-2007_HUNG_BOQ-Puma-Rev 2 (03June, 2008) 6 4 2" xfId="19942"/>
    <cellStyle name="T_NHUA TAN HOA 10-6_Du toan mau 11-2007_HUNG_BOQ-Puma-Rev 2 (03June, 2008) 6 5" xfId="8103"/>
    <cellStyle name="T_NHUA TAN HOA 10-6_Du toan mau 11-2007_HUNG_BOQ-Puma-Rev 2 (03June, 2008) 6 5 2" xfId="19946"/>
    <cellStyle name="T_NHUA TAN HOA 10-6_Du toan mau 11-2007_HUNG_BOQ-Puma-Rev 2 (03June, 2008) 6 6" xfId="4473"/>
    <cellStyle name="T_NHUA TAN HOA 10-6_Du toan mau 11-2007_HUNG_BOQ-Puma-Rev 2 (03June, 2008) 6 6 2" xfId="35711"/>
    <cellStyle name="T_NHUA TAN HOA 10-6_Du toan mau 11-2007_HUNG_BOQ-Puma-Rev 2 (03June, 2008) 6 7" xfId="7214"/>
    <cellStyle name="T_NHUA TAN HOA 10-6_Du toan mau 11-2007_HUNG_BOQ-Puma-Rev 2 (03June, 2008) 7" xfId="4717"/>
    <cellStyle name="T_NHUA TAN HOA 10-6_Du toan mau 11-2007_HUNG_BOQ-Puma-Rev 2 (03June, 2008) 7 2" xfId="7902"/>
    <cellStyle name="T_NHUA TAN HOA 10-6_Du toan mau 11-2007_HUNG_BOQ-Puma-Rev 2 (03June, 2008) 8" xfId="8326"/>
    <cellStyle name="T_NHUA TAN HOA 10-6_Du toan mau 11-2007_HUNG_BOQ-Puma-Rev 2 (03June, 2008) 8 2" xfId="8333"/>
    <cellStyle name="T_NHUA TAN HOA 10-6_Du toan mau 11-2007_HUNG_BOQ-Puma-Rev 2 (03June, 2008) 9" xfId="3991"/>
    <cellStyle name="T_NHUA TAN HOA 10-6_Du toan mau 11-2007_HUNG_BOQ-Puma-Rev 2 (03June, 2008) 9 2" xfId="8337"/>
    <cellStyle name="T_NHUA TAN HOA 10-6_Du toan mau 11-2007_HUNG_BOQ-Puma-Rev 2 (04June, 2008)" xfId="35712"/>
    <cellStyle name="T_NHUA TAN HOA 10-6_Du toan mau 11-2007_HUNG_BOQ-Puma-Rev 2 (04June, 2008) 10" xfId="10447"/>
    <cellStyle name="T_NHUA TAN HOA 10-6_Du toan mau 11-2007_HUNG_BOQ-Puma-Rev 2 (04June, 2008) 10 2" xfId="4706"/>
    <cellStyle name="T_NHUA TAN HOA 10-6_Du toan mau 11-2007_HUNG_BOQ-Puma-Rev 2 (04June, 2008) 11" xfId="17964"/>
    <cellStyle name="T_NHUA TAN HOA 10-6_Du toan mau 11-2007_HUNG_BOQ-Puma-Rev 2 (04June, 2008) 11 2" xfId="10145"/>
    <cellStyle name="T_NHUA TAN HOA 10-6_Du toan mau 11-2007_HUNG_BOQ-Puma-Rev 2 (04June, 2008) 2" xfId="556"/>
    <cellStyle name="T_NHUA TAN HOA 10-6_Du toan mau 11-2007_HUNG_BOQ-Puma-Rev 2 (04June, 2008) 2 2" xfId="35713"/>
    <cellStyle name="T_NHUA TAN HOA 10-6_Du toan mau 11-2007_HUNG_BOQ-Puma-Rev 2 (04June, 2008) 2 2 2" xfId="16859"/>
    <cellStyle name="T_NHUA TAN HOA 10-6_Du toan mau 11-2007_HUNG_BOQ-Puma-Rev 2 (04June, 2008) 2 2 2 2" xfId="16865"/>
    <cellStyle name="T_NHUA TAN HOA 10-6_Du toan mau 11-2007_HUNG_BOQ-Puma-Rev 2 (04June, 2008) 2 2 3" xfId="16870"/>
    <cellStyle name="T_NHUA TAN HOA 10-6_Du toan mau 11-2007_HUNG_BOQ-Puma-Rev 2 (04June, 2008) 2 2 3 2" xfId="22155"/>
    <cellStyle name="T_NHUA TAN HOA 10-6_Du toan mau 11-2007_HUNG_BOQ-Puma-Rev 2 (04June, 2008) 2 2 4" xfId="22174"/>
    <cellStyle name="T_NHUA TAN HOA 10-6_Du toan mau 11-2007_HUNG_BOQ-Puma-Rev 2 (04June, 2008) 2 2 4 2" xfId="3951"/>
    <cellStyle name="T_NHUA TAN HOA 10-6_Du toan mau 11-2007_HUNG_BOQ-Puma-Rev 2 (04June, 2008) 2 2 5" xfId="22177"/>
    <cellStyle name="T_NHUA TAN HOA 10-6_Du toan mau 11-2007_HUNG_BOQ-Puma-Rev 2 (04June, 2008) 2 2 5 2" xfId="11154"/>
    <cellStyle name="T_NHUA TAN HOA 10-6_Du toan mau 11-2007_HUNG_BOQ-Puma-Rev 2 (04June, 2008) 2 2 6" xfId="22179"/>
    <cellStyle name="T_NHUA TAN HOA 10-6_Du toan mau 11-2007_HUNG_BOQ-Puma-Rev 2 (04June, 2008) 2 2 6 2" xfId="458"/>
    <cellStyle name="T_NHUA TAN HOA 10-6_Du toan mau 11-2007_HUNG_BOQ-Puma-Rev 2 (04June, 2008) 2 2 7" xfId="27806"/>
    <cellStyle name="T_NHUA TAN HOA 10-6_Du toan mau 11-2007_HUNG_BOQ-Puma-Rev 2 (04June, 2008) 2 3" xfId="35714"/>
    <cellStyle name="T_NHUA TAN HOA 10-6_Du toan mau 11-2007_HUNG_BOQ-Puma-Rev 2 (04June, 2008) 2 3 2" xfId="35715"/>
    <cellStyle name="T_NHUA TAN HOA 10-6_Du toan mau 11-2007_HUNG_BOQ-Puma-Rev 2 (04June, 2008) 2 3 2 2" xfId="18493"/>
    <cellStyle name="T_NHUA TAN HOA 10-6_Du toan mau 11-2007_HUNG_BOQ-Puma-Rev 2 (04June, 2008) 2 3 3" xfId="35716"/>
    <cellStyle name="T_NHUA TAN HOA 10-6_Du toan mau 11-2007_HUNG_BOQ-Puma-Rev 2 (04June, 2008) 2 3 3 2" xfId="30401"/>
    <cellStyle name="T_NHUA TAN HOA 10-6_Du toan mau 11-2007_HUNG_BOQ-Puma-Rev 2 (04June, 2008) 2 3 4" xfId="35717"/>
    <cellStyle name="T_NHUA TAN HOA 10-6_Du toan mau 11-2007_HUNG_BOQ-Puma-Rev 2 (04June, 2008) 2 3 4 2" xfId="35719"/>
    <cellStyle name="T_NHUA TAN HOA 10-6_Du toan mau 11-2007_HUNG_BOQ-Puma-Rev 2 (04June, 2008) 2 3 5" xfId="35720"/>
    <cellStyle name="T_NHUA TAN HOA 10-6_Du toan mau 11-2007_HUNG_BOQ-Puma-Rev 2 (04June, 2008) 2 3 5 2" xfId="35721"/>
    <cellStyle name="T_NHUA TAN HOA 10-6_Du toan mau 11-2007_HUNG_BOQ-Puma-Rev 2 (04June, 2008) 2 3 6" xfId="35722"/>
    <cellStyle name="T_NHUA TAN HOA 10-6_Du toan mau 11-2007_HUNG_BOQ-Puma-Rev 2 (04June, 2008) 2 3 6 2" xfId="35723"/>
    <cellStyle name="T_NHUA TAN HOA 10-6_Du toan mau 11-2007_HUNG_BOQ-Puma-Rev 2 (04June, 2008) 2 3 7" xfId="27809"/>
    <cellStyle name="T_NHUA TAN HOA 10-6_Du toan mau 11-2007_HUNG_BOQ-Puma-Rev 2 (04June, 2008) 2 4" xfId="35724"/>
    <cellStyle name="T_NHUA TAN HOA 10-6_Du toan mau 11-2007_HUNG_BOQ-Puma-Rev 2 (04June, 2008) 2 4 2" xfId="35725"/>
    <cellStyle name="T_NHUA TAN HOA 10-6_Du toan mau 11-2007_HUNG_BOQ-Puma-Rev 2 (04June, 2008) 2 5" xfId="18818"/>
    <cellStyle name="T_NHUA TAN HOA 10-6_Du toan mau 11-2007_HUNG_BOQ-Puma-Rev 2 (04June, 2008) 2 5 2" xfId="14592"/>
    <cellStyle name="T_NHUA TAN HOA 10-6_Du toan mau 11-2007_HUNG_BOQ-Puma-Rev 2 (04June, 2008) 2 6" xfId="35726"/>
    <cellStyle name="T_NHUA TAN HOA 10-6_Du toan mau 11-2007_HUNG_BOQ-Puma-Rev 2 (04June, 2008) 2 6 2" xfId="14639"/>
    <cellStyle name="T_NHUA TAN HOA 10-6_Du toan mau 11-2007_HUNG_BOQ-Puma-Rev 2 (04June, 2008) 2 7" xfId="35727"/>
    <cellStyle name="T_NHUA TAN HOA 10-6_Du toan mau 11-2007_HUNG_BOQ-Puma-Rev 2 (04June, 2008) 2 7 2" xfId="14680"/>
    <cellStyle name="T_NHUA TAN HOA 10-6_Du toan mau 11-2007_HUNG_BOQ-Puma-Rev 2 (04June, 2008) 2 8" xfId="35728"/>
    <cellStyle name="T_NHUA TAN HOA 10-6_Du toan mau 11-2007_HUNG_BOQ-Puma-Rev 2 (04June, 2008) 2 8 2" xfId="26082"/>
    <cellStyle name="T_NHUA TAN HOA 10-6_Du toan mau 11-2007_HUNG_BOQ-Puma-Rev 2 (04June, 2008) 3" xfId="18898"/>
    <cellStyle name="T_NHUA TAN HOA 10-6_Du toan mau 11-2007_HUNG_BOQ-Puma-Rev 2 (04June, 2008) 3 2" xfId="35729"/>
    <cellStyle name="T_NHUA TAN HOA 10-6_Du toan mau 11-2007_HUNG_BOQ-Puma-Rev 2 (04June, 2008) 3 2 2" xfId="21850"/>
    <cellStyle name="T_NHUA TAN HOA 10-6_Du toan mau 11-2007_HUNG_BOQ-Puma-Rev 2 (04June, 2008) 3 2 2 2" xfId="3325"/>
    <cellStyle name="T_NHUA TAN HOA 10-6_Du toan mau 11-2007_HUNG_BOQ-Puma-Rev 2 (04June, 2008) 3 2 3" xfId="5445"/>
    <cellStyle name="T_NHUA TAN HOA 10-6_Du toan mau 11-2007_HUNG_BOQ-Puma-Rev 2 (04June, 2008) 3 2 3 2" xfId="18621"/>
    <cellStyle name="T_NHUA TAN HOA 10-6_Du toan mau 11-2007_HUNG_BOQ-Puma-Rev 2 (04June, 2008) 3 2 4" xfId="18649"/>
    <cellStyle name="T_NHUA TAN HOA 10-6_Du toan mau 11-2007_HUNG_BOQ-Puma-Rev 2 (04June, 2008) 3 2 4 2" xfId="7977"/>
    <cellStyle name="T_NHUA TAN HOA 10-6_Du toan mau 11-2007_HUNG_BOQ-Puma-Rev 2 (04June, 2008) 3 2 5" xfId="18673"/>
    <cellStyle name="T_NHUA TAN HOA 10-6_Du toan mau 11-2007_HUNG_BOQ-Puma-Rev 2 (04June, 2008) 3 2 5 2" xfId="18680"/>
    <cellStyle name="T_NHUA TAN HOA 10-6_Du toan mau 11-2007_HUNG_BOQ-Puma-Rev 2 (04June, 2008) 3 2 6" xfId="18684"/>
    <cellStyle name="T_NHUA TAN HOA 10-6_Du toan mau 11-2007_HUNG_BOQ-Puma-Rev 2 (04June, 2008) 3 2 6 2" xfId="18689"/>
    <cellStyle name="T_NHUA TAN HOA 10-6_Du toan mau 11-2007_HUNG_BOQ-Puma-Rev 2 (04June, 2008) 3 2 7" xfId="18694"/>
    <cellStyle name="T_NHUA TAN HOA 10-6_Du toan mau 11-2007_HUNG_BOQ-Puma-Rev 2 (04June, 2008) 3 3" xfId="35730"/>
    <cellStyle name="T_NHUA TAN HOA 10-6_Du toan mau 11-2007_HUNG_BOQ-Puma-Rev 2 (04June, 2008) 3 3 2" xfId="35731"/>
    <cellStyle name="T_NHUA TAN HOA 10-6_Du toan mau 11-2007_HUNG_BOQ-Puma-Rev 2 (04June, 2008) 3 3 2 2" xfId="27933"/>
    <cellStyle name="T_NHUA TAN HOA 10-6_Du toan mau 11-2007_HUNG_BOQ-Puma-Rev 2 (04June, 2008) 3 3 3" xfId="7288"/>
    <cellStyle name="T_NHUA TAN HOA 10-6_Du toan mau 11-2007_HUNG_BOQ-Puma-Rev 2 (04June, 2008) 3 3 3 2" xfId="18712"/>
    <cellStyle name="T_NHUA TAN HOA 10-6_Du toan mau 11-2007_HUNG_BOQ-Puma-Rev 2 (04June, 2008) 3 3 4" xfId="18756"/>
    <cellStyle name="T_NHUA TAN HOA 10-6_Du toan mau 11-2007_HUNG_BOQ-Puma-Rev 2 (04June, 2008) 3 3 4 2" xfId="2173"/>
    <cellStyle name="T_NHUA TAN HOA 10-6_Du toan mau 11-2007_HUNG_BOQ-Puma-Rev 2 (04June, 2008) 3 3 5" xfId="3788"/>
    <cellStyle name="T_NHUA TAN HOA 10-6_Du toan mau 11-2007_HUNG_BOQ-Puma-Rev 2 (04June, 2008) 3 3 5 2" xfId="18784"/>
    <cellStyle name="T_NHUA TAN HOA 10-6_Du toan mau 11-2007_HUNG_BOQ-Puma-Rev 2 (04June, 2008) 3 3 6" xfId="18787"/>
    <cellStyle name="T_NHUA TAN HOA 10-6_Du toan mau 11-2007_HUNG_BOQ-Puma-Rev 2 (04June, 2008) 3 3 6 2" xfId="18793"/>
    <cellStyle name="T_NHUA TAN HOA 10-6_Du toan mau 11-2007_HUNG_BOQ-Puma-Rev 2 (04June, 2008) 3 3 7" xfId="18797"/>
    <cellStyle name="T_NHUA TAN HOA 10-6_Du toan mau 11-2007_HUNG_BOQ-Puma-Rev 2 (04June, 2008) 3 4" xfId="35732"/>
    <cellStyle name="T_NHUA TAN HOA 10-6_Du toan mau 11-2007_HUNG_BOQ-Puma-Rev 2 (04June, 2008) 3 4 2" xfId="35733"/>
    <cellStyle name="T_NHUA TAN HOA 10-6_Du toan mau 11-2007_HUNG_BOQ-Puma-Rev 2 (04June, 2008) 3 5" xfId="18823"/>
    <cellStyle name="T_NHUA TAN HOA 10-6_Du toan mau 11-2007_HUNG_BOQ-Puma-Rev 2 (04June, 2008) 3 5 2" xfId="14743"/>
    <cellStyle name="T_NHUA TAN HOA 10-6_Du toan mau 11-2007_HUNG_BOQ-Puma-Rev 2 (04June, 2008) 3 6" xfId="35734"/>
    <cellStyle name="T_NHUA TAN HOA 10-6_Du toan mau 11-2007_HUNG_BOQ-Puma-Rev 2 (04June, 2008) 3 6 2" xfId="7185"/>
    <cellStyle name="T_NHUA TAN HOA 10-6_Du toan mau 11-2007_HUNG_BOQ-Puma-Rev 2 (04June, 2008) 3 7" xfId="35735"/>
    <cellStyle name="T_NHUA TAN HOA 10-6_Du toan mau 11-2007_HUNG_BOQ-Puma-Rev 2 (04June, 2008) 3 7 2" xfId="14861"/>
    <cellStyle name="T_NHUA TAN HOA 10-6_Du toan mau 11-2007_HUNG_BOQ-Puma-Rev 2 (04June, 2008) 3 8" xfId="35736"/>
    <cellStyle name="T_NHUA TAN HOA 10-6_Du toan mau 11-2007_HUNG_BOQ-Puma-Rev 2 (04June, 2008) 3 8 2" xfId="12327"/>
    <cellStyle name="T_NHUA TAN HOA 10-6_Du toan mau 11-2007_HUNG_BOQ-Puma-Rev 2 (04June, 2008) 4" xfId="20698"/>
    <cellStyle name="T_NHUA TAN HOA 10-6_Du toan mau 11-2007_HUNG_BOQ-Puma-Rev 2 (04June, 2008) 4 2" xfId="35737"/>
    <cellStyle name="T_NHUA TAN HOA 10-6_Du toan mau 11-2007_HUNG_BOQ-Puma-Rev 2 (04June, 2008) 4 2 2" xfId="35738"/>
    <cellStyle name="T_NHUA TAN HOA 10-6_Du toan mau 11-2007_HUNG_BOQ-Puma-Rev 2 (04June, 2008) 4 3" xfId="31663"/>
    <cellStyle name="T_NHUA TAN HOA 10-6_Du toan mau 11-2007_HUNG_BOQ-Puma-Rev 2 (04June, 2008) 4 3 2" xfId="31665"/>
    <cellStyle name="T_NHUA TAN HOA 10-6_Du toan mau 11-2007_HUNG_BOQ-Puma-Rev 2 (04June, 2008) 4 4" xfId="31667"/>
    <cellStyle name="T_NHUA TAN HOA 10-6_Du toan mau 11-2007_HUNG_BOQ-Puma-Rev 2 (04June, 2008) 4 4 2" xfId="31669"/>
    <cellStyle name="T_NHUA TAN HOA 10-6_Du toan mau 11-2007_HUNG_BOQ-Puma-Rev 2 (04June, 2008) 4 5" xfId="31671"/>
    <cellStyle name="T_NHUA TAN HOA 10-6_Du toan mau 11-2007_HUNG_BOQ-Puma-Rev 2 (04June, 2008) 4 5 2" xfId="14904"/>
    <cellStyle name="T_NHUA TAN HOA 10-6_Du toan mau 11-2007_HUNG_BOQ-Puma-Rev 2 (04June, 2008) 4 6" xfId="31673"/>
    <cellStyle name="T_NHUA TAN HOA 10-6_Du toan mau 11-2007_HUNG_BOQ-Puma-Rev 2 (04June, 2008) 4 6 2" xfId="14960"/>
    <cellStyle name="T_NHUA TAN HOA 10-6_Du toan mau 11-2007_HUNG_BOQ-Puma-Rev 2 (04June, 2008) 4 7" xfId="31675"/>
    <cellStyle name="T_NHUA TAN HOA 10-6_Du toan mau 11-2007_HUNG_BOQ-Puma-Rev 2 (04June, 2008) 5" xfId="35739"/>
    <cellStyle name="T_NHUA TAN HOA 10-6_Du toan mau 11-2007_HUNG_BOQ-Puma-Rev 2 (04June, 2008) 5 2" xfId="35740"/>
    <cellStyle name="T_NHUA TAN HOA 10-6_Du toan mau 11-2007_HUNG_BOQ-Puma-Rev 2 (04June, 2008) 5 2 2" xfId="35741"/>
    <cellStyle name="T_NHUA TAN HOA 10-6_Du toan mau 11-2007_HUNG_BOQ-Puma-Rev 2 (04June, 2008) 5 3" xfId="31679"/>
    <cellStyle name="T_NHUA TAN HOA 10-6_Du toan mau 11-2007_HUNG_BOQ-Puma-Rev 2 (04June, 2008) 5 3 2" xfId="15483"/>
    <cellStyle name="T_NHUA TAN HOA 10-6_Du toan mau 11-2007_HUNG_BOQ-Puma-Rev 2 (04June, 2008) 5 4" xfId="31681"/>
    <cellStyle name="T_NHUA TAN HOA 10-6_Du toan mau 11-2007_HUNG_BOQ-Puma-Rev 2 (04June, 2008) 5 4 2" xfId="15587"/>
    <cellStyle name="T_NHUA TAN HOA 10-6_Du toan mau 11-2007_HUNG_BOQ-Puma-Rev 2 (04June, 2008) 5 5" xfId="31683"/>
    <cellStyle name="T_NHUA TAN HOA 10-6_Du toan mau 11-2007_HUNG_BOQ-Puma-Rev 2 (04June, 2008) 5 5 2" xfId="16500"/>
    <cellStyle name="T_NHUA TAN HOA 10-6_Du toan mau 11-2007_HUNG_BOQ-Puma-Rev 2 (04June, 2008) 5 6" xfId="31685"/>
    <cellStyle name="T_NHUA TAN HOA 10-6_Du toan mau 11-2007_HUNG_BOQ-Puma-Rev 2 (04June, 2008) 5 6 2" xfId="5309"/>
    <cellStyle name="T_NHUA TAN HOA 10-6_Du toan mau 11-2007_HUNG_BOQ-Puma-Rev 2 (04June, 2008) 5 7" xfId="21427"/>
    <cellStyle name="T_NHUA TAN HOA 10-6_Du toan mau 11-2007_HUNG_BOQ-Puma-Rev 2 (04June, 2008) 6" xfId="27466"/>
    <cellStyle name="T_NHUA TAN HOA 10-6_Du toan mau 11-2007_HUNG_BOQ-Puma-Rev 2 (04June, 2008) 6 2" xfId="35742"/>
    <cellStyle name="T_NHUA TAN HOA 10-6_Du toan mau 11-2007_HUNG_BOQ-Puma-Rev 2 (04June, 2008) 6 2 2" xfId="35743"/>
    <cellStyle name="T_NHUA TAN HOA 10-6_Du toan mau 11-2007_HUNG_BOQ-Puma-Rev 2 (04June, 2008) 6 3" xfId="1783"/>
    <cellStyle name="T_NHUA TAN HOA 10-6_Du toan mau 11-2007_HUNG_BOQ-Puma-Rev 2 (04June, 2008) 6 3 2" xfId="35745"/>
    <cellStyle name="T_NHUA TAN HOA 10-6_Du toan mau 11-2007_HUNG_BOQ-Puma-Rev 2 (04June, 2008) 6 4" xfId="4653"/>
    <cellStyle name="T_NHUA TAN HOA 10-6_Du toan mau 11-2007_HUNG_BOQ-Puma-Rev 2 (04June, 2008) 6 4 2" xfId="908"/>
    <cellStyle name="T_NHUA TAN HOA 10-6_Du toan mau 11-2007_HUNG_BOQ-Puma-Rev 2 (04June, 2008) 6 5" xfId="35746"/>
    <cellStyle name="T_NHUA TAN HOA 10-6_Du toan mau 11-2007_HUNG_BOQ-Puma-Rev 2 (04June, 2008) 6 5 2" xfId="17272"/>
    <cellStyle name="T_NHUA TAN HOA 10-6_Du toan mau 11-2007_HUNG_BOQ-Puma-Rev 2 (04June, 2008) 6 6" xfId="35747"/>
    <cellStyle name="T_NHUA TAN HOA 10-6_Du toan mau 11-2007_HUNG_BOQ-Puma-Rev 2 (04June, 2008) 6 6 2" xfId="17326"/>
    <cellStyle name="T_NHUA TAN HOA 10-6_Du toan mau 11-2007_HUNG_BOQ-Puma-Rev 2 (04June, 2008) 6 7" xfId="35748"/>
    <cellStyle name="T_NHUA TAN HOA 10-6_Du toan mau 11-2007_HUNG_BOQ-Puma-Rev 2 (04June, 2008) 7" xfId="3027"/>
    <cellStyle name="T_NHUA TAN HOA 10-6_Du toan mau 11-2007_HUNG_BOQ-Puma-Rev 2 (04June, 2008) 7 2" xfId="23652"/>
    <cellStyle name="T_NHUA TAN HOA 10-6_Du toan mau 11-2007_HUNG_BOQ-Puma-Rev 2 (04June, 2008) 8" xfId="35749"/>
    <cellStyle name="T_NHUA TAN HOA 10-6_Du toan mau 11-2007_HUNG_BOQ-Puma-Rev 2 (04June, 2008) 8 2" xfId="23700"/>
    <cellStyle name="T_NHUA TAN HOA 10-6_Du toan mau 11-2007_HUNG_BOQ-Puma-Rev 2 (04June, 2008) 9" xfId="926"/>
    <cellStyle name="T_NHUA TAN HOA 10-6_Du toan mau 11-2007_HUNG_BOQ-Puma-Rev 2 (04June, 2008) 9 2" xfId="23717"/>
    <cellStyle name="T_NHUA TAN HOA 10-6_Du toan mau 11-2007_HUNG_BOQ-Puma-Rev 3" xfId="13234"/>
    <cellStyle name="T_NHUA TAN HOA 10-6_Du toan mau 11-2007_HUNG_BOQ-Puma-Rev 3 10" xfId="35750"/>
    <cellStyle name="T_NHUA TAN HOA 10-6_Du toan mau 11-2007_HUNG_BOQ-Puma-Rev 3 10 2" xfId="35752"/>
    <cellStyle name="T_NHUA TAN HOA 10-6_Du toan mau 11-2007_HUNG_BOQ-Puma-Rev 3 11" xfId="3230"/>
    <cellStyle name="T_NHUA TAN HOA 10-6_Du toan mau 11-2007_HUNG_BOQ-Puma-Rev 3 11 2" xfId="7842"/>
    <cellStyle name="T_NHUA TAN HOA 10-6_Du toan mau 11-2007_HUNG_BOQ-Puma-Rev 3 2" xfId="35754"/>
    <cellStyle name="T_NHUA TAN HOA 10-6_Du toan mau 11-2007_HUNG_BOQ-Puma-Rev 3 2 2" xfId="35756"/>
    <cellStyle name="T_NHUA TAN HOA 10-6_Du toan mau 11-2007_HUNG_BOQ-Puma-Rev 3 2 2 2" xfId="35759"/>
    <cellStyle name="T_NHUA TAN HOA 10-6_Du toan mau 11-2007_HUNG_BOQ-Puma-Rev 3 2 2 2 2" xfId="35761"/>
    <cellStyle name="T_NHUA TAN HOA 10-6_Du toan mau 11-2007_HUNG_BOQ-Puma-Rev 3 2 2 3" xfId="35762"/>
    <cellStyle name="T_NHUA TAN HOA 10-6_Du toan mau 11-2007_HUNG_BOQ-Puma-Rev 3 2 2 3 2" xfId="35763"/>
    <cellStyle name="T_NHUA TAN HOA 10-6_Du toan mau 11-2007_HUNG_BOQ-Puma-Rev 3 2 2 4" xfId="35764"/>
    <cellStyle name="T_NHUA TAN HOA 10-6_Du toan mau 11-2007_HUNG_BOQ-Puma-Rev 3 2 2 4 2" xfId="35765"/>
    <cellStyle name="T_NHUA TAN HOA 10-6_Du toan mau 11-2007_HUNG_BOQ-Puma-Rev 3 2 2 5" xfId="27146"/>
    <cellStyle name="T_NHUA TAN HOA 10-6_Du toan mau 11-2007_HUNG_BOQ-Puma-Rev 3 2 2 5 2" xfId="27148"/>
    <cellStyle name="T_NHUA TAN HOA 10-6_Du toan mau 11-2007_HUNG_BOQ-Puma-Rev 3 2 2 6" xfId="27183"/>
    <cellStyle name="T_NHUA TAN HOA 10-6_Du toan mau 11-2007_HUNG_BOQ-Puma-Rev 3 2 2 6 2" xfId="27185"/>
    <cellStyle name="T_NHUA TAN HOA 10-6_Du toan mau 11-2007_HUNG_BOQ-Puma-Rev 3 2 2 7" xfId="4505"/>
    <cellStyle name="T_NHUA TAN HOA 10-6_Du toan mau 11-2007_HUNG_BOQ-Puma-Rev 3 2 3" xfId="35767"/>
    <cellStyle name="T_NHUA TAN HOA 10-6_Du toan mau 11-2007_HUNG_BOQ-Puma-Rev 3 2 3 2" xfId="35770"/>
    <cellStyle name="T_NHUA TAN HOA 10-6_Du toan mau 11-2007_HUNG_BOQ-Puma-Rev 3 2 3 2 2" xfId="35772"/>
    <cellStyle name="T_NHUA TAN HOA 10-6_Du toan mau 11-2007_HUNG_BOQ-Puma-Rev 3 2 3 3" xfId="35773"/>
    <cellStyle name="T_NHUA TAN HOA 10-6_Du toan mau 11-2007_HUNG_BOQ-Puma-Rev 3 2 3 3 2" xfId="2030"/>
    <cellStyle name="T_NHUA TAN HOA 10-6_Du toan mau 11-2007_HUNG_BOQ-Puma-Rev 3 2 3 4" xfId="35774"/>
    <cellStyle name="T_NHUA TAN HOA 10-6_Du toan mau 11-2007_HUNG_BOQ-Puma-Rev 3 2 3 4 2" xfId="35775"/>
    <cellStyle name="T_NHUA TAN HOA 10-6_Du toan mau 11-2007_HUNG_BOQ-Puma-Rev 3 2 3 5" xfId="28687"/>
    <cellStyle name="T_NHUA TAN HOA 10-6_Du toan mau 11-2007_HUNG_BOQ-Puma-Rev 3 2 3 5 2" xfId="8748"/>
    <cellStyle name="T_NHUA TAN HOA 10-6_Du toan mau 11-2007_HUNG_BOQ-Puma-Rev 3 2 3 6" xfId="35777"/>
    <cellStyle name="T_NHUA TAN HOA 10-6_Du toan mau 11-2007_HUNG_BOQ-Puma-Rev 3 2 3 6 2" xfId="35778"/>
    <cellStyle name="T_NHUA TAN HOA 10-6_Du toan mau 11-2007_HUNG_BOQ-Puma-Rev 3 2 3 7" xfId="35779"/>
    <cellStyle name="T_NHUA TAN HOA 10-6_Du toan mau 11-2007_HUNG_BOQ-Puma-Rev 3 2 4" xfId="35780"/>
    <cellStyle name="T_NHUA TAN HOA 10-6_Du toan mau 11-2007_HUNG_BOQ-Puma-Rev 3 2 4 2" xfId="35782"/>
    <cellStyle name="T_NHUA TAN HOA 10-6_Du toan mau 11-2007_HUNG_BOQ-Puma-Rev 3 2 5" xfId="35784"/>
    <cellStyle name="T_NHUA TAN HOA 10-6_Du toan mau 11-2007_HUNG_BOQ-Puma-Rev 3 2 5 2" xfId="33011"/>
    <cellStyle name="T_NHUA TAN HOA 10-6_Du toan mau 11-2007_HUNG_BOQ-Puma-Rev 3 2 6" xfId="35786"/>
    <cellStyle name="T_NHUA TAN HOA 10-6_Du toan mau 11-2007_HUNG_BOQ-Puma-Rev 3 2 6 2" xfId="33036"/>
    <cellStyle name="T_NHUA TAN HOA 10-6_Du toan mau 11-2007_HUNG_BOQ-Puma-Rev 3 2 7" xfId="35789"/>
    <cellStyle name="T_NHUA TAN HOA 10-6_Du toan mau 11-2007_HUNG_BOQ-Puma-Rev 3 2 7 2" xfId="33049"/>
    <cellStyle name="T_NHUA TAN HOA 10-6_Du toan mau 11-2007_HUNG_BOQ-Puma-Rev 3 2 8" xfId="35790"/>
    <cellStyle name="T_NHUA TAN HOA 10-6_Du toan mau 11-2007_HUNG_BOQ-Puma-Rev 3 2 8 2" xfId="33053"/>
    <cellStyle name="T_NHUA TAN HOA 10-6_Du toan mau 11-2007_HUNG_BOQ-Puma-Rev 3 3" xfId="22488"/>
    <cellStyle name="T_NHUA TAN HOA 10-6_Du toan mau 11-2007_HUNG_BOQ-Puma-Rev 3 3 2" xfId="22491"/>
    <cellStyle name="T_NHUA TAN HOA 10-6_Du toan mau 11-2007_HUNG_BOQ-Puma-Rev 3 3 2 2" xfId="35793"/>
    <cellStyle name="T_NHUA TAN HOA 10-6_Du toan mau 11-2007_HUNG_BOQ-Puma-Rev 3 3 2 2 2" xfId="31191"/>
    <cellStyle name="T_NHUA TAN HOA 10-6_Du toan mau 11-2007_HUNG_BOQ-Puma-Rev 3 3 2 3" xfId="35795"/>
    <cellStyle name="T_NHUA TAN HOA 10-6_Du toan mau 11-2007_HUNG_BOQ-Puma-Rev 3 3 2 3 2" xfId="31197"/>
    <cellStyle name="T_NHUA TAN HOA 10-6_Du toan mau 11-2007_HUNG_BOQ-Puma-Rev 3 3 2 4" xfId="35796"/>
    <cellStyle name="T_NHUA TAN HOA 10-6_Du toan mau 11-2007_HUNG_BOQ-Puma-Rev 3 3 2 4 2" xfId="31203"/>
    <cellStyle name="T_NHUA TAN HOA 10-6_Du toan mau 11-2007_HUNG_BOQ-Puma-Rev 3 3 2 5" xfId="28723"/>
    <cellStyle name="T_NHUA TAN HOA 10-6_Du toan mau 11-2007_HUNG_BOQ-Puma-Rev 3 3 2 5 2" xfId="31210"/>
    <cellStyle name="T_NHUA TAN HOA 10-6_Du toan mau 11-2007_HUNG_BOQ-Puma-Rev 3 3 2 6" xfId="35797"/>
    <cellStyle name="T_NHUA TAN HOA 10-6_Du toan mau 11-2007_HUNG_BOQ-Puma-Rev 3 3 2 6 2" xfId="35798"/>
    <cellStyle name="T_NHUA TAN HOA 10-6_Du toan mau 11-2007_HUNG_BOQ-Puma-Rev 3 3 2 7" xfId="32955"/>
    <cellStyle name="T_NHUA TAN HOA 10-6_Du toan mau 11-2007_HUNG_BOQ-Puma-Rev 3 3 3" xfId="35799"/>
    <cellStyle name="T_NHUA TAN HOA 10-6_Du toan mau 11-2007_HUNG_BOQ-Puma-Rev 3 3 3 2" xfId="35801"/>
    <cellStyle name="T_NHUA TAN HOA 10-6_Du toan mau 11-2007_HUNG_BOQ-Puma-Rev 3 3 3 2 2" xfId="35803"/>
    <cellStyle name="T_NHUA TAN HOA 10-6_Du toan mau 11-2007_HUNG_BOQ-Puma-Rev 3 3 3 3" xfId="35804"/>
    <cellStyle name="T_NHUA TAN HOA 10-6_Du toan mau 11-2007_HUNG_BOQ-Puma-Rev 3 3 3 3 2" xfId="35805"/>
    <cellStyle name="T_NHUA TAN HOA 10-6_Du toan mau 11-2007_HUNG_BOQ-Puma-Rev 3 3 3 4" xfId="32279"/>
    <cellStyle name="T_NHUA TAN HOA 10-6_Du toan mau 11-2007_HUNG_BOQ-Puma-Rev 3 3 3 4 2" xfId="32281"/>
    <cellStyle name="T_NHUA TAN HOA 10-6_Du toan mau 11-2007_HUNG_BOQ-Puma-Rev 3 3 3 5" xfId="28727"/>
    <cellStyle name="T_NHUA TAN HOA 10-6_Du toan mau 11-2007_HUNG_BOQ-Puma-Rev 3 3 3 5 2" xfId="18854"/>
    <cellStyle name="T_NHUA TAN HOA 10-6_Du toan mau 11-2007_HUNG_BOQ-Puma-Rev 3 3 3 6" xfId="35806"/>
    <cellStyle name="T_NHUA TAN HOA 10-6_Du toan mau 11-2007_HUNG_BOQ-Puma-Rev 3 3 3 6 2" xfId="18862"/>
    <cellStyle name="T_NHUA TAN HOA 10-6_Du toan mau 11-2007_HUNG_BOQ-Puma-Rev 3 3 3 7" xfId="32958"/>
    <cellStyle name="T_NHUA TAN HOA 10-6_Du toan mau 11-2007_HUNG_BOQ-Puma-Rev 3 3 4" xfId="35807"/>
    <cellStyle name="T_NHUA TAN HOA 10-6_Du toan mau 11-2007_HUNG_BOQ-Puma-Rev 3 3 4 2" xfId="35809"/>
    <cellStyle name="T_NHUA TAN HOA 10-6_Du toan mau 11-2007_HUNG_BOQ-Puma-Rev 3 3 5" xfId="35811"/>
    <cellStyle name="T_NHUA TAN HOA 10-6_Du toan mau 11-2007_HUNG_BOQ-Puma-Rev 3 3 5 2" xfId="35813"/>
    <cellStyle name="T_NHUA TAN HOA 10-6_Du toan mau 11-2007_HUNG_BOQ-Puma-Rev 3 3 6" xfId="35814"/>
    <cellStyle name="T_NHUA TAN HOA 10-6_Du toan mau 11-2007_HUNG_BOQ-Puma-Rev 3 3 6 2" xfId="35816"/>
    <cellStyle name="T_NHUA TAN HOA 10-6_Du toan mau 11-2007_HUNG_BOQ-Puma-Rev 3 3 7" xfId="35817"/>
    <cellStyle name="T_NHUA TAN HOA 10-6_Du toan mau 11-2007_HUNG_BOQ-Puma-Rev 3 3 7 2" xfId="35818"/>
    <cellStyle name="T_NHUA TAN HOA 10-6_Du toan mau 11-2007_HUNG_BOQ-Puma-Rev 3 3 8" xfId="35819"/>
    <cellStyle name="T_NHUA TAN HOA 10-6_Du toan mau 11-2007_HUNG_BOQ-Puma-Rev 3 3 8 2" xfId="35822"/>
    <cellStyle name="T_NHUA TAN HOA 10-6_Du toan mau 11-2007_HUNG_BOQ-Puma-Rev 3 4" xfId="22493"/>
    <cellStyle name="T_NHUA TAN HOA 10-6_Du toan mau 11-2007_HUNG_BOQ-Puma-Rev 3 4 2" xfId="701"/>
    <cellStyle name="T_NHUA TAN HOA 10-6_Du toan mau 11-2007_HUNG_BOQ-Puma-Rev 3 4 2 2" xfId="27989"/>
    <cellStyle name="T_NHUA TAN HOA 10-6_Du toan mau 11-2007_HUNG_BOQ-Puma-Rev 3 4 3" xfId="35823"/>
    <cellStyle name="T_NHUA TAN HOA 10-6_Du toan mau 11-2007_HUNG_BOQ-Puma-Rev 3 4 3 2" xfId="35825"/>
    <cellStyle name="T_NHUA TAN HOA 10-6_Du toan mau 11-2007_HUNG_BOQ-Puma-Rev 3 4 4" xfId="35827"/>
    <cellStyle name="T_NHUA TAN HOA 10-6_Du toan mau 11-2007_HUNG_BOQ-Puma-Rev 3 4 4 2" xfId="1839"/>
    <cellStyle name="T_NHUA TAN HOA 10-6_Du toan mau 11-2007_HUNG_BOQ-Puma-Rev 3 4 5" xfId="35829"/>
    <cellStyle name="T_NHUA TAN HOA 10-6_Du toan mau 11-2007_HUNG_BOQ-Puma-Rev 3 4 5 2" xfId="35831"/>
    <cellStyle name="T_NHUA TAN HOA 10-6_Du toan mau 11-2007_HUNG_BOQ-Puma-Rev 3 4 6" xfId="35832"/>
    <cellStyle name="T_NHUA TAN HOA 10-6_Du toan mau 11-2007_HUNG_BOQ-Puma-Rev 3 4 6 2" xfId="21763"/>
    <cellStyle name="T_NHUA TAN HOA 10-6_Du toan mau 11-2007_HUNG_BOQ-Puma-Rev 3 4 7" xfId="35834"/>
    <cellStyle name="T_NHUA TAN HOA 10-6_Du toan mau 11-2007_HUNG_BOQ-Puma-Rev 3 5" xfId="22495"/>
    <cellStyle name="T_NHUA TAN HOA 10-6_Du toan mau 11-2007_HUNG_BOQ-Puma-Rev 3 5 2" xfId="938"/>
    <cellStyle name="T_NHUA TAN HOA 10-6_Du toan mau 11-2007_HUNG_BOQ-Puma-Rev 3 5 2 2" xfId="1411"/>
    <cellStyle name="T_NHUA TAN HOA 10-6_Du toan mau 11-2007_HUNG_BOQ-Puma-Rev 3 5 3" xfId="10633"/>
    <cellStyle name="T_NHUA TAN HOA 10-6_Du toan mau 11-2007_HUNG_BOQ-Puma-Rev 3 5 3 2" xfId="10368"/>
    <cellStyle name="T_NHUA TAN HOA 10-6_Du toan mau 11-2007_HUNG_BOQ-Puma-Rev 3 5 4" xfId="10640"/>
    <cellStyle name="T_NHUA TAN HOA 10-6_Du toan mau 11-2007_HUNG_BOQ-Puma-Rev 3 5 4 2" xfId="4108"/>
    <cellStyle name="T_NHUA TAN HOA 10-6_Du toan mau 11-2007_HUNG_BOQ-Puma-Rev 3 5 5" xfId="10648"/>
    <cellStyle name="T_NHUA TAN HOA 10-6_Du toan mau 11-2007_HUNG_BOQ-Puma-Rev 3 5 5 2" xfId="10651"/>
    <cellStyle name="T_NHUA TAN HOA 10-6_Du toan mau 11-2007_HUNG_BOQ-Puma-Rev 3 5 6" xfId="8485"/>
    <cellStyle name="T_NHUA TAN HOA 10-6_Du toan mau 11-2007_HUNG_BOQ-Puma-Rev 3 5 6 2" xfId="35835"/>
    <cellStyle name="T_NHUA TAN HOA 10-6_Du toan mau 11-2007_HUNG_BOQ-Puma-Rev 3 5 7" xfId="35000"/>
    <cellStyle name="T_NHUA TAN HOA 10-6_Du toan mau 11-2007_HUNG_BOQ-Puma-Rev 3 6" xfId="4212"/>
    <cellStyle name="T_NHUA TAN HOA 10-6_Du toan mau 11-2007_HUNG_BOQ-Puma-Rev 3 6 2" xfId="10662"/>
    <cellStyle name="T_NHUA TAN HOA 10-6_Du toan mau 11-2007_HUNG_BOQ-Puma-Rev 3 6 2 2" xfId="2500"/>
    <cellStyle name="T_NHUA TAN HOA 10-6_Du toan mau 11-2007_HUNG_BOQ-Puma-Rev 3 6 3" xfId="10669"/>
    <cellStyle name="T_NHUA TAN HOA 10-6_Du toan mau 11-2007_HUNG_BOQ-Puma-Rev 3 6 3 2" xfId="10524"/>
    <cellStyle name="T_NHUA TAN HOA 10-6_Du toan mau 11-2007_HUNG_BOQ-Puma-Rev 3 6 4" xfId="10671"/>
    <cellStyle name="T_NHUA TAN HOA 10-6_Du toan mau 11-2007_HUNG_BOQ-Puma-Rev 3 6 4 2" xfId="6754"/>
    <cellStyle name="T_NHUA TAN HOA 10-6_Du toan mau 11-2007_HUNG_BOQ-Puma-Rev 3 6 5" xfId="983"/>
    <cellStyle name="T_NHUA TAN HOA 10-6_Du toan mau 11-2007_HUNG_BOQ-Puma-Rev 3 6 5 2" xfId="4487"/>
    <cellStyle name="T_NHUA TAN HOA 10-6_Du toan mau 11-2007_HUNG_BOQ-Puma-Rev 3 6 6" xfId="8497"/>
    <cellStyle name="T_NHUA TAN HOA 10-6_Du toan mau 11-2007_HUNG_BOQ-Puma-Rev 3 6 6 2" xfId="35836"/>
    <cellStyle name="T_NHUA TAN HOA 10-6_Du toan mau 11-2007_HUNG_BOQ-Puma-Rev 3 6 7" xfId="35003"/>
    <cellStyle name="T_NHUA TAN HOA 10-6_Du toan mau 11-2007_HUNG_BOQ-Puma-Rev 3 7" xfId="22497"/>
    <cellStyle name="T_NHUA TAN HOA 10-6_Du toan mau 11-2007_HUNG_BOQ-Puma-Rev 3 7 2" xfId="22500"/>
    <cellStyle name="T_NHUA TAN HOA 10-6_Du toan mau 11-2007_HUNG_BOQ-Puma-Rev 3 8" xfId="22503"/>
    <cellStyle name="T_NHUA TAN HOA 10-6_Du toan mau 11-2007_HUNG_BOQ-Puma-Rev 3 8 2" xfId="25639"/>
    <cellStyle name="T_NHUA TAN HOA 10-6_Du toan mau 11-2007_HUNG_BOQ-Puma-Rev 3 9" xfId="35837"/>
    <cellStyle name="T_NHUA TAN HOA 10-6_Du toan mau 11-2007_HUNG_BOQ-Puma-Rev 3 9 2" xfId="25653"/>
    <cellStyle name="T_NHUA TAN HOA 10-6_Du toan mau 11-2007_HUNG_BOQ-Puma-Update (02July, 2008)-R1" xfId="25469"/>
    <cellStyle name="T_NHUA TAN HOA 10-6_Du toan mau 11-2007_HUNG_BOQ-Puma-Update (02July, 2008)-R1 10" xfId="35838"/>
    <cellStyle name="T_NHUA TAN HOA 10-6_Du toan mau 11-2007_HUNG_BOQ-Puma-Update (02July, 2008)-R1 10 2" xfId="35839"/>
    <cellStyle name="T_NHUA TAN HOA 10-6_Du toan mau 11-2007_HUNG_BOQ-Puma-Update (02July, 2008)-R1 11" xfId="1138"/>
    <cellStyle name="T_NHUA TAN HOA 10-6_Du toan mau 11-2007_HUNG_BOQ-Puma-Update (02July, 2008)-R1 11 2" xfId="25842"/>
    <cellStyle name="T_NHUA TAN HOA 10-6_Du toan mau 11-2007_HUNG_BOQ-Puma-Update (02July, 2008)-R1 2" xfId="2318"/>
    <cellStyle name="T_NHUA TAN HOA 10-6_Du toan mau 11-2007_HUNG_BOQ-Puma-Update (02July, 2008)-R1 2 2" xfId="35840"/>
    <cellStyle name="T_NHUA TAN HOA 10-6_Du toan mau 11-2007_HUNG_BOQ-Puma-Update (02July, 2008)-R1 2 2 2" xfId="14762"/>
    <cellStyle name="T_NHUA TAN HOA 10-6_Du toan mau 11-2007_HUNG_BOQ-Puma-Update (02July, 2008)-R1 2 2 2 2" xfId="15091"/>
    <cellStyle name="T_NHUA TAN HOA 10-6_Du toan mau 11-2007_HUNG_BOQ-Puma-Update (02July, 2008)-R1 2 2 3" xfId="15095"/>
    <cellStyle name="T_NHUA TAN HOA 10-6_Du toan mau 11-2007_HUNG_BOQ-Puma-Update (02July, 2008)-R1 2 2 3 2" xfId="15099"/>
    <cellStyle name="T_NHUA TAN HOA 10-6_Du toan mau 11-2007_HUNG_BOQ-Puma-Update (02July, 2008)-R1 2 2 4" xfId="15103"/>
    <cellStyle name="T_NHUA TAN HOA 10-6_Du toan mau 11-2007_HUNG_BOQ-Puma-Update (02July, 2008)-R1 2 2 4 2" xfId="15106"/>
    <cellStyle name="T_NHUA TAN HOA 10-6_Du toan mau 11-2007_HUNG_BOQ-Puma-Update (02July, 2008)-R1 2 2 5" xfId="15112"/>
    <cellStyle name="T_NHUA TAN HOA 10-6_Du toan mau 11-2007_HUNG_BOQ-Puma-Update (02July, 2008)-R1 2 2 5 2" xfId="15121"/>
    <cellStyle name="T_NHUA TAN HOA 10-6_Du toan mau 11-2007_HUNG_BOQ-Puma-Update (02July, 2008)-R1 2 2 6" xfId="15125"/>
    <cellStyle name="T_NHUA TAN HOA 10-6_Du toan mau 11-2007_HUNG_BOQ-Puma-Update (02July, 2008)-R1 2 2 6 2" xfId="35841"/>
    <cellStyle name="T_NHUA TAN HOA 10-6_Du toan mau 11-2007_HUNG_BOQ-Puma-Update (02July, 2008)-R1 2 2 7" xfId="35842"/>
    <cellStyle name="T_NHUA TAN HOA 10-6_Du toan mau 11-2007_HUNG_BOQ-Puma-Update (02July, 2008)-R1 2 3" xfId="35843"/>
    <cellStyle name="T_NHUA TAN HOA 10-6_Du toan mau 11-2007_HUNG_BOQ-Puma-Update (02July, 2008)-R1 2 3 2" xfId="35845"/>
    <cellStyle name="T_NHUA TAN HOA 10-6_Du toan mau 11-2007_HUNG_BOQ-Puma-Update (02July, 2008)-R1 2 3 2 2" xfId="28801"/>
    <cellStyle name="T_NHUA TAN HOA 10-6_Du toan mau 11-2007_HUNG_BOQ-Puma-Update (02July, 2008)-R1 2 3 3" xfId="32305"/>
    <cellStyle name="T_NHUA TAN HOA 10-6_Du toan mau 11-2007_HUNG_BOQ-Puma-Update (02July, 2008)-R1 2 3 3 2" xfId="28841"/>
    <cellStyle name="T_NHUA TAN HOA 10-6_Du toan mau 11-2007_HUNG_BOQ-Puma-Update (02July, 2008)-R1 2 3 4" xfId="15306"/>
    <cellStyle name="T_NHUA TAN HOA 10-6_Du toan mau 11-2007_HUNG_BOQ-Puma-Update (02July, 2008)-R1 2 3 4 2" xfId="5807"/>
    <cellStyle name="T_NHUA TAN HOA 10-6_Du toan mau 11-2007_HUNG_BOQ-Puma-Update (02July, 2008)-R1 2 3 5" xfId="15373"/>
    <cellStyle name="T_NHUA TAN HOA 10-6_Du toan mau 11-2007_HUNG_BOQ-Puma-Update (02July, 2008)-R1 2 3 5 2" xfId="7210"/>
    <cellStyle name="T_NHUA TAN HOA 10-6_Du toan mau 11-2007_HUNG_BOQ-Puma-Update (02July, 2008)-R1 2 3 6" xfId="15432"/>
    <cellStyle name="T_NHUA TAN HOA 10-6_Du toan mau 11-2007_HUNG_BOQ-Puma-Update (02July, 2008)-R1 2 3 6 2" xfId="15442"/>
    <cellStyle name="T_NHUA TAN HOA 10-6_Du toan mau 11-2007_HUNG_BOQ-Puma-Update (02July, 2008)-R1 2 3 7" xfId="15473"/>
    <cellStyle name="T_NHUA TAN HOA 10-6_Du toan mau 11-2007_HUNG_BOQ-Puma-Update (02July, 2008)-R1 2 4" xfId="5548"/>
    <cellStyle name="T_NHUA TAN HOA 10-6_Du toan mau 11-2007_HUNG_BOQ-Puma-Update (02July, 2008)-R1 2 4 2" xfId="35847"/>
    <cellStyle name="T_NHUA TAN HOA 10-6_Du toan mau 11-2007_HUNG_BOQ-Puma-Update (02July, 2008)-R1 2 5" xfId="30282"/>
    <cellStyle name="T_NHUA TAN HOA 10-6_Du toan mau 11-2007_HUNG_BOQ-Puma-Update (02July, 2008)-R1 2 5 2" xfId="35848"/>
    <cellStyle name="T_NHUA TAN HOA 10-6_Du toan mau 11-2007_HUNG_BOQ-Puma-Update (02July, 2008)-R1 2 6" xfId="35850"/>
    <cellStyle name="T_NHUA TAN HOA 10-6_Du toan mau 11-2007_HUNG_BOQ-Puma-Update (02July, 2008)-R1 2 6 2" xfId="35852"/>
    <cellStyle name="T_NHUA TAN HOA 10-6_Du toan mau 11-2007_HUNG_BOQ-Puma-Update (02July, 2008)-R1 2 7" xfId="35853"/>
    <cellStyle name="T_NHUA TAN HOA 10-6_Du toan mau 11-2007_HUNG_BOQ-Puma-Update (02July, 2008)-R1 2 7 2" xfId="15165"/>
    <cellStyle name="T_NHUA TAN HOA 10-6_Du toan mau 11-2007_HUNG_BOQ-Puma-Update (02July, 2008)-R1 2 8" xfId="35854"/>
    <cellStyle name="T_NHUA TAN HOA 10-6_Du toan mau 11-2007_HUNG_BOQ-Puma-Update (02July, 2008)-R1 2 8 2" xfId="23434"/>
    <cellStyle name="T_NHUA TAN HOA 10-6_Du toan mau 11-2007_HUNG_BOQ-Puma-Update (02July, 2008)-R1 3" xfId="15266"/>
    <cellStyle name="T_NHUA TAN HOA 10-6_Du toan mau 11-2007_HUNG_BOQ-Puma-Update (02July, 2008)-R1 3 2" xfId="15268"/>
    <cellStyle name="T_NHUA TAN HOA 10-6_Du toan mau 11-2007_HUNG_BOQ-Puma-Update (02July, 2008)-R1 3 2 2" xfId="996"/>
    <cellStyle name="T_NHUA TAN HOA 10-6_Du toan mau 11-2007_HUNG_BOQ-Puma-Update (02July, 2008)-R1 3 2 2 2" xfId="15305"/>
    <cellStyle name="T_NHUA TAN HOA 10-6_Du toan mau 11-2007_HUNG_BOQ-Puma-Update (02July, 2008)-R1 3 2 3" xfId="15498"/>
    <cellStyle name="T_NHUA TAN HOA 10-6_Du toan mau 11-2007_HUNG_BOQ-Puma-Update (02July, 2008)-R1 3 2 3 2" xfId="15526"/>
    <cellStyle name="T_NHUA TAN HOA 10-6_Du toan mau 11-2007_HUNG_BOQ-Puma-Update (02July, 2008)-R1 3 2 4" xfId="15601"/>
    <cellStyle name="T_NHUA TAN HOA 10-6_Du toan mau 11-2007_HUNG_BOQ-Puma-Update (02July, 2008)-R1 3 2 4 2" xfId="15603"/>
    <cellStyle name="T_NHUA TAN HOA 10-6_Du toan mau 11-2007_HUNG_BOQ-Puma-Update (02July, 2008)-R1 3 2 5" xfId="15606"/>
    <cellStyle name="T_NHUA TAN HOA 10-6_Du toan mau 11-2007_HUNG_BOQ-Puma-Update (02July, 2008)-R1 3 2 5 2" xfId="15610"/>
    <cellStyle name="T_NHUA TAN HOA 10-6_Du toan mau 11-2007_HUNG_BOQ-Puma-Update (02July, 2008)-R1 3 2 6" xfId="15612"/>
    <cellStyle name="T_NHUA TAN HOA 10-6_Du toan mau 11-2007_HUNG_BOQ-Puma-Update (02July, 2008)-R1 3 2 6 2" xfId="15168"/>
    <cellStyle name="T_NHUA TAN HOA 10-6_Du toan mau 11-2007_HUNG_BOQ-Puma-Update (02July, 2008)-R1 3 2 7" xfId="2184"/>
    <cellStyle name="T_NHUA TAN HOA 10-6_Du toan mau 11-2007_HUNG_BOQ-Puma-Update (02July, 2008)-R1 3 3" xfId="15627"/>
    <cellStyle name="T_NHUA TAN HOA 10-6_Du toan mau 11-2007_HUNG_BOQ-Puma-Update (02July, 2008)-R1 3 3 2" xfId="15651"/>
    <cellStyle name="T_NHUA TAN HOA 10-6_Du toan mau 11-2007_HUNG_BOQ-Puma-Update (02July, 2008)-R1 3 3 2 2" xfId="15677"/>
    <cellStyle name="T_NHUA TAN HOA 10-6_Du toan mau 11-2007_HUNG_BOQ-Puma-Update (02July, 2008)-R1 3 3 3" xfId="15729"/>
    <cellStyle name="T_NHUA TAN HOA 10-6_Du toan mau 11-2007_HUNG_BOQ-Puma-Update (02July, 2008)-R1 3 3 3 2" xfId="15772"/>
    <cellStyle name="T_NHUA TAN HOA 10-6_Du toan mau 11-2007_HUNG_BOQ-Puma-Update (02July, 2008)-R1 3 3 4" xfId="15676"/>
    <cellStyle name="T_NHUA TAN HOA 10-6_Du toan mau 11-2007_HUNG_BOQ-Puma-Update (02July, 2008)-R1 3 3 4 2" xfId="15680"/>
    <cellStyle name="T_NHUA TAN HOA 10-6_Du toan mau 11-2007_HUNG_BOQ-Puma-Update (02July, 2008)-R1 3 3 5" xfId="15685"/>
    <cellStyle name="T_NHUA TAN HOA 10-6_Du toan mau 11-2007_HUNG_BOQ-Puma-Update (02July, 2008)-R1 3 3 5 2" xfId="15693"/>
    <cellStyle name="T_NHUA TAN HOA 10-6_Du toan mau 11-2007_HUNG_BOQ-Puma-Update (02July, 2008)-R1 3 3 6" xfId="15699"/>
    <cellStyle name="T_NHUA TAN HOA 10-6_Du toan mau 11-2007_HUNG_BOQ-Puma-Update (02July, 2008)-R1 3 3 6 2" xfId="2574"/>
    <cellStyle name="T_NHUA TAN HOA 10-6_Du toan mau 11-2007_HUNG_BOQ-Puma-Update (02July, 2008)-R1 3 3 7" xfId="15704"/>
    <cellStyle name="T_NHUA TAN HOA 10-6_Du toan mau 11-2007_HUNG_BOQ-Puma-Update (02July, 2008)-R1 3 4" xfId="15849"/>
    <cellStyle name="T_NHUA TAN HOA 10-6_Du toan mau 11-2007_HUNG_BOQ-Puma-Update (02July, 2008)-R1 3 4 2" xfId="15853"/>
    <cellStyle name="T_NHUA TAN HOA 10-6_Du toan mau 11-2007_HUNG_BOQ-Puma-Update (02July, 2008)-R1 3 5" xfId="15855"/>
    <cellStyle name="T_NHUA TAN HOA 10-6_Du toan mau 11-2007_HUNG_BOQ-Puma-Update (02July, 2008)-R1 3 5 2" xfId="5289"/>
    <cellStyle name="T_NHUA TAN HOA 10-6_Du toan mau 11-2007_HUNG_BOQ-Puma-Update (02July, 2008)-R1 3 6" xfId="15506"/>
    <cellStyle name="T_NHUA TAN HOA 10-6_Du toan mau 11-2007_HUNG_BOQ-Puma-Update (02July, 2008)-R1 3 6 2" xfId="11976"/>
    <cellStyle name="T_NHUA TAN HOA 10-6_Du toan mau 11-2007_HUNG_BOQ-Puma-Update (02July, 2008)-R1 3 7" xfId="695"/>
    <cellStyle name="T_NHUA TAN HOA 10-6_Du toan mau 11-2007_HUNG_BOQ-Puma-Update (02July, 2008)-R1 3 7 2" xfId="15861"/>
    <cellStyle name="T_NHUA TAN HOA 10-6_Du toan mau 11-2007_HUNG_BOQ-Puma-Update (02July, 2008)-R1 3 8" xfId="15865"/>
    <cellStyle name="T_NHUA TAN HOA 10-6_Du toan mau 11-2007_HUNG_BOQ-Puma-Update (02July, 2008)-R1 3 8 2" xfId="15867"/>
    <cellStyle name="T_NHUA TAN HOA 10-6_Du toan mau 11-2007_HUNG_BOQ-Puma-Update (02July, 2008)-R1 4" xfId="24247"/>
    <cellStyle name="T_NHUA TAN HOA 10-6_Du toan mau 11-2007_HUNG_BOQ-Puma-Update (02July, 2008)-R1 4 2" xfId="18037"/>
    <cellStyle name="T_NHUA TAN HOA 10-6_Du toan mau 11-2007_HUNG_BOQ-Puma-Update (02July, 2008)-R1 4 2 2" xfId="18041"/>
    <cellStyle name="T_NHUA TAN HOA 10-6_Du toan mau 11-2007_HUNG_BOQ-Puma-Update (02July, 2008)-R1 4 3" xfId="18045"/>
    <cellStyle name="T_NHUA TAN HOA 10-6_Du toan mau 11-2007_HUNG_BOQ-Puma-Update (02July, 2008)-R1 4 3 2" xfId="8752"/>
    <cellStyle name="T_NHUA TAN HOA 10-6_Du toan mau 11-2007_HUNG_BOQ-Puma-Update (02July, 2008)-R1 4 4" xfId="18048"/>
    <cellStyle name="T_NHUA TAN HOA 10-6_Du toan mau 11-2007_HUNG_BOQ-Puma-Update (02July, 2008)-R1 4 4 2" xfId="18050"/>
    <cellStyle name="T_NHUA TAN HOA 10-6_Du toan mau 11-2007_HUNG_BOQ-Puma-Update (02July, 2008)-R1 4 5" xfId="18053"/>
    <cellStyle name="T_NHUA TAN HOA 10-6_Du toan mau 11-2007_HUNG_BOQ-Puma-Update (02July, 2008)-R1 4 5 2" xfId="34629"/>
    <cellStyle name="T_NHUA TAN HOA 10-6_Du toan mau 11-2007_HUNG_BOQ-Puma-Update (02July, 2008)-R1 4 6" xfId="35855"/>
    <cellStyle name="T_NHUA TAN HOA 10-6_Du toan mau 11-2007_HUNG_BOQ-Puma-Update (02July, 2008)-R1 4 6 2" xfId="34642"/>
    <cellStyle name="T_NHUA TAN HOA 10-6_Du toan mau 11-2007_HUNG_BOQ-Puma-Update (02July, 2008)-R1 4 7" xfId="34925"/>
    <cellStyle name="T_NHUA TAN HOA 10-6_Du toan mau 11-2007_HUNG_BOQ-Puma-Update (02July, 2008)-R1 5" xfId="13385"/>
    <cellStyle name="T_NHUA TAN HOA 10-6_Du toan mau 11-2007_HUNG_BOQ-Puma-Update (02July, 2008)-R1 5 2" xfId="13389"/>
    <cellStyle name="T_NHUA TAN HOA 10-6_Du toan mau 11-2007_HUNG_BOQ-Puma-Update (02July, 2008)-R1 5 2 2" xfId="18070"/>
    <cellStyle name="T_NHUA TAN HOA 10-6_Du toan mau 11-2007_HUNG_BOQ-Puma-Update (02July, 2008)-R1 5 3" xfId="18074"/>
    <cellStyle name="T_NHUA TAN HOA 10-6_Du toan mau 11-2007_HUNG_BOQ-Puma-Update (02July, 2008)-R1 5 3 2" xfId="1089"/>
    <cellStyle name="T_NHUA TAN HOA 10-6_Du toan mau 11-2007_HUNG_BOQ-Puma-Update (02July, 2008)-R1 5 4" xfId="18076"/>
    <cellStyle name="T_NHUA TAN HOA 10-6_Du toan mau 11-2007_HUNG_BOQ-Puma-Update (02July, 2008)-R1 5 4 2" xfId="18079"/>
    <cellStyle name="T_NHUA TAN HOA 10-6_Du toan mau 11-2007_HUNG_BOQ-Puma-Update (02July, 2008)-R1 5 5" xfId="18082"/>
    <cellStyle name="T_NHUA TAN HOA 10-6_Du toan mau 11-2007_HUNG_BOQ-Puma-Update (02July, 2008)-R1 5 5 2" xfId="35857"/>
    <cellStyle name="T_NHUA TAN HOA 10-6_Du toan mau 11-2007_HUNG_BOQ-Puma-Update (02July, 2008)-R1 5 6" xfId="35858"/>
    <cellStyle name="T_NHUA TAN HOA 10-6_Du toan mau 11-2007_HUNG_BOQ-Puma-Update (02July, 2008)-R1 5 6 2" xfId="35859"/>
    <cellStyle name="T_NHUA TAN HOA 10-6_Du toan mau 11-2007_HUNG_BOQ-Puma-Update (02July, 2008)-R1 5 7" xfId="34928"/>
    <cellStyle name="T_NHUA TAN HOA 10-6_Du toan mau 11-2007_HUNG_BOQ-Puma-Update (02July, 2008)-R1 6" xfId="3778"/>
    <cellStyle name="T_NHUA TAN HOA 10-6_Du toan mau 11-2007_HUNG_BOQ-Puma-Update (02July, 2008)-R1 6 2" xfId="13395"/>
    <cellStyle name="T_NHUA TAN HOA 10-6_Du toan mau 11-2007_HUNG_BOQ-Puma-Update (02July, 2008)-R1 6 2 2" xfId="14418"/>
    <cellStyle name="T_NHUA TAN HOA 10-6_Du toan mau 11-2007_HUNG_BOQ-Puma-Update (02July, 2008)-R1 6 3" xfId="35860"/>
    <cellStyle name="T_NHUA TAN HOA 10-6_Du toan mau 11-2007_HUNG_BOQ-Puma-Update (02July, 2008)-R1 6 3 2" xfId="14444"/>
    <cellStyle name="T_NHUA TAN HOA 10-6_Du toan mau 11-2007_HUNG_BOQ-Puma-Update (02July, 2008)-R1 6 4" xfId="35861"/>
    <cellStyle name="T_NHUA TAN HOA 10-6_Du toan mau 11-2007_HUNG_BOQ-Puma-Update (02July, 2008)-R1 6 4 2" xfId="18225"/>
    <cellStyle name="T_NHUA TAN HOA 10-6_Du toan mau 11-2007_HUNG_BOQ-Puma-Update (02July, 2008)-R1 6 5" xfId="18304"/>
    <cellStyle name="T_NHUA TAN HOA 10-6_Du toan mau 11-2007_HUNG_BOQ-Puma-Update (02July, 2008)-R1 6 5 2" xfId="35862"/>
    <cellStyle name="T_NHUA TAN HOA 10-6_Du toan mau 11-2007_HUNG_BOQ-Puma-Update (02July, 2008)-R1 6 6" xfId="35863"/>
    <cellStyle name="T_NHUA TAN HOA 10-6_Du toan mau 11-2007_HUNG_BOQ-Puma-Update (02July, 2008)-R1 6 6 2" xfId="1290"/>
    <cellStyle name="T_NHUA TAN HOA 10-6_Du toan mau 11-2007_HUNG_BOQ-Puma-Update (02July, 2008)-R1 6 7" xfId="34930"/>
    <cellStyle name="T_NHUA TAN HOA 10-6_Du toan mau 11-2007_HUNG_BOQ-Puma-Update (02July, 2008)-R1 7" xfId="13399"/>
    <cellStyle name="T_NHUA TAN HOA 10-6_Du toan mau 11-2007_HUNG_BOQ-Puma-Update (02July, 2008)-R1 7 2" xfId="13406"/>
    <cellStyle name="T_NHUA TAN HOA 10-6_Du toan mau 11-2007_HUNG_BOQ-Puma-Update (02July, 2008)-R1 8" xfId="13409"/>
    <cellStyle name="T_NHUA TAN HOA 10-6_Du toan mau 11-2007_HUNG_BOQ-Puma-Update (02July, 2008)-R1 8 2" xfId="13412"/>
    <cellStyle name="T_NHUA TAN HOA 10-6_Du toan mau 11-2007_HUNG_BOQ-Puma-Update (02July, 2008)-R1 9" xfId="13419"/>
    <cellStyle name="T_NHUA TAN HOA 10-6_Du toan mau 11-2007_HUNG_BOQ-Puma-Update (02July, 2008)-R1 9 2" xfId="33885"/>
    <cellStyle name="T_NHUA TAN HOA 10-6_Du toan mau 11-2007_puma 16.1" xfId="15256"/>
    <cellStyle name="T_NHUA TAN HOA 10-6_Du toan mau 11-2007_puma 16.1 10" xfId="32532"/>
    <cellStyle name="T_NHUA TAN HOA 10-6_Du toan mau 11-2007_puma 16.1 10 2" xfId="32534"/>
    <cellStyle name="T_NHUA TAN HOA 10-6_Du toan mau 11-2007_puma 16.1 11" xfId="29697"/>
    <cellStyle name="T_NHUA TAN HOA 10-6_Du toan mau 11-2007_puma 16.1 11 2" xfId="32536"/>
    <cellStyle name="T_NHUA TAN HOA 10-6_Du toan mau 11-2007_puma 16.1 2" xfId="13318"/>
    <cellStyle name="T_NHUA TAN HOA 10-6_Du toan mau 11-2007_puma 16.1 2 2" xfId="6517"/>
    <cellStyle name="T_NHUA TAN HOA 10-6_Du toan mau 11-2007_puma 16.1 2 2 2" xfId="4242"/>
    <cellStyle name="T_NHUA TAN HOA 10-6_Du toan mau 11-2007_puma 16.1 2 2 2 2" xfId="25871"/>
    <cellStyle name="T_NHUA TAN HOA 10-6_Du toan mau 11-2007_puma 16.1 2 2 3" xfId="25873"/>
    <cellStyle name="T_NHUA TAN HOA 10-6_Du toan mau 11-2007_puma 16.1 2 2 3 2" xfId="25876"/>
    <cellStyle name="T_NHUA TAN HOA 10-6_Du toan mau 11-2007_puma 16.1 2 2 4" xfId="25878"/>
    <cellStyle name="T_NHUA TAN HOA 10-6_Du toan mau 11-2007_puma 16.1 2 2 4 2" xfId="24631"/>
    <cellStyle name="T_NHUA TAN HOA 10-6_Du toan mau 11-2007_puma 16.1 2 2 5" xfId="1046"/>
    <cellStyle name="T_NHUA TAN HOA 10-6_Du toan mau 11-2007_puma 16.1 2 2 5 2" xfId="24649"/>
    <cellStyle name="T_NHUA TAN HOA 10-6_Du toan mau 11-2007_puma 16.1 2 2 6" xfId="35865"/>
    <cellStyle name="T_NHUA TAN HOA 10-6_Du toan mau 11-2007_puma 16.1 2 2 6 2" xfId="26497"/>
    <cellStyle name="T_NHUA TAN HOA 10-6_Du toan mau 11-2007_puma 16.1 2 2 7" xfId="4361"/>
    <cellStyle name="T_NHUA TAN HOA 10-6_Du toan mau 11-2007_puma 16.1 2 3" xfId="11141"/>
    <cellStyle name="T_NHUA TAN HOA 10-6_Du toan mau 11-2007_puma 16.1 2 3 2" xfId="25882"/>
    <cellStyle name="T_NHUA TAN HOA 10-6_Du toan mau 11-2007_puma 16.1 2 3 2 2" xfId="3220"/>
    <cellStyle name="T_NHUA TAN HOA 10-6_Du toan mau 11-2007_puma 16.1 2 3 3" xfId="9271"/>
    <cellStyle name="T_NHUA TAN HOA 10-6_Du toan mau 11-2007_puma 16.1 2 3 3 2" xfId="6846"/>
    <cellStyle name="T_NHUA TAN HOA 10-6_Du toan mau 11-2007_puma 16.1 2 3 4" xfId="25884"/>
    <cellStyle name="T_NHUA TAN HOA 10-6_Du toan mau 11-2007_puma 16.1 2 3 4 2" xfId="35866"/>
    <cellStyle name="T_NHUA TAN HOA 10-6_Du toan mau 11-2007_puma 16.1 2 3 5" xfId="4974"/>
    <cellStyle name="T_NHUA TAN HOA 10-6_Du toan mau 11-2007_puma 16.1 2 3 5 2" xfId="7016"/>
    <cellStyle name="T_NHUA TAN HOA 10-6_Du toan mau 11-2007_puma 16.1 2 3 6" xfId="35868"/>
    <cellStyle name="T_NHUA TAN HOA 10-6_Du toan mau 11-2007_puma 16.1 2 3 6 2" xfId="7491"/>
    <cellStyle name="T_NHUA TAN HOA 10-6_Du toan mau 11-2007_puma 16.1 2 3 7" xfId="35870"/>
    <cellStyle name="T_NHUA TAN HOA 10-6_Du toan mau 11-2007_puma 16.1 2 4" xfId="35871"/>
    <cellStyle name="T_NHUA TAN HOA 10-6_Du toan mau 11-2007_puma 16.1 2 4 2" xfId="25889"/>
    <cellStyle name="T_NHUA TAN HOA 10-6_Du toan mau 11-2007_puma 16.1 2 5" xfId="35872"/>
    <cellStyle name="T_NHUA TAN HOA 10-6_Du toan mau 11-2007_puma 16.1 2 5 2" xfId="25909"/>
    <cellStyle name="T_NHUA TAN HOA 10-6_Du toan mau 11-2007_puma 16.1 2 6" xfId="27603"/>
    <cellStyle name="T_NHUA TAN HOA 10-6_Du toan mau 11-2007_puma 16.1 2 6 2" xfId="34163"/>
    <cellStyle name="T_NHUA TAN HOA 10-6_Du toan mau 11-2007_puma 16.1 2 7" xfId="3449"/>
    <cellStyle name="T_NHUA TAN HOA 10-6_Du toan mau 11-2007_puma 16.1 2 7 2" xfId="34175"/>
    <cellStyle name="T_NHUA TAN HOA 10-6_Du toan mau 11-2007_puma 16.1 2 8" xfId="35873"/>
    <cellStyle name="T_NHUA TAN HOA 10-6_Du toan mau 11-2007_puma 16.1 2 8 2" xfId="35263"/>
    <cellStyle name="T_NHUA TAN HOA 10-6_Du toan mau 11-2007_puma 16.1 3" xfId="13323"/>
    <cellStyle name="T_NHUA TAN HOA 10-6_Du toan mau 11-2007_puma 16.1 3 2" xfId="8917"/>
    <cellStyle name="T_NHUA TAN HOA 10-6_Du toan mau 11-2007_puma 16.1 3 2 2" xfId="5589"/>
    <cellStyle name="T_NHUA TAN HOA 10-6_Du toan mau 11-2007_puma 16.1 3 2 2 2" xfId="20890"/>
    <cellStyle name="T_NHUA TAN HOA 10-6_Du toan mau 11-2007_puma 16.1 3 2 3" xfId="2465"/>
    <cellStyle name="T_NHUA TAN HOA 10-6_Du toan mau 11-2007_puma 16.1 3 2 3 2" xfId="20895"/>
    <cellStyle name="T_NHUA TAN HOA 10-6_Du toan mau 11-2007_puma 16.1 3 2 4" xfId="20903"/>
    <cellStyle name="T_NHUA TAN HOA 10-6_Du toan mau 11-2007_puma 16.1 3 2 4 2" xfId="6751"/>
    <cellStyle name="T_NHUA TAN HOA 10-6_Du toan mau 11-2007_puma 16.1 3 2 5" xfId="6115"/>
    <cellStyle name="T_NHUA TAN HOA 10-6_Du toan mau 11-2007_puma 16.1 3 2 5 2" xfId="10997"/>
    <cellStyle name="T_NHUA TAN HOA 10-6_Du toan mau 11-2007_puma 16.1 3 2 6" xfId="20907"/>
    <cellStyle name="T_NHUA TAN HOA 10-6_Du toan mau 11-2007_puma 16.1 3 2 6 2" xfId="35874"/>
    <cellStyle name="T_NHUA TAN HOA 10-6_Du toan mau 11-2007_puma 16.1 3 2 7" xfId="35875"/>
    <cellStyle name="T_NHUA TAN HOA 10-6_Du toan mau 11-2007_puma 16.1 3 3" xfId="771"/>
    <cellStyle name="T_NHUA TAN HOA 10-6_Du toan mau 11-2007_puma 16.1 3 3 2" xfId="20911"/>
    <cellStyle name="T_NHUA TAN HOA 10-6_Du toan mau 11-2007_puma 16.1 3 3 2 2" xfId="20914"/>
    <cellStyle name="T_NHUA TAN HOA 10-6_Du toan mau 11-2007_puma 16.1 3 3 3" xfId="15721"/>
    <cellStyle name="T_NHUA TAN HOA 10-6_Du toan mau 11-2007_puma 16.1 3 3 3 2" xfId="3587"/>
    <cellStyle name="T_NHUA TAN HOA 10-6_Du toan mau 11-2007_puma 16.1 3 3 4" xfId="20917"/>
    <cellStyle name="T_NHUA TAN HOA 10-6_Du toan mau 11-2007_puma 16.1 3 3 4 2" xfId="13685"/>
    <cellStyle name="T_NHUA TAN HOA 10-6_Du toan mau 11-2007_puma 16.1 3 3 5" xfId="20919"/>
    <cellStyle name="T_NHUA TAN HOA 10-6_Du toan mau 11-2007_puma 16.1 3 3 5 2" xfId="20922"/>
    <cellStyle name="T_NHUA TAN HOA 10-6_Du toan mau 11-2007_puma 16.1 3 3 6" xfId="20925"/>
    <cellStyle name="T_NHUA TAN HOA 10-6_Du toan mau 11-2007_puma 16.1 3 3 6 2" xfId="35876"/>
    <cellStyle name="T_NHUA TAN HOA 10-6_Du toan mau 11-2007_puma 16.1 3 3 7" xfId="35877"/>
    <cellStyle name="T_NHUA TAN HOA 10-6_Du toan mau 11-2007_puma 16.1 3 4" xfId="35878"/>
    <cellStyle name="T_NHUA TAN HOA 10-6_Du toan mau 11-2007_puma 16.1 3 4 2" xfId="35879"/>
    <cellStyle name="T_NHUA TAN HOA 10-6_Du toan mau 11-2007_puma 16.1 3 5" xfId="35880"/>
    <cellStyle name="T_NHUA TAN HOA 10-6_Du toan mau 11-2007_puma 16.1 3 5 2" xfId="24454"/>
    <cellStyle name="T_NHUA TAN HOA 10-6_Du toan mau 11-2007_puma 16.1 3 6" xfId="27606"/>
    <cellStyle name="T_NHUA TAN HOA 10-6_Du toan mau 11-2007_puma 16.1 3 6 2" xfId="120"/>
    <cellStyle name="T_NHUA TAN HOA 10-6_Du toan mau 11-2007_puma 16.1 3 7" xfId="2342"/>
    <cellStyle name="T_NHUA TAN HOA 10-6_Du toan mau 11-2007_puma 16.1 3 7 2" xfId="35882"/>
    <cellStyle name="T_NHUA TAN HOA 10-6_Du toan mau 11-2007_puma 16.1 3 8" xfId="35883"/>
    <cellStyle name="T_NHUA TAN HOA 10-6_Du toan mau 11-2007_puma 16.1 3 8 2" xfId="35884"/>
    <cellStyle name="T_NHUA TAN HOA 10-6_Du toan mau 11-2007_puma 16.1 4" xfId="13328"/>
    <cellStyle name="T_NHUA TAN HOA 10-6_Du toan mau 11-2007_puma 16.1 4 2" xfId="15252"/>
    <cellStyle name="T_NHUA TAN HOA 10-6_Du toan mau 11-2007_puma 16.1 4 2 2" xfId="15255"/>
    <cellStyle name="T_NHUA TAN HOA 10-6_Du toan mau 11-2007_puma 16.1 4 3" xfId="11147"/>
    <cellStyle name="T_NHUA TAN HOA 10-6_Du toan mau 11-2007_puma 16.1 4 3 2" xfId="20945"/>
    <cellStyle name="T_NHUA TAN HOA 10-6_Du toan mau 11-2007_puma 16.1 4 4" xfId="35885"/>
    <cellStyle name="T_NHUA TAN HOA 10-6_Du toan mau 11-2007_puma 16.1 4 4 2" xfId="35886"/>
    <cellStyle name="T_NHUA TAN HOA 10-6_Du toan mau 11-2007_puma 16.1 4 5" xfId="35887"/>
    <cellStyle name="T_NHUA TAN HOA 10-6_Du toan mau 11-2007_puma 16.1 4 5 2" xfId="35888"/>
    <cellStyle name="T_NHUA TAN HOA 10-6_Du toan mau 11-2007_puma 16.1 4 6" xfId="35889"/>
    <cellStyle name="T_NHUA TAN HOA 10-6_Du toan mau 11-2007_puma 16.1 4 6 2" xfId="35890"/>
    <cellStyle name="T_NHUA TAN HOA 10-6_Du toan mau 11-2007_puma 16.1 4 7" xfId="4341"/>
    <cellStyle name="T_NHUA TAN HOA 10-6_Du toan mau 11-2007_puma 16.1 5" xfId="13332"/>
    <cellStyle name="T_NHUA TAN HOA 10-6_Du toan mau 11-2007_puma 16.1 5 2" xfId="35891"/>
    <cellStyle name="T_NHUA TAN HOA 10-6_Du toan mau 11-2007_puma 16.1 5 2 2" xfId="24452"/>
    <cellStyle name="T_NHUA TAN HOA 10-6_Du toan mau 11-2007_puma 16.1 5 3" xfId="35217"/>
    <cellStyle name="T_NHUA TAN HOA 10-6_Du toan mau 11-2007_puma 16.1 5 3 2" xfId="4887"/>
    <cellStyle name="T_NHUA TAN HOA 10-6_Du toan mau 11-2007_puma 16.1 5 4" xfId="33125"/>
    <cellStyle name="T_NHUA TAN HOA 10-6_Du toan mau 11-2007_puma 16.1 5 4 2" xfId="30684"/>
    <cellStyle name="T_NHUA TAN HOA 10-6_Du toan mau 11-2007_puma 16.1 5 5" xfId="33131"/>
    <cellStyle name="T_NHUA TAN HOA 10-6_Du toan mau 11-2007_puma 16.1 5 5 2" xfId="11459"/>
    <cellStyle name="T_NHUA TAN HOA 10-6_Du toan mau 11-2007_puma 16.1 5 6" xfId="33151"/>
    <cellStyle name="T_NHUA TAN HOA 10-6_Du toan mau 11-2007_puma 16.1 5 6 2" xfId="33153"/>
    <cellStyle name="T_NHUA TAN HOA 10-6_Du toan mau 11-2007_puma 16.1 5 7" xfId="33165"/>
    <cellStyle name="T_NHUA TAN HOA 10-6_Du toan mau 11-2007_puma 16.1 6" xfId="13335"/>
    <cellStyle name="T_NHUA TAN HOA 10-6_Du toan mau 11-2007_puma 16.1 6 2" xfId="35892"/>
    <cellStyle name="T_NHUA TAN HOA 10-6_Du toan mau 11-2007_puma 16.1 6 2 2" xfId="35893"/>
    <cellStyle name="T_NHUA TAN HOA 10-6_Du toan mau 11-2007_puma 16.1 6 3" xfId="35220"/>
    <cellStyle name="T_NHUA TAN HOA 10-6_Du toan mau 11-2007_puma 16.1 6 3 2" xfId="35894"/>
    <cellStyle name="T_NHUA TAN HOA 10-6_Du toan mau 11-2007_puma 16.1 6 4" xfId="35895"/>
    <cellStyle name="T_NHUA TAN HOA 10-6_Du toan mau 11-2007_puma 16.1 6 4 2" xfId="35896"/>
    <cellStyle name="T_NHUA TAN HOA 10-6_Du toan mau 11-2007_puma 16.1 6 5" xfId="35897"/>
    <cellStyle name="T_NHUA TAN HOA 10-6_Du toan mau 11-2007_puma 16.1 6 5 2" xfId="35898"/>
    <cellStyle name="T_NHUA TAN HOA 10-6_Du toan mau 11-2007_puma 16.1 6 6" xfId="35899"/>
    <cellStyle name="T_NHUA TAN HOA 10-6_Du toan mau 11-2007_puma 16.1 6 6 2" xfId="35900"/>
    <cellStyle name="T_NHUA TAN HOA 10-6_Du toan mau 11-2007_puma 16.1 6 7" xfId="35901"/>
    <cellStyle name="T_NHUA TAN HOA 10-6_Du toan mau 11-2007_puma 16.1 7" xfId="10969"/>
    <cellStyle name="T_NHUA TAN HOA 10-6_Du toan mau 11-2007_puma 16.1 7 2" xfId="35902"/>
    <cellStyle name="T_NHUA TAN HOA 10-6_Du toan mau 11-2007_puma 16.1 8" xfId="6586"/>
    <cellStyle name="T_NHUA TAN HOA 10-6_Du toan mau 11-2007_puma 16.1 8 2" xfId="3030"/>
    <cellStyle name="T_NHUA TAN HOA 10-6_Du toan mau 11-2007_puma 16.1 9" xfId="1043"/>
    <cellStyle name="T_NHUA TAN HOA 10-6_Du toan mau 11-2007_puma 16.1 9 2" xfId="33878"/>
    <cellStyle name="T_NHUA TAN HOA 10-6_Du toan mau 11-2007_puma 16.1_05. 080428- BOQ - Main construction(05May, 2008) Tai" xfId="35903"/>
    <cellStyle name="T_NHUA TAN HOA 10-6_Du toan mau 11-2007_puma 16.1_05. 080428- BOQ - Main construction(05May, 2008) Tai 10" xfId="17060"/>
    <cellStyle name="T_NHUA TAN HOA 10-6_Du toan mau 11-2007_puma 16.1_05. 080428- BOQ - Main construction(05May, 2008) Tai 10 2" xfId="15727"/>
    <cellStyle name="T_NHUA TAN HOA 10-6_Du toan mau 11-2007_puma 16.1_05. 080428- BOQ - Main construction(05May, 2008) Tai 11" xfId="17063"/>
    <cellStyle name="T_NHUA TAN HOA 10-6_Du toan mau 11-2007_puma 16.1_05. 080428- BOQ - Main construction(05May, 2008) Tai 11 2" xfId="17066"/>
    <cellStyle name="T_NHUA TAN HOA 10-6_Du toan mau 11-2007_puma 16.1_05. 080428- BOQ - Main construction(05May, 2008) Tai 2" xfId="18916"/>
    <cellStyle name="T_NHUA TAN HOA 10-6_Du toan mau 11-2007_puma 16.1_05. 080428- BOQ - Main construction(05May, 2008) Tai 2 2" xfId="18918"/>
    <cellStyle name="T_NHUA TAN HOA 10-6_Du toan mau 11-2007_puma 16.1_05. 080428- BOQ - Main construction(05May, 2008) Tai 2 2 2" xfId="5747"/>
    <cellStyle name="T_NHUA TAN HOA 10-6_Du toan mau 11-2007_puma 16.1_05. 080428- BOQ - Main construction(05May, 2008) Tai 2 2 2 2" xfId="35905"/>
    <cellStyle name="T_NHUA TAN HOA 10-6_Du toan mau 11-2007_puma 16.1_05. 080428- BOQ - Main construction(05May, 2008) Tai 2 2 3" xfId="20705"/>
    <cellStyle name="T_NHUA TAN HOA 10-6_Du toan mau 11-2007_puma 16.1_05. 080428- BOQ - Main construction(05May, 2008) Tai 2 2 3 2" xfId="35906"/>
    <cellStyle name="T_NHUA TAN HOA 10-6_Du toan mau 11-2007_puma 16.1_05. 080428- BOQ - Main construction(05May, 2008) Tai 2 2 4" xfId="35907"/>
    <cellStyle name="T_NHUA TAN HOA 10-6_Du toan mau 11-2007_puma 16.1_05. 080428- BOQ - Main construction(05May, 2008) Tai 2 2 4 2" xfId="35908"/>
    <cellStyle name="T_NHUA TAN HOA 10-6_Du toan mau 11-2007_puma 16.1_05. 080428- BOQ - Main construction(05May, 2008) Tai 2 2 5" xfId="27517"/>
    <cellStyle name="T_NHUA TAN HOA 10-6_Du toan mau 11-2007_puma 16.1_05. 080428- BOQ - Main construction(05May, 2008) Tai 2 2 5 2" xfId="22074"/>
    <cellStyle name="T_NHUA TAN HOA 10-6_Du toan mau 11-2007_puma 16.1_05. 080428- BOQ - Main construction(05May, 2008) Tai 2 2 6" xfId="35909"/>
    <cellStyle name="T_NHUA TAN HOA 10-6_Du toan mau 11-2007_puma 16.1_05. 080428- BOQ - Main construction(05May, 2008) Tai 2 2 6 2" xfId="22124"/>
    <cellStyle name="T_NHUA TAN HOA 10-6_Du toan mau 11-2007_puma 16.1_05. 080428- BOQ - Main construction(05May, 2008) Tai 2 2 7" xfId="21560"/>
    <cellStyle name="T_NHUA TAN HOA 10-6_Du toan mau 11-2007_puma 16.1_05. 080428- BOQ - Main construction(05May, 2008) Tai 2 3" xfId="18923"/>
    <cellStyle name="T_NHUA TAN HOA 10-6_Du toan mau 11-2007_puma 16.1_05. 080428- BOQ - Main construction(05May, 2008) Tai 2 3 2" xfId="1876"/>
    <cellStyle name="T_NHUA TAN HOA 10-6_Du toan mau 11-2007_puma 16.1_05. 080428- BOQ - Main construction(05May, 2008) Tai 2 3 2 2" xfId="35910"/>
    <cellStyle name="T_NHUA TAN HOA 10-6_Du toan mau 11-2007_puma 16.1_05. 080428- BOQ - Main construction(05May, 2008) Tai 2 3 3" xfId="18540"/>
    <cellStyle name="T_NHUA TAN HOA 10-6_Du toan mau 11-2007_puma 16.1_05. 080428- BOQ - Main construction(05May, 2008) Tai 2 3 3 2" xfId="35911"/>
    <cellStyle name="T_NHUA TAN HOA 10-6_Du toan mau 11-2007_puma 16.1_05. 080428- BOQ - Main construction(05May, 2008) Tai 2 3 4" xfId="35912"/>
    <cellStyle name="T_NHUA TAN HOA 10-6_Du toan mau 11-2007_puma 16.1_05. 080428- BOQ - Main construction(05May, 2008) Tai 2 3 4 2" xfId="35913"/>
    <cellStyle name="T_NHUA TAN HOA 10-6_Du toan mau 11-2007_puma 16.1_05. 080428- BOQ - Main construction(05May, 2008) Tai 2 3 5" xfId="30611"/>
    <cellStyle name="T_NHUA TAN HOA 10-6_Du toan mau 11-2007_puma 16.1_05. 080428- BOQ - Main construction(05May, 2008) Tai 2 3 5 2" xfId="35914"/>
    <cellStyle name="T_NHUA TAN HOA 10-6_Du toan mau 11-2007_puma 16.1_05. 080428- BOQ - Main construction(05May, 2008) Tai 2 3 6" xfId="35915"/>
    <cellStyle name="T_NHUA TAN HOA 10-6_Du toan mau 11-2007_puma 16.1_05. 080428- BOQ - Main construction(05May, 2008) Tai 2 3 6 2" xfId="6524"/>
    <cellStyle name="T_NHUA TAN HOA 10-6_Du toan mau 11-2007_puma 16.1_05. 080428- BOQ - Main construction(05May, 2008) Tai 2 3 7" xfId="21563"/>
    <cellStyle name="T_NHUA TAN HOA 10-6_Du toan mau 11-2007_puma 16.1_05. 080428- BOQ - Main construction(05May, 2008) Tai 2 4" xfId="18927"/>
    <cellStyle name="T_NHUA TAN HOA 10-6_Du toan mau 11-2007_puma 16.1_05. 080428- BOQ - Main construction(05May, 2008) Tai 2 4 2" xfId="9617"/>
    <cellStyle name="T_NHUA TAN HOA 10-6_Du toan mau 11-2007_puma 16.1_05. 080428- BOQ - Main construction(05May, 2008) Tai 2 5" xfId="6021"/>
    <cellStyle name="T_NHUA TAN HOA 10-6_Du toan mau 11-2007_puma 16.1_05. 080428- BOQ - Main construction(05May, 2008) Tai 2 5 2" xfId="9659"/>
    <cellStyle name="T_NHUA TAN HOA 10-6_Du toan mau 11-2007_puma 16.1_05. 080428- BOQ - Main construction(05May, 2008) Tai 2 6" xfId="18931"/>
    <cellStyle name="T_NHUA TAN HOA 10-6_Du toan mau 11-2007_puma 16.1_05. 080428- BOQ - Main construction(05May, 2008) Tai 2 6 2" xfId="18933"/>
    <cellStyle name="T_NHUA TAN HOA 10-6_Du toan mau 11-2007_puma 16.1_05. 080428- BOQ - Main construction(05May, 2008) Tai 2 7" xfId="18937"/>
    <cellStyle name="T_NHUA TAN HOA 10-6_Du toan mau 11-2007_puma 16.1_05. 080428- BOQ - Main construction(05May, 2008) Tai 2 7 2" xfId="34442"/>
    <cellStyle name="T_NHUA TAN HOA 10-6_Du toan mau 11-2007_puma 16.1_05. 080428- BOQ - Main construction(05May, 2008) Tai 2 8" xfId="34444"/>
    <cellStyle name="T_NHUA TAN HOA 10-6_Du toan mau 11-2007_puma 16.1_05. 080428- BOQ - Main construction(05May, 2008) Tai 2 8 2" xfId="34446"/>
    <cellStyle name="T_NHUA TAN HOA 10-6_Du toan mau 11-2007_puma 16.1_05. 080428- BOQ - Main construction(05May, 2008) Tai 3" xfId="4500"/>
    <cellStyle name="T_NHUA TAN HOA 10-6_Du toan mau 11-2007_puma 16.1_05. 080428- BOQ - Main construction(05May, 2008) Tai 3 2" xfId="18940"/>
    <cellStyle name="T_NHUA TAN HOA 10-6_Du toan mau 11-2007_puma 16.1_05. 080428- BOQ - Main construction(05May, 2008) Tai 3 2 2" xfId="18943"/>
    <cellStyle name="T_NHUA TAN HOA 10-6_Du toan mau 11-2007_puma 16.1_05. 080428- BOQ - Main construction(05May, 2008) Tai 3 2 2 2" xfId="21817"/>
    <cellStyle name="T_NHUA TAN HOA 10-6_Du toan mau 11-2007_puma 16.1_05. 080428- BOQ - Main construction(05May, 2008) Tai 3 2 3" xfId="7240"/>
    <cellStyle name="T_NHUA TAN HOA 10-6_Du toan mau 11-2007_puma 16.1_05. 080428- BOQ - Main construction(05May, 2008) Tai 3 2 3 2" xfId="19728"/>
    <cellStyle name="T_NHUA TAN HOA 10-6_Du toan mau 11-2007_puma 16.1_05. 080428- BOQ - Main construction(05May, 2008) Tai 3 2 4" xfId="13302"/>
    <cellStyle name="T_NHUA TAN HOA 10-6_Du toan mau 11-2007_puma 16.1_05. 080428- BOQ - Main construction(05May, 2008) Tai 3 2 4 2" xfId="19732"/>
    <cellStyle name="T_NHUA TAN HOA 10-6_Du toan mau 11-2007_puma 16.1_05. 080428- BOQ - Main construction(05May, 2008) Tai 3 2 5" xfId="13308"/>
    <cellStyle name="T_NHUA TAN HOA 10-6_Du toan mau 11-2007_puma 16.1_05. 080428- BOQ - Main construction(05May, 2008) Tai 3 2 5 2" xfId="31460"/>
    <cellStyle name="T_NHUA TAN HOA 10-6_Du toan mau 11-2007_puma 16.1_05. 080428- BOQ - Main construction(05May, 2008) Tai 3 2 6" xfId="35916"/>
    <cellStyle name="T_NHUA TAN HOA 10-6_Du toan mau 11-2007_puma 16.1_05. 080428- BOQ - Main construction(05May, 2008) Tai 3 2 6 2" xfId="31465"/>
    <cellStyle name="T_NHUA TAN HOA 10-6_Du toan mau 11-2007_puma 16.1_05. 080428- BOQ - Main construction(05May, 2008) Tai 3 2 7" xfId="21618"/>
    <cellStyle name="T_NHUA TAN HOA 10-6_Du toan mau 11-2007_puma 16.1_05. 080428- BOQ - Main construction(05May, 2008) Tai 3 3" xfId="18947"/>
    <cellStyle name="T_NHUA TAN HOA 10-6_Du toan mau 11-2007_puma 16.1_05. 080428- BOQ - Main construction(05May, 2008) Tai 3 3 2" xfId="18950"/>
    <cellStyle name="T_NHUA TAN HOA 10-6_Du toan mau 11-2007_puma 16.1_05. 080428- BOQ - Main construction(05May, 2008) Tai 3 3 2 2" xfId="35917"/>
    <cellStyle name="T_NHUA TAN HOA 10-6_Du toan mau 11-2007_puma 16.1_05. 080428- BOQ - Main construction(05May, 2008) Tai 3 3 3" xfId="35918"/>
    <cellStyle name="T_NHUA TAN HOA 10-6_Du toan mau 11-2007_puma 16.1_05. 080428- BOQ - Main construction(05May, 2008) Tai 3 3 3 2" xfId="35919"/>
    <cellStyle name="T_NHUA TAN HOA 10-6_Du toan mau 11-2007_puma 16.1_05. 080428- BOQ - Main construction(05May, 2008) Tai 3 3 4" xfId="35920"/>
    <cellStyle name="T_NHUA TAN HOA 10-6_Du toan mau 11-2007_puma 16.1_05. 080428- BOQ - Main construction(05May, 2008) Tai 3 3 4 2" xfId="35921"/>
    <cellStyle name="T_NHUA TAN HOA 10-6_Du toan mau 11-2007_puma 16.1_05. 080428- BOQ - Main construction(05May, 2008) Tai 3 3 5" xfId="34307"/>
    <cellStyle name="T_NHUA TAN HOA 10-6_Du toan mau 11-2007_puma 16.1_05. 080428- BOQ - Main construction(05May, 2008) Tai 3 3 5 2" xfId="35922"/>
    <cellStyle name="T_NHUA TAN HOA 10-6_Du toan mau 11-2007_puma 16.1_05. 080428- BOQ - Main construction(05May, 2008) Tai 3 3 6" xfId="35923"/>
    <cellStyle name="T_NHUA TAN HOA 10-6_Du toan mau 11-2007_puma 16.1_05. 080428- BOQ - Main construction(05May, 2008) Tai 3 3 6 2" xfId="3921"/>
    <cellStyle name="T_NHUA TAN HOA 10-6_Du toan mau 11-2007_puma 16.1_05. 080428- BOQ - Main construction(05May, 2008) Tai 3 3 7" xfId="21621"/>
    <cellStyle name="T_NHUA TAN HOA 10-6_Du toan mau 11-2007_puma 16.1_05. 080428- BOQ - Main construction(05May, 2008) Tai 3 4" xfId="17658"/>
    <cellStyle name="T_NHUA TAN HOA 10-6_Du toan mau 11-2007_puma 16.1_05. 080428- BOQ - Main construction(05May, 2008) Tai 3 4 2" xfId="17662"/>
    <cellStyle name="T_NHUA TAN HOA 10-6_Du toan mau 11-2007_puma 16.1_05. 080428- BOQ - Main construction(05May, 2008) Tai 3 5" xfId="12703"/>
    <cellStyle name="T_NHUA TAN HOA 10-6_Du toan mau 11-2007_puma 16.1_05. 080428- BOQ - Main construction(05May, 2008) Tai 3 5 2" xfId="17666"/>
    <cellStyle name="T_NHUA TAN HOA 10-6_Du toan mau 11-2007_puma 16.1_05. 080428- BOQ - Main construction(05May, 2008) Tai 3 6" xfId="17670"/>
    <cellStyle name="T_NHUA TAN HOA 10-6_Du toan mau 11-2007_puma 16.1_05. 080428- BOQ - Main construction(05May, 2008) Tai 3 6 2" xfId="17674"/>
    <cellStyle name="T_NHUA TAN HOA 10-6_Du toan mau 11-2007_puma 16.1_05. 080428- BOQ - Main construction(05May, 2008) Tai 3 7" xfId="17679"/>
    <cellStyle name="T_NHUA TAN HOA 10-6_Du toan mau 11-2007_puma 16.1_05. 080428- BOQ - Main construction(05May, 2008) Tai 3 7 2" xfId="17684"/>
    <cellStyle name="T_NHUA TAN HOA 10-6_Du toan mau 11-2007_puma 16.1_05. 080428- BOQ - Main construction(05May, 2008) Tai 3 8" xfId="17687"/>
    <cellStyle name="T_NHUA TAN HOA 10-6_Du toan mau 11-2007_puma 16.1_05. 080428- BOQ - Main construction(05May, 2008) Tai 3 8 2" xfId="17692"/>
    <cellStyle name="T_NHUA TAN HOA 10-6_Du toan mau 11-2007_puma 16.1_05. 080428- BOQ - Main construction(05May, 2008) Tai 4" xfId="18952"/>
    <cellStyle name="T_NHUA TAN HOA 10-6_Du toan mau 11-2007_puma 16.1_05. 080428- BOQ - Main construction(05May, 2008) Tai 4 2" xfId="18955"/>
    <cellStyle name="T_NHUA TAN HOA 10-6_Du toan mau 11-2007_puma 16.1_05. 080428- BOQ - Main construction(05May, 2008) Tai 4 2 2" xfId="34564"/>
    <cellStyle name="T_NHUA TAN HOA 10-6_Du toan mau 11-2007_puma 16.1_05. 080428- BOQ - Main construction(05May, 2008) Tai 4 3" xfId="34566"/>
    <cellStyle name="T_NHUA TAN HOA 10-6_Du toan mau 11-2007_puma 16.1_05. 080428- BOQ - Main construction(05May, 2008) Tai 4 3 2" xfId="34568"/>
    <cellStyle name="T_NHUA TAN HOA 10-6_Du toan mau 11-2007_puma 16.1_05. 080428- BOQ - Main construction(05May, 2008) Tai 4 4" xfId="31983"/>
    <cellStyle name="T_NHUA TAN HOA 10-6_Du toan mau 11-2007_puma 16.1_05. 080428- BOQ - Main construction(05May, 2008) Tai 4 4 2" xfId="34570"/>
    <cellStyle name="T_NHUA TAN HOA 10-6_Du toan mau 11-2007_puma 16.1_05. 080428- BOQ - Main construction(05May, 2008) Tai 4 5" xfId="35924"/>
    <cellStyle name="T_NHUA TAN HOA 10-6_Du toan mau 11-2007_puma 16.1_05. 080428- BOQ - Main construction(05May, 2008) Tai 4 5 2" xfId="35925"/>
    <cellStyle name="T_NHUA TAN HOA 10-6_Du toan mau 11-2007_puma 16.1_05. 080428- BOQ - Main construction(05May, 2008) Tai 4 6" xfId="34939"/>
    <cellStyle name="T_NHUA TAN HOA 10-6_Du toan mau 11-2007_puma 16.1_05. 080428- BOQ - Main construction(05May, 2008) Tai 4 6 2" xfId="35926"/>
    <cellStyle name="T_NHUA TAN HOA 10-6_Du toan mau 11-2007_puma 16.1_05. 080428- BOQ - Main construction(05May, 2008) Tai 4 7" xfId="34455"/>
    <cellStyle name="T_NHUA TAN HOA 10-6_Du toan mau 11-2007_puma 16.1_05. 080428- BOQ - Main construction(05May, 2008) Tai 5" xfId="18958"/>
    <cellStyle name="T_NHUA TAN HOA 10-6_Du toan mau 11-2007_puma 16.1_05. 080428- BOQ - Main construction(05May, 2008) Tai 5 2" xfId="18962"/>
    <cellStyle name="T_NHUA TAN HOA 10-6_Du toan mau 11-2007_puma 16.1_05. 080428- BOQ - Main construction(05May, 2008) Tai 5 2 2" xfId="34583"/>
    <cellStyle name="T_NHUA TAN HOA 10-6_Du toan mau 11-2007_puma 16.1_05. 080428- BOQ - Main construction(05May, 2008) Tai 5 3" xfId="34585"/>
    <cellStyle name="T_NHUA TAN HOA 10-6_Du toan mau 11-2007_puma 16.1_05. 080428- BOQ - Main construction(05May, 2008) Tai 5 3 2" xfId="35927"/>
    <cellStyle name="T_NHUA TAN HOA 10-6_Du toan mau 11-2007_puma 16.1_05. 080428- BOQ - Main construction(05May, 2008) Tai 5 4" xfId="31986"/>
    <cellStyle name="T_NHUA TAN HOA 10-6_Du toan mau 11-2007_puma 16.1_05. 080428- BOQ - Main construction(05May, 2008) Tai 5 4 2" xfId="35928"/>
    <cellStyle name="T_NHUA TAN HOA 10-6_Du toan mau 11-2007_puma 16.1_05. 080428- BOQ - Main construction(05May, 2008) Tai 5 5" xfId="35929"/>
    <cellStyle name="T_NHUA TAN HOA 10-6_Du toan mau 11-2007_puma 16.1_05. 080428- BOQ - Main construction(05May, 2008) Tai 5 5 2" xfId="3780"/>
    <cellStyle name="T_NHUA TAN HOA 10-6_Du toan mau 11-2007_puma 16.1_05. 080428- BOQ - Main construction(05May, 2008) Tai 5 6" xfId="29988"/>
    <cellStyle name="T_NHUA TAN HOA 10-6_Du toan mau 11-2007_puma 16.1_05. 080428- BOQ - Main construction(05May, 2008) Tai 5 6 2" xfId="29993"/>
    <cellStyle name="T_NHUA TAN HOA 10-6_Du toan mau 11-2007_puma 16.1_05. 080428- BOQ - Main construction(05May, 2008) Tai 5 7" xfId="34465"/>
    <cellStyle name="T_NHUA TAN HOA 10-6_Du toan mau 11-2007_puma 16.1_05. 080428- BOQ - Main construction(05May, 2008) Tai 6" xfId="15410"/>
    <cellStyle name="T_NHUA TAN HOA 10-6_Du toan mau 11-2007_puma 16.1_05. 080428- BOQ - Main construction(05May, 2008) Tai 6 2" xfId="18966"/>
    <cellStyle name="T_NHUA TAN HOA 10-6_Du toan mau 11-2007_puma 16.1_05. 080428- BOQ - Main construction(05May, 2008) Tai 6 2 2" xfId="16278"/>
    <cellStyle name="T_NHUA TAN HOA 10-6_Du toan mau 11-2007_puma 16.1_05. 080428- BOQ - Main construction(05May, 2008) Tai 6 3" xfId="34596"/>
    <cellStyle name="T_NHUA TAN HOA 10-6_Du toan mau 11-2007_puma 16.1_05. 080428- BOQ - Main construction(05May, 2008) Tai 6 3 2" xfId="35930"/>
    <cellStyle name="T_NHUA TAN HOA 10-6_Du toan mau 11-2007_puma 16.1_05. 080428- BOQ - Main construction(05May, 2008) Tai 6 4" xfId="35931"/>
    <cellStyle name="T_NHUA TAN HOA 10-6_Du toan mau 11-2007_puma 16.1_05. 080428- BOQ - Main construction(05May, 2008) Tai 6 4 2" xfId="35932"/>
    <cellStyle name="T_NHUA TAN HOA 10-6_Du toan mau 11-2007_puma 16.1_05. 080428- BOQ - Main construction(05May, 2008) Tai 6 5" xfId="35933"/>
    <cellStyle name="T_NHUA TAN HOA 10-6_Du toan mau 11-2007_puma 16.1_05. 080428- BOQ - Main construction(05May, 2008) Tai 6 5 2" xfId="35934"/>
    <cellStyle name="T_NHUA TAN HOA 10-6_Du toan mau 11-2007_puma 16.1_05. 080428- BOQ - Main construction(05May, 2008) Tai 6 6" xfId="34403"/>
    <cellStyle name="T_NHUA TAN HOA 10-6_Du toan mau 11-2007_puma 16.1_05. 080428- BOQ - Main construction(05May, 2008) Tai 6 6 2" xfId="35935"/>
    <cellStyle name="T_NHUA TAN HOA 10-6_Du toan mau 11-2007_puma 16.1_05. 080428- BOQ - Main construction(05May, 2008) Tai 6 7" xfId="34470"/>
    <cellStyle name="T_NHUA TAN HOA 10-6_Du toan mau 11-2007_puma 16.1_05. 080428- BOQ - Main construction(05May, 2008) Tai 7" xfId="12288"/>
    <cellStyle name="T_NHUA TAN HOA 10-6_Du toan mau 11-2007_puma 16.1_05. 080428- BOQ - Main construction(05May, 2008) Tai 7 2" xfId="3606"/>
    <cellStyle name="T_NHUA TAN HOA 10-6_Du toan mau 11-2007_puma 16.1_05. 080428- BOQ - Main construction(05May, 2008) Tai 8" xfId="35936"/>
    <cellStyle name="T_NHUA TAN HOA 10-6_Du toan mau 11-2007_puma 16.1_05. 080428- BOQ - Main construction(05May, 2008) Tai 8 2" xfId="35937"/>
    <cellStyle name="T_NHUA TAN HOA 10-6_Du toan mau 11-2007_puma 16.1_05. 080428- BOQ - Main construction(05May, 2008) Tai 9" xfId="35938"/>
    <cellStyle name="T_NHUA TAN HOA 10-6_Du toan mau 11-2007_puma 16.1_05. 080428- BOQ - Main construction(05May, 2008) Tai 9 2" xfId="30915"/>
    <cellStyle name="T_NHUA TAN HOA 10-6_Du toan mau 11-2007_puma 16.1_Addendum- BOQ - Main construction-r.2" xfId="35939"/>
    <cellStyle name="T_NHUA TAN HOA 10-6_Du toan mau 11-2007_puma 16.1_Addendum- BOQ - Main construction-r.2 10" xfId="35940"/>
    <cellStyle name="T_NHUA TAN HOA 10-6_Du toan mau 11-2007_puma 16.1_Addendum- BOQ - Main construction-r.2 10 2" xfId="35941"/>
    <cellStyle name="T_NHUA TAN HOA 10-6_Du toan mau 11-2007_puma 16.1_Addendum- BOQ - Main construction-r.2 11" xfId="35942"/>
    <cellStyle name="T_NHUA TAN HOA 10-6_Du toan mau 11-2007_puma 16.1_Addendum- BOQ - Main construction-r.2 11 2" xfId="35943"/>
    <cellStyle name="T_NHUA TAN HOA 10-6_Du toan mau 11-2007_puma 16.1_Addendum- BOQ - Main construction-r.2 2" xfId="35944"/>
    <cellStyle name="T_NHUA TAN HOA 10-6_Du toan mau 11-2007_puma 16.1_Addendum- BOQ - Main construction-r.2 2 2" xfId="30361"/>
    <cellStyle name="T_NHUA TAN HOA 10-6_Du toan mau 11-2007_puma 16.1_Addendum- BOQ - Main construction-r.2 2 2 2" xfId="30364"/>
    <cellStyle name="T_NHUA TAN HOA 10-6_Du toan mau 11-2007_puma 16.1_Addendum- BOQ - Main construction-r.2 2 2 2 2" xfId="4891"/>
    <cellStyle name="T_NHUA TAN HOA 10-6_Du toan mau 11-2007_puma 16.1_Addendum- BOQ - Main construction-r.2 2 2 3" xfId="35945"/>
    <cellStyle name="T_NHUA TAN HOA 10-6_Du toan mau 11-2007_puma 16.1_Addendum- BOQ - Main construction-r.2 2 2 3 2" xfId="21960"/>
    <cellStyle name="T_NHUA TAN HOA 10-6_Du toan mau 11-2007_puma 16.1_Addendum- BOQ - Main construction-r.2 2 2 4" xfId="5879"/>
    <cellStyle name="T_NHUA TAN HOA 10-6_Du toan mau 11-2007_puma 16.1_Addendum- BOQ - Main construction-r.2 2 2 4 2" xfId="21995"/>
    <cellStyle name="T_NHUA TAN HOA 10-6_Du toan mau 11-2007_puma 16.1_Addendum- BOQ - Main construction-r.2 2 2 5" xfId="35946"/>
    <cellStyle name="T_NHUA TAN HOA 10-6_Du toan mau 11-2007_puma 16.1_Addendum- BOQ - Main construction-r.2 2 2 5 2" xfId="22005"/>
    <cellStyle name="T_NHUA TAN HOA 10-6_Du toan mau 11-2007_puma 16.1_Addendum- BOQ - Main construction-r.2 2 2 6" xfId="35947"/>
    <cellStyle name="T_NHUA TAN HOA 10-6_Du toan mau 11-2007_puma 16.1_Addendum- BOQ - Main construction-r.2 2 2 6 2" xfId="22022"/>
    <cellStyle name="T_NHUA TAN HOA 10-6_Du toan mau 11-2007_puma 16.1_Addendum- BOQ - Main construction-r.2 2 2 7" xfId="34772"/>
    <cellStyle name="T_NHUA TAN HOA 10-6_Du toan mau 11-2007_puma 16.1_Addendum- BOQ - Main construction-r.2 2 3" xfId="30366"/>
    <cellStyle name="T_NHUA TAN HOA 10-6_Du toan mau 11-2007_puma 16.1_Addendum- BOQ - Main construction-r.2 2 3 2" xfId="30370"/>
    <cellStyle name="T_NHUA TAN HOA 10-6_Du toan mau 11-2007_puma 16.1_Addendum- BOQ - Main construction-r.2 2 3 2 2" xfId="25136"/>
    <cellStyle name="T_NHUA TAN HOA 10-6_Du toan mau 11-2007_puma 16.1_Addendum- BOQ - Main construction-r.2 2 3 3" xfId="1305"/>
    <cellStyle name="T_NHUA TAN HOA 10-6_Du toan mau 11-2007_puma 16.1_Addendum- BOQ - Main construction-r.2 2 3 3 2" xfId="25144"/>
    <cellStyle name="T_NHUA TAN HOA 10-6_Du toan mau 11-2007_puma 16.1_Addendum- BOQ - Main construction-r.2 2 3 4" xfId="33127"/>
    <cellStyle name="T_NHUA TAN HOA 10-6_Du toan mau 11-2007_puma 16.1_Addendum- BOQ - Main construction-r.2 2 3 4 2" xfId="33129"/>
    <cellStyle name="T_NHUA TAN HOA 10-6_Du toan mau 11-2007_puma 16.1_Addendum- BOQ - Main construction-r.2 2 3 5" xfId="5947"/>
    <cellStyle name="T_NHUA TAN HOA 10-6_Du toan mau 11-2007_puma 16.1_Addendum- BOQ - Main construction-r.2 2 3 5 2" xfId="35948"/>
    <cellStyle name="T_NHUA TAN HOA 10-6_Du toan mau 11-2007_puma 16.1_Addendum- BOQ - Main construction-r.2 2 3 6" xfId="35949"/>
    <cellStyle name="T_NHUA TAN HOA 10-6_Du toan mau 11-2007_puma 16.1_Addendum- BOQ - Main construction-r.2 2 3 6 2" xfId="35950"/>
    <cellStyle name="T_NHUA TAN HOA 10-6_Du toan mau 11-2007_puma 16.1_Addendum- BOQ - Main construction-r.2 2 3 7" xfId="27430"/>
    <cellStyle name="T_NHUA TAN HOA 10-6_Du toan mau 11-2007_puma 16.1_Addendum- BOQ - Main construction-r.2 2 4" xfId="30372"/>
    <cellStyle name="T_NHUA TAN HOA 10-6_Du toan mau 11-2007_puma 16.1_Addendum- BOQ - Main construction-r.2 2 4 2" xfId="30376"/>
    <cellStyle name="T_NHUA TAN HOA 10-6_Du toan mau 11-2007_puma 16.1_Addendum- BOQ - Main construction-r.2 2 5" xfId="30378"/>
    <cellStyle name="T_NHUA TAN HOA 10-6_Du toan mau 11-2007_puma 16.1_Addendum- BOQ - Main construction-r.2 2 5 2" xfId="33160"/>
    <cellStyle name="T_NHUA TAN HOA 10-6_Du toan mau 11-2007_puma 16.1_Addendum- BOQ - Main construction-r.2 2 6" xfId="35951"/>
    <cellStyle name="T_NHUA TAN HOA 10-6_Du toan mau 11-2007_puma 16.1_Addendum- BOQ - Main construction-r.2 2 6 2" xfId="33174"/>
    <cellStyle name="T_NHUA TAN HOA 10-6_Du toan mau 11-2007_puma 16.1_Addendum- BOQ - Main construction-r.2 2 7" xfId="35952"/>
    <cellStyle name="T_NHUA TAN HOA 10-6_Du toan mau 11-2007_puma 16.1_Addendum- BOQ - Main construction-r.2 2 7 2" xfId="11101"/>
    <cellStyle name="T_NHUA TAN HOA 10-6_Du toan mau 11-2007_puma 16.1_Addendum- BOQ - Main construction-r.2 2 8" xfId="35953"/>
    <cellStyle name="T_NHUA TAN HOA 10-6_Du toan mau 11-2007_puma 16.1_Addendum- BOQ - Main construction-r.2 2 8 2" xfId="3197"/>
    <cellStyle name="T_NHUA TAN HOA 10-6_Du toan mau 11-2007_puma 16.1_Addendum- BOQ - Main construction-r.2 3" xfId="21005"/>
    <cellStyle name="T_NHUA TAN HOA 10-6_Du toan mau 11-2007_puma 16.1_Addendum- BOQ - Main construction-r.2 3 2" xfId="21013"/>
    <cellStyle name="T_NHUA TAN HOA 10-6_Du toan mau 11-2007_puma 16.1_Addendum- BOQ - Main construction-r.2 3 2 2" xfId="896"/>
    <cellStyle name="T_NHUA TAN HOA 10-6_Du toan mau 11-2007_puma 16.1_Addendum- BOQ - Main construction-r.2 3 2 2 2" xfId="13520"/>
    <cellStyle name="T_NHUA TAN HOA 10-6_Du toan mau 11-2007_puma 16.1_Addendum- BOQ - Main construction-r.2 3 2 3" xfId="13525"/>
    <cellStyle name="T_NHUA TAN HOA 10-6_Du toan mau 11-2007_puma 16.1_Addendum- BOQ - Main construction-r.2 3 2 3 2" xfId="20142"/>
    <cellStyle name="T_NHUA TAN HOA 10-6_Du toan mau 11-2007_puma 16.1_Addendum- BOQ - Main construction-r.2 3 2 4" xfId="21027"/>
    <cellStyle name="T_NHUA TAN HOA 10-6_Du toan mau 11-2007_puma 16.1_Addendum- BOQ - Main construction-r.2 3 2 4 2" xfId="20185"/>
    <cellStyle name="T_NHUA TAN HOA 10-6_Du toan mau 11-2007_puma 16.1_Addendum- BOQ - Main construction-r.2 3 2 5" xfId="21030"/>
    <cellStyle name="T_NHUA TAN HOA 10-6_Du toan mau 11-2007_puma 16.1_Addendum- BOQ - Main construction-r.2 3 2 5 2" xfId="20211"/>
    <cellStyle name="T_NHUA TAN HOA 10-6_Du toan mau 11-2007_puma 16.1_Addendum- BOQ - Main construction-r.2 3 2 6" xfId="21033"/>
    <cellStyle name="T_NHUA TAN HOA 10-6_Du toan mau 11-2007_puma 16.1_Addendum- BOQ - Main construction-r.2 3 2 6 2" xfId="20237"/>
    <cellStyle name="T_NHUA TAN HOA 10-6_Du toan mau 11-2007_puma 16.1_Addendum- BOQ - Main construction-r.2 3 2 7" xfId="14101"/>
    <cellStyle name="T_NHUA TAN HOA 10-6_Du toan mau 11-2007_puma 16.1_Addendum- BOQ - Main construction-r.2 3 3" xfId="21041"/>
    <cellStyle name="T_NHUA TAN HOA 10-6_Du toan mau 11-2007_puma 16.1_Addendum- BOQ - Main construction-r.2 3 3 2" xfId="21045"/>
    <cellStyle name="T_NHUA TAN HOA 10-6_Du toan mau 11-2007_puma 16.1_Addendum- BOQ - Main construction-r.2 3 3 2 2" xfId="207"/>
    <cellStyle name="T_NHUA TAN HOA 10-6_Du toan mau 11-2007_puma 16.1_Addendum- BOQ - Main construction-r.2 3 3 3" xfId="21059"/>
    <cellStyle name="T_NHUA TAN HOA 10-6_Du toan mau 11-2007_puma 16.1_Addendum- BOQ - Main construction-r.2 3 3 3 2" xfId="21062"/>
    <cellStyle name="T_NHUA TAN HOA 10-6_Du toan mau 11-2007_puma 16.1_Addendum- BOQ - Main construction-r.2 3 3 4" xfId="21081"/>
    <cellStyle name="T_NHUA TAN HOA 10-6_Du toan mau 11-2007_puma 16.1_Addendum- BOQ - Main construction-r.2 3 3 4 2" xfId="21084"/>
    <cellStyle name="T_NHUA TAN HOA 10-6_Du toan mau 11-2007_puma 16.1_Addendum- BOQ - Main construction-r.2 3 3 5" xfId="21086"/>
    <cellStyle name="T_NHUA TAN HOA 10-6_Du toan mau 11-2007_puma 16.1_Addendum- BOQ - Main construction-r.2 3 3 5 2" xfId="4746"/>
    <cellStyle name="T_NHUA TAN HOA 10-6_Du toan mau 11-2007_puma 16.1_Addendum- BOQ - Main construction-r.2 3 3 6" xfId="21088"/>
    <cellStyle name="T_NHUA TAN HOA 10-6_Du toan mau 11-2007_puma 16.1_Addendum- BOQ - Main construction-r.2 3 3 6 2" xfId="4511"/>
    <cellStyle name="T_NHUA TAN HOA 10-6_Du toan mau 11-2007_puma 16.1_Addendum- BOQ - Main construction-r.2 3 3 7" xfId="21090"/>
    <cellStyle name="T_NHUA TAN HOA 10-6_Du toan mau 11-2007_puma 16.1_Addendum- BOQ - Main construction-r.2 3 4" xfId="21099"/>
    <cellStyle name="T_NHUA TAN HOA 10-6_Du toan mau 11-2007_puma 16.1_Addendum- BOQ - Main construction-r.2 3 4 2" xfId="21103"/>
    <cellStyle name="T_NHUA TAN HOA 10-6_Du toan mau 11-2007_puma 16.1_Addendum- BOQ - Main construction-r.2 3 5" xfId="21123"/>
    <cellStyle name="T_NHUA TAN HOA 10-6_Du toan mau 11-2007_puma 16.1_Addendum- BOQ - Main construction-r.2 3 5 2" xfId="21126"/>
    <cellStyle name="T_NHUA TAN HOA 10-6_Du toan mau 11-2007_puma 16.1_Addendum- BOQ - Main construction-r.2 3 6" xfId="21142"/>
    <cellStyle name="T_NHUA TAN HOA 10-6_Du toan mau 11-2007_puma 16.1_Addendum- BOQ - Main construction-r.2 3 6 2" xfId="21146"/>
    <cellStyle name="T_NHUA TAN HOA 10-6_Du toan mau 11-2007_puma 16.1_Addendum- BOQ - Main construction-r.2 3 7" xfId="21161"/>
    <cellStyle name="T_NHUA TAN HOA 10-6_Du toan mau 11-2007_puma 16.1_Addendum- BOQ - Main construction-r.2 3 7 2" xfId="21164"/>
    <cellStyle name="T_NHUA TAN HOA 10-6_Du toan mau 11-2007_puma 16.1_Addendum- BOQ - Main construction-r.2 3 8" xfId="21166"/>
    <cellStyle name="T_NHUA TAN HOA 10-6_Du toan mau 11-2007_puma 16.1_Addendum- BOQ - Main construction-r.2 3 8 2" xfId="3427"/>
    <cellStyle name="T_NHUA TAN HOA 10-6_Du toan mau 11-2007_puma 16.1_Addendum- BOQ - Main construction-r.2 4" xfId="33632"/>
    <cellStyle name="T_NHUA TAN HOA 10-6_Du toan mau 11-2007_puma 16.1_Addendum- BOQ - Main construction-r.2 4 2" xfId="8735"/>
    <cellStyle name="T_NHUA TAN HOA 10-6_Du toan mau 11-2007_puma 16.1_Addendum- BOQ - Main construction-r.2 4 2 2" xfId="2648"/>
    <cellStyle name="T_NHUA TAN HOA 10-6_Du toan mau 11-2007_puma 16.1_Addendum- BOQ - Main construction-r.2 4 3" xfId="14172"/>
    <cellStyle name="T_NHUA TAN HOA 10-6_Du toan mau 11-2007_puma 16.1_Addendum- BOQ - Main construction-r.2 4 3 2" xfId="14175"/>
    <cellStyle name="T_NHUA TAN HOA 10-6_Du toan mau 11-2007_puma 16.1_Addendum- BOQ - Main construction-r.2 4 4" xfId="7295"/>
    <cellStyle name="T_NHUA TAN HOA 10-6_Du toan mau 11-2007_puma 16.1_Addendum- BOQ - Main construction-r.2 4 4 2" xfId="14179"/>
    <cellStyle name="T_NHUA TAN HOA 10-6_Du toan mau 11-2007_puma 16.1_Addendum- BOQ - Main construction-r.2 4 5" xfId="3876"/>
    <cellStyle name="T_NHUA TAN HOA 10-6_Du toan mau 11-2007_puma 16.1_Addendum- BOQ - Main construction-r.2 4 5 2" xfId="14183"/>
    <cellStyle name="T_NHUA TAN HOA 10-6_Du toan mau 11-2007_puma 16.1_Addendum- BOQ - Main construction-r.2 4 6" xfId="1774"/>
    <cellStyle name="T_NHUA TAN HOA 10-6_Du toan mau 11-2007_puma 16.1_Addendum- BOQ - Main construction-r.2 4 6 2" xfId="14188"/>
    <cellStyle name="T_NHUA TAN HOA 10-6_Du toan mau 11-2007_puma 16.1_Addendum- BOQ - Main construction-r.2 4 7" xfId="14193"/>
    <cellStyle name="T_NHUA TAN HOA 10-6_Du toan mau 11-2007_puma 16.1_Addendum- BOQ - Main construction-r.2 5" xfId="35452"/>
    <cellStyle name="T_NHUA TAN HOA 10-6_Du toan mau 11-2007_puma 16.1_Addendum- BOQ - Main construction-r.2 5 2" xfId="1741"/>
    <cellStyle name="T_NHUA TAN HOA 10-6_Du toan mau 11-2007_puma 16.1_Addendum- BOQ - Main construction-r.2 5 2 2" xfId="12421"/>
    <cellStyle name="T_NHUA TAN HOA 10-6_Du toan mau 11-2007_puma 16.1_Addendum- BOQ - Main construction-r.2 5 3" xfId="12426"/>
    <cellStyle name="T_NHUA TAN HOA 10-6_Du toan mau 11-2007_puma 16.1_Addendum- BOQ - Main construction-r.2 5 3 2" xfId="12432"/>
    <cellStyle name="T_NHUA TAN HOA 10-6_Du toan mau 11-2007_puma 16.1_Addendum- BOQ - Main construction-r.2 5 4" xfId="12437"/>
    <cellStyle name="T_NHUA TAN HOA 10-6_Du toan mau 11-2007_puma 16.1_Addendum- BOQ - Main construction-r.2 5 4 2" xfId="8009"/>
    <cellStyle name="T_NHUA TAN HOA 10-6_Du toan mau 11-2007_puma 16.1_Addendum- BOQ - Main construction-r.2 5 5" xfId="12468"/>
    <cellStyle name="T_NHUA TAN HOA 10-6_Du toan mau 11-2007_puma 16.1_Addendum- BOQ - Main construction-r.2 5 5 2" xfId="14226"/>
    <cellStyle name="T_NHUA TAN HOA 10-6_Du toan mau 11-2007_puma 16.1_Addendum- BOQ - Main construction-r.2 5 6" xfId="12475"/>
    <cellStyle name="T_NHUA TAN HOA 10-6_Du toan mau 11-2007_puma 16.1_Addendum- BOQ - Main construction-r.2 5 6 2" xfId="12503"/>
    <cellStyle name="T_NHUA TAN HOA 10-6_Du toan mau 11-2007_puma 16.1_Addendum- BOQ - Main construction-r.2 5 7" xfId="12482"/>
    <cellStyle name="T_NHUA TAN HOA 10-6_Du toan mau 11-2007_puma 16.1_Addendum- BOQ - Main construction-r.2 6" xfId="35954"/>
    <cellStyle name="T_NHUA TAN HOA 10-6_Du toan mau 11-2007_puma 16.1_Addendum- BOQ - Main construction-r.2 6 2" xfId="12571"/>
    <cellStyle name="T_NHUA TAN HOA 10-6_Du toan mau 11-2007_puma 16.1_Addendum- BOQ - Main construction-r.2 6 2 2" xfId="1122"/>
    <cellStyle name="T_NHUA TAN HOA 10-6_Du toan mau 11-2007_puma 16.1_Addendum- BOQ - Main construction-r.2 6 3" xfId="14234"/>
    <cellStyle name="T_NHUA TAN HOA 10-6_Du toan mau 11-2007_puma 16.1_Addendum- BOQ - Main construction-r.2 6 3 2" xfId="7561"/>
    <cellStyle name="T_NHUA TAN HOA 10-6_Du toan mau 11-2007_puma 16.1_Addendum- BOQ - Main construction-r.2 6 4" xfId="14237"/>
    <cellStyle name="T_NHUA TAN HOA 10-6_Du toan mau 11-2007_puma 16.1_Addendum- BOQ - Main construction-r.2 6 4 2" xfId="4413"/>
    <cellStyle name="T_NHUA TAN HOA 10-6_Du toan mau 11-2007_puma 16.1_Addendum- BOQ - Main construction-r.2 6 5" xfId="14242"/>
    <cellStyle name="T_NHUA TAN HOA 10-6_Du toan mau 11-2007_puma 16.1_Addendum- BOQ - Main construction-r.2 6 5 2" xfId="8130"/>
    <cellStyle name="T_NHUA TAN HOA 10-6_Du toan mau 11-2007_puma 16.1_Addendum- BOQ - Main construction-r.2 6 6" xfId="29894"/>
    <cellStyle name="T_NHUA TAN HOA 10-6_Du toan mau 11-2007_puma 16.1_Addendum- BOQ - Main construction-r.2 6 6 2" xfId="35955"/>
    <cellStyle name="T_NHUA TAN HOA 10-6_Du toan mau 11-2007_puma 16.1_Addendum- BOQ - Main construction-r.2 6 7" xfId="35956"/>
    <cellStyle name="T_NHUA TAN HOA 10-6_Du toan mau 11-2007_puma 16.1_Addendum- BOQ - Main construction-r.2 7" xfId="35957"/>
    <cellStyle name="T_NHUA TAN HOA 10-6_Du toan mau 11-2007_puma 16.1_Addendum- BOQ - Main construction-r.2 7 2" xfId="14258"/>
    <cellStyle name="T_NHUA TAN HOA 10-6_Du toan mau 11-2007_puma 16.1_Addendum- BOQ - Main construction-r.2 8" xfId="35958"/>
    <cellStyle name="T_NHUA TAN HOA 10-6_Du toan mau 11-2007_puma 16.1_Addendum- BOQ - Main construction-r.2 8 2" xfId="14284"/>
    <cellStyle name="T_NHUA TAN HOA 10-6_Du toan mau 11-2007_puma 16.1_Addendum- BOQ - Main construction-r.2 9" xfId="35959"/>
    <cellStyle name="T_NHUA TAN HOA 10-6_Du toan mau 11-2007_puma 16.1_Addendum- BOQ - Main construction-r.2 9 2" xfId="35961"/>
    <cellStyle name="T_NHUA TAN HOA 10-6_Du toan mau 11-2007_puma 16.1_BOQ - Puma - Main construction (20May, 2008)" xfId="35962"/>
    <cellStyle name="T_NHUA TAN HOA 10-6_Du toan mau 11-2007_puma 16.1_BOQ - Puma - Main construction (20May, 2008) 10" xfId="35755"/>
    <cellStyle name="T_NHUA TAN HOA 10-6_Du toan mau 11-2007_puma 16.1_BOQ - Puma - Main construction (20May, 2008) 10 2" xfId="35758"/>
    <cellStyle name="T_NHUA TAN HOA 10-6_Du toan mau 11-2007_puma 16.1_BOQ - Puma - Main construction (20May, 2008) 11" xfId="35766"/>
    <cellStyle name="T_NHUA TAN HOA 10-6_Du toan mau 11-2007_puma 16.1_BOQ - Puma - Main construction (20May, 2008) 11 2" xfId="35769"/>
    <cellStyle name="T_NHUA TAN HOA 10-6_Du toan mau 11-2007_puma 16.1_BOQ - Puma - Main construction (20May, 2008) 2" xfId="35963"/>
    <cellStyle name="T_NHUA TAN HOA 10-6_Du toan mau 11-2007_puma 16.1_BOQ - Puma - Main construction (20May, 2008) 2 2" xfId="15684"/>
    <cellStyle name="T_NHUA TAN HOA 10-6_Du toan mau 11-2007_puma 16.1_BOQ - Puma - Main construction (20May, 2008) 2 2 2" xfId="15691"/>
    <cellStyle name="T_NHUA TAN HOA 10-6_Du toan mau 11-2007_puma 16.1_BOQ - Puma - Main construction (20May, 2008) 2 2 2 2" xfId="7548"/>
    <cellStyle name="T_NHUA TAN HOA 10-6_Du toan mau 11-2007_puma 16.1_BOQ - Puma - Main construction (20May, 2008) 2 2 3" xfId="22924"/>
    <cellStyle name="T_NHUA TAN HOA 10-6_Du toan mau 11-2007_puma 16.1_BOQ - Puma - Main construction (20May, 2008) 2 2 3 2" xfId="8376"/>
    <cellStyle name="T_NHUA TAN HOA 10-6_Du toan mau 11-2007_puma 16.1_BOQ - Puma - Main construction (20May, 2008) 2 2 4" xfId="25289"/>
    <cellStyle name="T_NHUA TAN HOA 10-6_Du toan mau 11-2007_puma 16.1_BOQ - Puma - Main construction (20May, 2008) 2 2 4 2" xfId="2809"/>
    <cellStyle name="T_NHUA TAN HOA 10-6_Du toan mau 11-2007_puma 16.1_BOQ - Puma - Main construction (20May, 2008) 2 2 5" xfId="35965"/>
    <cellStyle name="T_NHUA TAN HOA 10-6_Du toan mau 11-2007_puma 16.1_BOQ - Puma - Main construction (20May, 2008) 2 2 5 2" xfId="20957"/>
    <cellStyle name="T_NHUA TAN HOA 10-6_Du toan mau 11-2007_puma 16.1_BOQ - Puma - Main construction (20May, 2008) 2 2 6" xfId="35967"/>
    <cellStyle name="T_NHUA TAN HOA 10-6_Du toan mau 11-2007_puma 16.1_BOQ - Puma - Main construction (20May, 2008) 2 2 6 2" xfId="20982"/>
    <cellStyle name="T_NHUA TAN HOA 10-6_Du toan mau 11-2007_puma 16.1_BOQ - Puma - Main construction (20May, 2008) 2 2 7" xfId="14202"/>
    <cellStyle name="T_NHUA TAN HOA 10-6_Du toan mau 11-2007_puma 16.1_BOQ - Puma - Main construction (20May, 2008) 2 3" xfId="15698"/>
    <cellStyle name="T_NHUA TAN HOA 10-6_Du toan mau 11-2007_puma 16.1_BOQ - Puma - Main construction (20May, 2008) 2 3 2" xfId="2572"/>
    <cellStyle name="T_NHUA TAN HOA 10-6_Du toan mau 11-2007_puma 16.1_BOQ - Puma - Main construction (20May, 2008) 2 3 2 2" xfId="21407"/>
    <cellStyle name="T_NHUA TAN HOA 10-6_Du toan mau 11-2007_puma 16.1_BOQ - Puma - Main construction (20May, 2008) 2 3 3" xfId="21413"/>
    <cellStyle name="T_NHUA TAN HOA 10-6_Du toan mau 11-2007_puma 16.1_BOQ - Puma - Main construction (20May, 2008) 2 3 3 2" xfId="6968"/>
    <cellStyle name="T_NHUA TAN HOA 10-6_Du toan mau 11-2007_puma 16.1_BOQ - Puma - Main construction (20May, 2008) 2 3 4" xfId="25292"/>
    <cellStyle name="T_NHUA TAN HOA 10-6_Du toan mau 11-2007_puma 16.1_BOQ - Puma - Main construction (20May, 2008) 2 3 4 2" xfId="25295"/>
    <cellStyle name="T_NHUA TAN HOA 10-6_Du toan mau 11-2007_puma 16.1_BOQ - Puma - Main construction (20May, 2008) 2 3 5" xfId="35969"/>
    <cellStyle name="T_NHUA TAN HOA 10-6_Du toan mau 11-2007_puma 16.1_BOQ - Puma - Main construction (20May, 2008) 2 3 5 2" xfId="35972"/>
    <cellStyle name="T_NHUA TAN HOA 10-6_Du toan mau 11-2007_puma 16.1_BOQ - Puma - Main construction (20May, 2008) 2 3 6" xfId="35975"/>
    <cellStyle name="T_NHUA TAN HOA 10-6_Du toan mau 11-2007_puma 16.1_BOQ - Puma - Main construction (20May, 2008) 2 3 6 2" xfId="4987"/>
    <cellStyle name="T_NHUA TAN HOA 10-6_Du toan mau 11-2007_puma 16.1_BOQ - Puma - Main construction (20May, 2008) 2 3 7" xfId="14207"/>
    <cellStyle name="T_NHUA TAN HOA 10-6_Du toan mau 11-2007_puma 16.1_BOQ - Puma - Main construction (20May, 2008) 2 4" xfId="15703"/>
    <cellStyle name="T_NHUA TAN HOA 10-6_Du toan mau 11-2007_puma 16.1_BOQ - Puma - Main construction (20May, 2008) 2 4 2" xfId="15707"/>
    <cellStyle name="T_NHUA TAN HOA 10-6_Du toan mau 11-2007_puma 16.1_BOQ - Puma - Main construction (20May, 2008) 2 5" xfId="15711"/>
    <cellStyle name="T_NHUA TAN HOA 10-6_Du toan mau 11-2007_puma 16.1_BOQ - Puma - Main construction (20May, 2008) 2 5 2" xfId="1674"/>
    <cellStyle name="T_NHUA TAN HOA 10-6_Du toan mau 11-2007_puma 16.1_BOQ - Puma - Main construction (20May, 2008) 2 6" xfId="15714"/>
    <cellStyle name="T_NHUA TAN HOA 10-6_Du toan mau 11-2007_puma 16.1_BOQ - Puma - Main construction (20May, 2008) 2 6 2" xfId="2468"/>
    <cellStyle name="T_NHUA TAN HOA 10-6_Du toan mau 11-2007_puma 16.1_BOQ - Puma - Main construction (20May, 2008) 2 7" xfId="3954"/>
    <cellStyle name="T_NHUA TAN HOA 10-6_Du toan mau 11-2007_puma 16.1_BOQ - Puma - Main construction (20May, 2008) 2 7 2" xfId="15719"/>
    <cellStyle name="T_NHUA TAN HOA 10-6_Du toan mau 11-2007_puma 16.1_BOQ - Puma - Main construction (20May, 2008) 2 8" xfId="15723"/>
    <cellStyle name="T_NHUA TAN HOA 10-6_Du toan mau 11-2007_puma 16.1_BOQ - Puma - Main construction (20May, 2008) 2 8 2" xfId="15725"/>
    <cellStyle name="T_NHUA TAN HOA 10-6_Du toan mau 11-2007_puma 16.1_BOQ - Puma - Main construction (20May, 2008) 3" xfId="21930"/>
    <cellStyle name="T_NHUA TAN HOA 10-6_Du toan mau 11-2007_puma 16.1_BOQ - Puma - Main construction (20May, 2008) 3 2" xfId="7511"/>
    <cellStyle name="T_NHUA TAN HOA 10-6_Du toan mau 11-2007_puma 16.1_BOQ - Puma - Main construction (20May, 2008) 3 2 2" xfId="15776"/>
    <cellStyle name="T_NHUA TAN HOA 10-6_Du toan mau 11-2007_puma 16.1_BOQ - Puma - Main construction (20May, 2008) 3 2 2 2" xfId="34652"/>
    <cellStyle name="T_NHUA TAN HOA 10-6_Du toan mau 11-2007_puma 16.1_BOQ - Puma - Main construction (20May, 2008) 3 2 3" xfId="34655"/>
    <cellStyle name="T_NHUA TAN HOA 10-6_Du toan mau 11-2007_puma 16.1_BOQ - Puma - Main construction (20May, 2008) 3 2 3 2" xfId="35977"/>
    <cellStyle name="T_NHUA TAN HOA 10-6_Du toan mau 11-2007_puma 16.1_BOQ - Puma - Main construction (20May, 2008) 3 2 4" xfId="35978"/>
    <cellStyle name="T_NHUA TAN HOA 10-6_Du toan mau 11-2007_puma 16.1_BOQ - Puma - Main construction (20May, 2008) 3 2 4 2" xfId="3484"/>
    <cellStyle name="T_NHUA TAN HOA 10-6_Du toan mau 11-2007_puma 16.1_BOQ - Puma - Main construction (20May, 2008) 3 2 5" xfId="34963"/>
    <cellStyle name="T_NHUA TAN HOA 10-6_Du toan mau 11-2007_puma 16.1_BOQ - Puma - Main construction (20May, 2008) 3 2 5 2" xfId="22566"/>
    <cellStyle name="T_NHUA TAN HOA 10-6_Du toan mau 11-2007_puma 16.1_BOQ - Puma - Main construction (20May, 2008) 3 2 6" xfId="12580"/>
    <cellStyle name="T_NHUA TAN HOA 10-6_Du toan mau 11-2007_puma 16.1_BOQ - Puma - Main construction (20May, 2008) 3 2 6 2" xfId="35979"/>
    <cellStyle name="T_NHUA TAN HOA 10-6_Du toan mau 11-2007_puma 16.1_BOQ - Puma - Main construction (20May, 2008) 3 2 7" xfId="14212"/>
    <cellStyle name="T_NHUA TAN HOA 10-6_Du toan mau 11-2007_puma 16.1_BOQ - Puma - Main construction (20May, 2008) 3 3" xfId="15780"/>
    <cellStyle name="T_NHUA TAN HOA 10-6_Du toan mau 11-2007_puma 16.1_BOQ - Puma - Main construction (20May, 2008) 3 3 2" xfId="15783"/>
    <cellStyle name="T_NHUA TAN HOA 10-6_Du toan mau 11-2007_puma 16.1_BOQ - Puma - Main construction (20May, 2008) 3 3 2 2" xfId="35981"/>
    <cellStyle name="T_NHUA TAN HOA 10-6_Du toan mau 11-2007_puma 16.1_BOQ - Puma - Main construction (20May, 2008) 3 3 3" xfId="31064"/>
    <cellStyle name="T_NHUA TAN HOA 10-6_Du toan mau 11-2007_puma 16.1_BOQ - Puma - Main construction (20May, 2008) 3 3 3 2" xfId="31066"/>
    <cellStyle name="T_NHUA TAN HOA 10-6_Du toan mau 11-2007_puma 16.1_BOQ - Puma - Main construction (20May, 2008) 3 3 4" xfId="31068"/>
    <cellStyle name="T_NHUA TAN HOA 10-6_Du toan mau 11-2007_puma 16.1_BOQ - Puma - Main construction (20May, 2008) 3 3 4 2" xfId="31070"/>
    <cellStyle name="T_NHUA TAN HOA 10-6_Du toan mau 11-2007_puma 16.1_BOQ - Puma - Main construction (20May, 2008) 3 3 5" xfId="30249"/>
    <cellStyle name="T_NHUA TAN HOA 10-6_Du toan mau 11-2007_puma 16.1_BOQ - Puma - Main construction (20May, 2008) 3 3 5 2" xfId="30252"/>
    <cellStyle name="T_NHUA TAN HOA 10-6_Du toan mau 11-2007_puma 16.1_BOQ - Puma - Main construction (20May, 2008) 3 3 6" xfId="30262"/>
    <cellStyle name="T_NHUA TAN HOA 10-6_Du toan mau 11-2007_puma 16.1_BOQ - Puma - Main construction (20May, 2008) 3 3 6 2" xfId="30266"/>
    <cellStyle name="T_NHUA TAN HOA 10-6_Du toan mau 11-2007_puma 16.1_BOQ - Puma - Main construction (20May, 2008) 3 3 7" xfId="13204"/>
    <cellStyle name="T_NHUA TAN HOA 10-6_Du toan mau 11-2007_puma 16.1_BOQ - Puma - Main construction (20May, 2008) 3 4" xfId="15786"/>
    <cellStyle name="T_NHUA TAN HOA 10-6_Du toan mau 11-2007_puma 16.1_BOQ - Puma - Main construction (20May, 2008) 3 4 2" xfId="15788"/>
    <cellStyle name="T_NHUA TAN HOA 10-6_Du toan mau 11-2007_puma 16.1_BOQ - Puma - Main construction (20May, 2008) 3 5" xfId="3184"/>
    <cellStyle name="T_NHUA TAN HOA 10-6_Du toan mau 11-2007_puma 16.1_BOQ - Puma - Main construction (20May, 2008) 3 5 2" xfId="15790"/>
    <cellStyle name="T_NHUA TAN HOA 10-6_Du toan mau 11-2007_puma 16.1_BOQ - Puma - Main construction (20May, 2008) 3 6" xfId="902"/>
    <cellStyle name="T_NHUA TAN HOA 10-6_Du toan mau 11-2007_puma 16.1_BOQ - Puma - Main construction (20May, 2008) 3 6 2" xfId="15792"/>
    <cellStyle name="T_NHUA TAN HOA 10-6_Du toan mau 11-2007_puma 16.1_BOQ - Puma - Main construction (20May, 2008) 3 7" xfId="9299"/>
    <cellStyle name="T_NHUA TAN HOA 10-6_Du toan mau 11-2007_puma 16.1_BOQ - Puma - Main construction (20May, 2008) 3 7 2" xfId="4936"/>
    <cellStyle name="T_NHUA TAN HOA 10-6_Du toan mau 11-2007_puma 16.1_BOQ - Puma - Main construction (20May, 2008) 3 8" xfId="15796"/>
    <cellStyle name="T_NHUA TAN HOA 10-6_Du toan mau 11-2007_puma 16.1_BOQ - Puma - Main construction (20May, 2008) 3 8 2" xfId="6734"/>
    <cellStyle name="T_NHUA TAN HOA 10-6_Du toan mau 11-2007_puma 16.1_BOQ - Puma - Main construction (20May, 2008) 4" xfId="32835"/>
    <cellStyle name="T_NHUA TAN HOA 10-6_Du toan mau 11-2007_puma 16.1_BOQ - Puma - Main construction (20May, 2008) 4 2" xfId="15824"/>
    <cellStyle name="T_NHUA TAN HOA 10-6_Du toan mau 11-2007_puma 16.1_BOQ - Puma - Main construction (20May, 2008) 4 2 2" xfId="15830"/>
    <cellStyle name="T_NHUA TAN HOA 10-6_Du toan mau 11-2007_puma 16.1_BOQ - Puma - Main construction (20May, 2008) 4 3" xfId="15832"/>
    <cellStyle name="T_NHUA TAN HOA 10-6_Du toan mau 11-2007_puma 16.1_BOQ - Puma - Main construction (20May, 2008) 4 3 2" xfId="15835"/>
    <cellStyle name="T_NHUA TAN HOA 10-6_Du toan mau 11-2007_puma 16.1_BOQ - Puma - Main construction (20May, 2008) 4 4" xfId="15837"/>
    <cellStyle name="T_NHUA TAN HOA 10-6_Du toan mau 11-2007_puma 16.1_BOQ - Puma - Main construction (20May, 2008) 4 4 2" xfId="15839"/>
    <cellStyle name="T_NHUA TAN HOA 10-6_Du toan mau 11-2007_puma 16.1_BOQ - Puma - Main construction (20May, 2008) 4 5" xfId="15841"/>
    <cellStyle name="T_NHUA TAN HOA 10-6_Du toan mau 11-2007_puma 16.1_BOQ - Puma - Main construction (20May, 2008) 4 5 2" xfId="15843"/>
    <cellStyle name="T_NHUA TAN HOA 10-6_Du toan mau 11-2007_puma 16.1_BOQ - Puma - Main construction (20May, 2008) 4 6" xfId="15845"/>
    <cellStyle name="T_NHUA TAN HOA 10-6_Du toan mau 11-2007_puma 16.1_BOQ - Puma - Main construction (20May, 2008) 4 6 2" xfId="195"/>
    <cellStyle name="T_NHUA TAN HOA 10-6_Du toan mau 11-2007_puma 16.1_BOQ - Puma - Main construction (20May, 2008) 4 7" xfId="9311"/>
    <cellStyle name="T_NHUA TAN HOA 10-6_Du toan mau 11-2007_puma 16.1_BOQ - Puma - Main construction (20May, 2008) 5" xfId="35983"/>
    <cellStyle name="T_NHUA TAN HOA 10-6_Du toan mau 11-2007_puma 16.1_BOQ - Puma - Main construction (20May, 2008) 5 2" xfId="22925"/>
    <cellStyle name="T_NHUA TAN HOA 10-6_Du toan mau 11-2007_puma 16.1_BOQ - Puma - Main construction (20May, 2008) 5 2 2" xfId="8375"/>
    <cellStyle name="T_NHUA TAN HOA 10-6_Du toan mau 11-2007_puma 16.1_BOQ - Puma - Main construction (20May, 2008) 5 3" xfId="25290"/>
    <cellStyle name="T_NHUA TAN HOA 10-6_Du toan mau 11-2007_puma 16.1_BOQ - Puma - Main construction (20May, 2008) 5 3 2" xfId="2808"/>
    <cellStyle name="T_NHUA TAN HOA 10-6_Du toan mau 11-2007_puma 16.1_BOQ - Puma - Main construction (20May, 2008) 5 4" xfId="35964"/>
    <cellStyle name="T_NHUA TAN HOA 10-6_Du toan mau 11-2007_puma 16.1_BOQ - Puma - Main construction (20May, 2008) 5 4 2" xfId="20958"/>
    <cellStyle name="T_NHUA TAN HOA 10-6_Du toan mau 11-2007_puma 16.1_BOQ - Puma - Main construction (20May, 2008) 5 5" xfId="35966"/>
    <cellStyle name="T_NHUA TAN HOA 10-6_Du toan mau 11-2007_puma 16.1_BOQ - Puma - Main construction (20May, 2008) 5 5 2" xfId="20983"/>
    <cellStyle name="T_NHUA TAN HOA 10-6_Du toan mau 11-2007_puma 16.1_BOQ - Puma - Main construction (20May, 2008) 5 6" xfId="14201"/>
    <cellStyle name="T_NHUA TAN HOA 10-6_Du toan mau 11-2007_puma 16.1_BOQ - Puma - Main construction (20May, 2008) 5 6 2" xfId="20996"/>
    <cellStyle name="T_NHUA TAN HOA 10-6_Du toan mau 11-2007_puma 16.1_BOQ - Puma - Main construction (20May, 2008) 5 7" xfId="35984"/>
    <cellStyle name="T_NHUA TAN HOA 10-6_Du toan mau 11-2007_puma 16.1_BOQ - Puma - Main construction (20May, 2008) 6" xfId="167"/>
    <cellStyle name="T_NHUA TAN HOA 10-6_Du toan mau 11-2007_puma 16.1_BOQ - Puma - Main construction (20May, 2008) 6 2" xfId="21414"/>
    <cellStyle name="T_NHUA TAN HOA 10-6_Du toan mau 11-2007_puma 16.1_BOQ - Puma - Main construction (20May, 2008) 6 2 2" xfId="6969"/>
    <cellStyle name="T_NHUA TAN HOA 10-6_Du toan mau 11-2007_puma 16.1_BOQ - Puma - Main construction (20May, 2008) 6 3" xfId="25293"/>
    <cellStyle name="T_NHUA TAN HOA 10-6_Du toan mau 11-2007_puma 16.1_BOQ - Puma - Main construction (20May, 2008) 6 3 2" xfId="25296"/>
    <cellStyle name="T_NHUA TAN HOA 10-6_Du toan mau 11-2007_puma 16.1_BOQ - Puma - Main construction (20May, 2008) 6 4" xfId="35968"/>
    <cellStyle name="T_NHUA TAN HOA 10-6_Du toan mau 11-2007_puma 16.1_BOQ - Puma - Main construction (20May, 2008) 6 4 2" xfId="35971"/>
    <cellStyle name="T_NHUA TAN HOA 10-6_Du toan mau 11-2007_puma 16.1_BOQ - Puma - Main construction (20May, 2008) 6 5" xfId="35974"/>
    <cellStyle name="T_NHUA TAN HOA 10-6_Du toan mau 11-2007_puma 16.1_BOQ - Puma - Main construction (20May, 2008) 6 5 2" xfId="4988"/>
    <cellStyle name="T_NHUA TAN HOA 10-6_Du toan mau 11-2007_puma 16.1_BOQ - Puma - Main construction (20May, 2008) 6 6" xfId="14206"/>
    <cellStyle name="T_NHUA TAN HOA 10-6_Du toan mau 11-2007_puma 16.1_BOQ - Puma - Main construction (20May, 2008) 6 6 2" xfId="35986"/>
    <cellStyle name="T_NHUA TAN HOA 10-6_Du toan mau 11-2007_puma 16.1_BOQ - Puma - Main construction (20May, 2008) 6 7" xfId="35988"/>
    <cellStyle name="T_NHUA TAN HOA 10-6_Du toan mau 11-2007_puma 16.1_BOQ - Puma - Main construction (20May, 2008) 7" xfId="32560"/>
    <cellStyle name="T_NHUA TAN HOA 10-6_Du toan mau 11-2007_puma 16.1_BOQ - Puma - Main construction (20May, 2008) 7 2" xfId="25308"/>
    <cellStyle name="T_NHUA TAN HOA 10-6_Du toan mau 11-2007_puma 16.1_BOQ - Puma - Main construction (20May, 2008) 8" xfId="35991"/>
    <cellStyle name="T_NHUA TAN HOA 10-6_Du toan mau 11-2007_puma 16.1_BOQ - Puma - Main construction (20May, 2008) 8 2" xfId="25321"/>
    <cellStyle name="T_NHUA TAN HOA 10-6_Du toan mau 11-2007_puma 16.1_BOQ - Puma - Main construction (20May, 2008) 9" xfId="29382"/>
    <cellStyle name="T_NHUA TAN HOA 10-6_Du toan mau 11-2007_puma 16.1_BOQ - Puma - Main construction (20May, 2008) 9 2" xfId="20899"/>
    <cellStyle name="T_NHUA TAN HOA 10-6_Du toan mau 11-2007_puma 16.1_BOQ - Puma - Main construction (20May, 2008) trinh nop" xfId="35881"/>
    <cellStyle name="T_NHUA TAN HOA 10-6_Du toan mau 11-2007_puma 16.1_BOQ - Puma - Main construction (20May, 2008) trinh nop 10" xfId="35992"/>
    <cellStyle name="T_NHUA TAN HOA 10-6_Du toan mau 11-2007_puma 16.1_BOQ - Puma - Main construction (20May, 2008) trinh nop 10 2" xfId="5750"/>
    <cellStyle name="T_NHUA TAN HOA 10-6_Du toan mau 11-2007_puma 16.1_BOQ - Puma - Main construction (20May, 2008) trinh nop 11" xfId="18921"/>
    <cellStyle name="T_NHUA TAN HOA 10-6_Du toan mau 11-2007_puma 16.1_BOQ - Puma - Main construction (20May, 2008) trinh nop 11 2" xfId="1879"/>
    <cellStyle name="T_NHUA TAN HOA 10-6_Du toan mau 11-2007_puma 16.1_BOQ - Puma - Main construction (20May, 2008) trinh nop 2" xfId="35993"/>
    <cellStyle name="T_NHUA TAN HOA 10-6_Du toan mau 11-2007_puma 16.1_BOQ - Puma - Main construction (20May, 2008) trinh nop 2 2" xfId="35994"/>
    <cellStyle name="T_NHUA TAN HOA 10-6_Du toan mau 11-2007_puma 16.1_BOQ - Puma - Main construction (20May, 2008) trinh nop 2 2 2" xfId="35995"/>
    <cellStyle name="T_NHUA TAN HOA 10-6_Du toan mau 11-2007_puma 16.1_BOQ - Puma - Main construction (20May, 2008) trinh nop 2 2 2 2" xfId="7290"/>
    <cellStyle name="T_NHUA TAN HOA 10-6_Du toan mau 11-2007_puma 16.1_BOQ - Puma - Main construction (20May, 2008) trinh nop 2 2 3" xfId="35996"/>
    <cellStyle name="T_NHUA TAN HOA 10-6_Du toan mau 11-2007_puma 16.1_BOQ - Puma - Main construction (20May, 2008) trinh nop 2 2 3 2" xfId="35997"/>
    <cellStyle name="T_NHUA TAN HOA 10-6_Du toan mau 11-2007_puma 16.1_BOQ - Puma - Main construction (20May, 2008) trinh nop 2 2 4" xfId="35998"/>
    <cellStyle name="T_NHUA TAN HOA 10-6_Du toan mau 11-2007_puma 16.1_BOQ - Puma - Main construction (20May, 2008) trinh nop 2 2 4 2" xfId="36000"/>
    <cellStyle name="T_NHUA TAN HOA 10-6_Du toan mau 11-2007_puma 16.1_BOQ - Puma - Main construction (20May, 2008) trinh nop 2 2 5" xfId="10301"/>
    <cellStyle name="T_NHUA TAN HOA 10-6_Du toan mau 11-2007_puma 16.1_BOQ - Puma - Main construction (20May, 2008) trinh nop 2 2 5 2" xfId="10309"/>
    <cellStyle name="T_NHUA TAN HOA 10-6_Du toan mau 11-2007_puma 16.1_BOQ - Puma - Main construction (20May, 2008) trinh nop 2 2 6" xfId="10319"/>
    <cellStyle name="T_NHUA TAN HOA 10-6_Du toan mau 11-2007_puma 16.1_BOQ - Puma - Main construction (20May, 2008) trinh nop 2 2 6 2" xfId="10843"/>
    <cellStyle name="T_NHUA TAN HOA 10-6_Du toan mau 11-2007_puma 16.1_BOQ - Puma - Main construction (20May, 2008) trinh nop 2 2 7" xfId="10876"/>
    <cellStyle name="T_NHUA TAN HOA 10-6_Du toan mau 11-2007_puma 16.1_BOQ - Puma - Main construction (20May, 2008) trinh nop 2 3" xfId="29083"/>
    <cellStyle name="T_NHUA TAN HOA 10-6_Du toan mau 11-2007_puma 16.1_BOQ - Puma - Main construction (20May, 2008) trinh nop 2 3 2" xfId="36001"/>
    <cellStyle name="T_NHUA TAN HOA 10-6_Du toan mau 11-2007_puma 16.1_BOQ - Puma - Main construction (20May, 2008) trinh nop 2 3 2 2" xfId="36002"/>
    <cellStyle name="T_NHUA TAN HOA 10-6_Du toan mau 11-2007_puma 16.1_BOQ - Puma - Main construction (20May, 2008) trinh nop 2 3 3" xfId="36003"/>
    <cellStyle name="T_NHUA TAN HOA 10-6_Du toan mau 11-2007_puma 16.1_BOQ - Puma - Main construction (20May, 2008) trinh nop 2 3 3 2" xfId="36004"/>
    <cellStyle name="T_NHUA TAN HOA 10-6_Du toan mau 11-2007_puma 16.1_BOQ - Puma - Main construction (20May, 2008) trinh nop 2 3 4" xfId="36005"/>
    <cellStyle name="T_NHUA TAN HOA 10-6_Du toan mau 11-2007_puma 16.1_BOQ - Puma - Main construction (20May, 2008) trinh nop 2 3 4 2" xfId="36006"/>
    <cellStyle name="T_NHUA TAN HOA 10-6_Du toan mau 11-2007_puma 16.1_BOQ - Puma - Main construction (20May, 2008) trinh nop 2 3 5" xfId="10351"/>
    <cellStyle name="T_NHUA TAN HOA 10-6_Du toan mau 11-2007_puma 16.1_BOQ - Puma - Main construction (20May, 2008) trinh nop 2 3 5 2" xfId="36007"/>
    <cellStyle name="T_NHUA TAN HOA 10-6_Du toan mau 11-2007_puma 16.1_BOQ - Puma - Main construction (20May, 2008) trinh nop 2 3 6" xfId="36008"/>
    <cellStyle name="T_NHUA TAN HOA 10-6_Du toan mau 11-2007_puma 16.1_BOQ - Puma - Main construction (20May, 2008) trinh nop 2 3 6 2" xfId="36009"/>
    <cellStyle name="T_NHUA TAN HOA 10-6_Du toan mau 11-2007_puma 16.1_BOQ - Puma - Main construction (20May, 2008) trinh nop 2 3 7" xfId="36010"/>
    <cellStyle name="T_NHUA TAN HOA 10-6_Du toan mau 11-2007_puma 16.1_BOQ - Puma - Main construction (20May, 2008) trinh nop 2 4" xfId="8164"/>
    <cellStyle name="T_NHUA TAN HOA 10-6_Du toan mau 11-2007_puma 16.1_BOQ - Puma - Main construction (20May, 2008) trinh nop 2 4 2" xfId="21584"/>
    <cellStyle name="T_NHUA TAN HOA 10-6_Du toan mau 11-2007_puma 16.1_BOQ - Puma - Main construction (20May, 2008) trinh nop 2 5" xfId="36011"/>
    <cellStyle name="T_NHUA TAN HOA 10-6_Du toan mau 11-2007_puma 16.1_BOQ - Puma - Main construction (20May, 2008) trinh nop 2 5 2" xfId="21598"/>
    <cellStyle name="T_NHUA TAN HOA 10-6_Du toan mau 11-2007_puma 16.1_BOQ - Puma - Main construction (20May, 2008) trinh nop 2 6" xfId="36013"/>
    <cellStyle name="T_NHUA TAN HOA 10-6_Du toan mau 11-2007_puma 16.1_BOQ - Puma - Main construction (20May, 2008) trinh nop 2 6 2" xfId="36015"/>
    <cellStyle name="T_NHUA TAN HOA 10-6_Du toan mau 11-2007_puma 16.1_BOQ - Puma - Main construction (20May, 2008) trinh nop 2 7" xfId="36016"/>
    <cellStyle name="T_NHUA TAN HOA 10-6_Du toan mau 11-2007_puma 16.1_BOQ - Puma - Main construction (20May, 2008) trinh nop 2 7 2" xfId="36017"/>
    <cellStyle name="T_NHUA TAN HOA 10-6_Du toan mau 11-2007_puma 16.1_BOQ - Puma - Main construction (20May, 2008) trinh nop 2 8" xfId="32782"/>
    <cellStyle name="T_NHUA TAN HOA 10-6_Du toan mau 11-2007_puma 16.1_BOQ - Puma - Main construction (20May, 2008) trinh nop 2 8 2" xfId="36018"/>
    <cellStyle name="T_NHUA TAN HOA 10-6_Du toan mau 11-2007_puma 16.1_BOQ - Puma - Main construction (20May, 2008) trinh nop 3" xfId="36019"/>
    <cellStyle name="T_NHUA TAN HOA 10-6_Du toan mau 11-2007_puma 16.1_BOQ - Puma - Main construction (20May, 2008) trinh nop 3 2" xfId="5605"/>
    <cellStyle name="T_NHUA TAN HOA 10-6_Du toan mau 11-2007_puma 16.1_BOQ - Puma - Main construction (20May, 2008) trinh nop 3 2 2" xfId="12174"/>
    <cellStyle name="T_NHUA TAN HOA 10-6_Du toan mau 11-2007_puma 16.1_BOQ - Puma - Main construction (20May, 2008) trinh nop 3 2 2 2" xfId="36020"/>
    <cellStyle name="T_NHUA TAN HOA 10-6_Du toan mau 11-2007_puma 16.1_BOQ - Puma - Main construction (20May, 2008) trinh nop 3 2 3" xfId="36021"/>
    <cellStyle name="T_NHUA TAN HOA 10-6_Du toan mau 11-2007_puma 16.1_BOQ - Puma - Main construction (20May, 2008) trinh nop 3 2 3 2" xfId="36022"/>
    <cellStyle name="T_NHUA TAN HOA 10-6_Du toan mau 11-2007_puma 16.1_BOQ - Puma - Main construction (20May, 2008) trinh nop 3 2 4" xfId="36023"/>
    <cellStyle name="T_NHUA TAN HOA 10-6_Du toan mau 11-2007_puma 16.1_BOQ - Puma - Main construction (20May, 2008) trinh nop 3 2 4 2" xfId="36024"/>
    <cellStyle name="T_NHUA TAN HOA 10-6_Du toan mau 11-2007_puma 16.1_BOQ - Puma - Main construction (20May, 2008) trinh nop 3 2 5" xfId="36025"/>
    <cellStyle name="T_NHUA TAN HOA 10-6_Du toan mau 11-2007_puma 16.1_BOQ - Puma - Main construction (20May, 2008) trinh nop 3 2 5 2" xfId="333"/>
    <cellStyle name="T_NHUA TAN HOA 10-6_Du toan mau 11-2007_puma 16.1_BOQ - Puma - Main construction (20May, 2008) trinh nop 3 2 6" xfId="36026"/>
    <cellStyle name="T_NHUA TAN HOA 10-6_Du toan mau 11-2007_puma 16.1_BOQ - Puma - Main construction (20May, 2008) trinh nop 3 2 6 2" xfId="19581"/>
    <cellStyle name="T_NHUA TAN HOA 10-6_Du toan mau 11-2007_puma 16.1_BOQ - Puma - Main construction (20May, 2008) trinh nop 3 2 7" xfId="36027"/>
    <cellStyle name="T_NHUA TAN HOA 10-6_Du toan mau 11-2007_puma 16.1_BOQ - Puma - Main construction (20May, 2008) trinh nop 3 3" xfId="10126"/>
    <cellStyle name="T_NHUA TAN HOA 10-6_Du toan mau 11-2007_puma 16.1_BOQ - Puma - Main construction (20May, 2008) trinh nop 3 3 2" xfId="35534"/>
    <cellStyle name="T_NHUA TAN HOA 10-6_Du toan mau 11-2007_puma 16.1_BOQ - Puma - Main construction (20May, 2008) trinh nop 3 3 2 2" xfId="35536"/>
    <cellStyle name="T_NHUA TAN HOA 10-6_Du toan mau 11-2007_puma 16.1_BOQ - Puma - Main construction (20May, 2008) trinh nop 3 3 3" xfId="35538"/>
    <cellStyle name="T_NHUA TAN HOA 10-6_Du toan mau 11-2007_puma 16.1_BOQ - Puma - Main construction (20May, 2008) trinh nop 3 3 3 2" xfId="1100"/>
    <cellStyle name="T_NHUA TAN HOA 10-6_Du toan mau 11-2007_puma 16.1_BOQ - Puma - Main construction (20May, 2008) trinh nop 3 3 4" xfId="20126"/>
    <cellStyle name="T_NHUA TAN HOA 10-6_Du toan mau 11-2007_puma 16.1_BOQ - Puma - Main construction (20May, 2008) trinh nop 3 3 4 2" xfId="10408"/>
    <cellStyle name="T_NHUA TAN HOA 10-6_Du toan mau 11-2007_puma 16.1_BOQ - Puma - Main construction (20May, 2008) trinh nop 3 3 5" xfId="20130"/>
    <cellStyle name="T_NHUA TAN HOA 10-6_Du toan mau 11-2007_puma 16.1_BOQ - Puma - Main construction (20May, 2008) trinh nop 3 3 5 2" xfId="17498"/>
    <cellStyle name="T_NHUA TAN HOA 10-6_Du toan mau 11-2007_puma 16.1_BOQ - Puma - Main construction (20May, 2008) trinh nop 3 3 6" xfId="20132"/>
    <cellStyle name="T_NHUA TAN HOA 10-6_Du toan mau 11-2007_puma 16.1_BOQ - Puma - Main construction (20May, 2008) trinh nop 3 3 6 2" xfId="20134"/>
    <cellStyle name="T_NHUA TAN HOA 10-6_Du toan mau 11-2007_puma 16.1_BOQ - Puma - Main construction (20May, 2008) trinh nop 3 3 7" xfId="20136"/>
    <cellStyle name="T_NHUA TAN HOA 10-6_Du toan mau 11-2007_puma 16.1_BOQ - Puma - Main construction (20May, 2008) trinh nop 3 4" xfId="36028"/>
    <cellStyle name="T_NHUA TAN HOA 10-6_Du toan mau 11-2007_puma 16.1_BOQ - Puma - Main construction (20May, 2008) trinh nop 3 4 2" xfId="36029"/>
    <cellStyle name="T_NHUA TAN HOA 10-6_Du toan mau 11-2007_puma 16.1_BOQ - Puma - Main construction (20May, 2008) trinh nop 3 5" xfId="36031"/>
    <cellStyle name="T_NHUA TAN HOA 10-6_Du toan mau 11-2007_puma 16.1_BOQ - Puma - Main construction (20May, 2008) trinh nop 3 5 2" xfId="36033"/>
    <cellStyle name="T_NHUA TAN HOA 10-6_Du toan mau 11-2007_puma 16.1_BOQ - Puma - Main construction (20May, 2008) trinh nop 3 6" xfId="36034"/>
    <cellStyle name="T_NHUA TAN HOA 10-6_Du toan mau 11-2007_puma 16.1_BOQ - Puma - Main construction (20May, 2008) trinh nop 3 6 2" xfId="33556"/>
    <cellStyle name="T_NHUA TAN HOA 10-6_Du toan mau 11-2007_puma 16.1_BOQ - Puma - Main construction (20May, 2008) trinh nop 3 7" xfId="22157"/>
    <cellStyle name="T_NHUA TAN HOA 10-6_Du toan mau 11-2007_puma 16.1_BOQ - Puma - Main construction (20May, 2008) trinh nop 3 7 2" xfId="36036"/>
    <cellStyle name="T_NHUA TAN HOA 10-6_Du toan mau 11-2007_puma 16.1_BOQ - Puma - Main construction (20May, 2008) trinh nop 3 8" xfId="25481"/>
    <cellStyle name="T_NHUA TAN HOA 10-6_Du toan mau 11-2007_puma 16.1_BOQ - Puma - Main construction (20May, 2008) trinh nop 3 8 2" xfId="25483"/>
    <cellStyle name="T_NHUA TAN HOA 10-6_Du toan mau 11-2007_puma 16.1_BOQ - Puma - Main construction (20May, 2008) trinh nop 4" xfId="36037"/>
    <cellStyle name="T_NHUA TAN HOA 10-6_Du toan mau 11-2007_puma 16.1_BOQ - Puma - Main construction (20May, 2008) trinh nop 4 2" xfId="9175"/>
    <cellStyle name="T_NHUA TAN HOA 10-6_Du toan mau 11-2007_puma 16.1_BOQ - Puma - Main construction (20May, 2008) trinh nop 4 2 2" xfId="12252"/>
    <cellStyle name="T_NHUA TAN HOA 10-6_Du toan mau 11-2007_puma 16.1_BOQ - Puma - Main construction (20May, 2008) trinh nop 4 3" xfId="6692"/>
    <cellStyle name="T_NHUA TAN HOA 10-6_Du toan mau 11-2007_puma 16.1_BOQ - Puma - Main construction (20May, 2008) trinh nop 4 3 2" xfId="5628"/>
    <cellStyle name="T_NHUA TAN HOA 10-6_Du toan mau 11-2007_puma 16.1_BOQ - Puma - Main construction (20May, 2008) trinh nop 4 4" xfId="36039"/>
    <cellStyle name="T_NHUA TAN HOA 10-6_Du toan mau 11-2007_puma 16.1_BOQ - Puma - Main construction (20May, 2008) trinh nop 4 4 2" xfId="33286"/>
    <cellStyle name="T_NHUA TAN HOA 10-6_Du toan mau 11-2007_puma 16.1_BOQ - Puma - Main construction (20May, 2008) trinh nop 4 5" xfId="34051"/>
    <cellStyle name="T_NHUA TAN HOA 10-6_Du toan mau 11-2007_puma 16.1_BOQ - Puma - Main construction (20May, 2008) trinh nop 4 5 2" xfId="31390"/>
    <cellStyle name="T_NHUA TAN HOA 10-6_Du toan mau 11-2007_puma 16.1_BOQ - Puma - Main construction (20May, 2008) trinh nop 4 6" xfId="34054"/>
    <cellStyle name="T_NHUA TAN HOA 10-6_Du toan mau 11-2007_puma 16.1_BOQ - Puma - Main construction (20May, 2008) trinh nop 4 6 2" xfId="34058"/>
    <cellStyle name="T_NHUA TAN HOA 10-6_Du toan mau 11-2007_puma 16.1_BOQ - Puma - Main construction (20May, 2008) trinh nop 4 7" xfId="22161"/>
    <cellStyle name="T_NHUA TAN HOA 10-6_Du toan mau 11-2007_puma 16.1_BOQ - Puma - Main construction (20May, 2008) trinh nop 5" xfId="36040"/>
    <cellStyle name="T_NHUA TAN HOA 10-6_Du toan mau 11-2007_puma 16.1_BOQ - Puma - Main construction (20May, 2008) trinh nop 5 2" xfId="36042"/>
    <cellStyle name="T_NHUA TAN HOA 10-6_Du toan mau 11-2007_puma 16.1_BOQ - Puma - Main construction (20May, 2008) trinh nop 5 2 2" xfId="12460"/>
    <cellStyle name="T_NHUA TAN HOA 10-6_Du toan mau 11-2007_puma 16.1_BOQ - Puma - Main construction (20May, 2008) trinh nop 5 3" xfId="36044"/>
    <cellStyle name="T_NHUA TAN HOA 10-6_Du toan mau 11-2007_puma 16.1_BOQ - Puma - Main construction (20May, 2008) trinh nop 5 3 2" xfId="6072"/>
    <cellStyle name="T_NHUA TAN HOA 10-6_Du toan mau 11-2007_puma 16.1_BOQ - Puma - Main construction (20May, 2008) trinh nop 5 4" xfId="36045"/>
    <cellStyle name="T_NHUA TAN HOA 10-6_Du toan mau 11-2007_puma 16.1_BOQ - Puma - Main construction (20May, 2008) trinh nop 5 4 2" xfId="9633"/>
    <cellStyle name="T_NHUA TAN HOA 10-6_Du toan mau 11-2007_puma 16.1_BOQ - Puma - Main construction (20May, 2008) trinh nop 5 5" xfId="34062"/>
    <cellStyle name="T_NHUA TAN HOA 10-6_Du toan mau 11-2007_puma 16.1_BOQ - Puma - Main construction (20May, 2008) trinh nop 5 5 2" xfId="8254"/>
    <cellStyle name="T_NHUA TAN HOA 10-6_Du toan mau 11-2007_puma 16.1_BOQ - Puma - Main construction (20May, 2008) trinh nop 5 6" xfId="34064"/>
    <cellStyle name="T_NHUA TAN HOA 10-6_Du toan mau 11-2007_puma 16.1_BOQ - Puma - Main construction (20May, 2008) trinh nop 5 6 2" xfId="22824"/>
    <cellStyle name="T_NHUA TAN HOA 10-6_Du toan mau 11-2007_puma 16.1_BOQ - Puma - Main construction (20May, 2008) trinh nop 5 7" xfId="22165"/>
    <cellStyle name="T_NHUA TAN HOA 10-6_Du toan mau 11-2007_puma 16.1_BOQ - Puma - Main construction (20May, 2008) trinh nop 6" xfId="36046"/>
    <cellStyle name="T_NHUA TAN HOA 10-6_Du toan mau 11-2007_puma 16.1_BOQ - Puma - Main construction (20May, 2008) trinh nop 6 2" xfId="36048"/>
    <cellStyle name="T_NHUA TAN HOA 10-6_Du toan mau 11-2007_puma 16.1_BOQ - Puma - Main construction (20May, 2008) trinh nop 6 2 2" xfId="2952"/>
    <cellStyle name="T_NHUA TAN HOA 10-6_Du toan mau 11-2007_puma 16.1_BOQ - Puma - Main construction (20May, 2008) trinh nop 6 3" xfId="36050"/>
    <cellStyle name="T_NHUA TAN HOA 10-6_Du toan mau 11-2007_puma 16.1_BOQ - Puma - Main construction (20May, 2008) trinh nop 6 3 2" xfId="36051"/>
    <cellStyle name="T_NHUA TAN HOA 10-6_Du toan mau 11-2007_puma 16.1_BOQ - Puma - Main construction (20May, 2008) trinh nop 6 4" xfId="3129"/>
    <cellStyle name="T_NHUA TAN HOA 10-6_Du toan mau 11-2007_puma 16.1_BOQ - Puma - Main construction (20May, 2008) trinh nop 6 4 2" xfId="36052"/>
    <cellStyle name="T_NHUA TAN HOA 10-6_Du toan mau 11-2007_puma 16.1_BOQ - Puma - Main construction (20May, 2008) trinh nop 6 5" xfId="34077"/>
    <cellStyle name="T_NHUA TAN HOA 10-6_Du toan mau 11-2007_puma 16.1_BOQ - Puma - Main construction (20May, 2008) trinh nop 6 5 2" xfId="36053"/>
    <cellStyle name="T_NHUA TAN HOA 10-6_Du toan mau 11-2007_puma 16.1_BOQ - Puma - Main construction (20May, 2008) trinh nop 6 6" xfId="36054"/>
    <cellStyle name="T_NHUA TAN HOA 10-6_Du toan mau 11-2007_puma 16.1_BOQ - Puma - Main construction (20May, 2008) trinh nop 6 6 2" xfId="36056"/>
    <cellStyle name="T_NHUA TAN HOA 10-6_Du toan mau 11-2007_puma 16.1_BOQ - Puma - Main construction (20May, 2008) trinh nop 6 7" xfId="22167"/>
    <cellStyle name="T_NHUA TAN HOA 10-6_Du toan mau 11-2007_puma 16.1_BOQ - Puma - Main construction (20May, 2008) trinh nop 7" xfId="26669"/>
    <cellStyle name="T_NHUA TAN HOA 10-6_Du toan mau 11-2007_puma 16.1_BOQ - Puma - Main construction (20May, 2008) trinh nop 7 2" xfId="5005"/>
    <cellStyle name="T_NHUA TAN HOA 10-6_Du toan mau 11-2007_puma 16.1_BOQ - Puma - Main construction (20May, 2008) trinh nop 8" xfId="26671"/>
    <cellStyle name="T_NHUA TAN HOA 10-6_Du toan mau 11-2007_puma 16.1_BOQ - Puma - Main construction (20May, 2008) trinh nop 8 2" xfId="26674"/>
    <cellStyle name="T_NHUA TAN HOA 10-6_Du toan mau 11-2007_puma 16.1_BOQ - Puma - Main construction (20May, 2008) trinh nop 9" xfId="19711"/>
    <cellStyle name="T_NHUA TAN HOA 10-6_Du toan mau 11-2007_puma 16.1_BOQ - Puma - Main construction (20May, 2008) trinh nop 9 2" xfId="26677"/>
    <cellStyle name="T_NHUA TAN HOA 10-6_Du toan mau 11-2007_puma 16.1_BOQ-Puma-Rev 1 (29May, 2008)-Final" xfId="36057"/>
    <cellStyle name="T_NHUA TAN HOA 10-6_Du toan mau 11-2007_puma 16.1_BOQ-Puma-Rev 1 (29May, 2008)-Final 10" xfId="35696"/>
    <cellStyle name="T_NHUA TAN HOA 10-6_Du toan mau 11-2007_puma 16.1_BOQ-Puma-Rev 1 (29May, 2008)-Final 10 2" xfId="32105"/>
    <cellStyle name="T_NHUA TAN HOA 10-6_Du toan mau 11-2007_puma 16.1_BOQ-Puma-Rev 1 (29May, 2008)-Final 11" xfId="35698"/>
    <cellStyle name="T_NHUA TAN HOA 10-6_Du toan mau 11-2007_puma 16.1_BOQ-Puma-Rev 1 (29May, 2008)-Final 11 2" xfId="34683"/>
    <cellStyle name="T_NHUA TAN HOA 10-6_Du toan mau 11-2007_puma 16.1_BOQ-Puma-Rev 1 (29May, 2008)-Final 2" xfId="36058"/>
    <cellStyle name="T_NHUA TAN HOA 10-6_Du toan mau 11-2007_puma 16.1_BOQ-Puma-Rev 1 (29May, 2008)-Final 2 2" xfId="16404"/>
    <cellStyle name="T_NHUA TAN HOA 10-6_Du toan mau 11-2007_puma 16.1_BOQ-Puma-Rev 1 (29May, 2008)-Final 2 2 2" xfId="2356"/>
    <cellStyle name="T_NHUA TAN HOA 10-6_Du toan mau 11-2007_puma 16.1_BOQ-Puma-Rev 1 (29May, 2008)-Final 2 2 2 2" xfId="36030"/>
    <cellStyle name="T_NHUA TAN HOA 10-6_Du toan mau 11-2007_puma 16.1_BOQ-Puma-Rev 1 (29May, 2008)-Final 2 2 3" xfId="34047"/>
    <cellStyle name="T_NHUA TAN HOA 10-6_Du toan mau 11-2007_puma 16.1_BOQ-Puma-Rev 1 (29May, 2008)-Final 2 2 3 2" xfId="34050"/>
    <cellStyle name="T_NHUA TAN HOA 10-6_Du toan mau 11-2007_puma 16.1_BOQ-Puma-Rev 1 (29May, 2008)-Final 2 2 4" xfId="11787"/>
    <cellStyle name="T_NHUA TAN HOA 10-6_Du toan mau 11-2007_puma 16.1_BOQ-Puma-Rev 1 (29May, 2008)-Final 2 2 4 2" xfId="34061"/>
    <cellStyle name="T_NHUA TAN HOA 10-6_Du toan mau 11-2007_puma 16.1_BOQ-Puma-Rev 1 (29May, 2008)-Final 2 2 5" xfId="34074"/>
    <cellStyle name="T_NHUA TAN HOA 10-6_Du toan mau 11-2007_puma 16.1_BOQ-Puma-Rev 1 (29May, 2008)-Final 2 2 5 2" xfId="34076"/>
    <cellStyle name="T_NHUA TAN HOA 10-6_Du toan mau 11-2007_puma 16.1_BOQ-Puma-Rev 1 (29May, 2008)-Final 2 2 6" xfId="1002"/>
    <cellStyle name="T_NHUA TAN HOA 10-6_Du toan mau 11-2007_puma 16.1_BOQ-Puma-Rev 1 (29May, 2008)-Final 2 2 6 2" xfId="32188"/>
    <cellStyle name="T_NHUA TAN HOA 10-6_Du toan mau 11-2007_puma 16.1_BOQ-Puma-Rev 1 (29May, 2008)-Final 2 2 7" xfId="3695"/>
    <cellStyle name="T_NHUA TAN HOA 10-6_Du toan mau 11-2007_puma 16.1_BOQ-Puma-Rev 1 (29May, 2008)-Final 2 3" xfId="19821"/>
    <cellStyle name="T_NHUA TAN HOA 10-6_Du toan mau 11-2007_puma 16.1_BOQ-Puma-Rev 1 (29May, 2008)-Final 2 3 2" xfId="19825"/>
    <cellStyle name="T_NHUA TAN HOA 10-6_Du toan mau 11-2007_puma 16.1_BOQ-Puma-Rev 1 (29May, 2008)-Final 2 3 2 2" xfId="36059"/>
    <cellStyle name="T_NHUA TAN HOA 10-6_Du toan mau 11-2007_puma 16.1_BOQ-Puma-Rev 1 (29May, 2008)-Final 2 3 3" xfId="34090"/>
    <cellStyle name="T_NHUA TAN HOA 10-6_Du toan mau 11-2007_puma 16.1_BOQ-Puma-Rev 1 (29May, 2008)-Final 2 3 3 2" xfId="13793"/>
    <cellStyle name="T_NHUA TAN HOA 10-6_Du toan mau 11-2007_puma 16.1_BOQ-Puma-Rev 1 (29May, 2008)-Final 2 3 4" xfId="11792"/>
    <cellStyle name="T_NHUA TAN HOA 10-6_Du toan mau 11-2007_puma 16.1_BOQ-Puma-Rev 1 (29May, 2008)-Final 2 3 4 2" xfId="34092"/>
    <cellStyle name="T_NHUA TAN HOA 10-6_Du toan mau 11-2007_puma 16.1_BOQ-Puma-Rev 1 (29May, 2008)-Final 2 3 5" xfId="13353"/>
    <cellStyle name="T_NHUA TAN HOA 10-6_Du toan mau 11-2007_puma 16.1_BOQ-Puma-Rev 1 (29May, 2008)-Final 2 3 5 2" xfId="34095"/>
    <cellStyle name="T_NHUA TAN HOA 10-6_Du toan mau 11-2007_puma 16.1_BOQ-Puma-Rev 1 (29May, 2008)-Final 2 3 6" xfId="11268"/>
    <cellStyle name="T_NHUA TAN HOA 10-6_Du toan mau 11-2007_puma 16.1_BOQ-Puma-Rev 1 (29May, 2008)-Final 2 3 6 2" xfId="34098"/>
    <cellStyle name="T_NHUA TAN HOA 10-6_Du toan mau 11-2007_puma 16.1_BOQ-Puma-Rev 1 (29May, 2008)-Final 2 3 7" xfId="23312"/>
    <cellStyle name="T_NHUA TAN HOA 10-6_Du toan mau 11-2007_puma 16.1_BOQ-Puma-Rev 1 (29May, 2008)-Final 2 4" xfId="15223"/>
    <cellStyle name="T_NHUA TAN HOA 10-6_Du toan mau 11-2007_puma 16.1_BOQ-Puma-Rev 1 (29May, 2008)-Final 2 4 2" xfId="19830"/>
    <cellStyle name="T_NHUA TAN HOA 10-6_Du toan mau 11-2007_puma 16.1_BOQ-Puma-Rev 1 (29May, 2008)-Final 2 5" xfId="13856"/>
    <cellStyle name="T_NHUA TAN HOA 10-6_Du toan mau 11-2007_puma 16.1_BOQ-Puma-Rev 1 (29May, 2008)-Final 2 5 2" xfId="36060"/>
    <cellStyle name="T_NHUA TAN HOA 10-6_Du toan mau 11-2007_puma 16.1_BOQ-Puma-Rev 1 (29May, 2008)-Final 2 6" xfId="36061"/>
    <cellStyle name="T_NHUA TAN HOA 10-6_Du toan mau 11-2007_puma 16.1_BOQ-Puma-Rev 1 (29May, 2008)-Final 2 6 2" xfId="36062"/>
    <cellStyle name="T_NHUA TAN HOA 10-6_Du toan mau 11-2007_puma 16.1_BOQ-Puma-Rev 1 (29May, 2008)-Final 2 7" xfId="35668"/>
    <cellStyle name="T_NHUA TAN HOA 10-6_Du toan mau 11-2007_puma 16.1_BOQ-Puma-Rev 1 (29May, 2008)-Final 2 7 2" xfId="36063"/>
    <cellStyle name="T_NHUA TAN HOA 10-6_Du toan mau 11-2007_puma 16.1_BOQ-Puma-Rev 1 (29May, 2008)-Final 2 8" xfId="36064"/>
    <cellStyle name="T_NHUA TAN HOA 10-6_Du toan mau 11-2007_puma 16.1_BOQ-Puma-Rev 1 (29May, 2008)-Final 2 8 2" xfId="36065"/>
    <cellStyle name="T_NHUA TAN HOA 10-6_Du toan mau 11-2007_puma 16.1_BOQ-Puma-Rev 1 (29May, 2008)-Final 3" xfId="36066"/>
    <cellStyle name="T_NHUA TAN HOA 10-6_Du toan mau 11-2007_puma 16.1_BOQ-Puma-Rev 1 (29May, 2008)-Final 3 2" xfId="3707"/>
    <cellStyle name="T_NHUA TAN HOA 10-6_Du toan mau 11-2007_puma 16.1_BOQ-Puma-Rev 1 (29May, 2008)-Final 3 2 2" xfId="36067"/>
    <cellStyle name="T_NHUA TAN HOA 10-6_Du toan mau 11-2007_puma 16.1_BOQ-Puma-Rev 1 (29May, 2008)-Final 3 2 2 2" xfId="36069"/>
    <cellStyle name="T_NHUA TAN HOA 10-6_Du toan mau 11-2007_puma 16.1_BOQ-Puma-Rev 1 (29May, 2008)-Final 3 2 3" xfId="36071"/>
    <cellStyle name="T_NHUA TAN HOA 10-6_Du toan mau 11-2007_puma 16.1_BOQ-Puma-Rev 1 (29May, 2008)-Final 3 2 3 2" xfId="36073"/>
    <cellStyle name="T_NHUA TAN HOA 10-6_Du toan mau 11-2007_puma 16.1_BOQ-Puma-Rev 1 (29May, 2008)-Final 3 2 4" xfId="11850"/>
    <cellStyle name="T_NHUA TAN HOA 10-6_Du toan mau 11-2007_puma 16.1_BOQ-Puma-Rev 1 (29May, 2008)-Final 3 2 4 2" xfId="36075"/>
    <cellStyle name="T_NHUA TAN HOA 10-6_Du toan mau 11-2007_puma 16.1_BOQ-Puma-Rev 1 (29May, 2008)-Final 3 2 5" xfId="36076"/>
    <cellStyle name="T_NHUA TAN HOA 10-6_Du toan mau 11-2007_puma 16.1_BOQ-Puma-Rev 1 (29May, 2008)-Final 3 2 5 2" xfId="648"/>
    <cellStyle name="T_NHUA TAN HOA 10-6_Du toan mau 11-2007_puma 16.1_BOQ-Puma-Rev 1 (29May, 2008)-Final 3 2 6" xfId="5912"/>
    <cellStyle name="T_NHUA TAN HOA 10-6_Du toan mau 11-2007_puma 16.1_BOQ-Puma-Rev 1 (29May, 2008)-Final 3 2 6 2" xfId="36077"/>
    <cellStyle name="T_NHUA TAN HOA 10-6_Du toan mau 11-2007_puma 16.1_BOQ-Puma-Rev 1 (29May, 2008)-Final 3 2 7" xfId="23987"/>
    <cellStyle name="T_NHUA TAN HOA 10-6_Du toan mau 11-2007_puma 16.1_BOQ-Puma-Rev 1 (29May, 2008)-Final 3 3" xfId="36078"/>
    <cellStyle name="T_NHUA TAN HOA 10-6_Du toan mau 11-2007_puma 16.1_BOQ-Puma-Rev 1 (29May, 2008)-Final 3 3 2" xfId="36079"/>
    <cellStyle name="T_NHUA TAN HOA 10-6_Du toan mau 11-2007_puma 16.1_BOQ-Puma-Rev 1 (29May, 2008)-Final 3 3 2 2" xfId="36081"/>
    <cellStyle name="T_NHUA TAN HOA 10-6_Du toan mau 11-2007_puma 16.1_BOQ-Puma-Rev 1 (29May, 2008)-Final 3 3 3" xfId="27252"/>
    <cellStyle name="T_NHUA TAN HOA 10-6_Du toan mau 11-2007_puma 16.1_BOQ-Puma-Rev 1 (29May, 2008)-Final 3 3 3 2" xfId="36082"/>
    <cellStyle name="T_NHUA TAN HOA 10-6_Du toan mau 11-2007_puma 16.1_BOQ-Puma-Rev 1 (29May, 2008)-Final 3 3 4" xfId="11854"/>
    <cellStyle name="T_NHUA TAN HOA 10-6_Du toan mau 11-2007_puma 16.1_BOQ-Puma-Rev 1 (29May, 2008)-Final 3 3 4 2" xfId="36083"/>
    <cellStyle name="T_NHUA TAN HOA 10-6_Du toan mau 11-2007_puma 16.1_BOQ-Puma-Rev 1 (29May, 2008)-Final 3 3 5" xfId="36084"/>
    <cellStyle name="T_NHUA TAN HOA 10-6_Du toan mau 11-2007_puma 16.1_BOQ-Puma-Rev 1 (29May, 2008)-Final 3 3 5 2" xfId="36085"/>
    <cellStyle name="T_NHUA TAN HOA 10-6_Du toan mau 11-2007_puma 16.1_BOQ-Puma-Rev 1 (29May, 2008)-Final 3 3 6" xfId="6199"/>
    <cellStyle name="T_NHUA TAN HOA 10-6_Du toan mau 11-2007_puma 16.1_BOQ-Puma-Rev 1 (29May, 2008)-Final 3 3 6 2" xfId="36086"/>
    <cellStyle name="T_NHUA TAN HOA 10-6_Du toan mau 11-2007_puma 16.1_BOQ-Puma-Rev 1 (29May, 2008)-Final 3 3 7" xfId="12124"/>
    <cellStyle name="T_NHUA TAN HOA 10-6_Du toan mau 11-2007_puma 16.1_BOQ-Puma-Rev 1 (29May, 2008)-Final 3 4" xfId="25891"/>
    <cellStyle name="T_NHUA TAN HOA 10-6_Du toan mau 11-2007_puma 16.1_BOQ-Puma-Rev 1 (29May, 2008)-Final 3 4 2" xfId="36087"/>
    <cellStyle name="T_NHUA TAN HOA 10-6_Du toan mau 11-2007_puma 16.1_BOQ-Puma-Rev 1 (29May, 2008)-Final 3 5" xfId="13863"/>
    <cellStyle name="T_NHUA TAN HOA 10-6_Du toan mau 11-2007_puma 16.1_BOQ-Puma-Rev 1 (29May, 2008)-Final 3 5 2" xfId="36089"/>
    <cellStyle name="T_NHUA TAN HOA 10-6_Du toan mau 11-2007_puma 16.1_BOQ-Puma-Rev 1 (29May, 2008)-Final 3 6" xfId="36091"/>
    <cellStyle name="T_NHUA TAN HOA 10-6_Du toan mau 11-2007_puma 16.1_BOQ-Puma-Rev 1 (29May, 2008)-Final 3 6 2" xfId="1338"/>
    <cellStyle name="T_NHUA TAN HOA 10-6_Du toan mau 11-2007_puma 16.1_BOQ-Puma-Rev 1 (29May, 2008)-Final 3 7" xfId="36092"/>
    <cellStyle name="T_NHUA TAN HOA 10-6_Du toan mau 11-2007_puma 16.1_BOQ-Puma-Rev 1 (29May, 2008)-Final 3 7 2" xfId="36093"/>
    <cellStyle name="T_NHUA TAN HOA 10-6_Du toan mau 11-2007_puma 16.1_BOQ-Puma-Rev 1 (29May, 2008)-Final 3 8" xfId="36094"/>
    <cellStyle name="T_NHUA TAN HOA 10-6_Du toan mau 11-2007_puma 16.1_BOQ-Puma-Rev 1 (29May, 2008)-Final 3 8 2" xfId="3881"/>
    <cellStyle name="T_NHUA TAN HOA 10-6_Du toan mau 11-2007_puma 16.1_BOQ-Puma-Rev 1 (29May, 2008)-Final 4" xfId="36095"/>
    <cellStyle name="T_NHUA TAN HOA 10-6_Du toan mau 11-2007_puma 16.1_BOQ-Puma-Rev 1 (29May, 2008)-Final 4 2" xfId="36096"/>
    <cellStyle name="T_NHUA TAN HOA 10-6_Du toan mau 11-2007_puma 16.1_BOQ-Puma-Rev 1 (29May, 2008)-Final 4 2 2" xfId="36097"/>
    <cellStyle name="T_NHUA TAN HOA 10-6_Du toan mau 11-2007_puma 16.1_BOQ-Puma-Rev 1 (29May, 2008)-Final 4 3" xfId="36099"/>
    <cellStyle name="T_NHUA TAN HOA 10-6_Du toan mau 11-2007_puma 16.1_BOQ-Puma-Rev 1 (29May, 2008)-Final 4 3 2" xfId="36100"/>
    <cellStyle name="T_NHUA TAN HOA 10-6_Du toan mau 11-2007_puma 16.1_BOQ-Puma-Rev 1 (29May, 2008)-Final 4 4" xfId="36102"/>
    <cellStyle name="T_NHUA TAN HOA 10-6_Du toan mau 11-2007_puma 16.1_BOQ-Puma-Rev 1 (29May, 2008)-Final 4 4 2" xfId="32036"/>
    <cellStyle name="T_NHUA TAN HOA 10-6_Du toan mau 11-2007_puma 16.1_BOQ-Puma-Rev 1 (29May, 2008)-Final 4 5" xfId="13877"/>
    <cellStyle name="T_NHUA TAN HOA 10-6_Du toan mau 11-2007_puma 16.1_BOQ-Puma-Rev 1 (29May, 2008)-Final 4 5 2" xfId="32071"/>
    <cellStyle name="T_NHUA TAN HOA 10-6_Du toan mau 11-2007_puma 16.1_BOQ-Puma-Rev 1 (29May, 2008)-Final 4 6" xfId="36103"/>
    <cellStyle name="T_NHUA TAN HOA 10-6_Du toan mau 11-2007_puma 16.1_BOQ-Puma-Rev 1 (29May, 2008)-Final 4 6 2" xfId="32080"/>
    <cellStyle name="T_NHUA TAN HOA 10-6_Du toan mau 11-2007_puma 16.1_BOQ-Puma-Rev 1 (29May, 2008)-Final 4 7" xfId="36104"/>
    <cellStyle name="T_NHUA TAN HOA 10-6_Du toan mau 11-2007_puma 16.1_BOQ-Puma-Rev 1 (29May, 2008)-Final 5" xfId="884"/>
    <cellStyle name="T_NHUA TAN HOA 10-6_Du toan mau 11-2007_puma 16.1_BOQ-Puma-Rev 1 (29May, 2008)-Final 5 2" xfId="1247"/>
    <cellStyle name="T_NHUA TAN HOA 10-6_Du toan mau 11-2007_puma 16.1_BOQ-Puma-Rev 1 (29May, 2008)-Final 5 2 2" xfId="9810"/>
    <cellStyle name="T_NHUA TAN HOA 10-6_Du toan mau 11-2007_puma 16.1_BOQ-Puma-Rev 1 (29May, 2008)-Final 5 3" xfId="5962"/>
    <cellStyle name="T_NHUA TAN HOA 10-6_Du toan mau 11-2007_puma 16.1_BOQ-Puma-Rev 1 (29May, 2008)-Final 5 3 2" xfId="9818"/>
    <cellStyle name="T_NHUA TAN HOA 10-6_Du toan mau 11-2007_puma 16.1_BOQ-Puma-Rev 1 (29May, 2008)-Final 5 4" xfId="2609"/>
    <cellStyle name="T_NHUA TAN HOA 10-6_Du toan mau 11-2007_puma 16.1_BOQ-Puma-Rev 1 (29May, 2008)-Final 5 4 2" xfId="3926"/>
    <cellStyle name="T_NHUA TAN HOA 10-6_Du toan mau 11-2007_puma 16.1_BOQ-Puma-Rev 1 (29May, 2008)-Final 5 5" xfId="9821"/>
    <cellStyle name="T_NHUA TAN HOA 10-6_Du toan mau 11-2007_puma 16.1_BOQ-Puma-Rev 1 (29May, 2008)-Final 5 5 2" xfId="7127"/>
    <cellStyle name="T_NHUA TAN HOA 10-6_Du toan mau 11-2007_puma 16.1_BOQ-Puma-Rev 1 (29May, 2008)-Final 5 6" xfId="6081"/>
    <cellStyle name="T_NHUA TAN HOA 10-6_Du toan mau 11-2007_puma 16.1_BOQ-Puma-Rev 1 (29May, 2008)-Final 5 6 2" xfId="9830"/>
    <cellStyle name="T_NHUA TAN HOA 10-6_Du toan mau 11-2007_puma 16.1_BOQ-Puma-Rev 1 (29May, 2008)-Final 5 7" xfId="2938"/>
    <cellStyle name="T_NHUA TAN HOA 10-6_Du toan mau 11-2007_puma 16.1_BOQ-Puma-Rev 1 (29May, 2008)-Final 6" xfId="6475"/>
    <cellStyle name="T_NHUA TAN HOA 10-6_Du toan mau 11-2007_puma 16.1_BOQ-Puma-Rev 1 (29May, 2008)-Final 6 2" xfId="9834"/>
    <cellStyle name="T_NHUA TAN HOA 10-6_Du toan mau 11-2007_puma 16.1_BOQ-Puma-Rev 1 (29May, 2008)-Final 6 2 2" xfId="4923"/>
    <cellStyle name="T_NHUA TAN HOA 10-6_Du toan mau 11-2007_puma 16.1_BOQ-Puma-Rev 1 (29May, 2008)-Final 6 3" xfId="2633"/>
    <cellStyle name="T_NHUA TAN HOA 10-6_Du toan mau 11-2007_puma 16.1_BOQ-Puma-Rev 1 (29May, 2008)-Final 6 3 2" xfId="9839"/>
    <cellStyle name="T_NHUA TAN HOA 10-6_Du toan mau 11-2007_puma 16.1_BOQ-Puma-Rev 1 (29May, 2008)-Final 6 4" xfId="9845"/>
    <cellStyle name="T_NHUA TAN HOA 10-6_Du toan mau 11-2007_puma 16.1_BOQ-Puma-Rev 1 (29May, 2008)-Final 6 4 2" xfId="4348"/>
    <cellStyle name="T_NHUA TAN HOA 10-6_Du toan mau 11-2007_puma 16.1_BOQ-Puma-Rev 1 (29May, 2008)-Final 6 5" xfId="9853"/>
    <cellStyle name="T_NHUA TAN HOA 10-6_Du toan mau 11-2007_puma 16.1_BOQ-Puma-Rev 1 (29May, 2008)-Final 6 5 2" xfId="9857"/>
    <cellStyle name="T_NHUA TAN HOA 10-6_Du toan mau 11-2007_puma 16.1_BOQ-Puma-Rev 1 (29May, 2008)-Final 6 6" xfId="9374"/>
    <cellStyle name="T_NHUA TAN HOA 10-6_Du toan mau 11-2007_puma 16.1_BOQ-Puma-Rev 1 (29May, 2008)-Final 6 6 2" xfId="4286"/>
    <cellStyle name="T_NHUA TAN HOA 10-6_Du toan mau 11-2007_puma 16.1_BOQ-Puma-Rev 1 (29May, 2008)-Final 6 7" xfId="9860"/>
    <cellStyle name="T_NHUA TAN HOA 10-6_Du toan mau 11-2007_puma 16.1_BOQ-Puma-Rev 1 (29May, 2008)-Final 7" xfId="9864"/>
    <cellStyle name="T_NHUA TAN HOA 10-6_Du toan mau 11-2007_puma 16.1_BOQ-Puma-Rev 1 (29May, 2008)-Final 7 2" xfId="9870"/>
    <cellStyle name="T_NHUA TAN HOA 10-6_Du toan mau 11-2007_puma 16.1_BOQ-Puma-Rev 1 (29May, 2008)-Final 8" xfId="9878"/>
    <cellStyle name="T_NHUA TAN HOA 10-6_Du toan mau 11-2007_puma 16.1_BOQ-Puma-Rev 1 (29May, 2008)-Final 8 2" xfId="9886"/>
    <cellStyle name="T_NHUA TAN HOA 10-6_Du toan mau 11-2007_puma 16.1_BOQ-Puma-Rev 1 (29May, 2008)-Final 9" xfId="974"/>
    <cellStyle name="T_NHUA TAN HOA 10-6_Du toan mau 11-2007_puma 16.1_BOQ-Puma-Rev 1 (29May, 2008)-Final 9 2" xfId="9889"/>
    <cellStyle name="T_NHUA TAN HOA 10-6_Du toan mau 11-2007_puma 16.1_BOQ-Puma-Rev 2 (03June, 2008)" xfId="36105"/>
    <cellStyle name="T_NHUA TAN HOA 10-6_Du toan mau 11-2007_puma 16.1_BOQ-Puma-Rev 2 (03June, 2008) 10" xfId="10943"/>
    <cellStyle name="T_NHUA TAN HOA 10-6_Du toan mau 11-2007_puma 16.1_BOQ-Puma-Rev 2 (03June, 2008) 10 2" xfId="18470"/>
    <cellStyle name="T_NHUA TAN HOA 10-6_Du toan mau 11-2007_puma 16.1_BOQ-Puma-Rev 2 (03June, 2008) 11" xfId="18480"/>
    <cellStyle name="T_NHUA TAN HOA 10-6_Du toan mau 11-2007_puma 16.1_BOQ-Puma-Rev 2 (03June, 2008) 11 2" xfId="18482"/>
    <cellStyle name="T_NHUA TAN HOA 10-6_Du toan mau 11-2007_puma 16.1_BOQ-Puma-Rev 2 (03June, 2008) 2" xfId="24518"/>
    <cellStyle name="T_NHUA TAN HOA 10-6_Du toan mau 11-2007_puma 16.1_BOQ-Puma-Rev 2 (03June, 2008) 2 2" xfId="24520"/>
    <cellStyle name="T_NHUA TAN HOA 10-6_Du toan mau 11-2007_puma 16.1_BOQ-Puma-Rev 2 (03June, 2008) 2 2 2" xfId="4053"/>
    <cellStyle name="T_NHUA TAN HOA 10-6_Du toan mau 11-2007_puma 16.1_BOQ-Puma-Rev 2 (03June, 2008) 2 2 2 2" xfId="36106"/>
    <cellStyle name="T_NHUA TAN HOA 10-6_Du toan mau 11-2007_puma 16.1_BOQ-Puma-Rev 2 (03June, 2008) 2 2 3" xfId="36107"/>
    <cellStyle name="T_NHUA TAN HOA 10-6_Du toan mau 11-2007_puma 16.1_BOQ-Puma-Rev 2 (03June, 2008) 2 2 3 2" xfId="36108"/>
    <cellStyle name="T_NHUA TAN HOA 10-6_Du toan mau 11-2007_puma 16.1_BOQ-Puma-Rev 2 (03June, 2008) 2 2 4" xfId="19940"/>
    <cellStyle name="T_NHUA TAN HOA 10-6_Du toan mau 11-2007_puma 16.1_BOQ-Puma-Rev 2 (03June, 2008) 2 2 4 2" xfId="36109"/>
    <cellStyle name="T_NHUA TAN HOA 10-6_Du toan mau 11-2007_puma 16.1_BOQ-Puma-Rev 2 (03June, 2008) 2 2 5" xfId="36110"/>
    <cellStyle name="T_NHUA TAN HOA 10-6_Du toan mau 11-2007_puma 16.1_BOQ-Puma-Rev 2 (03June, 2008) 2 2 5 2" xfId="27126"/>
    <cellStyle name="T_NHUA TAN HOA 10-6_Du toan mau 11-2007_puma 16.1_BOQ-Puma-Rev 2 (03June, 2008) 2 2 6" xfId="36112"/>
    <cellStyle name="T_NHUA TAN HOA 10-6_Du toan mau 11-2007_puma 16.1_BOQ-Puma-Rev 2 (03June, 2008) 2 2 6 2" xfId="7863"/>
    <cellStyle name="T_NHUA TAN HOA 10-6_Du toan mau 11-2007_puma 16.1_BOQ-Puma-Rev 2 (03June, 2008) 2 2 7" xfId="23250"/>
    <cellStyle name="T_NHUA TAN HOA 10-6_Du toan mau 11-2007_puma 16.1_BOQ-Puma-Rev 2 (03June, 2008) 2 3" xfId="36114"/>
    <cellStyle name="T_NHUA TAN HOA 10-6_Du toan mau 11-2007_puma 16.1_BOQ-Puma-Rev 2 (03June, 2008) 2 3 2" xfId="36115"/>
    <cellStyle name="T_NHUA TAN HOA 10-6_Du toan mau 11-2007_puma 16.1_BOQ-Puma-Rev 2 (03June, 2008) 2 3 2 2" xfId="36116"/>
    <cellStyle name="T_NHUA TAN HOA 10-6_Du toan mau 11-2007_puma 16.1_BOQ-Puma-Rev 2 (03June, 2008) 2 3 3" xfId="36117"/>
    <cellStyle name="T_NHUA TAN HOA 10-6_Du toan mau 11-2007_puma 16.1_BOQ-Puma-Rev 2 (03June, 2008) 2 3 3 2" xfId="11778"/>
    <cellStyle name="T_NHUA TAN HOA 10-6_Du toan mau 11-2007_puma 16.1_BOQ-Puma-Rev 2 (03June, 2008) 2 3 4" xfId="19943"/>
    <cellStyle name="T_NHUA TAN HOA 10-6_Du toan mau 11-2007_puma 16.1_BOQ-Puma-Rev 2 (03June, 2008) 2 3 4 2" xfId="36118"/>
    <cellStyle name="T_NHUA TAN HOA 10-6_Du toan mau 11-2007_puma 16.1_BOQ-Puma-Rev 2 (03June, 2008) 2 3 5" xfId="36119"/>
    <cellStyle name="T_NHUA TAN HOA 10-6_Du toan mau 11-2007_puma 16.1_BOQ-Puma-Rev 2 (03June, 2008) 2 3 5 2" xfId="36121"/>
    <cellStyle name="T_NHUA TAN HOA 10-6_Du toan mau 11-2007_puma 16.1_BOQ-Puma-Rev 2 (03June, 2008) 2 3 6" xfId="36123"/>
    <cellStyle name="T_NHUA TAN HOA 10-6_Du toan mau 11-2007_puma 16.1_BOQ-Puma-Rev 2 (03June, 2008) 2 3 6 2" xfId="36125"/>
    <cellStyle name="T_NHUA TAN HOA 10-6_Du toan mau 11-2007_puma 16.1_BOQ-Puma-Rev 2 (03June, 2008) 2 3 7" xfId="23254"/>
    <cellStyle name="T_NHUA TAN HOA 10-6_Du toan mau 11-2007_puma 16.1_BOQ-Puma-Rev 2 (03June, 2008) 2 4" xfId="5785"/>
    <cellStyle name="T_NHUA TAN HOA 10-6_Du toan mau 11-2007_puma 16.1_BOQ-Puma-Rev 2 (03June, 2008) 2 4 2" xfId="2202"/>
    <cellStyle name="T_NHUA TAN HOA 10-6_Du toan mau 11-2007_puma 16.1_BOQ-Puma-Rev 2 (03June, 2008) 2 5" xfId="36127"/>
    <cellStyle name="T_NHUA TAN HOA 10-6_Du toan mau 11-2007_puma 16.1_BOQ-Puma-Rev 2 (03June, 2008) 2 5 2" xfId="2821"/>
    <cellStyle name="T_NHUA TAN HOA 10-6_Du toan mau 11-2007_puma 16.1_BOQ-Puma-Rev 2 (03June, 2008) 2 6" xfId="36128"/>
    <cellStyle name="T_NHUA TAN HOA 10-6_Du toan mau 11-2007_puma 16.1_BOQ-Puma-Rev 2 (03June, 2008) 2 6 2" xfId="36129"/>
    <cellStyle name="T_NHUA TAN HOA 10-6_Du toan mau 11-2007_puma 16.1_BOQ-Puma-Rev 2 (03June, 2008) 2 7" xfId="36130"/>
    <cellStyle name="T_NHUA TAN HOA 10-6_Du toan mau 11-2007_puma 16.1_BOQ-Puma-Rev 2 (03June, 2008) 2 7 2" xfId="36131"/>
    <cellStyle name="T_NHUA TAN HOA 10-6_Du toan mau 11-2007_puma 16.1_BOQ-Puma-Rev 2 (03June, 2008) 2 8" xfId="36132"/>
    <cellStyle name="T_NHUA TAN HOA 10-6_Du toan mau 11-2007_puma 16.1_BOQ-Puma-Rev 2 (03June, 2008) 2 8 2" xfId="36133"/>
    <cellStyle name="T_NHUA TAN HOA 10-6_Du toan mau 11-2007_puma 16.1_BOQ-Puma-Rev 2 (03June, 2008) 3" xfId="15004"/>
    <cellStyle name="T_NHUA TAN HOA 10-6_Du toan mau 11-2007_puma 16.1_BOQ-Puma-Rev 2 (03June, 2008) 3 2" xfId="4115"/>
    <cellStyle name="T_NHUA TAN HOA 10-6_Du toan mau 11-2007_puma 16.1_BOQ-Puma-Rev 2 (03June, 2008) 3 2 2" xfId="4460"/>
    <cellStyle name="T_NHUA TAN HOA 10-6_Du toan mau 11-2007_puma 16.1_BOQ-Puma-Rev 2 (03June, 2008) 3 2 2 2" xfId="36134"/>
    <cellStyle name="T_NHUA TAN HOA 10-6_Du toan mau 11-2007_puma 16.1_BOQ-Puma-Rev 2 (03June, 2008) 3 2 3" xfId="706"/>
    <cellStyle name="T_NHUA TAN HOA 10-6_Du toan mau 11-2007_puma 16.1_BOQ-Puma-Rev 2 (03June, 2008) 3 2 3 2" xfId="36135"/>
    <cellStyle name="T_NHUA TAN HOA 10-6_Du toan mau 11-2007_puma 16.1_BOQ-Puma-Rev 2 (03June, 2008) 3 2 4" xfId="19953"/>
    <cellStyle name="T_NHUA TAN HOA 10-6_Du toan mau 11-2007_puma 16.1_BOQ-Puma-Rev 2 (03June, 2008) 3 2 4 2" xfId="36136"/>
    <cellStyle name="T_NHUA TAN HOA 10-6_Du toan mau 11-2007_puma 16.1_BOQ-Puma-Rev 2 (03June, 2008) 3 2 5" xfId="36137"/>
    <cellStyle name="T_NHUA TAN HOA 10-6_Du toan mau 11-2007_puma 16.1_BOQ-Puma-Rev 2 (03June, 2008) 3 2 5 2" xfId="36139"/>
    <cellStyle name="T_NHUA TAN HOA 10-6_Du toan mau 11-2007_puma 16.1_BOQ-Puma-Rev 2 (03June, 2008) 3 2 6" xfId="36141"/>
    <cellStyle name="T_NHUA TAN HOA 10-6_Du toan mau 11-2007_puma 16.1_BOQ-Puma-Rev 2 (03June, 2008) 3 2 6 2" xfId="35398"/>
    <cellStyle name="T_NHUA TAN HOA 10-6_Du toan mau 11-2007_puma 16.1_BOQ-Puma-Rev 2 (03June, 2008) 3 2 7" xfId="16787"/>
    <cellStyle name="T_NHUA TAN HOA 10-6_Du toan mau 11-2007_puma 16.1_BOQ-Puma-Rev 2 (03June, 2008) 3 3" xfId="9570"/>
    <cellStyle name="T_NHUA TAN HOA 10-6_Du toan mau 11-2007_puma 16.1_BOQ-Puma-Rev 2 (03June, 2008) 3 3 2" xfId="3459"/>
    <cellStyle name="T_NHUA TAN HOA 10-6_Du toan mau 11-2007_puma 16.1_BOQ-Puma-Rev 2 (03June, 2008) 3 3 2 2" xfId="4355"/>
    <cellStyle name="T_NHUA TAN HOA 10-6_Du toan mau 11-2007_puma 16.1_BOQ-Puma-Rev 2 (03June, 2008) 3 3 3" xfId="36143"/>
    <cellStyle name="T_NHUA TAN HOA 10-6_Du toan mau 11-2007_puma 16.1_BOQ-Puma-Rev 2 (03June, 2008) 3 3 3 2" xfId="11521"/>
    <cellStyle name="T_NHUA TAN HOA 10-6_Du toan mau 11-2007_puma 16.1_BOQ-Puma-Rev 2 (03June, 2008) 3 3 4" xfId="5768"/>
    <cellStyle name="T_NHUA TAN HOA 10-6_Du toan mau 11-2007_puma 16.1_BOQ-Puma-Rev 2 (03June, 2008) 3 3 4 2" xfId="11565"/>
    <cellStyle name="T_NHUA TAN HOA 10-6_Du toan mau 11-2007_puma 16.1_BOQ-Puma-Rev 2 (03June, 2008) 3 3 5" xfId="36144"/>
    <cellStyle name="T_NHUA TAN HOA 10-6_Du toan mau 11-2007_puma 16.1_BOQ-Puma-Rev 2 (03June, 2008) 3 3 5 2" xfId="11599"/>
    <cellStyle name="T_NHUA TAN HOA 10-6_Du toan mau 11-2007_puma 16.1_BOQ-Puma-Rev 2 (03June, 2008) 3 3 6" xfId="36146"/>
    <cellStyle name="T_NHUA TAN HOA 10-6_Du toan mau 11-2007_puma 16.1_BOQ-Puma-Rev 2 (03June, 2008) 3 3 6 2" xfId="36148"/>
    <cellStyle name="T_NHUA TAN HOA 10-6_Du toan mau 11-2007_puma 16.1_BOQ-Puma-Rev 2 (03June, 2008) 3 3 7" xfId="23269"/>
    <cellStyle name="T_NHUA TAN HOA 10-6_Du toan mau 11-2007_puma 16.1_BOQ-Puma-Rev 2 (03June, 2008) 3 4" xfId="9575"/>
    <cellStyle name="T_NHUA TAN HOA 10-6_Du toan mau 11-2007_puma 16.1_BOQ-Puma-Rev 2 (03June, 2008) 3 4 2" xfId="2349"/>
    <cellStyle name="T_NHUA TAN HOA 10-6_Du toan mau 11-2007_puma 16.1_BOQ-Puma-Rev 2 (03June, 2008) 3 5" xfId="9578"/>
    <cellStyle name="T_NHUA TAN HOA 10-6_Du toan mau 11-2007_puma 16.1_BOQ-Puma-Rev 2 (03June, 2008) 3 5 2" xfId="36150"/>
    <cellStyle name="T_NHUA TAN HOA 10-6_Du toan mau 11-2007_puma 16.1_BOQ-Puma-Rev 2 (03June, 2008) 3 6" xfId="36152"/>
    <cellStyle name="T_NHUA TAN HOA 10-6_Du toan mau 11-2007_puma 16.1_BOQ-Puma-Rev 2 (03June, 2008) 3 6 2" xfId="36153"/>
    <cellStyle name="T_NHUA TAN HOA 10-6_Du toan mau 11-2007_puma 16.1_BOQ-Puma-Rev 2 (03June, 2008) 3 7" xfId="36155"/>
    <cellStyle name="T_NHUA TAN HOA 10-6_Du toan mau 11-2007_puma 16.1_BOQ-Puma-Rev 2 (03June, 2008) 3 7 2" xfId="36156"/>
    <cellStyle name="T_NHUA TAN HOA 10-6_Du toan mau 11-2007_puma 16.1_BOQ-Puma-Rev 2 (03June, 2008) 3 8" xfId="36157"/>
    <cellStyle name="T_NHUA TAN HOA 10-6_Du toan mau 11-2007_puma 16.1_BOQ-Puma-Rev 2 (03June, 2008) 3 8 2" xfId="36158"/>
    <cellStyle name="T_NHUA TAN HOA 10-6_Du toan mau 11-2007_puma 16.1_BOQ-Puma-Rev 2 (03June, 2008) 4" xfId="24522"/>
    <cellStyle name="T_NHUA TAN HOA 10-6_Du toan mau 11-2007_puma 16.1_BOQ-Puma-Rev 2 (03June, 2008) 4 2" xfId="36159"/>
    <cellStyle name="T_NHUA TAN HOA 10-6_Du toan mau 11-2007_puma 16.1_BOQ-Puma-Rev 2 (03June, 2008) 4 2 2" xfId="36160"/>
    <cellStyle name="T_NHUA TAN HOA 10-6_Du toan mau 11-2007_puma 16.1_BOQ-Puma-Rev 2 (03June, 2008) 4 3" xfId="36162"/>
    <cellStyle name="T_NHUA TAN HOA 10-6_Du toan mau 11-2007_puma 16.1_BOQ-Puma-Rev 2 (03June, 2008) 4 3 2" xfId="36163"/>
    <cellStyle name="T_NHUA TAN HOA 10-6_Du toan mau 11-2007_puma 16.1_BOQ-Puma-Rev 2 (03June, 2008) 4 4" xfId="19736"/>
    <cellStyle name="T_NHUA TAN HOA 10-6_Du toan mau 11-2007_puma 16.1_BOQ-Puma-Rev 2 (03June, 2008) 4 4 2" xfId="36165"/>
    <cellStyle name="T_NHUA TAN HOA 10-6_Du toan mau 11-2007_puma 16.1_BOQ-Puma-Rev 2 (03June, 2008) 4 5" xfId="36166"/>
    <cellStyle name="T_NHUA TAN HOA 10-6_Du toan mau 11-2007_puma 16.1_BOQ-Puma-Rev 2 (03June, 2008) 4 5 2" xfId="36167"/>
    <cellStyle name="T_NHUA TAN HOA 10-6_Du toan mau 11-2007_puma 16.1_BOQ-Puma-Rev 2 (03June, 2008) 4 6" xfId="36169"/>
    <cellStyle name="T_NHUA TAN HOA 10-6_Du toan mau 11-2007_puma 16.1_BOQ-Puma-Rev 2 (03June, 2008) 4 6 2" xfId="36170"/>
    <cellStyle name="T_NHUA TAN HOA 10-6_Du toan mau 11-2007_puma 16.1_BOQ-Puma-Rev 2 (03June, 2008) 4 7" xfId="36172"/>
    <cellStyle name="T_NHUA TAN HOA 10-6_Du toan mau 11-2007_puma 16.1_BOQ-Puma-Rev 2 (03June, 2008) 5" xfId="13688"/>
    <cellStyle name="T_NHUA TAN HOA 10-6_Du toan mau 11-2007_puma 16.1_BOQ-Puma-Rev 2 (03June, 2008) 5 2" xfId="20425"/>
    <cellStyle name="T_NHUA TAN HOA 10-6_Du toan mau 11-2007_puma 16.1_BOQ-Puma-Rev 2 (03June, 2008) 5 2 2" xfId="20429"/>
    <cellStyle name="T_NHUA TAN HOA 10-6_Du toan mau 11-2007_puma 16.1_BOQ-Puma-Rev 2 (03June, 2008) 5 3" xfId="5937"/>
    <cellStyle name="T_NHUA TAN HOA 10-6_Du toan mau 11-2007_puma 16.1_BOQ-Puma-Rev 2 (03June, 2008) 5 3 2" xfId="4440"/>
    <cellStyle name="T_NHUA TAN HOA 10-6_Du toan mau 11-2007_puma 16.1_BOQ-Puma-Rev 2 (03June, 2008) 5 4" xfId="15733"/>
    <cellStyle name="T_NHUA TAN HOA 10-6_Du toan mau 11-2007_puma 16.1_BOQ-Puma-Rev 2 (03June, 2008) 5 4 2" xfId="10343"/>
    <cellStyle name="T_NHUA TAN HOA 10-6_Du toan mau 11-2007_puma 16.1_BOQ-Puma-Rev 2 (03June, 2008) 5 5" xfId="15740"/>
    <cellStyle name="T_NHUA TAN HOA 10-6_Du toan mau 11-2007_puma 16.1_BOQ-Puma-Rev 2 (03June, 2008) 5 5 2" xfId="15745"/>
    <cellStyle name="T_NHUA TAN HOA 10-6_Du toan mau 11-2007_puma 16.1_BOQ-Puma-Rev 2 (03June, 2008) 5 6" xfId="15749"/>
    <cellStyle name="T_NHUA TAN HOA 10-6_Du toan mau 11-2007_puma 16.1_BOQ-Puma-Rev 2 (03June, 2008) 5 6 2" xfId="15753"/>
    <cellStyle name="T_NHUA TAN HOA 10-6_Du toan mau 11-2007_puma 16.1_BOQ-Puma-Rev 2 (03June, 2008) 5 7" xfId="15759"/>
    <cellStyle name="T_NHUA TAN HOA 10-6_Du toan mau 11-2007_puma 16.1_BOQ-Puma-Rev 2 (03June, 2008) 6" xfId="36173"/>
    <cellStyle name="T_NHUA TAN HOA 10-6_Du toan mau 11-2007_puma 16.1_BOQ-Puma-Rev 2 (03June, 2008) 6 2" xfId="9467"/>
    <cellStyle name="T_NHUA TAN HOA 10-6_Du toan mau 11-2007_puma 16.1_BOQ-Puma-Rev 2 (03June, 2008) 6 2 2" xfId="9470"/>
    <cellStyle name="T_NHUA TAN HOA 10-6_Du toan mau 11-2007_puma 16.1_BOQ-Puma-Rev 2 (03June, 2008) 6 3" xfId="9475"/>
    <cellStyle name="T_NHUA TAN HOA 10-6_Du toan mau 11-2007_puma 16.1_BOQ-Puma-Rev 2 (03June, 2008) 6 3 2" xfId="29335"/>
    <cellStyle name="T_NHUA TAN HOA 10-6_Du toan mau 11-2007_puma 16.1_BOQ-Puma-Rev 2 (03June, 2008) 6 4" xfId="19741"/>
    <cellStyle name="T_NHUA TAN HOA 10-6_Du toan mau 11-2007_puma 16.1_BOQ-Puma-Rev 2 (03June, 2008) 6 4 2" xfId="36174"/>
    <cellStyle name="T_NHUA TAN HOA 10-6_Du toan mau 11-2007_puma 16.1_BOQ-Puma-Rev 2 (03June, 2008) 6 5" xfId="36175"/>
    <cellStyle name="T_NHUA TAN HOA 10-6_Du toan mau 11-2007_puma 16.1_BOQ-Puma-Rev 2 (03June, 2008) 6 5 2" xfId="36176"/>
    <cellStyle name="T_NHUA TAN HOA 10-6_Du toan mau 11-2007_puma 16.1_BOQ-Puma-Rev 2 (03June, 2008) 6 6" xfId="36177"/>
    <cellStyle name="T_NHUA TAN HOA 10-6_Du toan mau 11-2007_puma 16.1_BOQ-Puma-Rev 2 (03June, 2008) 6 6 2" xfId="36178"/>
    <cellStyle name="T_NHUA TAN HOA 10-6_Du toan mau 11-2007_puma 16.1_BOQ-Puma-Rev 2 (03June, 2008) 6 7" xfId="36179"/>
    <cellStyle name="T_NHUA TAN HOA 10-6_Du toan mau 11-2007_puma 16.1_BOQ-Puma-Rev 2 (03June, 2008) 7" xfId="36180"/>
    <cellStyle name="T_NHUA TAN HOA 10-6_Du toan mau 11-2007_puma 16.1_BOQ-Puma-Rev 2 (03June, 2008) 7 2" xfId="9510"/>
    <cellStyle name="T_NHUA TAN HOA 10-6_Du toan mau 11-2007_puma 16.1_BOQ-Puma-Rev 2 (03June, 2008) 8" xfId="4762"/>
    <cellStyle name="T_NHUA TAN HOA 10-6_Du toan mau 11-2007_puma 16.1_BOQ-Puma-Rev 2 (03June, 2008) 8 2" xfId="36181"/>
    <cellStyle name="T_NHUA TAN HOA 10-6_Du toan mau 11-2007_puma 16.1_BOQ-Puma-Rev 2 (03June, 2008) 9" xfId="36183"/>
    <cellStyle name="T_NHUA TAN HOA 10-6_Du toan mau 11-2007_puma 16.1_BOQ-Puma-Rev 2 (03June, 2008) 9 2" xfId="36184"/>
    <cellStyle name="T_NHUA TAN HOA 10-6_Du toan mau 11-2007_puma 16.1_BOQ-Puma-Rev 2 (04June, 2008)" xfId="36185"/>
    <cellStyle name="T_NHUA TAN HOA 10-6_Du toan mau 11-2007_puma 16.1_BOQ-Puma-Rev 2 (04June, 2008) 10" xfId="36186"/>
    <cellStyle name="T_NHUA TAN HOA 10-6_Du toan mau 11-2007_puma 16.1_BOQ-Puma-Rev 2 (04June, 2008) 10 2" xfId="36187"/>
    <cellStyle name="T_NHUA TAN HOA 10-6_Du toan mau 11-2007_puma 16.1_BOQ-Puma-Rev 2 (04June, 2008) 11" xfId="36188"/>
    <cellStyle name="T_NHUA TAN HOA 10-6_Du toan mau 11-2007_puma 16.1_BOQ-Puma-Rev 2 (04June, 2008) 11 2" xfId="36189"/>
    <cellStyle name="T_NHUA TAN HOA 10-6_Du toan mau 11-2007_puma 16.1_BOQ-Puma-Rev 2 (04June, 2008) 2" xfId="32120"/>
    <cellStyle name="T_NHUA TAN HOA 10-6_Du toan mau 11-2007_puma 16.1_BOQ-Puma-Rev 2 (04June, 2008) 2 2" xfId="32122"/>
    <cellStyle name="T_NHUA TAN HOA 10-6_Du toan mau 11-2007_puma 16.1_BOQ-Puma-Rev 2 (04June, 2008) 2 2 2" xfId="36190"/>
    <cellStyle name="T_NHUA TAN HOA 10-6_Du toan mau 11-2007_puma 16.1_BOQ-Puma-Rev 2 (04June, 2008) 2 2 2 2" xfId="36192"/>
    <cellStyle name="T_NHUA TAN HOA 10-6_Du toan mau 11-2007_puma 16.1_BOQ-Puma-Rev 2 (04June, 2008) 2 2 3" xfId="36194"/>
    <cellStyle name="T_NHUA TAN HOA 10-6_Du toan mau 11-2007_puma 16.1_BOQ-Puma-Rev 2 (04June, 2008) 2 2 3 2" xfId="36196"/>
    <cellStyle name="T_NHUA TAN HOA 10-6_Du toan mau 11-2007_puma 16.1_BOQ-Puma-Rev 2 (04June, 2008) 2 2 4" xfId="35744"/>
    <cellStyle name="T_NHUA TAN HOA 10-6_Du toan mau 11-2007_puma 16.1_BOQ-Puma-Rev 2 (04June, 2008) 2 2 4 2" xfId="2474"/>
    <cellStyle name="T_NHUA TAN HOA 10-6_Du toan mau 11-2007_puma 16.1_BOQ-Puma-Rev 2 (04June, 2008) 2 2 5" xfId="3959"/>
    <cellStyle name="T_NHUA TAN HOA 10-6_Du toan mau 11-2007_puma 16.1_BOQ-Puma-Rev 2 (04June, 2008) 2 2 5 2" xfId="36197"/>
    <cellStyle name="T_NHUA TAN HOA 10-6_Du toan mau 11-2007_puma 16.1_BOQ-Puma-Rev 2 (04June, 2008) 2 2 6" xfId="22461"/>
    <cellStyle name="T_NHUA TAN HOA 10-6_Du toan mau 11-2007_puma 16.1_BOQ-Puma-Rev 2 (04June, 2008) 2 2 6 2" xfId="36198"/>
    <cellStyle name="T_NHUA TAN HOA 10-6_Du toan mau 11-2007_puma 16.1_BOQ-Puma-Rev 2 (04June, 2008) 2 2 7" xfId="34828"/>
    <cellStyle name="T_NHUA TAN HOA 10-6_Du toan mau 11-2007_puma 16.1_BOQ-Puma-Rev 2 (04June, 2008) 2 3" xfId="17171"/>
    <cellStyle name="T_NHUA TAN HOA 10-6_Du toan mau 11-2007_puma 16.1_BOQ-Puma-Rev 2 (04June, 2008) 2 3 2" xfId="17206"/>
    <cellStyle name="T_NHUA TAN HOA 10-6_Du toan mau 11-2007_puma 16.1_BOQ-Puma-Rev 2 (04June, 2008) 2 3 2 2" xfId="17208"/>
    <cellStyle name="T_NHUA TAN HOA 10-6_Du toan mau 11-2007_puma 16.1_BOQ-Puma-Rev 2 (04June, 2008) 2 3 3" xfId="3186"/>
    <cellStyle name="T_NHUA TAN HOA 10-6_Du toan mau 11-2007_puma 16.1_BOQ-Puma-Rev 2 (04June, 2008) 2 3 3 2" xfId="17210"/>
    <cellStyle name="T_NHUA TAN HOA 10-6_Du toan mau 11-2007_puma 16.1_BOQ-Puma-Rev 2 (04June, 2008) 2 3 4" xfId="907"/>
    <cellStyle name="T_NHUA TAN HOA 10-6_Du toan mau 11-2007_puma 16.1_BOQ-Puma-Rev 2 (04June, 2008) 2 3 4 2" xfId="17212"/>
    <cellStyle name="T_NHUA TAN HOA 10-6_Du toan mau 11-2007_puma 16.1_BOQ-Puma-Rev 2 (04June, 2008) 2 3 5" xfId="17217"/>
    <cellStyle name="T_NHUA TAN HOA 10-6_Du toan mau 11-2007_puma 16.1_BOQ-Puma-Rev 2 (04June, 2008) 2 3 5 2" xfId="4930"/>
    <cellStyle name="T_NHUA TAN HOA 10-6_Du toan mau 11-2007_puma 16.1_BOQ-Puma-Rev 2 (04June, 2008) 2 3 6" xfId="17222"/>
    <cellStyle name="T_NHUA TAN HOA 10-6_Du toan mau 11-2007_puma 16.1_BOQ-Puma-Rev 2 (04June, 2008) 2 3 6 2" xfId="6732"/>
    <cellStyle name="T_NHUA TAN HOA 10-6_Du toan mau 11-2007_puma 16.1_BOQ-Puma-Rev 2 (04June, 2008) 2 3 7" xfId="17226"/>
    <cellStyle name="T_NHUA TAN HOA 10-6_Du toan mau 11-2007_puma 16.1_BOQ-Puma-Rev 2 (04June, 2008) 2 4" xfId="17238"/>
    <cellStyle name="T_NHUA TAN HOA 10-6_Du toan mau 11-2007_puma 16.1_BOQ-Puma-Rev 2 (04June, 2008) 2 4 2" xfId="17267"/>
    <cellStyle name="T_NHUA TAN HOA 10-6_Du toan mau 11-2007_puma 16.1_BOQ-Puma-Rev 2 (04June, 2008) 2 5" xfId="17289"/>
    <cellStyle name="T_NHUA TAN HOA 10-6_Du toan mau 11-2007_puma 16.1_BOQ-Puma-Rev 2 (04June, 2008) 2 5 2" xfId="17318"/>
    <cellStyle name="T_NHUA TAN HOA 10-6_Du toan mau 11-2007_puma 16.1_BOQ-Puma-Rev 2 (04June, 2008) 2 6" xfId="17344"/>
    <cellStyle name="T_NHUA TAN HOA 10-6_Du toan mau 11-2007_puma 16.1_BOQ-Puma-Rev 2 (04June, 2008) 2 6 2" xfId="17347"/>
    <cellStyle name="T_NHUA TAN HOA 10-6_Du toan mau 11-2007_puma 16.1_BOQ-Puma-Rev 2 (04June, 2008) 2 7" xfId="610"/>
    <cellStyle name="T_NHUA TAN HOA 10-6_Du toan mau 11-2007_puma 16.1_BOQ-Puma-Rev 2 (04June, 2008) 2 7 2" xfId="655"/>
    <cellStyle name="T_NHUA TAN HOA 10-6_Du toan mau 11-2007_puma 16.1_BOQ-Puma-Rev 2 (04June, 2008) 2 8" xfId="17349"/>
    <cellStyle name="T_NHUA TAN HOA 10-6_Du toan mau 11-2007_puma 16.1_BOQ-Puma-Rev 2 (04June, 2008) 2 8 2" xfId="13381"/>
    <cellStyle name="T_NHUA TAN HOA 10-6_Du toan mau 11-2007_puma 16.1_BOQ-Puma-Rev 2 (04June, 2008) 3" xfId="32125"/>
    <cellStyle name="T_NHUA TAN HOA 10-6_Du toan mau 11-2007_puma 16.1_BOQ-Puma-Rev 2 (04June, 2008) 3 2" xfId="32128"/>
    <cellStyle name="T_NHUA TAN HOA 10-6_Du toan mau 11-2007_puma 16.1_BOQ-Puma-Rev 2 (04June, 2008) 3 2 2" xfId="36199"/>
    <cellStyle name="T_NHUA TAN HOA 10-6_Du toan mau 11-2007_puma 16.1_BOQ-Puma-Rev 2 (04June, 2008) 3 2 2 2" xfId="26699"/>
    <cellStyle name="T_NHUA TAN HOA 10-6_Du toan mau 11-2007_puma 16.1_BOQ-Puma-Rev 2 (04June, 2008) 3 2 3" xfId="36200"/>
    <cellStyle name="T_NHUA TAN HOA 10-6_Du toan mau 11-2007_puma 16.1_BOQ-Puma-Rev 2 (04June, 2008) 3 2 3 2" xfId="19427"/>
    <cellStyle name="T_NHUA TAN HOA 10-6_Du toan mau 11-2007_puma 16.1_BOQ-Puma-Rev 2 (04June, 2008) 3 2 4" xfId="23658"/>
    <cellStyle name="T_NHUA TAN HOA 10-6_Du toan mau 11-2007_puma 16.1_BOQ-Puma-Rev 2 (04June, 2008) 3 2 4 2" xfId="36201"/>
    <cellStyle name="T_NHUA TAN HOA 10-6_Du toan mau 11-2007_puma 16.1_BOQ-Puma-Rev 2 (04June, 2008) 3 2 5" xfId="34355"/>
    <cellStyle name="T_NHUA TAN HOA 10-6_Du toan mau 11-2007_puma 16.1_BOQ-Puma-Rev 2 (04June, 2008) 3 2 5 2" xfId="36202"/>
    <cellStyle name="T_NHUA TAN HOA 10-6_Du toan mau 11-2007_puma 16.1_BOQ-Puma-Rev 2 (04June, 2008) 3 2 6" xfId="22475"/>
    <cellStyle name="T_NHUA TAN HOA 10-6_Du toan mau 11-2007_puma 16.1_BOQ-Puma-Rev 2 (04June, 2008) 3 2 6 2" xfId="36203"/>
    <cellStyle name="T_NHUA TAN HOA 10-6_Du toan mau 11-2007_puma 16.1_BOQ-Puma-Rev 2 (04June, 2008) 3 2 7" xfId="36204"/>
    <cellStyle name="T_NHUA TAN HOA 10-6_Du toan mau 11-2007_puma 16.1_BOQ-Puma-Rev 2 (04June, 2008) 3 3" xfId="17392"/>
    <cellStyle name="T_NHUA TAN HOA 10-6_Du toan mau 11-2007_puma 16.1_BOQ-Puma-Rev 2 (04June, 2008) 3 3 2" xfId="17425"/>
    <cellStyle name="T_NHUA TAN HOA 10-6_Du toan mau 11-2007_puma 16.1_BOQ-Puma-Rev 2 (04June, 2008) 3 3 2 2" xfId="17430"/>
    <cellStyle name="T_NHUA TAN HOA 10-6_Du toan mau 11-2007_puma 16.1_BOQ-Puma-Rev 2 (04June, 2008) 3 3 3" xfId="17432"/>
    <cellStyle name="T_NHUA TAN HOA 10-6_Du toan mau 11-2007_puma 16.1_BOQ-Puma-Rev 2 (04June, 2008) 3 3 3 2" xfId="17436"/>
    <cellStyle name="T_NHUA TAN HOA 10-6_Du toan mau 11-2007_puma 16.1_BOQ-Puma-Rev 2 (04June, 2008) 3 3 4" xfId="17438"/>
    <cellStyle name="T_NHUA TAN HOA 10-6_Du toan mau 11-2007_puma 16.1_BOQ-Puma-Rev 2 (04June, 2008) 3 3 4 2" xfId="17440"/>
    <cellStyle name="T_NHUA TAN HOA 10-6_Du toan mau 11-2007_puma 16.1_BOQ-Puma-Rev 2 (04June, 2008) 3 3 5" xfId="5825"/>
    <cellStyle name="T_NHUA TAN HOA 10-6_Du toan mau 11-2007_puma 16.1_BOQ-Puma-Rev 2 (04June, 2008) 3 3 5 2" xfId="4403"/>
    <cellStyle name="T_NHUA TAN HOA 10-6_Du toan mau 11-2007_puma 16.1_BOQ-Puma-Rev 2 (04June, 2008) 3 3 6" xfId="17444"/>
    <cellStyle name="T_NHUA TAN HOA 10-6_Du toan mau 11-2007_puma 16.1_BOQ-Puma-Rev 2 (04June, 2008) 3 3 6 2" xfId="17446"/>
    <cellStyle name="T_NHUA TAN HOA 10-6_Du toan mau 11-2007_puma 16.1_BOQ-Puma-Rev 2 (04June, 2008) 3 3 7" xfId="17448"/>
    <cellStyle name="T_NHUA TAN HOA 10-6_Du toan mau 11-2007_puma 16.1_BOQ-Puma-Rev 2 (04June, 2008) 3 4" xfId="17453"/>
    <cellStyle name="T_NHUA TAN HOA 10-6_Du toan mau 11-2007_puma 16.1_BOQ-Puma-Rev 2 (04June, 2008) 3 4 2" xfId="17466"/>
    <cellStyle name="T_NHUA TAN HOA 10-6_Du toan mau 11-2007_puma 16.1_BOQ-Puma-Rev 2 (04June, 2008) 3 5" xfId="17494"/>
    <cellStyle name="T_NHUA TAN HOA 10-6_Du toan mau 11-2007_puma 16.1_BOQ-Puma-Rev 2 (04June, 2008) 3 5 2" xfId="17526"/>
    <cellStyle name="T_NHUA TAN HOA 10-6_Du toan mau 11-2007_puma 16.1_BOQ-Puma-Rev 2 (04June, 2008) 3 6" xfId="17565"/>
    <cellStyle name="T_NHUA TAN HOA 10-6_Du toan mau 11-2007_puma 16.1_BOQ-Puma-Rev 2 (04June, 2008) 3 6 2" xfId="17567"/>
    <cellStyle name="T_NHUA TAN HOA 10-6_Du toan mau 11-2007_puma 16.1_BOQ-Puma-Rev 2 (04June, 2008) 3 7" xfId="9629"/>
    <cellStyle name="T_NHUA TAN HOA 10-6_Du toan mau 11-2007_puma 16.1_BOQ-Puma-Rev 2 (04June, 2008) 3 7 2" xfId="17569"/>
    <cellStyle name="T_NHUA TAN HOA 10-6_Du toan mau 11-2007_puma 16.1_BOQ-Puma-Rev 2 (04June, 2008) 3 8" xfId="17572"/>
    <cellStyle name="T_NHUA TAN HOA 10-6_Du toan mau 11-2007_puma 16.1_BOQ-Puma-Rev 2 (04June, 2008) 3 8 2" xfId="17575"/>
    <cellStyle name="T_NHUA TAN HOA 10-6_Du toan mau 11-2007_puma 16.1_BOQ-Puma-Rev 2 (04June, 2008) 4" xfId="32130"/>
    <cellStyle name="T_NHUA TAN HOA 10-6_Du toan mau 11-2007_puma 16.1_BOQ-Puma-Rev 2 (04June, 2008) 4 2" xfId="36205"/>
    <cellStyle name="T_NHUA TAN HOA 10-6_Du toan mau 11-2007_puma 16.1_BOQ-Puma-Rev 2 (04June, 2008) 4 2 2" xfId="29918"/>
    <cellStyle name="T_NHUA TAN HOA 10-6_Du toan mau 11-2007_puma 16.1_BOQ-Puma-Rev 2 (04June, 2008) 4 3" xfId="17583"/>
    <cellStyle name="T_NHUA TAN HOA 10-6_Du toan mau 11-2007_puma 16.1_BOQ-Puma-Rev 2 (04June, 2008) 4 3 2" xfId="22303"/>
    <cellStyle name="T_NHUA TAN HOA 10-6_Du toan mau 11-2007_puma 16.1_BOQ-Puma-Rev 2 (04June, 2008) 4 4" xfId="36207"/>
    <cellStyle name="T_NHUA TAN HOA 10-6_Du toan mau 11-2007_puma 16.1_BOQ-Puma-Rev 2 (04June, 2008) 4 4 2" xfId="36208"/>
    <cellStyle name="T_NHUA TAN HOA 10-6_Du toan mau 11-2007_puma 16.1_BOQ-Puma-Rev 2 (04June, 2008) 4 5" xfId="36209"/>
    <cellStyle name="T_NHUA TAN HOA 10-6_Du toan mau 11-2007_puma 16.1_BOQ-Puma-Rev 2 (04June, 2008) 4 5 2" xfId="36210"/>
    <cellStyle name="T_NHUA TAN HOA 10-6_Du toan mau 11-2007_puma 16.1_BOQ-Puma-Rev 2 (04June, 2008) 4 6" xfId="36211"/>
    <cellStyle name="T_NHUA TAN HOA 10-6_Du toan mau 11-2007_puma 16.1_BOQ-Puma-Rev 2 (04June, 2008) 4 6 2" xfId="36212"/>
    <cellStyle name="T_NHUA TAN HOA 10-6_Du toan mau 11-2007_puma 16.1_BOQ-Puma-Rev 2 (04June, 2008) 4 7" xfId="36213"/>
    <cellStyle name="T_NHUA TAN HOA 10-6_Du toan mau 11-2007_puma 16.1_BOQ-Puma-Rev 2 (04June, 2008) 5" xfId="36214"/>
    <cellStyle name="T_NHUA TAN HOA 10-6_Du toan mau 11-2007_puma 16.1_BOQ-Puma-Rev 2 (04June, 2008) 5 2" xfId="36215"/>
    <cellStyle name="T_NHUA TAN HOA 10-6_Du toan mau 11-2007_puma 16.1_BOQ-Puma-Rev 2 (04June, 2008) 5 2 2" xfId="18652"/>
    <cellStyle name="T_NHUA TAN HOA 10-6_Du toan mau 11-2007_puma 16.1_BOQ-Puma-Rev 2 (04June, 2008) 5 3" xfId="17585"/>
    <cellStyle name="T_NHUA TAN HOA 10-6_Du toan mau 11-2007_puma 16.1_BOQ-Puma-Rev 2 (04June, 2008) 5 3 2" xfId="24554"/>
    <cellStyle name="T_NHUA TAN HOA 10-6_Du toan mau 11-2007_puma 16.1_BOQ-Puma-Rev 2 (04June, 2008) 5 4" xfId="36216"/>
    <cellStyle name="T_NHUA TAN HOA 10-6_Du toan mau 11-2007_puma 16.1_BOQ-Puma-Rev 2 (04June, 2008) 5 4 2" xfId="24567"/>
    <cellStyle name="T_NHUA TAN HOA 10-6_Du toan mau 11-2007_puma 16.1_BOQ-Puma-Rev 2 (04June, 2008) 5 5" xfId="8058"/>
    <cellStyle name="T_NHUA TAN HOA 10-6_Du toan mau 11-2007_puma 16.1_BOQ-Puma-Rev 2 (04June, 2008) 5 5 2" xfId="24584"/>
    <cellStyle name="T_NHUA TAN HOA 10-6_Du toan mau 11-2007_puma 16.1_BOQ-Puma-Rev 2 (04June, 2008) 5 6" xfId="8063"/>
    <cellStyle name="T_NHUA TAN HOA 10-6_Du toan mau 11-2007_puma 16.1_BOQ-Puma-Rev 2 (04June, 2008) 5 6 2" xfId="36217"/>
    <cellStyle name="T_NHUA TAN HOA 10-6_Du toan mau 11-2007_puma 16.1_BOQ-Puma-Rev 2 (04June, 2008) 5 7" xfId="36218"/>
    <cellStyle name="T_NHUA TAN HOA 10-6_Du toan mau 11-2007_puma 16.1_BOQ-Puma-Rev 2 (04June, 2008) 6" xfId="26442"/>
    <cellStyle name="T_NHUA TAN HOA 10-6_Du toan mau 11-2007_puma 16.1_BOQ-Puma-Rev 2 (04June, 2008) 6 2" xfId="27600"/>
    <cellStyle name="T_NHUA TAN HOA 10-6_Du toan mau 11-2007_puma 16.1_BOQ-Puma-Rev 2 (04June, 2008) 6 2 2" xfId="16153"/>
    <cellStyle name="T_NHUA TAN HOA 10-6_Du toan mau 11-2007_puma 16.1_BOQ-Puma-Rev 2 (04June, 2008) 6 3" xfId="1076"/>
    <cellStyle name="T_NHUA TAN HOA 10-6_Du toan mau 11-2007_puma 16.1_BOQ-Puma-Rev 2 (04June, 2008) 6 3 2" xfId="20385"/>
    <cellStyle name="T_NHUA TAN HOA 10-6_Du toan mau 11-2007_puma 16.1_BOQ-Puma-Rev 2 (04June, 2008) 6 4" xfId="36219"/>
    <cellStyle name="T_NHUA TAN HOA 10-6_Du toan mau 11-2007_puma 16.1_BOQ-Puma-Rev 2 (04June, 2008) 6 4 2" xfId="10289"/>
    <cellStyle name="T_NHUA TAN HOA 10-6_Du toan mau 11-2007_puma 16.1_BOQ-Puma-Rev 2 (04June, 2008) 6 5" xfId="36220"/>
    <cellStyle name="T_NHUA TAN HOA 10-6_Du toan mau 11-2007_puma 16.1_BOQ-Puma-Rev 2 (04June, 2008) 6 5 2" xfId="24664"/>
    <cellStyle name="T_NHUA TAN HOA 10-6_Du toan mau 11-2007_puma 16.1_BOQ-Puma-Rev 2 (04June, 2008) 6 6" xfId="36221"/>
    <cellStyle name="T_NHUA TAN HOA 10-6_Du toan mau 11-2007_puma 16.1_BOQ-Puma-Rev 2 (04June, 2008) 6 6 2" xfId="31825"/>
    <cellStyle name="T_NHUA TAN HOA 10-6_Du toan mau 11-2007_puma 16.1_BOQ-Puma-Rev 2 (04June, 2008) 6 7" xfId="36222"/>
    <cellStyle name="T_NHUA TAN HOA 10-6_Du toan mau 11-2007_puma 16.1_BOQ-Puma-Rev 2 (04June, 2008) 7" xfId="23278"/>
    <cellStyle name="T_NHUA TAN HOA 10-6_Du toan mau 11-2007_puma 16.1_BOQ-Puma-Rev 2 (04June, 2008) 7 2" xfId="23281"/>
    <cellStyle name="T_NHUA TAN HOA 10-6_Du toan mau 11-2007_puma 16.1_BOQ-Puma-Rev 2 (04June, 2008) 8" xfId="16655"/>
    <cellStyle name="T_NHUA TAN HOA 10-6_Du toan mau 11-2007_puma 16.1_BOQ-Puma-Rev 2 (04June, 2008) 8 2" xfId="23284"/>
    <cellStyle name="T_NHUA TAN HOA 10-6_Du toan mau 11-2007_puma 16.1_BOQ-Puma-Rev 2 (04June, 2008) 9" xfId="13597"/>
    <cellStyle name="T_NHUA TAN HOA 10-6_Du toan mau 11-2007_puma 16.1_BOQ-Puma-Rev 2 (04June, 2008) 9 2" xfId="23287"/>
    <cellStyle name="T_NHUA TAN HOA 10-6_Du toan mau 11-2007_puma 16.1_BOQ-Puma-Rev 3" xfId="21344"/>
    <cellStyle name="T_NHUA TAN HOA 10-6_Du toan mau 11-2007_puma 16.1_BOQ-Puma-Rev 3 10" xfId="21490"/>
    <cellStyle name="T_NHUA TAN HOA 10-6_Du toan mau 11-2007_puma 16.1_BOQ-Puma-Rev 3 10 2" xfId="32511"/>
    <cellStyle name="T_NHUA TAN HOA 10-6_Du toan mau 11-2007_puma 16.1_BOQ-Puma-Rev 3 11" xfId="32513"/>
    <cellStyle name="T_NHUA TAN HOA 10-6_Du toan mau 11-2007_puma 16.1_BOQ-Puma-Rev 3 11 2" xfId="32515"/>
    <cellStyle name="T_NHUA TAN HOA 10-6_Du toan mau 11-2007_puma 16.1_BOQ-Puma-Rev 3 2" xfId="36223"/>
    <cellStyle name="T_NHUA TAN HOA 10-6_Du toan mau 11-2007_puma 16.1_BOQ-Puma-Rev 3 2 2" xfId="36224"/>
    <cellStyle name="T_NHUA TAN HOA 10-6_Du toan mau 11-2007_puma 16.1_BOQ-Puma-Rev 3 2 2 2" xfId="36225"/>
    <cellStyle name="T_NHUA TAN HOA 10-6_Du toan mau 11-2007_puma 16.1_BOQ-Puma-Rev 3 2 2 2 2" xfId="6309"/>
    <cellStyle name="T_NHUA TAN HOA 10-6_Du toan mau 11-2007_puma 16.1_BOQ-Puma-Rev 3 2 2 3" xfId="14917"/>
    <cellStyle name="T_NHUA TAN HOA 10-6_Du toan mau 11-2007_puma 16.1_BOQ-Puma-Rev 3 2 2 3 2" xfId="36226"/>
    <cellStyle name="T_NHUA TAN HOA 10-6_Du toan mau 11-2007_puma 16.1_BOQ-Puma-Rev 3 2 2 4" xfId="36227"/>
    <cellStyle name="T_NHUA TAN HOA 10-6_Du toan mau 11-2007_puma 16.1_BOQ-Puma-Rev 3 2 2 4 2" xfId="26324"/>
    <cellStyle name="T_NHUA TAN HOA 10-6_Du toan mau 11-2007_puma 16.1_BOQ-Puma-Rev 3 2 2 5" xfId="36228"/>
    <cellStyle name="T_NHUA TAN HOA 10-6_Du toan mau 11-2007_puma 16.1_BOQ-Puma-Rev 3 2 2 5 2" xfId="26335"/>
    <cellStyle name="T_NHUA TAN HOA 10-6_Du toan mau 11-2007_puma 16.1_BOQ-Puma-Rev 3 2 2 6" xfId="33887"/>
    <cellStyle name="T_NHUA TAN HOA 10-6_Du toan mau 11-2007_puma 16.1_BOQ-Puma-Rev 3 2 2 6 2" xfId="6539"/>
    <cellStyle name="T_NHUA TAN HOA 10-6_Du toan mau 11-2007_puma 16.1_BOQ-Puma-Rev 3 2 2 7" xfId="23679"/>
    <cellStyle name="T_NHUA TAN HOA 10-6_Du toan mau 11-2007_puma 16.1_BOQ-Puma-Rev 3 2 3" xfId="36229"/>
    <cellStyle name="T_NHUA TAN HOA 10-6_Du toan mau 11-2007_puma 16.1_BOQ-Puma-Rev 3 2 3 2" xfId="36230"/>
    <cellStyle name="T_NHUA TAN HOA 10-6_Du toan mau 11-2007_puma 16.1_BOQ-Puma-Rev 3 2 3 2 2" xfId="16753"/>
    <cellStyle name="T_NHUA TAN HOA 10-6_Du toan mau 11-2007_puma 16.1_BOQ-Puma-Rev 3 2 3 3" xfId="14920"/>
    <cellStyle name="T_NHUA TAN HOA 10-6_Du toan mau 11-2007_puma 16.1_BOQ-Puma-Rev 3 2 3 3 2" xfId="5461"/>
    <cellStyle name="T_NHUA TAN HOA 10-6_Du toan mau 11-2007_puma 16.1_BOQ-Puma-Rev 3 2 3 4" xfId="36231"/>
    <cellStyle name="T_NHUA TAN HOA 10-6_Du toan mau 11-2007_puma 16.1_BOQ-Puma-Rev 3 2 3 4 2" xfId="36233"/>
    <cellStyle name="T_NHUA TAN HOA 10-6_Du toan mau 11-2007_puma 16.1_BOQ-Puma-Rev 3 2 3 5" xfId="18260"/>
    <cellStyle name="T_NHUA TAN HOA 10-6_Du toan mau 11-2007_puma 16.1_BOQ-Puma-Rev 3 2 3 5 2" xfId="24195"/>
    <cellStyle name="T_NHUA TAN HOA 10-6_Du toan mau 11-2007_puma 16.1_BOQ-Puma-Rev 3 2 3 6" xfId="33889"/>
    <cellStyle name="T_NHUA TAN HOA 10-6_Du toan mau 11-2007_puma 16.1_BOQ-Puma-Rev 3 2 3 6 2" xfId="3420"/>
    <cellStyle name="T_NHUA TAN HOA 10-6_Du toan mau 11-2007_puma 16.1_BOQ-Puma-Rev 3 2 3 7" xfId="23685"/>
    <cellStyle name="T_NHUA TAN HOA 10-6_Du toan mau 11-2007_puma 16.1_BOQ-Puma-Rev 3 2 4" xfId="36235"/>
    <cellStyle name="T_NHUA TAN HOA 10-6_Du toan mau 11-2007_puma 16.1_BOQ-Puma-Rev 3 2 4 2" xfId="36236"/>
    <cellStyle name="T_NHUA TAN HOA 10-6_Du toan mau 11-2007_puma 16.1_BOQ-Puma-Rev 3 2 5" xfId="34195"/>
    <cellStyle name="T_NHUA TAN HOA 10-6_Du toan mau 11-2007_puma 16.1_BOQ-Puma-Rev 3 2 5 2" xfId="33338"/>
    <cellStyle name="T_NHUA TAN HOA 10-6_Du toan mau 11-2007_puma 16.1_BOQ-Puma-Rev 3 2 6" xfId="34198"/>
    <cellStyle name="T_NHUA TAN HOA 10-6_Du toan mau 11-2007_puma 16.1_BOQ-Puma-Rev 3 2 6 2" xfId="33348"/>
    <cellStyle name="T_NHUA TAN HOA 10-6_Du toan mau 11-2007_puma 16.1_BOQ-Puma-Rev 3 2 7" xfId="11695"/>
    <cellStyle name="T_NHUA TAN HOA 10-6_Du toan mau 11-2007_puma 16.1_BOQ-Puma-Rev 3 2 7 2" xfId="34200"/>
    <cellStyle name="T_NHUA TAN HOA 10-6_Du toan mau 11-2007_puma 16.1_BOQ-Puma-Rev 3 2 8" xfId="34202"/>
    <cellStyle name="T_NHUA TAN HOA 10-6_Du toan mau 11-2007_puma 16.1_BOQ-Puma-Rev 3 2 8 2" xfId="34206"/>
    <cellStyle name="T_NHUA TAN HOA 10-6_Du toan mau 11-2007_puma 16.1_BOQ-Puma-Rev 3 3" xfId="8071"/>
    <cellStyle name="T_NHUA TAN HOA 10-6_Du toan mau 11-2007_puma 16.1_BOQ-Puma-Rev 3 3 2" xfId="36238"/>
    <cellStyle name="T_NHUA TAN HOA 10-6_Du toan mau 11-2007_puma 16.1_BOQ-Puma-Rev 3 3 2 2" xfId="36239"/>
    <cellStyle name="T_NHUA TAN HOA 10-6_Du toan mau 11-2007_puma 16.1_BOQ-Puma-Rev 3 3 2 2 2" xfId="36240"/>
    <cellStyle name="T_NHUA TAN HOA 10-6_Du toan mau 11-2007_puma 16.1_BOQ-Puma-Rev 3 3 2 3" xfId="32362"/>
    <cellStyle name="T_NHUA TAN HOA 10-6_Du toan mau 11-2007_puma 16.1_BOQ-Puma-Rev 3 3 2 3 2" xfId="32364"/>
    <cellStyle name="T_NHUA TAN HOA 10-6_Du toan mau 11-2007_puma 16.1_BOQ-Puma-Rev 3 3 2 4" xfId="32366"/>
    <cellStyle name="T_NHUA TAN HOA 10-6_Du toan mau 11-2007_puma 16.1_BOQ-Puma-Rev 3 3 2 4 2" xfId="32099"/>
    <cellStyle name="T_NHUA TAN HOA 10-6_Du toan mau 11-2007_puma 16.1_BOQ-Puma-Rev 3 3 2 5" xfId="23196"/>
    <cellStyle name="T_NHUA TAN HOA 10-6_Du toan mau 11-2007_puma 16.1_BOQ-Puma-Rev 3 3 2 5 2" xfId="32368"/>
    <cellStyle name="T_NHUA TAN HOA 10-6_Du toan mau 11-2007_puma 16.1_BOQ-Puma-Rev 3 3 2 6" xfId="32372"/>
    <cellStyle name="T_NHUA TAN HOA 10-6_Du toan mau 11-2007_puma 16.1_BOQ-Puma-Rev 3 3 2 6 2" xfId="32375"/>
    <cellStyle name="T_NHUA TAN HOA 10-6_Du toan mau 11-2007_puma 16.1_BOQ-Puma-Rev 3 3 2 7" xfId="32377"/>
    <cellStyle name="T_NHUA TAN HOA 10-6_Du toan mau 11-2007_puma 16.1_BOQ-Puma-Rev 3 3 3" xfId="36241"/>
    <cellStyle name="T_NHUA TAN HOA 10-6_Du toan mau 11-2007_puma 16.1_BOQ-Puma-Rev 3 3 3 2" xfId="36242"/>
    <cellStyle name="T_NHUA TAN HOA 10-6_Du toan mau 11-2007_puma 16.1_BOQ-Puma-Rev 3 3 3 2 2" xfId="36243"/>
    <cellStyle name="T_NHUA TAN HOA 10-6_Du toan mau 11-2007_puma 16.1_BOQ-Puma-Rev 3 3 3 3" xfId="32382"/>
    <cellStyle name="T_NHUA TAN HOA 10-6_Du toan mau 11-2007_puma 16.1_BOQ-Puma-Rev 3 3 3 3 2" xfId="32384"/>
    <cellStyle name="T_NHUA TAN HOA 10-6_Du toan mau 11-2007_puma 16.1_BOQ-Puma-Rev 3 3 3 4" xfId="32387"/>
    <cellStyle name="T_NHUA TAN HOA 10-6_Du toan mau 11-2007_puma 16.1_BOQ-Puma-Rev 3 3 3 4 2" xfId="32390"/>
    <cellStyle name="T_NHUA TAN HOA 10-6_Du toan mau 11-2007_puma 16.1_BOQ-Puma-Rev 3 3 3 5" xfId="23199"/>
    <cellStyle name="T_NHUA TAN HOA 10-6_Du toan mau 11-2007_puma 16.1_BOQ-Puma-Rev 3 3 3 5 2" xfId="32392"/>
    <cellStyle name="T_NHUA TAN HOA 10-6_Du toan mau 11-2007_puma 16.1_BOQ-Puma-Rev 3 3 3 6" xfId="32396"/>
    <cellStyle name="T_NHUA TAN HOA 10-6_Du toan mau 11-2007_puma 16.1_BOQ-Puma-Rev 3 3 3 6 2" xfId="15769"/>
    <cellStyle name="T_NHUA TAN HOA 10-6_Du toan mau 11-2007_puma 16.1_BOQ-Puma-Rev 3 3 3 7" xfId="32398"/>
    <cellStyle name="T_NHUA TAN HOA 10-6_Du toan mau 11-2007_puma 16.1_BOQ-Puma-Rev 3 3 4" xfId="36244"/>
    <cellStyle name="T_NHUA TAN HOA 10-6_Du toan mau 11-2007_puma 16.1_BOQ-Puma-Rev 3 3 4 2" xfId="36245"/>
    <cellStyle name="T_NHUA TAN HOA 10-6_Du toan mau 11-2007_puma 16.1_BOQ-Puma-Rev 3 3 5" xfId="34213"/>
    <cellStyle name="T_NHUA TAN HOA 10-6_Du toan mau 11-2007_puma 16.1_BOQ-Puma-Rev 3 3 5 2" xfId="8449"/>
    <cellStyle name="T_NHUA TAN HOA 10-6_Du toan mau 11-2007_puma 16.1_BOQ-Puma-Rev 3 3 6" xfId="34216"/>
    <cellStyle name="T_NHUA TAN HOA 10-6_Du toan mau 11-2007_puma 16.1_BOQ-Puma-Rev 3 3 6 2" xfId="34218"/>
    <cellStyle name="T_NHUA TAN HOA 10-6_Du toan mau 11-2007_puma 16.1_BOQ-Puma-Rev 3 3 7" xfId="11699"/>
    <cellStyle name="T_NHUA TAN HOA 10-6_Du toan mau 11-2007_puma 16.1_BOQ-Puma-Rev 3 3 7 2" xfId="34220"/>
    <cellStyle name="T_NHUA TAN HOA 10-6_Du toan mau 11-2007_puma 16.1_BOQ-Puma-Rev 3 3 8" xfId="34222"/>
    <cellStyle name="T_NHUA TAN HOA 10-6_Du toan mau 11-2007_puma 16.1_BOQ-Puma-Rev 3 3 8 2" xfId="34226"/>
    <cellStyle name="T_NHUA TAN HOA 10-6_Du toan mau 11-2007_puma 16.1_BOQ-Puma-Rev 3 4" xfId="19154"/>
    <cellStyle name="T_NHUA TAN HOA 10-6_Du toan mau 11-2007_puma 16.1_BOQ-Puma-Rev 3 4 2" xfId="36247"/>
    <cellStyle name="T_NHUA TAN HOA 10-6_Du toan mau 11-2007_puma 16.1_BOQ-Puma-Rev 3 4 2 2" xfId="32431"/>
    <cellStyle name="T_NHUA TAN HOA 10-6_Du toan mau 11-2007_puma 16.1_BOQ-Puma-Rev 3 4 3" xfId="36248"/>
    <cellStyle name="T_NHUA TAN HOA 10-6_Du toan mau 11-2007_puma 16.1_BOQ-Puma-Rev 3 4 3 2" xfId="36249"/>
    <cellStyle name="T_NHUA TAN HOA 10-6_Du toan mau 11-2007_puma 16.1_BOQ-Puma-Rev 3 4 4" xfId="36250"/>
    <cellStyle name="T_NHUA TAN HOA 10-6_Du toan mau 11-2007_puma 16.1_BOQ-Puma-Rev 3 4 4 2" xfId="36251"/>
    <cellStyle name="T_NHUA TAN HOA 10-6_Du toan mau 11-2007_puma 16.1_BOQ-Puma-Rev 3 4 5" xfId="34232"/>
    <cellStyle name="T_NHUA TAN HOA 10-6_Du toan mau 11-2007_puma 16.1_BOQ-Puma-Rev 3 4 5 2" xfId="36252"/>
    <cellStyle name="T_NHUA TAN HOA 10-6_Du toan mau 11-2007_puma 16.1_BOQ-Puma-Rev 3 4 6" xfId="36253"/>
    <cellStyle name="T_NHUA TAN HOA 10-6_Du toan mau 11-2007_puma 16.1_BOQ-Puma-Rev 3 4 6 2" xfId="36254"/>
    <cellStyle name="T_NHUA TAN HOA 10-6_Du toan mau 11-2007_puma 16.1_BOQ-Puma-Rev 3 4 7" xfId="11702"/>
    <cellStyle name="T_NHUA TAN HOA 10-6_Du toan mau 11-2007_puma 16.1_BOQ-Puma-Rev 3 5" xfId="36256"/>
    <cellStyle name="T_NHUA TAN HOA 10-6_Du toan mau 11-2007_puma 16.1_BOQ-Puma-Rev 3 5 2" xfId="36258"/>
    <cellStyle name="T_NHUA TAN HOA 10-6_Du toan mau 11-2007_puma 16.1_BOQ-Puma-Rev 3 5 2 2" xfId="32463"/>
    <cellStyle name="T_NHUA TAN HOA 10-6_Du toan mau 11-2007_puma 16.1_BOQ-Puma-Rev 3 5 3" xfId="36259"/>
    <cellStyle name="T_NHUA TAN HOA 10-6_Du toan mau 11-2007_puma 16.1_BOQ-Puma-Rev 3 5 3 2" xfId="36260"/>
    <cellStyle name="T_NHUA TAN HOA 10-6_Du toan mau 11-2007_puma 16.1_BOQ-Puma-Rev 3 5 4" xfId="17796"/>
    <cellStyle name="T_NHUA TAN HOA 10-6_Du toan mau 11-2007_puma 16.1_BOQ-Puma-Rev 3 5 4 2" xfId="36261"/>
    <cellStyle name="T_NHUA TAN HOA 10-6_Du toan mau 11-2007_puma 16.1_BOQ-Puma-Rev 3 5 5" xfId="22034"/>
    <cellStyle name="T_NHUA TAN HOA 10-6_Du toan mau 11-2007_puma 16.1_BOQ-Puma-Rev 3 5 5 2" xfId="16841"/>
    <cellStyle name="T_NHUA TAN HOA 10-6_Du toan mau 11-2007_puma 16.1_BOQ-Puma-Rev 3 5 6" xfId="4595"/>
    <cellStyle name="T_NHUA TAN HOA 10-6_Du toan mau 11-2007_puma 16.1_BOQ-Puma-Rev 3 5 6 2" xfId="36262"/>
    <cellStyle name="T_NHUA TAN HOA 10-6_Du toan mau 11-2007_puma 16.1_BOQ-Puma-Rev 3 5 7" xfId="11707"/>
    <cellStyle name="T_NHUA TAN HOA 10-6_Du toan mau 11-2007_puma 16.1_BOQ-Puma-Rev 3 6" xfId="36265"/>
    <cellStyle name="T_NHUA TAN HOA 10-6_Du toan mau 11-2007_puma 16.1_BOQ-Puma-Rev 3 6 2" xfId="36267"/>
    <cellStyle name="T_NHUA TAN HOA 10-6_Du toan mau 11-2007_puma 16.1_BOQ-Puma-Rev 3 6 2 2" xfId="33531"/>
    <cellStyle name="T_NHUA TAN HOA 10-6_Du toan mau 11-2007_puma 16.1_BOQ-Puma-Rev 3 6 3" xfId="36268"/>
    <cellStyle name="T_NHUA TAN HOA 10-6_Du toan mau 11-2007_puma 16.1_BOQ-Puma-Rev 3 6 3 2" xfId="11465"/>
    <cellStyle name="T_NHUA TAN HOA 10-6_Du toan mau 11-2007_puma 16.1_BOQ-Puma-Rev 3 6 4" xfId="4775"/>
    <cellStyle name="T_NHUA TAN HOA 10-6_Du toan mau 11-2007_puma 16.1_BOQ-Puma-Rev 3 6 4 2" xfId="17523"/>
    <cellStyle name="T_NHUA TAN HOA 10-6_Du toan mau 11-2007_puma 16.1_BOQ-Puma-Rev 3 6 5" xfId="22669"/>
    <cellStyle name="T_NHUA TAN HOA 10-6_Du toan mau 11-2007_puma 16.1_BOQ-Puma-Rev 3 6 5 2" xfId="21837"/>
    <cellStyle name="T_NHUA TAN HOA 10-6_Du toan mau 11-2007_puma 16.1_BOQ-Puma-Rev 3 6 6" xfId="36269"/>
    <cellStyle name="T_NHUA TAN HOA 10-6_Du toan mau 11-2007_puma 16.1_BOQ-Puma-Rev 3 6 6 2" xfId="21865"/>
    <cellStyle name="T_NHUA TAN HOA 10-6_Du toan mau 11-2007_puma 16.1_BOQ-Puma-Rev 3 6 7" xfId="36270"/>
    <cellStyle name="T_NHUA TAN HOA 10-6_Du toan mau 11-2007_puma 16.1_BOQ-Puma-Rev 3 7" xfId="36272"/>
    <cellStyle name="T_NHUA TAN HOA 10-6_Du toan mau 11-2007_puma 16.1_BOQ-Puma-Rev 3 7 2" xfId="36274"/>
    <cellStyle name="T_NHUA TAN HOA 10-6_Du toan mau 11-2007_puma 16.1_BOQ-Puma-Rev 3 8" xfId="36276"/>
    <cellStyle name="T_NHUA TAN HOA 10-6_Du toan mau 11-2007_puma 16.1_BOQ-Puma-Rev 3 8 2" xfId="36277"/>
    <cellStyle name="T_NHUA TAN HOA 10-6_Du toan mau 11-2007_puma 16.1_BOQ-Puma-Rev 3 9" xfId="36278"/>
    <cellStyle name="T_NHUA TAN HOA 10-6_Du toan mau 11-2007_puma 16.1_BOQ-Puma-Rev 3 9 2" xfId="36279"/>
    <cellStyle name="T_NHUA TAN HOA 10-6_Du toan mau 11-2007_puma 16.1_BOQ-Puma-Update (02July, 2008)-R1" xfId="6567"/>
    <cellStyle name="T_NHUA TAN HOA 10-6_Du toan mau 11-2007_puma 16.1_BOQ-Puma-Update (02July, 2008)-R1 10" xfId="33221"/>
    <cellStyle name="T_NHUA TAN HOA 10-6_Du toan mau 11-2007_puma 16.1_BOQ-Puma-Update (02July, 2008)-R1 10 2" xfId="8452"/>
    <cellStyle name="T_NHUA TAN HOA 10-6_Du toan mau 11-2007_puma 16.1_BOQ-Puma-Update (02July, 2008)-R1 11" xfId="36280"/>
    <cellStyle name="T_NHUA TAN HOA 10-6_Du toan mau 11-2007_puma 16.1_BOQ-Puma-Update (02July, 2008)-R1 11 2" xfId="36281"/>
    <cellStyle name="T_NHUA TAN HOA 10-6_Du toan mau 11-2007_puma 16.1_BOQ-Puma-Update (02July, 2008)-R1 2" xfId="10553"/>
    <cellStyle name="T_NHUA TAN HOA 10-6_Du toan mau 11-2007_puma 16.1_BOQ-Puma-Update (02July, 2008)-R1 2 2" xfId="4507"/>
    <cellStyle name="T_NHUA TAN HOA 10-6_Du toan mau 11-2007_puma 16.1_BOQ-Puma-Update (02July, 2008)-R1 2 2 2" xfId="36282"/>
    <cellStyle name="T_NHUA TAN HOA 10-6_Du toan mau 11-2007_puma 16.1_BOQ-Puma-Update (02July, 2008)-R1 2 2 2 2" xfId="21082"/>
    <cellStyle name="T_NHUA TAN HOA 10-6_Du toan mau 11-2007_puma 16.1_BOQ-Puma-Update (02July, 2008)-R1 2 2 3" xfId="36283"/>
    <cellStyle name="T_NHUA TAN HOA 10-6_Du toan mau 11-2007_puma 16.1_BOQ-Puma-Update (02July, 2008)-R1 2 2 3 2" xfId="21110"/>
    <cellStyle name="T_NHUA TAN HOA 10-6_Du toan mau 11-2007_puma 16.1_BOQ-Puma-Update (02July, 2008)-R1 2 2 4" xfId="36284"/>
    <cellStyle name="T_NHUA TAN HOA 10-6_Du toan mau 11-2007_puma 16.1_BOQ-Puma-Update (02July, 2008)-R1 2 2 4 2" xfId="21129"/>
    <cellStyle name="T_NHUA TAN HOA 10-6_Du toan mau 11-2007_puma 16.1_BOQ-Puma-Update (02July, 2008)-R1 2 2 5" xfId="15918"/>
    <cellStyle name="T_NHUA TAN HOA 10-6_Du toan mau 11-2007_puma 16.1_BOQ-Puma-Update (02July, 2008)-R1 2 2 5 2" xfId="21152"/>
    <cellStyle name="T_NHUA TAN HOA 10-6_Du toan mau 11-2007_puma 16.1_BOQ-Puma-Update (02July, 2008)-R1 2 2 6" xfId="36285"/>
    <cellStyle name="T_NHUA TAN HOA 10-6_Du toan mau 11-2007_puma 16.1_BOQ-Puma-Update (02July, 2008)-R1 2 2 6 2" xfId="32260"/>
    <cellStyle name="T_NHUA TAN HOA 10-6_Du toan mau 11-2007_puma 16.1_BOQ-Puma-Update (02July, 2008)-R1 2 2 7" xfId="36286"/>
    <cellStyle name="T_NHUA TAN HOA 10-6_Du toan mau 11-2007_puma 16.1_BOQ-Puma-Update (02July, 2008)-R1 2 3" xfId="36287"/>
    <cellStyle name="T_NHUA TAN HOA 10-6_Du toan mau 11-2007_puma 16.1_BOQ-Puma-Update (02July, 2008)-R1 2 3 2" xfId="36289"/>
    <cellStyle name="T_NHUA TAN HOA 10-6_Du toan mau 11-2007_puma 16.1_BOQ-Puma-Update (02July, 2008)-R1 2 3 2 2" xfId="36290"/>
    <cellStyle name="T_NHUA TAN HOA 10-6_Du toan mau 11-2007_puma 16.1_BOQ-Puma-Update (02July, 2008)-R1 2 3 3" xfId="36291"/>
    <cellStyle name="T_NHUA TAN HOA 10-6_Du toan mau 11-2007_puma 16.1_BOQ-Puma-Update (02July, 2008)-R1 2 3 3 2" xfId="36292"/>
    <cellStyle name="T_NHUA TAN HOA 10-6_Du toan mau 11-2007_puma 16.1_BOQ-Puma-Update (02July, 2008)-R1 2 3 4" xfId="36293"/>
    <cellStyle name="T_NHUA TAN HOA 10-6_Du toan mau 11-2007_puma 16.1_BOQ-Puma-Update (02July, 2008)-R1 2 3 4 2" xfId="20552"/>
    <cellStyle name="T_NHUA TAN HOA 10-6_Du toan mau 11-2007_puma 16.1_BOQ-Puma-Update (02July, 2008)-R1 2 3 5" xfId="2050"/>
    <cellStyle name="T_NHUA TAN HOA 10-6_Du toan mau 11-2007_puma 16.1_BOQ-Puma-Update (02July, 2008)-R1 2 3 5 2" xfId="20572"/>
    <cellStyle name="T_NHUA TAN HOA 10-6_Du toan mau 11-2007_puma 16.1_BOQ-Puma-Update (02July, 2008)-R1 2 3 6" xfId="36294"/>
    <cellStyle name="T_NHUA TAN HOA 10-6_Du toan mau 11-2007_puma 16.1_BOQ-Puma-Update (02July, 2008)-R1 2 3 6 2" xfId="20587"/>
    <cellStyle name="T_NHUA TAN HOA 10-6_Du toan mau 11-2007_puma 16.1_BOQ-Puma-Update (02July, 2008)-R1 2 3 7" xfId="36295"/>
    <cellStyle name="T_NHUA TAN HOA 10-6_Du toan mau 11-2007_puma 16.1_BOQ-Puma-Update (02July, 2008)-R1 2 4" xfId="33413"/>
    <cellStyle name="T_NHUA TAN HOA 10-6_Du toan mau 11-2007_puma 16.1_BOQ-Puma-Update (02July, 2008)-R1 2 4 2" xfId="36296"/>
    <cellStyle name="T_NHUA TAN HOA 10-6_Du toan mau 11-2007_puma 16.1_BOQ-Puma-Update (02July, 2008)-R1 2 5" xfId="36297"/>
    <cellStyle name="T_NHUA TAN HOA 10-6_Du toan mau 11-2007_puma 16.1_BOQ-Puma-Update (02July, 2008)-R1 2 5 2" xfId="36298"/>
    <cellStyle name="T_NHUA TAN HOA 10-6_Du toan mau 11-2007_puma 16.1_BOQ-Puma-Update (02July, 2008)-R1 2 6" xfId="9241"/>
    <cellStyle name="T_NHUA TAN HOA 10-6_Du toan mau 11-2007_puma 16.1_BOQ-Puma-Update (02July, 2008)-R1 2 6 2" xfId="36299"/>
    <cellStyle name="T_NHUA TAN HOA 10-6_Du toan mau 11-2007_puma 16.1_BOQ-Puma-Update (02July, 2008)-R1 2 7" xfId="36300"/>
    <cellStyle name="T_NHUA TAN HOA 10-6_Du toan mau 11-2007_puma 16.1_BOQ-Puma-Update (02July, 2008)-R1 2 7 2" xfId="36302"/>
    <cellStyle name="T_NHUA TAN HOA 10-6_Du toan mau 11-2007_puma 16.1_BOQ-Puma-Update (02July, 2008)-R1 2 8" xfId="34575"/>
    <cellStyle name="T_NHUA TAN HOA 10-6_Du toan mau 11-2007_puma 16.1_BOQ-Puma-Update (02July, 2008)-R1 2 8 2" xfId="34577"/>
    <cellStyle name="T_NHUA TAN HOA 10-6_Du toan mau 11-2007_puma 16.1_BOQ-Puma-Update (02July, 2008)-R1 3" xfId="10555"/>
    <cellStyle name="T_NHUA TAN HOA 10-6_Du toan mau 11-2007_puma 16.1_BOQ-Puma-Update (02July, 2008)-R1 3 2" xfId="10557"/>
    <cellStyle name="T_NHUA TAN HOA 10-6_Du toan mau 11-2007_puma 16.1_BOQ-Puma-Update (02July, 2008)-R1 3 2 2" xfId="20278"/>
    <cellStyle name="T_NHUA TAN HOA 10-6_Du toan mau 11-2007_puma 16.1_BOQ-Puma-Update (02July, 2008)-R1 3 2 2 2" xfId="20283"/>
    <cellStyle name="T_NHUA TAN HOA 10-6_Du toan mau 11-2007_puma 16.1_BOQ-Puma-Update (02July, 2008)-R1 3 2 3" xfId="20291"/>
    <cellStyle name="T_NHUA TAN HOA 10-6_Du toan mau 11-2007_puma 16.1_BOQ-Puma-Update (02July, 2008)-R1 3 2 3 2" xfId="20297"/>
    <cellStyle name="T_NHUA TAN HOA 10-6_Du toan mau 11-2007_puma 16.1_BOQ-Puma-Update (02July, 2008)-R1 3 2 4" xfId="20303"/>
    <cellStyle name="T_NHUA TAN HOA 10-6_Du toan mau 11-2007_puma 16.1_BOQ-Puma-Update (02July, 2008)-R1 3 2 4 2" xfId="23560"/>
    <cellStyle name="T_NHUA TAN HOA 10-6_Du toan mau 11-2007_puma 16.1_BOQ-Puma-Update (02July, 2008)-R1 3 2 5" xfId="227"/>
    <cellStyle name="T_NHUA TAN HOA 10-6_Du toan mau 11-2007_puma 16.1_BOQ-Puma-Update (02July, 2008)-R1 3 2 5 2" xfId="23566"/>
    <cellStyle name="T_NHUA TAN HOA 10-6_Du toan mau 11-2007_puma 16.1_BOQ-Puma-Update (02July, 2008)-R1 3 2 6" xfId="23570"/>
    <cellStyle name="T_NHUA TAN HOA 10-6_Du toan mau 11-2007_puma 16.1_BOQ-Puma-Update (02July, 2008)-R1 3 2 6 2" xfId="9120"/>
    <cellStyle name="T_NHUA TAN HOA 10-6_Du toan mau 11-2007_puma 16.1_BOQ-Puma-Update (02July, 2008)-R1 3 2 7" xfId="20538"/>
    <cellStyle name="T_NHUA TAN HOA 10-6_Du toan mau 11-2007_puma 16.1_BOQ-Puma-Update (02July, 2008)-R1 3 3" xfId="20870"/>
    <cellStyle name="T_NHUA TAN HOA 10-6_Du toan mau 11-2007_puma 16.1_BOQ-Puma-Update (02July, 2008)-R1 3 3 2" xfId="20311"/>
    <cellStyle name="T_NHUA TAN HOA 10-6_Du toan mau 11-2007_puma 16.1_BOQ-Puma-Update (02July, 2008)-R1 3 3 2 2" xfId="20318"/>
    <cellStyle name="T_NHUA TAN HOA 10-6_Du toan mau 11-2007_puma 16.1_BOQ-Puma-Update (02July, 2008)-R1 3 3 3" xfId="20327"/>
    <cellStyle name="T_NHUA TAN HOA 10-6_Du toan mau 11-2007_puma 16.1_BOQ-Puma-Update (02July, 2008)-R1 3 3 3 2" xfId="20333"/>
    <cellStyle name="T_NHUA TAN HOA 10-6_Du toan mau 11-2007_puma 16.1_BOQ-Puma-Update (02July, 2008)-R1 3 3 4" xfId="20339"/>
    <cellStyle name="T_NHUA TAN HOA 10-6_Du toan mau 11-2007_puma 16.1_BOQ-Puma-Update (02July, 2008)-R1 3 3 4 2" xfId="989"/>
    <cellStyle name="T_NHUA TAN HOA 10-6_Du toan mau 11-2007_puma 16.1_BOQ-Puma-Update (02July, 2008)-R1 3 3 5" xfId="15942"/>
    <cellStyle name="T_NHUA TAN HOA 10-6_Du toan mau 11-2007_puma 16.1_BOQ-Puma-Update (02July, 2008)-R1 3 3 5 2" xfId="20990"/>
    <cellStyle name="T_NHUA TAN HOA 10-6_Du toan mau 11-2007_puma 16.1_BOQ-Puma-Update (02July, 2008)-R1 3 3 6" xfId="20999"/>
    <cellStyle name="T_NHUA TAN HOA 10-6_Du toan mau 11-2007_puma 16.1_BOQ-Puma-Update (02July, 2008)-R1 3 3 6 2" xfId="13495"/>
    <cellStyle name="T_NHUA TAN HOA 10-6_Du toan mau 11-2007_puma 16.1_BOQ-Puma-Update (02July, 2008)-R1 3 3 7" xfId="20554"/>
    <cellStyle name="T_NHUA TAN HOA 10-6_Du toan mau 11-2007_puma 16.1_BOQ-Puma-Update (02July, 2008)-R1 3 4" xfId="23573"/>
    <cellStyle name="T_NHUA TAN HOA 10-6_Du toan mau 11-2007_puma 16.1_BOQ-Puma-Update (02July, 2008)-R1 3 4 2" xfId="23578"/>
    <cellStyle name="T_NHUA TAN HOA 10-6_Du toan mau 11-2007_puma 16.1_BOQ-Puma-Update (02July, 2008)-R1 3 5" xfId="23580"/>
    <cellStyle name="T_NHUA TAN HOA 10-6_Du toan mau 11-2007_puma 16.1_BOQ-Puma-Update (02July, 2008)-R1 3 5 2" xfId="23583"/>
    <cellStyle name="T_NHUA TAN HOA 10-6_Du toan mau 11-2007_puma 16.1_BOQ-Puma-Update (02July, 2008)-R1 3 6" xfId="17603"/>
    <cellStyle name="T_NHUA TAN HOA 10-6_Du toan mau 11-2007_puma 16.1_BOQ-Puma-Update (02July, 2008)-R1 3 6 2" xfId="1537"/>
    <cellStyle name="T_NHUA TAN HOA 10-6_Du toan mau 11-2007_puma 16.1_BOQ-Puma-Update (02July, 2008)-R1 3 7" xfId="36303"/>
    <cellStyle name="T_NHUA TAN HOA 10-6_Du toan mau 11-2007_puma 16.1_BOQ-Puma-Update (02July, 2008)-R1 3 7 2" xfId="36305"/>
    <cellStyle name="T_NHUA TAN HOA 10-6_Du toan mau 11-2007_puma 16.1_BOQ-Puma-Update (02July, 2008)-R1 3 8" xfId="34590"/>
    <cellStyle name="T_NHUA TAN HOA 10-6_Du toan mau 11-2007_puma 16.1_BOQ-Puma-Update (02July, 2008)-R1 3 8 2" xfId="2374"/>
    <cellStyle name="T_NHUA TAN HOA 10-6_Du toan mau 11-2007_puma 16.1_BOQ-Puma-Update (02July, 2008)-R1 4" xfId="10560"/>
    <cellStyle name="T_NHUA TAN HOA 10-6_Du toan mau 11-2007_puma 16.1_BOQ-Puma-Update (02July, 2008)-R1 4 2" xfId="10566"/>
    <cellStyle name="T_NHUA TAN HOA 10-6_Du toan mau 11-2007_puma 16.1_BOQ-Puma-Update (02July, 2008)-R1 4 2 2" xfId="8546"/>
    <cellStyle name="T_NHUA TAN HOA 10-6_Du toan mau 11-2007_puma 16.1_BOQ-Puma-Update (02July, 2008)-R1 4 3" xfId="727"/>
    <cellStyle name="T_NHUA TAN HOA 10-6_Du toan mau 11-2007_puma 16.1_BOQ-Puma-Update (02July, 2008)-R1 4 3 2" xfId="20367"/>
    <cellStyle name="T_NHUA TAN HOA 10-6_Du toan mau 11-2007_puma 16.1_BOQ-Puma-Update (02July, 2008)-R1 4 4" xfId="33416"/>
    <cellStyle name="T_NHUA TAN HOA 10-6_Du toan mau 11-2007_puma 16.1_BOQ-Puma-Update (02July, 2008)-R1 4 4 2" xfId="36307"/>
    <cellStyle name="T_NHUA TAN HOA 10-6_Du toan mau 11-2007_puma 16.1_BOQ-Puma-Update (02July, 2008)-R1 4 5" xfId="36308"/>
    <cellStyle name="T_NHUA TAN HOA 10-6_Du toan mau 11-2007_puma 16.1_BOQ-Puma-Update (02July, 2008)-R1 4 5 2" xfId="9725"/>
    <cellStyle name="T_NHUA TAN HOA 10-6_Du toan mau 11-2007_puma 16.1_BOQ-Puma-Update (02July, 2008)-R1 4 6" xfId="17606"/>
    <cellStyle name="T_NHUA TAN HOA 10-6_Du toan mau 11-2007_puma 16.1_BOQ-Puma-Update (02July, 2008)-R1 4 6 2" xfId="36309"/>
    <cellStyle name="T_NHUA TAN HOA 10-6_Du toan mau 11-2007_puma 16.1_BOQ-Puma-Update (02July, 2008)-R1 4 7" xfId="36310"/>
    <cellStyle name="T_NHUA TAN HOA 10-6_Du toan mau 11-2007_puma 16.1_BOQ-Puma-Update (02July, 2008)-R1 5" xfId="10569"/>
    <cellStyle name="T_NHUA TAN HOA 10-6_Du toan mau 11-2007_puma 16.1_BOQ-Puma-Update (02July, 2008)-R1 5 2" xfId="1047"/>
    <cellStyle name="T_NHUA TAN HOA 10-6_Du toan mau 11-2007_puma 16.1_BOQ-Puma-Update (02July, 2008)-R1 5 2 2" xfId="24650"/>
    <cellStyle name="T_NHUA TAN HOA 10-6_Du toan mau 11-2007_puma 16.1_BOQ-Puma-Update (02July, 2008)-R1 5 3" xfId="35864"/>
    <cellStyle name="T_NHUA TAN HOA 10-6_Du toan mau 11-2007_puma 16.1_BOQ-Puma-Update (02July, 2008)-R1 5 3 2" xfId="26498"/>
    <cellStyle name="T_NHUA TAN HOA 10-6_Du toan mau 11-2007_puma 16.1_BOQ-Puma-Update (02July, 2008)-R1 5 4" xfId="4362"/>
    <cellStyle name="T_NHUA TAN HOA 10-6_Du toan mau 11-2007_puma 16.1_BOQ-Puma-Update (02July, 2008)-R1 5 4 2" xfId="26509"/>
    <cellStyle name="T_NHUA TAN HOA 10-6_Du toan mau 11-2007_puma 16.1_BOQ-Puma-Update (02July, 2008)-R1 5 5" xfId="3204"/>
    <cellStyle name="T_NHUA TAN HOA 10-6_Du toan mau 11-2007_puma 16.1_BOQ-Puma-Update (02July, 2008)-R1 5 5 2" xfId="25552"/>
    <cellStyle name="T_NHUA TAN HOA 10-6_Du toan mau 11-2007_puma 16.1_BOQ-Puma-Update (02July, 2008)-R1 5 6" xfId="17609"/>
    <cellStyle name="T_NHUA TAN HOA 10-6_Du toan mau 11-2007_puma 16.1_BOQ-Puma-Update (02July, 2008)-R1 5 6 2" xfId="29753"/>
    <cellStyle name="T_NHUA TAN HOA 10-6_Du toan mau 11-2007_puma 16.1_BOQ-Puma-Update (02July, 2008)-R1 5 7" xfId="36312"/>
    <cellStyle name="T_NHUA TAN HOA 10-6_Du toan mau 11-2007_puma 16.1_BOQ-Puma-Update (02July, 2008)-R1 6" xfId="10573"/>
    <cellStyle name="T_NHUA TAN HOA 10-6_Du toan mau 11-2007_puma 16.1_BOQ-Puma-Update (02July, 2008)-R1 6 2" xfId="4975"/>
    <cellStyle name="T_NHUA TAN HOA 10-6_Du toan mau 11-2007_puma 16.1_BOQ-Puma-Update (02July, 2008)-R1 6 2 2" xfId="7018"/>
    <cellStyle name="T_NHUA TAN HOA 10-6_Du toan mau 11-2007_puma 16.1_BOQ-Puma-Update (02July, 2008)-R1 6 3" xfId="35867"/>
    <cellStyle name="T_NHUA TAN HOA 10-6_Du toan mau 11-2007_puma 16.1_BOQ-Puma-Update (02July, 2008)-R1 6 3 2" xfId="7492"/>
    <cellStyle name="T_NHUA TAN HOA 10-6_Du toan mau 11-2007_puma 16.1_BOQ-Puma-Update (02July, 2008)-R1 6 4" xfId="35869"/>
    <cellStyle name="T_NHUA TAN HOA 10-6_Du toan mau 11-2007_puma 16.1_BOQ-Puma-Update (02July, 2008)-R1 6 4 2" xfId="2300"/>
    <cellStyle name="T_NHUA TAN HOA 10-6_Du toan mau 11-2007_puma 16.1_BOQ-Puma-Update (02July, 2008)-R1 6 5" xfId="25377"/>
    <cellStyle name="T_NHUA TAN HOA 10-6_Du toan mau 11-2007_puma 16.1_BOQ-Puma-Update (02July, 2008)-R1 6 5 2" xfId="34187"/>
    <cellStyle name="T_NHUA TAN HOA 10-6_Du toan mau 11-2007_puma 16.1_BOQ-Puma-Update (02July, 2008)-R1 6 6" xfId="17612"/>
    <cellStyle name="T_NHUA TAN HOA 10-6_Du toan mau 11-2007_puma 16.1_BOQ-Puma-Update (02July, 2008)-R1 6 6 2" xfId="29772"/>
    <cellStyle name="T_NHUA TAN HOA 10-6_Du toan mau 11-2007_puma 16.1_BOQ-Puma-Update (02July, 2008)-R1 6 7" xfId="2107"/>
    <cellStyle name="T_NHUA TAN HOA 10-6_Du toan mau 11-2007_puma 16.1_BOQ-Puma-Update (02July, 2008)-R1 7" xfId="10575"/>
    <cellStyle name="T_NHUA TAN HOA 10-6_Du toan mau 11-2007_puma 16.1_BOQ-Puma-Update (02July, 2008)-R1 7 2" xfId="36314"/>
    <cellStyle name="T_NHUA TAN HOA 10-6_Du toan mau 11-2007_puma 16.1_BOQ-Puma-Update (02July, 2008)-R1 8" xfId="36315"/>
    <cellStyle name="T_NHUA TAN HOA 10-6_Du toan mau 11-2007_puma 16.1_BOQ-Puma-Update (02July, 2008)-R1 8 2" xfId="36316"/>
    <cellStyle name="T_NHUA TAN HOA 10-6_Du toan mau 11-2007_puma 16.1_BOQ-Puma-Update (02July, 2008)-R1 9" xfId="36317"/>
    <cellStyle name="T_NHUA TAN HOA 10-6_Du toan mau 11-2007_puma 16.1_BOQ-Puma-Update (02July, 2008)-R1 9 2" xfId="32691"/>
    <cellStyle name="T_NHUA TAN HOA 10-6_Du toan mau 11-2007_puma 17.1" xfId="20946"/>
    <cellStyle name="T_NHUA TAN HOA 10-6_Du toan mau 11-2007_puma 17.1 10" xfId="16624"/>
    <cellStyle name="T_NHUA TAN HOA 10-6_Du toan mau 11-2007_puma 17.1 10 2" xfId="36318"/>
    <cellStyle name="T_NHUA TAN HOA 10-6_Du toan mau 11-2007_puma 17.1 11" xfId="36319"/>
    <cellStyle name="T_NHUA TAN HOA 10-6_Du toan mau 11-2007_puma 17.1 11 2" xfId="36320"/>
    <cellStyle name="T_NHUA TAN HOA 10-6_Du toan mau 11-2007_puma 17.1 2" xfId="20948"/>
    <cellStyle name="T_NHUA TAN HOA 10-6_Du toan mau 11-2007_puma 17.1 2 2" xfId="36321"/>
    <cellStyle name="T_NHUA TAN HOA 10-6_Du toan mau 11-2007_puma 17.1 2 2 2" xfId="36322"/>
    <cellStyle name="T_NHUA TAN HOA 10-6_Du toan mau 11-2007_puma 17.1 2 2 2 2" xfId="26161"/>
    <cellStyle name="T_NHUA TAN HOA 10-6_Du toan mau 11-2007_puma 17.1 2 2 3" xfId="5919"/>
    <cellStyle name="T_NHUA TAN HOA 10-6_Du toan mau 11-2007_puma 17.1 2 2 3 2" xfId="23891"/>
    <cellStyle name="T_NHUA TAN HOA 10-6_Du toan mau 11-2007_puma 17.1 2 2 4" xfId="16703"/>
    <cellStyle name="T_NHUA TAN HOA 10-6_Du toan mau 11-2007_puma 17.1 2 2 4 2" xfId="19138"/>
    <cellStyle name="T_NHUA TAN HOA 10-6_Du toan mau 11-2007_puma 17.1 2 2 5" xfId="19140"/>
    <cellStyle name="T_NHUA TAN HOA 10-6_Du toan mau 11-2007_puma 17.1 2 2 5 2" xfId="19145"/>
    <cellStyle name="T_NHUA TAN HOA 10-6_Du toan mau 11-2007_puma 17.1 2 2 6" xfId="11840"/>
    <cellStyle name="T_NHUA TAN HOA 10-6_Du toan mau 11-2007_puma 17.1 2 2 6 2" xfId="19147"/>
    <cellStyle name="T_NHUA TAN HOA 10-6_Du toan mau 11-2007_puma 17.1 2 2 7" xfId="19149"/>
    <cellStyle name="T_NHUA TAN HOA 10-6_Du toan mau 11-2007_puma 17.1 2 3" xfId="6098"/>
    <cellStyle name="T_NHUA TAN HOA 10-6_Du toan mau 11-2007_puma 17.1 2 3 2" xfId="36323"/>
    <cellStyle name="T_NHUA TAN HOA 10-6_Du toan mau 11-2007_puma 17.1 2 3 2 2" xfId="36324"/>
    <cellStyle name="T_NHUA TAN HOA 10-6_Du toan mau 11-2007_puma 17.1 2 3 3" xfId="6274"/>
    <cellStyle name="T_NHUA TAN HOA 10-6_Du toan mau 11-2007_puma 17.1 2 3 3 2" xfId="34790"/>
    <cellStyle name="T_NHUA TAN HOA 10-6_Du toan mau 11-2007_puma 17.1 2 3 4" xfId="16708"/>
    <cellStyle name="T_NHUA TAN HOA 10-6_Du toan mau 11-2007_puma 17.1 2 3 4 2" xfId="20693"/>
    <cellStyle name="T_NHUA TAN HOA 10-6_Du toan mau 11-2007_puma 17.1 2 3 5" xfId="36325"/>
    <cellStyle name="T_NHUA TAN HOA 10-6_Du toan mau 11-2007_puma 17.1 2 3 5 2" xfId="20701"/>
    <cellStyle name="T_NHUA TAN HOA 10-6_Du toan mau 11-2007_puma 17.1 2 3 6" xfId="36326"/>
    <cellStyle name="T_NHUA TAN HOA 10-6_Du toan mau 11-2007_puma 17.1 2 3 6 2" xfId="36327"/>
    <cellStyle name="T_NHUA TAN HOA 10-6_Du toan mau 11-2007_puma 17.1 2 3 7" xfId="36328"/>
    <cellStyle name="T_NHUA TAN HOA 10-6_Du toan mau 11-2007_puma 17.1 2 4" xfId="36329"/>
    <cellStyle name="T_NHUA TAN HOA 10-6_Du toan mau 11-2007_puma 17.1 2 4 2" xfId="36330"/>
    <cellStyle name="T_NHUA TAN HOA 10-6_Du toan mau 11-2007_puma 17.1 2 5" xfId="25804"/>
    <cellStyle name="T_NHUA TAN HOA 10-6_Du toan mau 11-2007_puma 17.1 2 5 2" xfId="36331"/>
    <cellStyle name="T_NHUA TAN HOA 10-6_Du toan mau 11-2007_puma 17.1 2 6" xfId="6899"/>
    <cellStyle name="T_NHUA TAN HOA 10-6_Du toan mau 11-2007_puma 17.1 2 6 2" xfId="36332"/>
    <cellStyle name="T_NHUA TAN HOA 10-6_Du toan mau 11-2007_puma 17.1 2 7" xfId="15118"/>
    <cellStyle name="T_NHUA TAN HOA 10-6_Du toan mau 11-2007_puma 17.1 2 7 2" xfId="17861"/>
    <cellStyle name="T_NHUA TAN HOA 10-6_Du toan mau 11-2007_puma 17.1 2 8" xfId="36333"/>
    <cellStyle name="T_NHUA TAN HOA 10-6_Du toan mau 11-2007_puma 17.1 2 8 2" xfId="36334"/>
    <cellStyle name="T_NHUA TAN HOA 10-6_Du toan mau 11-2007_puma 17.1 3" xfId="34072"/>
    <cellStyle name="T_NHUA TAN HOA 10-6_Du toan mau 11-2007_puma 17.1 3 2" xfId="36335"/>
    <cellStyle name="T_NHUA TAN HOA 10-6_Du toan mau 11-2007_puma 17.1 3 2 2" xfId="36336"/>
    <cellStyle name="T_NHUA TAN HOA 10-6_Du toan mau 11-2007_puma 17.1 3 2 2 2" xfId="36337"/>
    <cellStyle name="T_NHUA TAN HOA 10-6_Du toan mau 11-2007_puma 17.1 3 2 3" xfId="36338"/>
    <cellStyle name="T_NHUA TAN HOA 10-6_Du toan mau 11-2007_puma 17.1 3 2 3 2" xfId="36339"/>
    <cellStyle name="T_NHUA TAN HOA 10-6_Du toan mau 11-2007_puma 17.1 3 2 4" xfId="19186"/>
    <cellStyle name="T_NHUA TAN HOA 10-6_Du toan mau 11-2007_puma 17.1 3 2 4 2" xfId="19189"/>
    <cellStyle name="T_NHUA TAN HOA 10-6_Du toan mau 11-2007_puma 17.1 3 2 5" xfId="19191"/>
    <cellStyle name="T_NHUA TAN HOA 10-6_Du toan mau 11-2007_puma 17.1 3 2 5 2" xfId="19195"/>
    <cellStyle name="T_NHUA TAN HOA 10-6_Du toan mau 11-2007_puma 17.1 3 2 6" xfId="19197"/>
    <cellStyle name="T_NHUA TAN HOA 10-6_Du toan mau 11-2007_puma 17.1 3 2 6 2" xfId="11643"/>
    <cellStyle name="T_NHUA TAN HOA 10-6_Du toan mau 11-2007_puma 17.1 3 2 7" xfId="19199"/>
    <cellStyle name="T_NHUA TAN HOA 10-6_Du toan mau 11-2007_puma 17.1 3 3" xfId="9070"/>
    <cellStyle name="T_NHUA TAN HOA 10-6_Du toan mau 11-2007_puma 17.1 3 3 2" xfId="36340"/>
    <cellStyle name="T_NHUA TAN HOA 10-6_Du toan mau 11-2007_puma 17.1 3 3 2 2" xfId="7416"/>
    <cellStyle name="T_NHUA TAN HOA 10-6_Du toan mau 11-2007_puma 17.1 3 3 3" xfId="36341"/>
    <cellStyle name="T_NHUA TAN HOA 10-6_Du toan mau 11-2007_puma 17.1 3 3 3 2" xfId="3265"/>
    <cellStyle name="T_NHUA TAN HOA 10-6_Du toan mau 11-2007_puma 17.1 3 3 4" xfId="19209"/>
    <cellStyle name="T_NHUA TAN HOA 10-6_Du toan mau 11-2007_puma 17.1 3 3 4 2" xfId="32170"/>
    <cellStyle name="T_NHUA TAN HOA 10-6_Du toan mau 11-2007_puma 17.1 3 3 5" xfId="36342"/>
    <cellStyle name="T_NHUA TAN HOA 10-6_Du toan mau 11-2007_puma 17.1 3 3 5 2" xfId="36343"/>
    <cellStyle name="T_NHUA TAN HOA 10-6_Du toan mau 11-2007_puma 17.1 3 3 6" xfId="36344"/>
    <cellStyle name="T_NHUA TAN HOA 10-6_Du toan mau 11-2007_puma 17.1 3 3 6 2" xfId="1722"/>
    <cellStyle name="T_NHUA TAN HOA 10-6_Du toan mau 11-2007_puma 17.1 3 3 7" xfId="36345"/>
    <cellStyle name="T_NHUA TAN HOA 10-6_Du toan mau 11-2007_puma 17.1 3 4" xfId="36346"/>
    <cellStyle name="T_NHUA TAN HOA 10-6_Du toan mau 11-2007_puma 17.1 3 4 2" xfId="36347"/>
    <cellStyle name="T_NHUA TAN HOA 10-6_Du toan mau 11-2007_puma 17.1 3 5" xfId="25807"/>
    <cellStyle name="T_NHUA TAN HOA 10-6_Du toan mau 11-2007_puma 17.1 3 5 2" xfId="36348"/>
    <cellStyle name="T_NHUA TAN HOA 10-6_Du toan mau 11-2007_puma 17.1 3 6" xfId="1757"/>
    <cellStyle name="T_NHUA TAN HOA 10-6_Du toan mau 11-2007_puma 17.1 3 6 2" xfId="36349"/>
    <cellStyle name="T_NHUA TAN HOA 10-6_Du toan mau 11-2007_puma 17.1 3 7" xfId="17043"/>
    <cellStyle name="T_NHUA TAN HOA 10-6_Du toan mau 11-2007_puma 17.1 3 7 2" xfId="36350"/>
    <cellStyle name="T_NHUA TAN HOA 10-6_Du toan mau 11-2007_puma 17.1 3 8" xfId="36351"/>
    <cellStyle name="T_NHUA TAN HOA 10-6_Du toan mau 11-2007_puma 17.1 3 8 2" xfId="36352"/>
    <cellStyle name="T_NHUA TAN HOA 10-6_Du toan mau 11-2007_puma 17.1 4" xfId="31910"/>
    <cellStyle name="T_NHUA TAN HOA 10-6_Du toan mau 11-2007_puma 17.1 4 2" xfId="34883"/>
    <cellStyle name="T_NHUA TAN HOA 10-6_Du toan mau 11-2007_puma 17.1 4 2 2" xfId="34885"/>
    <cellStyle name="T_NHUA TAN HOA 10-6_Du toan mau 11-2007_puma 17.1 4 3" xfId="7782"/>
    <cellStyle name="T_NHUA TAN HOA 10-6_Du toan mau 11-2007_puma 17.1 4 3 2" xfId="34888"/>
    <cellStyle name="T_NHUA TAN HOA 10-6_Du toan mau 11-2007_puma 17.1 4 4" xfId="34898"/>
    <cellStyle name="T_NHUA TAN HOA 10-6_Du toan mau 11-2007_puma 17.1 4 4 2" xfId="27799"/>
    <cellStyle name="T_NHUA TAN HOA 10-6_Du toan mau 11-2007_puma 17.1 4 5" xfId="25814"/>
    <cellStyle name="T_NHUA TAN HOA 10-6_Du toan mau 11-2007_puma 17.1 4 5 2" xfId="27841"/>
    <cellStyle name="T_NHUA TAN HOA 10-6_Du toan mau 11-2007_puma 17.1 4 6" xfId="7799"/>
    <cellStyle name="T_NHUA TAN HOA 10-6_Du toan mau 11-2007_puma 17.1 4 6 2" xfId="27854"/>
    <cellStyle name="T_NHUA TAN HOA 10-6_Du toan mau 11-2007_puma 17.1 4 7" xfId="1910"/>
    <cellStyle name="T_NHUA TAN HOA 10-6_Du toan mau 11-2007_puma 17.1 5" xfId="36353"/>
    <cellStyle name="T_NHUA TAN HOA 10-6_Du toan mau 11-2007_puma 17.1 5 2" xfId="13805"/>
    <cellStyle name="T_NHUA TAN HOA 10-6_Du toan mau 11-2007_puma 17.1 5 2 2" xfId="13808"/>
    <cellStyle name="T_NHUA TAN HOA 10-6_Du toan mau 11-2007_puma 17.1 5 3" xfId="247"/>
    <cellStyle name="T_NHUA TAN HOA 10-6_Du toan mau 11-2007_puma 17.1 5 3 2" xfId="13816"/>
    <cellStyle name="T_NHUA TAN HOA 10-6_Du toan mau 11-2007_puma 17.1 5 4" xfId="13820"/>
    <cellStyle name="T_NHUA TAN HOA 10-6_Du toan mau 11-2007_puma 17.1 5 4 2" xfId="13823"/>
    <cellStyle name="T_NHUA TAN HOA 10-6_Du toan mau 11-2007_puma 17.1 5 5" xfId="13827"/>
    <cellStyle name="T_NHUA TAN HOA 10-6_Du toan mau 11-2007_puma 17.1 5 5 2" xfId="13830"/>
    <cellStyle name="T_NHUA TAN HOA 10-6_Du toan mau 11-2007_puma 17.1 5 6" xfId="11902"/>
    <cellStyle name="T_NHUA TAN HOA 10-6_Du toan mau 11-2007_puma 17.1 5 6 2" xfId="13833"/>
    <cellStyle name="T_NHUA TAN HOA 10-6_Du toan mau 11-2007_puma 17.1 5 7" xfId="13836"/>
    <cellStyle name="T_NHUA TAN HOA 10-6_Du toan mau 11-2007_puma 17.1 6" xfId="36354"/>
    <cellStyle name="T_NHUA TAN HOA 10-6_Du toan mau 11-2007_puma 17.1 6 2" xfId="34538"/>
    <cellStyle name="T_NHUA TAN HOA 10-6_Du toan mau 11-2007_puma 17.1 6 2 2" xfId="34540"/>
    <cellStyle name="T_NHUA TAN HOA 10-6_Du toan mau 11-2007_puma 17.1 6 3" xfId="34572"/>
    <cellStyle name="T_NHUA TAN HOA 10-6_Du toan mau 11-2007_puma 17.1 6 3 2" xfId="34574"/>
    <cellStyle name="T_NHUA TAN HOA 10-6_Du toan mau 11-2007_puma 17.1 6 4" xfId="34587"/>
    <cellStyle name="T_NHUA TAN HOA 10-6_Du toan mau 11-2007_puma 17.1 6 4 2" xfId="34589"/>
    <cellStyle name="T_NHUA TAN HOA 10-6_Du toan mau 11-2007_puma 17.1 6 5" xfId="25819"/>
    <cellStyle name="T_NHUA TAN HOA 10-6_Du toan mau 11-2007_puma 17.1 6 5 2" xfId="34598"/>
    <cellStyle name="T_NHUA TAN HOA 10-6_Du toan mau 11-2007_puma 17.1 6 6" xfId="34606"/>
    <cellStyle name="T_NHUA TAN HOA 10-6_Du toan mau 11-2007_puma 17.1 6 6 2" xfId="34608"/>
    <cellStyle name="T_NHUA TAN HOA 10-6_Du toan mau 11-2007_puma 17.1 6 7" xfId="34610"/>
    <cellStyle name="T_NHUA TAN HOA 10-6_Du toan mau 11-2007_puma 17.1 7" xfId="36355"/>
    <cellStyle name="T_NHUA TAN HOA 10-6_Du toan mau 11-2007_puma 17.1 7 2" xfId="36356"/>
    <cellStyle name="T_NHUA TAN HOA 10-6_Du toan mau 11-2007_puma 17.1 8" xfId="19843"/>
    <cellStyle name="T_NHUA TAN HOA 10-6_Du toan mau 11-2007_puma 17.1 8 2" xfId="36357"/>
    <cellStyle name="T_NHUA TAN HOA 10-6_Du toan mau 11-2007_puma 17.1 9" xfId="32221"/>
    <cellStyle name="T_NHUA TAN HOA 10-6_Du toan mau 11-2007_puma 17.1 9 2" xfId="36358"/>
    <cellStyle name="T_Pre Cao Oc Lan Phuong 20100513 (mau 10)" xfId="36359"/>
    <cellStyle name="T_Pre Cao Oc Lan Phuong 20100513 (mau 10) 10" xfId="36360"/>
    <cellStyle name="T_Pre Cao Oc Lan Phuong 20100513 (mau 10) 10 2" xfId="36361"/>
    <cellStyle name="T_Pre Cao Oc Lan Phuong 20100513 (mau 10) 11" xfId="29779"/>
    <cellStyle name="T_Pre Cao Oc Lan Phuong 20100513 (mau 10) 11 2" xfId="36362"/>
    <cellStyle name="T_Pre Cao Oc Lan Phuong 20100513 (mau 10) 2" xfId="2561"/>
    <cellStyle name="T_Pre Cao Oc Lan Phuong 20100513 (mau 10) 2 2" xfId="10170"/>
    <cellStyle name="T_Pre Cao Oc Lan Phuong 20100513 (mau 10) 2 2 2" xfId="4314"/>
    <cellStyle name="T_Pre Cao Oc Lan Phuong 20100513 (mau 10) 2 2 2 2" xfId="27818"/>
    <cellStyle name="T_Pre Cao Oc Lan Phuong 20100513 (mau 10) 2 2 3" xfId="31657"/>
    <cellStyle name="T_Pre Cao Oc Lan Phuong 20100513 (mau 10) 2 2 3 2" xfId="27829"/>
    <cellStyle name="T_Pre Cao Oc Lan Phuong 20100513 (mau 10) 2 2 4" xfId="36363"/>
    <cellStyle name="T_Pre Cao Oc Lan Phuong 20100513 (mau 10) 2 2 4 2" xfId="36364"/>
    <cellStyle name="T_Pre Cao Oc Lan Phuong 20100513 (mau 10) 2 2 5" xfId="36365"/>
    <cellStyle name="T_Pre Cao Oc Lan Phuong 20100513 (mau 10) 2 2 5 2" xfId="36366"/>
    <cellStyle name="T_Pre Cao Oc Lan Phuong 20100513 (mau 10) 2 2 6" xfId="36367"/>
    <cellStyle name="T_Pre Cao Oc Lan Phuong 20100513 (mau 10) 2 2 6 2" xfId="17369"/>
    <cellStyle name="T_Pre Cao Oc Lan Phuong 20100513 (mau 10) 2 2 7" xfId="36368"/>
    <cellStyle name="T_Pre Cao Oc Lan Phuong 20100513 (mau 10) 2 3" xfId="7369"/>
    <cellStyle name="T_Pre Cao Oc Lan Phuong 20100513 (mau 10) 2 3 2" xfId="11238"/>
    <cellStyle name="T_Pre Cao Oc Lan Phuong 20100513 (mau 10) 2 3 2 2" xfId="36369"/>
    <cellStyle name="T_Pre Cao Oc Lan Phuong 20100513 (mau 10) 2 3 3" xfId="36370"/>
    <cellStyle name="T_Pre Cao Oc Lan Phuong 20100513 (mau 10) 2 3 3 2" xfId="34005"/>
    <cellStyle name="T_Pre Cao Oc Lan Phuong 20100513 (mau 10) 2 3 4" xfId="36372"/>
    <cellStyle name="T_Pre Cao Oc Lan Phuong 20100513 (mau 10) 2 3 4 2" xfId="14560"/>
    <cellStyle name="T_Pre Cao Oc Lan Phuong 20100513 (mau 10) 2 3 5" xfId="36373"/>
    <cellStyle name="T_Pre Cao Oc Lan Phuong 20100513 (mau 10) 2 3 5 2" xfId="30984"/>
    <cellStyle name="T_Pre Cao Oc Lan Phuong 20100513 (mau 10) 2 3 6" xfId="36374"/>
    <cellStyle name="T_Pre Cao Oc Lan Phuong 20100513 (mau 10) 2 3 6 2" xfId="22375"/>
    <cellStyle name="T_Pre Cao Oc Lan Phuong 20100513 (mau 10) 2 3 7" xfId="36375"/>
    <cellStyle name="T_Pre Cao Oc Lan Phuong 20100513 (mau 10) 2 4" xfId="11241"/>
    <cellStyle name="T_Pre Cao Oc Lan Phuong 20100513 (mau 10) 2 4 2" xfId="11249"/>
    <cellStyle name="T_Pre Cao Oc Lan Phuong 20100513 (mau 10) 2 5" xfId="11258"/>
    <cellStyle name="T_Pre Cao Oc Lan Phuong 20100513 (mau 10) 2 5 2" xfId="1007"/>
    <cellStyle name="T_Pre Cao Oc Lan Phuong 20100513 (mau 10) 2 6" xfId="1923"/>
    <cellStyle name="T_Pre Cao Oc Lan Phuong 20100513 (mau 10) 2 6 2" xfId="11263"/>
    <cellStyle name="T_Pre Cao Oc Lan Phuong 20100513 (mau 10) 2 7" xfId="10937"/>
    <cellStyle name="T_Pre Cao Oc Lan Phuong 20100513 (mau 10) 2 7 2" xfId="21363"/>
    <cellStyle name="T_Pre Cao Oc Lan Phuong 20100513 (mau 10) 2 8" xfId="21367"/>
    <cellStyle name="T_Pre Cao Oc Lan Phuong 20100513 (mau 10) 2 8 2" xfId="21376"/>
    <cellStyle name="T_Pre Cao Oc Lan Phuong 20100513 (mau 10) 3" xfId="11269"/>
    <cellStyle name="T_Pre Cao Oc Lan Phuong 20100513 (mau 10) 3 2" xfId="10207"/>
    <cellStyle name="T_Pre Cao Oc Lan Phuong 20100513 (mau 10) 3 2 2" xfId="10213"/>
    <cellStyle name="T_Pre Cao Oc Lan Phuong 20100513 (mau 10) 3 2 2 2" xfId="36376"/>
    <cellStyle name="T_Pre Cao Oc Lan Phuong 20100513 (mau 10) 3 2 3" xfId="19129"/>
    <cellStyle name="T_Pre Cao Oc Lan Phuong 20100513 (mau 10) 3 2 3 2" xfId="36377"/>
    <cellStyle name="T_Pre Cao Oc Lan Phuong 20100513 (mau 10) 3 2 4" xfId="36378"/>
    <cellStyle name="T_Pre Cao Oc Lan Phuong 20100513 (mau 10) 3 2 4 2" xfId="35309"/>
    <cellStyle name="T_Pre Cao Oc Lan Phuong 20100513 (mau 10) 3 2 5" xfId="36379"/>
    <cellStyle name="T_Pre Cao Oc Lan Phuong 20100513 (mau 10) 3 2 5 2" xfId="36380"/>
    <cellStyle name="T_Pre Cao Oc Lan Phuong 20100513 (mau 10) 3 2 6" xfId="36382"/>
    <cellStyle name="T_Pre Cao Oc Lan Phuong 20100513 (mau 10) 3 2 6 2" xfId="36383"/>
    <cellStyle name="T_Pre Cao Oc Lan Phuong 20100513 (mau 10) 3 2 7" xfId="36385"/>
    <cellStyle name="T_Pre Cao Oc Lan Phuong 20100513 (mau 10) 3 3" xfId="6496"/>
    <cellStyle name="T_Pre Cao Oc Lan Phuong 20100513 (mau 10) 3 3 2" xfId="8072"/>
    <cellStyle name="T_Pre Cao Oc Lan Phuong 20100513 (mau 10) 3 3 2 2" xfId="36237"/>
    <cellStyle name="T_Pre Cao Oc Lan Phuong 20100513 (mau 10) 3 3 3" xfId="19155"/>
    <cellStyle name="T_Pre Cao Oc Lan Phuong 20100513 (mau 10) 3 3 3 2" xfId="36246"/>
    <cellStyle name="T_Pre Cao Oc Lan Phuong 20100513 (mau 10) 3 3 4" xfId="36255"/>
    <cellStyle name="T_Pre Cao Oc Lan Phuong 20100513 (mau 10) 3 3 4 2" xfId="36257"/>
    <cellStyle name="T_Pre Cao Oc Lan Phuong 20100513 (mau 10) 3 3 5" xfId="36264"/>
    <cellStyle name="T_Pre Cao Oc Lan Phuong 20100513 (mau 10) 3 3 5 2" xfId="36266"/>
    <cellStyle name="T_Pre Cao Oc Lan Phuong 20100513 (mau 10) 3 3 6" xfId="36271"/>
    <cellStyle name="T_Pre Cao Oc Lan Phuong 20100513 (mau 10) 3 3 6 2" xfId="36273"/>
    <cellStyle name="T_Pre Cao Oc Lan Phuong 20100513 (mau 10) 3 3 7" xfId="36275"/>
    <cellStyle name="T_Pre Cao Oc Lan Phuong 20100513 (mau 10) 3 4" xfId="11273"/>
    <cellStyle name="T_Pre Cao Oc Lan Phuong 20100513 (mau 10) 3 4 2" xfId="36386"/>
    <cellStyle name="T_Pre Cao Oc Lan Phuong 20100513 (mau 10) 3 5" xfId="11281"/>
    <cellStyle name="T_Pre Cao Oc Lan Phuong 20100513 (mau 10) 3 5 2" xfId="5915"/>
    <cellStyle name="T_Pre Cao Oc Lan Phuong 20100513 (mau 10) 3 6" xfId="7332"/>
    <cellStyle name="T_Pre Cao Oc Lan Phuong 20100513 (mau 10) 3 6 2" xfId="6201"/>
    <cellStyle name="T_Pre Cao Oc Lan Phuong 20100513 (mau 10) 3 7" xfId="21384"/>
    <cellStyle name="T_Pre Cao Oc Lan Phuong 20100513 (mau 10) 3 7 2" xfId="36388"/>
    <cellStyle name="T_Pre Cao Oc Lan Phuong 20100513 (mau 10) 3 8" xfId="21392"/>
    <cellStyle name="T_Pre Cao Oc Lan Phuong 20100513 (mau 10) 3 8 2" xfId="36389"/>
    <cellStyle name="T_Pre Cao Oc Lan Phuong 20100513 (mau 10) 4" xfId="1199"/>
    <cellStyle name="T_Pre Cao Oc Lan Phuong 20100513 (mau 10) 4 2" xfId="10240"/>
    <cellStyle name="T_Pre Cao Oc Lan Phuong 20100513 (mau 10) 4 2 2" xfId="26538"/>
    <cellStyle name="T_Pre Cao Oc Lan Phuong 20100513 (mau 10) 4 3" xfId="32624"/>
    <cellStyle name="T_Pre Cao Oc Lan Phuong 20100513 (mau 10) 4 3 2" xfId="26557"/>
    <cellStyle name="T_Pre Cao Oc Lan Phuong 20100513 (mau 10) 4 4" xfId="32631"/>
    <cellStyle name="T_Pre Cao Oc Lan Phuong 20100513 (mau 10) 4 4 2" xfId="32634"/>
    <cellStyle name="T_Pre Cao Oc Lan Phuong 20100513 (mau 10) 4 5" xfId="21402"/>
    <cellStyle name="T_Pre Cao Oc Lan Phuong 20100513 (mau 10) 4 5 2" xfId="32647"/>
    <cellStyle name="T_Pre Cao Oc Lan Phuong 20100513 (mau 10) 4 6" xfId="32650"/>
    <cellStyle name="T_Pre Cao Oc Lan Phuong 20100513 (mau 10) 4 6 2" xfId="32652"/>
    <cellStyle name="T_Pre Cao Oc Lan Phuong 20100513 (mau 10) 4 7" xfId="3899"/>
    <cellStyle name="T_Pre Cao Oc Lan Phuong 20100513 (mau 10) 5" xfId="23"/>
    <cellStyle name="T_Pre Cao Oc Lan Phuong 20100513 (mau 10) 5 2" xfId="11288"/>
    <cellStyle name="T_Pre Cao Oc Lan Phuong 20100513 (mau 10) 5 2 2" xfId="24328"/>
    <cellStyle name="T_Pre Cao Oc Lan Phuong 20100513 (mau 10) 5 3" xfId="36390"/>
    <cellStyle name="T_Pre Cao Oc Lan Phuong 20100513 (mau 10) 5 3 2" xfId="24358"/>
    <cellStyle name="T_Pre Cao Oc Lan Phuong 20100513 (mau 10) 5 4" xfId="36391"/>
    <cellStyle name="T_Pre Cao Oc Lan Phuong 20100513 (mau 10) 5 4 2" xfId="24365"/>
    <cellStyle name="T_Pre Cao Oc Lan Phuong 20100513 (mau 10) 5 5" xfId="21408"/>
    <cellStyle name="T_Pre Cao Oc Lan Phuong 20100513 (mau 10) 5 5 2" xfId="16679"/>
    <cellStyle name="T_Pre Cao Oc Lan Phuong 20100513 (mau 10) 5 6" xfId="36392"/>
    <cellStyle name="T_Pre Cao Oc Lan Phuong 20100513 (mau 10) 5 6 2" xfId="36393"/>
    <cellStyle name="T_Pre Cao Oc Lan Phuong 20100513 (mau 10) 5 7" xfId="1822"/>
    <cellStyle name="T_Pre Cao Oc Lan Phuong 20100513 (mau 10) 6" xfId="11293"/>
    <cellStyle name="T_Pre Cao Oc Lan Phuong 20100513 (mau 10) 6 2" xfId="11296"/>
    <cellStyle name="T_Pre Cao Oc Lan Phuong 20100513 (mau 10) 6 2 2" xfId="36394"/>
    <cellStyle name="T_Pre Cao Oc Lan Phuong 20100513 (mau 10) 6 3" xfId="36395"/>
    <cellStyle name="T_Pre Cao Oc Lan Phuong 20100513 (mau 10) 6 3 2" xfId="36396"/>
    <cellStyle name="T_Pre Cao Oc Lan Phuong 20100513 (mau 10) 6 4" xfId="36398"/>
    <cellStyle name="T_Pre Cao Oc Lan Phuong 20100513 (mau 10) 6 4 2" xfId="36399"/>
    <cellStyle name="T_Pre Cao Oc Lan Phuong 20100513 (mau 10) 6 5" xfId="6970"/>
    <cellStyle name="T_Pre Cao Oc Lan Phuong 20100513 (mau 10) 6 5 2" xfId="32445"/>
    <cellStyle name="T_Pre Cao Oc Lan Phuong 20100513 (mau 10) 6 6" xfId="5644"/>
    <cellStyle name="T_Pre Cao Oc Lan Phuong 20100513 (mau 10) 6 6 2" xfId="32475"/>
    <cellStyle name="T_Pre Cao Oc Lan Phuong 20100513 (mau 10) 6 7" xfId="21660"/>
    <cellStyle name="T_Pre Cao Oc Lan Phuong 20100513 (mau 10) 7" xfId="18238"/>
    <cellStyle name="T_Pre Cao Oc Lan Phuong 20100513 (mau 10) 7 2" xfId="18240"/>
    <cellStyle name="T_Pre Cao Oc Lan Phuong 20100513 (mau 10) 8" xfId="18242"/>
    <cellStyle name="T_Pre Cao Oc Lan Phuong 20100513 (mau 10) 8 2" xfId="36400"/>
    <cellStyle name="T_Pre Cao Oc Lan Phuong 20100513 (mau 10) 9" xfId="36401"/>
    <cellStyle name="T_Pre Cao Oc Lan Phuong 20100513 (mau 10) 9 2" xfId="3405"/>
    <cellStyle name="T_Pre Cao Oc Lan Phuong 20100514 (mau 10)" xfId="28435"/>
    <cellStyle name="T_Pre Cao Oc Lan Phuong 20100514 (mau 10) 10" xfId="16276"/>
    <cellStyle name="T_Pre Cao Oc Lan Phuong 20100514 (mau 10) 10 2" xfId="15579"/>
    <cellStyle name="T_Pre Cao Oc Lan Phuong 20100514 (mau 10) 11" xfId="16438"/>
    <cellStyle name="T_Pre Cao Oc Lan Phuong 20100514 (mau 10) 11 2" xfId="16443"/>
    <cellStyle name="T_Pre Cao Oc Lan Phuong 20100514 (mau 10) 2" xfId="36402"/>
    <cellStyle name="T_Pre Cao Oc Lan Phuong 20100514 (mau 10) 2 2" xfId="12613"/>
    <cellStyle name="T_Pre Cao Oc Lan Phuong 20100514 (mau 10) 2 2 2" xfId="12616"/>
    <cellStyle name="T_Pre Cao Oc Lan Phuong 20100514 (mau 10) 2 2 2 2" xfId="20110"/>
    <cellStyle name="T_Pre Cao Oc Lan Phuong 20100514 (mau 10) 2 2 3" xfId="20117"/>
    <cellStyle name="T_Pre Cao Oc Lan Phuong 20100514 (mau 10) 2 2 3 2" xfId="20121"/>
    <cellStyle name="T_Pre Cao Oc Lan Phuong 20100514 (mau 10) 2 2 4" xfId="21700"/>
    <cellStyle name="T_Pre Cao Oc Lan Phuong 20100514 (mau 10) 2 2 4 2" xfId="36403"/>
    <cellStyle name="T_Pre Cao Oc Lan Phuong 20100514 (mau 10) 2 2 5" xfId="36404"/>
    <cellStyle name="T_Pre Cao Oc Lan Phuong 20100514 (mau 10) 2 2 5 2" xfId="30257"/>
    <cellStyle name="T_Pre Cao Oc Lan Phuong 20100514 (mau 10) 2 2 6" xfId="36405"/>
    <cellStyle name="T_Pre Cao Oc Lan Phuong 20100514 (mau 10) 2 2 6 2" xfId="30270"/>
    <cellStyle name="T_Pre Cao Oc Lan Phuong 20100514 (mau 10) 2 2 7" xfId="28414"/>
    <cellStyle name="T_Pre Cao Oc Lan Phuong 20100514 (mau 10) 2 3" xfId="12621"/>
    <cellStyle name="T_Pre Cao Oc Lan Phuong 20100514 (mau 10) 2 3 2" xfId="12623"/>
    <cellStyle name="T_Pre Cao Oc Lan Phuong 20100514 (mau 10) 2 3 2 2" xfId="21724"/>
    <cellStyle name="T_Pre Cao Oc Lan Phuong 20100514 (mau 10) 2 3 3" xfId="21728"/>
    <cellStyle name="T_Pre Cao Oc Lan Phuong 20100514 (mau 10) 2 3 3 2" xfId="21731"/>
    <cellStyle name="T_Pre Cao Oc Lan Phuong 20100514 (mau 10) 2 3 4" xfId="21734"/>
    <cellStyle name="T_Pre Cao Oc Lan Phuong 20100514 (mau 10) 2 3 4 2" xfId="1580"/>
    <cellStyle name="T_Pre Cao Oc Lan Phuong 20100514 (mau 10) 2 3 5" xfId="36406"/>
    <cellStyle name="T_Pre Cao Oc Lan Phuong 20100514 (mau 10) 2 3 5 2" xfId="29447"/>
    <cellStyle name="T_Pre Cao Oc Lan Phuong 20100514 (mau 10) 2 3 6" xfId="36407"/>
    <cellStyle name="T_Pre Cao Oc Lan Phuong 20100514 (mau 10) 2 3 6 2" xfId="28314"/>
    <cellStyle name="T_Pre Cao Oc Lan Phuong 20100514 (mau 10) 2 3 7" xfId="31972"/>
    <cellStyle name="T_Pre Cao Oc Lan Phuong 20100514 (mau 10) 2 4" xfId="12628"/>
    <cellStyle name="T_Pre Cao Oc Lan Phuong 20100514 (mau 10) 2 4 2" xfId="26987"/>
    <cellStyle name="T_Pre Cao Oc Lan Phuong 20100514 (mau 10) 2 5" xfId="36408"/>
    <cellStyle name="T_Pre Cao Oc Lan Phuong 20100514 (mau 10) 2 5 2" xfId="27014"/>
    <cellStyle name="T_Pre Cao Oc Lan Phuong 20100514 (mau 10) 2 6" xfId="9505"/>
    <cellStyle name="T_Pre Cao Oc Lan Phuong 20100514 (mau 10) 2 6 2" xfId="27034"/>
    <cellStyle name="T_Pre Cao Oc Lan Phuong 20100514 (mau 10) 2 7" xfId="36409"/>
    <cellStyle name="T_Pre Cao Oc Lan Phuong 20100514 (mau 10) 2 7 2" xfId="27054"/>
    <cellStyle name="T_Pre Cao Oc Lan Phuong 20100514 (mau 10) 2 8" xfId="36410"/>
    <cellStyle name="T_Pre Cao Oc Lan Phuong 20100514 (mau 10) 2 8 2" xfId="36411"/>
    <cellStyle name="T_Pre Cao Oc Lan Phuong 20100514 (mau 10) 3" xfId="36413"/>
    <cellStyle name="T_Pre Cao Oc Lan Phuong 20100514 (mau 10) 3 2" xfId="12646"/>
    <cellStyle name="T_Pre Cao Oc Lan Phuong 20100514 (mau 10) 3 2 2" xfId="12655"/>
    <cellStyle name="T_Pre Cao Oc Lan Phuong 20100514 (mau 10) 3 2 2 2" xfId="16259"/>
    <cellStyle name="T_Pre Cao Oc Lan Phuong 20100514 (mau 10) 3 2 3" xfId="36414"/>
    <cellStyle name="T_Pre Cao Oc Lan Phuong 20100514 (mau 10) 3 2 3 2" xfId="36416"/>
    <cellStyle name="T_Pre Cao Oc Lan Phuong 20100514 (mau 10) 3 2 4" xfId="36417"/>
    <cellStyle name="T_Pre Cao Oc Lan Phuong 20100514 (mau 10) 3 2 4 2" xfId="36418"/>
    <cellStyle name="T_Pre Cao Oc Lan Phuong 20100514 (mau 10) 3 2 5" xfId="4256"/>
    <cellStyle name="T_Pre Cao Oc Lan Phuong 20100514 (mau 10) 3 2 5 2" xfId="18899"/>
    <cellStyle name="T_Pre Cao Oc Lan Phuong 20100514 (mau 10) 3 2 6" xfId="18901"/>
    <cellStyle name="T_Pre Cao Oc Lan Phuong 20100514 (mau 10) 3 2 6 2" xfId="18904"/>
    <cellStyle name="T_Pre Cao Oc Lan Phuong 20100514 (mau 10) 3 2 7" xfId="18907"/>
    <cellStyle name="T_Pre Cao Oc Lan Phuong 20100514 (mau 10) 3 3" xfId="12659"/>
    <cellStyle name="T_Pre Cao Oc Lan Phuong 20100514 (mau 10) 3 3 2" xfId="12665"/>
    <cellStyle name="T_Pre Cao Oc Lan Phuong 20100514 (mau 10) 3 3 2 2" xfId="12778"/>
    <cellStyle name="T_Pre Cao Oc Lan Phuong 20100514 (mau 10) 3 3 3" xfId="33793"/>
    <cellStyle name="T_Pre Cao Oc Lan Phuong 20100514 (mau 10) 3 3 3 2" xfId="36419"/>
    <cellStyle name="T_Pre Cao Oc Lan Phuong 20100514 (mau 10) 3 3 4" xfId="36420"/>
    <cellStyle name="T_Pre Cao Oc Lan Phuong 20100514 (mau 10) 3 3 4 2" xfId="36421"/>
    <cellStyle name="T_Pre Cao Oc Lan Phuong 20100514 (mau 10) 3 3 5" xfId="18919"/>
    <cellStyle name="T_Pre Cao Oc Lan Phuong 20100514 (mau 10) 3 3 5 2" xfId="5748"/>
    <cellStyle name="T_Pre Cao Oc Lan Phuong 20100514 (mau 10) 3 3 6" xfId="18924"/>
    <cellStyle name="T_Pre Cao Oc Lan Phuong 20100514 (mau 10) 3 3 6 2" xfId="1877"/>
    <cellStyle name="T_Pre Cao Oc Lan Phuong 20100514 (mau 10) 3 3 7" xfId="18928"/>
    <cellStyle name="T_Pre Cao Oc Lan Phuong 20100514 (mau 10) 3 4" xfId="12669"/>
    <cellStyle name="T_Pre Cao Oc Lan Phuong 20100514 (mau 10) 3 4 2" xfId="34535"/>
    <cellStyle name="T_Pre Cao Oc Lan Phuong 20100514 (mau 10) 3 5" xfId="36422"/>
    <cellStyle name="T_Pre Cao Oc Lan Phuong 20100514 (mau 10) 3 5 2" xfId="34548"/>
    <cellStyle name="T_Pre Cao Oc Lan Phuong 20100514 (mau 10) 3 6" xfId="9508"/>
    <cellStyle name="T_Pre Cao Oc Lan Phuong 20100514 (mau 10) 3 6 2" xfId="34579"/>
    <cellStyle name="T_Pre Cao Oc Lan Phuong 20100514 (mau 10) 3 7" xfId="4672"/>
    <cellStyle name="T_Pre Cao Oc Lan Phuong 20100514 (mau 10) 3 7 2" xfId="34592"/>
    <cellStyle name="T_Pre Cao Oc Lan Phuong 20100514 (mau 10) 3 8" xfId="32299"/>
    <cellStyle name="T_Pre Cao Oc Lan Phuong 20100514 (mau 10) 3 8 2" xfId="34600"/>
    <cellStyle name="T_Pre Cao Oc Lan Phuong 20100514 (mau 10) 4" xfId="5788"/>
    <cellStyle name="T_Pre Cao Oc Lan Phuong 20100514 (mau 10) 4 2" xfId="32710"/>
    <cellStyle name="T_Pre Cao Oc Lan Phuong 20100514 (mau 10) 4 2 2" xfId="32712"/>
    <cellStyle name="T_Pre Cao Oc Lan Phuong 20100514 (mau 10) 4 3" xfId="32721"/>
    <cellStyle name="T_Pre Cao Oc Lan Phuong 20100514 (mau 10) 4 3 2" xfId="32723"/>
    <cellStyle name="T_Pre Cao Oc Lan Phuong 20100514 (mau 10) 4 4" xfId="6572"/>
    <cellStyle name="T_Pre Cao Oc Lan Phuong 20100514 (mau 10) 4 4 2" xfId="15083"/>
    <cellStyle name="T_Pre Cao Oc Lan Phuong 20100514 (mau 10) 4 5" xfId="11403"/>
    <cellStyle name="T_Pre Cao Oc Lan Phuong 20100514 (mau 10) 4 5 2" xfId="552"/>
    <cellStyle name="T_Pre Cao Oc Lan Phuong 20100514 (mau 10) 4 6" xfId="9512"/>
    <cellStyle name="T_Pre Cao Oc Lan Phuong 20100514 (mau 10) 4 6 2" xfId="15087"/>
    <cellStyle name="T_Pre Cao Oc Lan Phuong 20100514 (mau 10) 4 7" xfId="14761"/>
    <cellStyle name="T_Pre Cao Oc Lan Phuong 20100514 (mau 10) 5" xfId="36423"/>
    <cellStyle name="T_Pre Cao Oc Lan Phuong 20100514 (mau 10) 5 2" xfId="36424"/>
    <cellStyle name="T_Pre Cao Oc Lan Phuong 20100514 (mau 10) 5 2 2" xfId="36425"/>
    <cellStyle name="T_Pre Cao Oc Lan Phuong 20100514 (mau 10) 5 3" xfId="36426"/>
    <cellStyle name="T_Pre Cao Oc Lan Phuong 20100514 (mau 10) 5 3 2" xfId="36427"/>
    <cellStyle name="T_Pre Cao Oc Lan Phuong 20100514 (mau 10) 5 4" xfId="36428"/>
    <cellStyle name="T_Pre Cao Oc Lan Phuong 20100514 (mau 10) 5 4 2" xfId="36429"/>
    <cellStyle name="T_Pre Cao Oc Lan Phuong 20100514 (mau 10) 5 5" xfId="36430"/>
    <cellStyle name="T_Pre Cao Oc Lan Phuong 20100514 (mau 10) 5 5 2" xfId="36431"/>
    <cellStyle name="T_Pre Cao Oc Lan Phuong 20100514 (mau 10) 5 6" xfId="7110"/>
    <cellStyle name="T_Pre Cao Oc Lan Phuong 20100514 (mau 10) 5 6 2" xfId="36432"/>
    <cellStyle name="T_Pre Cao Oc Lan Phuong 20100514 (mau 10) 5 7" xfId="35844"/>
    <cellStyle name="T_Pre Cao Oc Lan Phuong 20100514 (mau 10) 6" xfId="28716"/>
    <cellStyle name="T_Pre Cao Oc Lan Phuong 20100514 (mau 10) 6 2" xfId="36433"/>
    <cellStyle name="T_Pre Cao Oc Lan Phuong 20100514 (mau 10) 6 2 2" xfId="36434"/>
    <cellStyle name="T_Pre Cao Oc Lan Phuong 20100514 (mau 10) 6 3" xfId="36435"/>
    <cellStyle name="T_Pre Cao Oc Lan Phuong 20100514 (mau 10) 6 3 2" xfId="36436"/>
    <cellStyle name="T_Pre Cao Oc Lan Phuong 20100514 (mau 10) 6 4" xfId="36437"/>
    <cellStyle name="T_Pre Cao Oc Lan Phuong 20100514 (mau 10) 6 4 2" xfId="36438"/>
    <cellStyle name="T_Pre Cao Oc Lan Phuong 20100514 (mau 10) 6 5" xfId="36439"/>
    <cellStyle name="T_Pre Cao Oc Lan Phuong 20100514 (mau 10) 6 5 2" xfId="36440"/>
    <cellStyle name="T_Pre Cao Oc Lan Phuong 20100514 (mau 10) 6 6" xfId="36441"/>
    <cellStyle name="T_Pre Cao Oc Lan Phuong 20100514 (mau 10) 6 6 2" xfId="36442"/>
    <cellStyle name="T_Pre Cao Oc Lan Phuong 20100514 (mau 10) 6 7" xfId="35846"/>
    <cellStyle name="T_Pre Cao Oc Lan Phuong 20100514 (mau 10) 7" xfId="580"/>
    <cellStyle name="T_Pre Cao Oc Lan Phuong 20100514 (mau 10) 7 2" xfId="36443"/>
    <cellStyle name="T_Pre Cao Oc Lan Phuong 20100514 (mau 10) 8" xfId="36444"/>
    <cellStyle name="T_Pre Cao Oc Lan Phuong 20100514 (mau 10) 8 2" xfId="36445"/>
    <cellStyle name="T_Pre Cao Oc Lan Phuong 20100514 (mau 10) 9" xfId="27188"/>
    <cellStyle name="T_Pre Cao Oc Lan Phuong 20100514 (mau 10) 9 2" xfId="36446"/>
    <cellStyle name="T_SUPOR2806-2" xfId="34147"/>
    <cellStyle name="T_SUPOR2806-2 10" xfId="36447"/>
    <cellStyle name="T_SUPOR2806-2 10 2" xfId="36448"/>
    <cellStyle name="T_SUPOR2806-2 11" xfId="36449"/>
    <cellStyle name="T_SUPOR2806-2 11 2" xfId="32159"/>
    <cellStyle name="T_SUPOR2806-2 2" xfId="34149"/>
    <cellStyle name="T_SUPOR2806-2 2 2" xfId="31696"/>
    <cellStyle name="T_SUPOR2806-2 2 2 2" xfId="2004"/>
    <cellStyle name="T_SUPOR2806-2 2 2 2 2" xfId="10589"/>
    <cellStyle name="T_SUPOR2806-2 2 2 3" xfId="1096"/>
    <cellStyle name="T_SUPOR2806-2 2 2 3 2" xfId="10675"/>
    <cellStyle name="T_SUPOR2806-2 2 2 4" xfId="1028"/>
    <cellStyle name="T_SUPOR2806-2 2 2 4 2" xfId="36450"/>
    <cellStyle name="T_SUPOR2806-2 2 2 5" xfId="36451"/>
    <cellStyle name="T_SUPOR2806-2 2 2 5 2" xfId="36452"/>
    <cellStyle name="T_SUPOR2806-2 2 2 6" xfId="36453"/>
    <cellStyle name="T_SUPOR2806-2 2 2 6 2" xfId="36454"/>
    <cellStyle name="T_SUPOR2806-2 2 2 7" xfId="36455"/>
    <cellStyle name="T_SUPOR2806-2 2 3" xfId="29550"/>
    <cellStyle name="T_SUPOR2806-2 2 3 2" xfId="10703"/>
    <cellStyle name="T_SUPOR2806-2 2 3 2 2" xfId="5541"/>
    <cellStyle name="T_SUPOR2806-2 2 3 3" xfId="10412"/>
    <cellStyle name="T_SUPOR2806-2 2 3 3 2" xfId="8615"/>
    <cellStyle name="T_SUPOR2806-2 2 3 4" xfId="11324"/>
    <cellStyle name="T_SUPOR2806-2 2 3 4 2" xfId="133"/>
    <cellStyle name="T_SUPOR2806-2 2 3 5" xfId="36456"/>
    <cellStyle name="T_SUPOR2806-2 2 3 5 2" xfId="36457"/>
    <cellStyle name="T_SUPOR2806-2 2 3 6" xfId="36458"/>
    <cellStyle name="T_SUPOR2806-2 2 3 6 2" xfId="36459"/>
    <cellStyle name="T_SUPOR2806-2 2 3 7" xfId="36460"/>
    <cellStyle name="T_SUPOR2806-2 2 4" xfId="31698"/>
    <cellStyle name="T_SUPOR2806-2 2 4 2" xfId="11339"/>
    <cellStyle name="T_SUPOR2806-2 2 5" xfId="8866"/>
    <cellStyle name="T_SUPOR2806-2 2 5 2" xfId="31700"/>
    <cellStyle name="T_SUPOR2806-2 2 6" xfId="31702"/>
    <cellStyle name="T_SUPOR2806-2 2 6 2" xfId="4424"/>
    <cellStyle name="T_SUPOR2806-2 2 7" xfId="36461"/>
    <cellStyle name="T_SUPOR2806-2 2 7 2" xfId="10338"/>
    <cellStyle name="T_SUPOR2806-2 2 8" xfId="36462"/>
    <cellStyle name="T_SUPOR2806-2 2 8 2" xfId="36463"/>
    <cellStyle name="T_SUPOR2806-2 3" xfId="36464"/>
    <cellStyle name="T_SUPOR2806-2 3 2" xfId="31710"/>
    <cellStyle name="T_SUPOR2806-2 3 2 2" xfId="31712"/>
    <cellStyle name="T_SUPOR2806-2 3 2 2 2" xfId="32829"/>
    <cellStyle name="T_SUPOR2806-2 3 2 3" xfId="9455"/>
    <cellStyle name="T_SUPOR2806-2 3 2 3 2" xfId="36465"/>
    <cellStyle name="T_SUPOR2806-2 3 2 4" xfId="36467"/>
    <cellStyle name="T_SUPOR2806-2 3 2 4 2" xfId="35982"/>
    <cellStyle name="T_SUPOR2806-2 3 2 5" xfId="36468"/>
    <cellStyle name="T_SUPOR2806-2 3 2 5 2" xfId="36469"/>
    <cellStyle name="T_SUPOR2806-2 3 2 6" xfId="36470"/>
    <cellStyle name="T_SUPOR2806-2 3 2 6 2" xfId="36471"/>
    <cellStyle name="T_SUPOR2806-2 3 2 7" xfId="34732"/>
    <cellStyle name="T_SUPOR2806-2 3 3" xfId="29553"/>
    <cellStyle name="T_SUPOR2806-2 3 3 2" xfId="31714"/>
    <cellStyle name="T_SUPOR2806-2 3 3 2 2" xfId="36472"/>
    <cellStyle name="T_SUPOR2806-2 3 3 3" xfId="36473"/>
    <cellStyle name="T_SUPOR2806-2 3 3 3 2" xfId="36474"/>
    <cellStyle name="T_SUPOR2806-2 3 3 4" xfId="36475"/>
    <cellStyle name="T_SUPOR2806-2 3 3 4 2" xfId="36476"/>
    <cellStyle name="T_SUPOR2806-2 3 3 5" xfId="36477"/>
    <cellStyle name="T_SUPOR2806-2 3 3 5 2" xfId="36478"/>
    <cellStyle name="T_SUPOR2806-2 3 3 6" xfId="36479"/>
    <cellStyle name="T_SUPOR2806-2 3 3 6 2" xfId="36480"/>
    <cellStyle name="T_SUPOR2806-2 3 3 7" xfId="34738"/>
    <cellStyle name="T_SUPOR2806-2 3 4" xfId="31716"/>
    <cellStyle name="T_SUPOR2806-2 3 4 2" xfId="31718"/>
    <cellStyle name="T_SUPOR2806-2 3 5" xfId="8876"/>
    <cellStyle name="T_SUPOR2806-2 3 5 2" xfId="31720"/>
    <cellStyle name="T_SUPOR2806-2 3 6" xfId="31722"/>
    <cellStyle name="T_SUPOR2806-2 3 6 2" xfId="2532"/>
    <cellStyle name="T_SUPOR2806-2 3 7" xfId="10121"/>
    <cellStyle name="T_SUPOR2806-2 3 7 2" xfId="36481"/>
    <cellStyle name="T_SUPOR2806-2 3 8" xfId="36482"/>
    <cellStyle name="T_SUPOR2806-2 3 8 2" xfId="36483"/>
    <cellStyle name="T_SUPOR2806-2 4" xfId="36484"/>
    <cellStyle name="T_SUPOR2806-2 4 2" xfId="36485"/>
    <cellStyle name="T_SUPOR2806-2 4 2 2" xfId="36486"/>
    <cellStyle name="T_SUPOR2806-2 4 3" xfId="8042"/>
    <cellStyle name="T_SUPOR2806-2 4 3 2" xfId="36487"/>
    <cellStyle name="T_SUPOR2806-2 4 4" xfId="11395"/>
    <cellStyle name="T_SUPOR2806-2 4 4 2" xfId="36488"/>
    <cellStyle name="T_SUPOR2806-2 4 5" xfId="8898"/>
    <cellStyle name="T_SUPOR2806-2 4 5 2" xfId="36489"/>
    <cellStyle name="T_SUPOR2806-2 4 6" xfId="9167"/>
    <cellStyle name="T_SUPOR2806-2 4 6 2" xfId="36490"/>
    <cellStyle name="T_SUPOR2806-2 4 7" xfId="6685"/>
    <cellStyle name="T_SUPOR2806-2 5" xfId="36491"/>
    <cellStyle name="T_SUPOR2806-2 5 2" xfId="36492"/>
    <cellStyle name="T_SUPOR2806-2 5 2 2" xfId="28653"/>
    <cellStyle name="T_SUPOR2806-2 5 3" xfId="11413"/>
    <cellStyle name="T_SUPOR2806-2 5 3 2" xfId="36493"/>
    <cellStyle name="T_SUPOR2806-2 5 4" xfId="6355"/>
    <cellStyle name="T_SUPOR2806-2 5 4 2" xfId="11420"/>
    <cellStyle name="T_SUPOR2806-2 5 5" xfId="8413"/>
    <cellStyle name="T_SUPOR2806-2 5 5 2" xfId="36494"/>
    <cellStyle name="T_SUPOR2806-2 5 6" xfId="36495"/>
    <cellStyle name="T_SUPOR2806-2 5 6 2" xfId="36496"/>
    <cellStyle name="T_SUPOR2806-2 5 7" xfId="10140"/>
    <cellStyle name="T_SUPOR2806-2 6" xfId="36497"/>
    <cellStyle name="T_SUPOR2806-2 6 2" xfId="36498"/>
    <cellStyle name="T_SUPOR2806-2 6 2 2" xfId="12377"/>
    <cellStyle name="T_SUPOR2806-2 6 3" xfId="6299"/>
    <cellStyle name="T_SUPOR2806-2 6 3 2" xfId="36499"/>
    <cellStyle name="T_SUPOR2806-2 6 4" xfId="36500"/>
    <cellStyle name="T_SUPOR2806-2 6 4 2" xfId="36501"/>
    <cellStyle name="T_SUPOR2806-2 6 5" xfId="8438"/>
    <cellStyle name="T_SUPOR2806-2 6 5 2" xfId="36502"/>
    <cellStyle name="T_SUPOR2806-2 6 6" xfId="36503"/>
    <cellStyle name="T_SUPOR2806-2 6 6 2" xfId="36504"/>
    <cellStyle name="T_SUPOR2806-2 6 7" xfId="4548"/>
    <cellStyle name="T_SUPOR2806-2 7" xfId="36506"/>
    <cellStyle name="T_SUPOR2806-2 7 2" xfId="36507"/>
    <cellStyle name="T_SUPOR2806-2 8" xfId="32682"/>
    <cellStyle name="T_SUPOR2806-2 8 2" xfId="36508"/>
    <cellStyle name="T_SUPOR2806-2 9" xfId="36509"/>
    <cellStyle name="T_SUPOR2806-2 9 2" xfId="36510"/>
    <cellStyle name="T_SUPOR2806-2_05. 080428- BOQ - Main construction(05May, 2008) Tai" xfId="36511"/>
    <cellStyle name="T_SUPOR2806-2_05. 080428- BOQ - Main construction(05May, 2008) Tai 10" xfId="36512"/>
    <cellStyle name="T_SUPOR2806-2_05. 080428- BOQ - Main construction(05May, 2008) Tai 10 2" xfId="4194"/>
    <cellStyle name="T_SUPOR2806-2_05. 080428- BOQ - Main construction(05May, 2008) Tai 11" xfId="36513"/>
    <cellStyle name="T_SUPOR2806-2_05. 080428- BOQ - Main construction(05May, 2008) Tai 11 2" xfId="6183"/>
    <cellStyle name="T_SUPOR2806-2_05. 080428- BOQ - Main construction(05May, 2008) Tai 2" xfId="36514"/>
    <cellStyle name="T_SUPOR2806-2_05. 080428- BOQ - Main construction(05May, 2008) Tai 2 2" xfId="36515"/>
    <cellStyle name="T_SUPOR2806-2_05. 080428- BOQ - Main construction(05May, 2008) Tai 2 2 2" xfId="34873"/>
    <cellStyle name="T_SUPOR2806-2_05. 080428- BOQ - Main construction(05May, 2008) Tai 2 2 2 2" xfId="17646"/>
    <cellStyle name="T_SUPOR2806-2_05. 080428- BOQ - Main construction(05May, 2008) Tai 2 2 3" xfId="36516"/>
    <cellStyle name="T_SUPOR2806-2_05. 080428- BOQ - Main construction(05May, 2008) Tai 2 2 3 2" xfId="17714"/>
    <cellStyle name="T_SUPOR2806-2_05. 080428- BOQ - Main construction(05May, 2008) Tai 2 2 4" xfId="34461"/>
    <cellStyle name="T_SUPOR2806-2_05. 080428- BOQ - Main construction(05May, 2008) Tai 2 2 4 2" xfId="17760"/>
    <cellStyle name="T_SUPOR2806-2_05. 080428- BOQ - Main construction(05May, 2008) Tai 2 2 5" xfId="36517"/>
    <cellStyle name="T_SUPOR2806-2_05. 080428- BOQ - Main construction(05May, 2008) Tai 2 2 5 2" xfId="36518"/>
    <cellStyle name="T_SUPOR2806-2_05. 080428- BOQ - Main construction(05May, 2008) Tai 2 2 6" xfId="36519"/>
    <cellStyle name="T_SUPOR2806-2_05. 080428- BOQ - Main construction(05May, 2008) Tai 2 2 6 2" xfId="36520"/>
    <cellStyle name="T_SUPOR2806-2_05. 080428- BOQ - Main construction(05May, 2008) Tai 2 2 7" xfId="36521"/>
    <cellStyle name="T_SUPOR2806-2_05. 080428- BOQ - Main construction(05May, 2008) Tai 2 3" xfId="36522"/>
    <cellStyle name="T_SUPOR2806-2_05. 080428- BOQ - Main construction(05May, 2008) Tai 2 3 2" xfId="278"/>
    <cellStyle name="T_SUPOR2806-2_05. 080428- BOQ - Main construction(05May, 2008) Tai 2 3 2 2" xfId="27846"/>
    <cellStyle name="T_SUPOR2806-2_05. 080428- BOQ - Main construction(05May, 2008) Tai 2 3 3" xfId="27860"/>
    <cellStyle name="T_SUPOR2806-2_05. 080428- BOQ - Main construction(05May, 2008) Tai 2 3 3 2" xfId="27862"/>
    <cellStyle name="T_SUPOR2806-2_05. 080428- BOQ - Main construction(05May, 2008) Tai 2 3 4" xfId="27877"/>
    <cellStyle name="T_SUPOR2806-2_05. 080428- BOQ - Main construction(05May, 2008) Tai 2 3 4 2" xfId="27880"/>
    <cellStyle name="T_SUPOR2806-2_05. 080428- BOQ - Main construction(05May, 2008) Tai 2 3 5" xfId="18404"/>
    <cellStyle name="T_SUPOR2806-2_05. 080428- BOQ - Main construction(05May, 2008) Tai 2 3 5 2" xfId="27894"/>
    <cellStyle name="T_SUPOR2806-2_05. 080428- BOQ - Main construction(05May, 2008) Tai 2 3 6" xfId="27896"/>
    <cellStyle name="T_SUPOR2806-2_05. 080428- BOQ - Main construction(05May, 2008) Tai 2 3 6 2" xfId="27898"/>
    <cellStyle name="T_SUPOR2806-2_05. 080428- BOQ - Main construction(05May, 2008) Tai 2 3 7" xfId="27901"/>
    <cellStyle name="T_SUPOR2806-2_05. 080428- BOQ - Main construction(05May, 2008) Tai 2 4" xfId="35058"/>
    <cellStyle name="T_SUPOR2806-2_05. 080428- BOQ - Main construction(05May, 2008) Tai 2 4 2" xfId="36523"/>
    <cellStyle name="T_SUPOR2806-2_05. 080428- BOQ - Main construction(05May, 2008) Tai 2 5" xfId="36524"/>
    <cellStyle name="T_SUPOR2806-2_05. 080428- BOQ - Main construction(05May, 2008) Tai 2 5 2" xfId="36526"/>
    <cellStyle name="T_SUPOR2806-2_05. 080428- BOQ - Main construction(05May, 2008) Tai 2 6" xfId="36527"/>
    <cellStyle name="T_SUPOR2806-2_05. 080428- BOQ - Main construction(05May, 2008) Tai 2 6 2" xfId="36528"/>
    <cellStyle name="T_SUPOR2806-2_05. 080428- BOQ - Main construction(05May, 2008) Tai 2 7" xfId="36529"/>
    <cellStyle name="T_SUPOR2806-2_05. 080428- BOQ - Main construction(05May, 2008) Tai 2 7 2" xfId="36530"/>
    <cellStyle name="T_SUPOR2806-2_05. 080428- BOQ - Main construction(05May, 2008) Tai 2 8" xfId="36531"/>
    <cellStyle name="T_SUPOR2806-2_05. 080428- BOQ - Main construction(05May, 2008) Tai 2 8 2" xfId="36532"/>
    <cellStyle name="T_SUPOR2806-2_05. 080428- BOQ - Main construction(05May, 2008) Tai 3" xfId="36533"/>
    <cellStyle name="T_SUPOR2806-2_05. 080428- BOQ - Main construction(05May, 2008) Tai 3 2" xfId="36534"/>
    <cellStyle name="T_SUPOR2806-2_05. 080428- BOQ - Main construction(05May, 2008) Tai 3 2 2" xfId="36535"/>
    <cellStyle name="T_SUPOR2806-2_05. 080428- BOQ - Main construction(05May, 2008) Tai 3 2 2 2" xfId="36536"/>
    <cellStyle name="T_SUPOR2806-2_05. 080428- BOQ - Main construction(05May, 2008) Tai 3 2 3" xfId="36537"/>
    <cellStyle name="T_SUPOR2806-2_05. 080428- BOQ - Main construction(05May, 2008) Tai 3 2 3 2" xfId="36538"/>
    <cellStyle name="T_SUPOR2806-2_05. 080428- BOQ - Main construction(05May, 2008) Tai 3 2 4" xfId="36539"/>
    <cellStyle name="T_SUPOR2806-2_05. 080428- BOQ - Main construction(05May, 2008) Tai 3 2 4 2" xfId="36540"/>
    <cellStyle name="T_SUPOR2806-2_05. 080428- BOQ - Main construction(05May, 2008) Tai 3 2 5" xfId="36541"/>
    <cellStyle name="T_SUPOR2806-2_05. 080428- BOQ - Main construction(05May, 2008) Tai 3 2 5 2" xfId="36542"/>
    <cellStyle name="T_SUPOR2806-2_05. 080428- BOQ - Main construction(05May, 2008) Tai 3 2 6" xfId="36543"/>
    <cellStyle name="T_SUPOR2806-2_05. 080428- BOQ - Main construction(05May, 2008) Tai 3 2 6 2" xfId="36544"/>
    <cellStyle name="T_SUPOR2806-2_05. 080428- BOQ - Main construction(05May, 2008) Tai 3 2 7" xfId="36545"/>
    <cellStyle name="T_SUPOR2806-2_05. 080428- BOQ - Main construction(05May, 2008) Tai 3 3" xfId="36546"/>
    <cellStyle name="T_SUPOR2806-2_05. 080428- BOQ - Main construction(05May, 2008) Tai 3 3 2" xfId="36547"/>
    <cellStyle name="T_SUPOR2806-2_05. 080428- BOQ - Main construction(05May, 2008) Tai 3 3 2 2" xfId="36548"/>
    <cellStyle name="T_SUPOR2806-2_05. 080428- BOQ - Main construction(05May, 2008) Tai 3 3 3" xfId="36549"/>
    <cellStyle name="T_SUPOR2806-2_05. 080428- BOQ - Main construction(05May, 2008) Tai 3 3 3 2" xfId="36550"/>
    <cellStyle name="T_SUPOR2806-2_05. 080428- BOQ - Main construction(05May, 2008) Tai 3 3 4" xfId="36551"/>
    <cellStyle name="T_SUPOR2806-2_05. 080428- BOQ - Main construction(05May, 2008) Tai 3 3 4 2" xfId="1144"/>
    <cellStyle name="T_SUPOR2806-2_05. 080428- BOQ - Main construction(05May, 2008) Tai 3 3 5" xfId="36552"/>
    <cellStyle name="T_SUPOR2806-2_05. 080428- BOQ - Main construction(05May, 2008) Tai 3 3 5 2" xfId="36553"/>
    <cellStyle name="T_SUPOR2806-2_05. 080428- BOQ - Main construction(05May, 2008) Tai 3 3 6" xfId="36554"/>
    <cellStyle name="T_SUPOR2806-2_05. 080428- BOQ - Main construction(05May, 2008) Tai 3 3 6 2" xfId="16081"/>
    <cellStyle name="T_SUPOR2806-2_05. 080428- BOQ - Main construction(05May, 2008) Tai 3 3 7" xfId="36555"/>
    <cellStyle name="T_SUPOR2806-2_05. 080428- BOQ - Main construction(05May, 2008) Tai 3 4" xfId="35062"/>
    <cellStyle name="T_SUPOR2806-2_05. 080428- BOQ - Main construction(05May, 2008) Tai 3 4 2" xfId="36556"/>
    <cellStyle name="T_SUPOR2806-2_05. 080428- BOQ - Main construction(05May, 2008) Tai 3 5" xfId="36557"/>
    <cellStyle name="T_SUPOR2806-2_05. 080428- BOQ - Main construction(05May, 2008) Tai 3 5 2" xfId="36559"/>
    <cellStyle name="T_SUPOR2806-2_05. 080428- BOQ - Main construction(05May, 2008) Tai 3 6" xfId="825"/>
    <cellStyle name="T_SUPOR2806-2_05. 080428- BOQ - Main construction(05May, 2008) Tai 3 6 2" xfId="36560"/>
    <cellStyle name="T_SUPOR2806-2_05. 080428- BOQ - Main construction(05May, 2008) Tai 3 7" xfId="36561"/>
    <cellStyle name="T_SUPOR2806-2_05. 080428- BOQ - Main construction(05May, 2008) Tai 3 7 2" xfId="36562"/>
    <cellStyle name="T_SUPOR2806-2_05. 080428- BOQ - Main construction(05May, 2008) Tai 3 8" xfId="36563"/>
    <cellStyle name="T_SUPOR2806-2_05. 080428- BOQ - Main construction(05May, 2008) Tai 3 8 2" xfId="36564"/>
    <cellStyle name="T_SUPOR2806-2_05. 080428- BOQ - Main construction(05May, 2008) Tai 4" xfId="10516"/>
    <cellStyle name="T_SUPOR2806-2_05. 080428- BOQ - Main construction(05May, 2008) Tai 4 2" xfId="36565"/>
    <cellStyle name="T_SUPOR2806-2_05. 080428- BOQ - Main construction(05May, 2008) Tai 4 2 2" xfId="36566"/>
    <cellStyle name="T_SUPOR2806-2_05. 080428- BOQ - Main construction(05May, 2008) Tai 4 3" xfId="36567"/>
    <cellStyle name="T_SUPOR2806-2_05. 080428- BOQ - Main construction(05May, 2008) Tai 4 3 2" xfId="5048"/>
    <cellStyle name="T_SUPOR2806-2_05. 080428- BOQ - Main construction(05May, 2008) Tai 4 4" xfId="36568"/>
    <cellStyle name="T_SUPOR2806-2_05. 080428- BOQ - Main construction(05May, 2008) Tai 4 4 2" xfId="36569"/>
    <cellStyle name="T_SUPOR2806-2_05. 080428- BOQ - Main construction(05May, 2008) Tai 4 5" xfId="36570"/>
    <cellStyle name="T_SUPOR2806-2_05. 080428- BOQ - Main construction(05May, 2008) Tai 4 5 2" xfId="36572"/>
    <cellStyle name="T_SUPOR2806-2_05. 080428- BOQ - Main construction(05May, 2008) Tai 4 6" xfId="36573"/>
    <cellStyle name="T_SUPOR2806-2_05. 080428- BOQ - Main construction(05May, 2008) Tai 4 6 2" xfId="36574"/>
    <cellStyle name="T_SUPOR2806-2_05. 080428- BOQ - Main construction(05May, 2008) Tai 4 7" xfId="36575"/>
    <cellStyle name="T_SUPOR2806-2_05. 080428- BOQ - Main construction(05May, 2008) Tai 5" xfId="36577"/>
    <cellStyle name="T_SUPOR2806-2_05. 080428- BOQ - Main construction(05May, 2008) Tai 5 2" xfId="36578"/>
    <cellStyle name="T_SUPOR2806-2_05. 080428- BOQ - Main construction(05May, 2008) Tai 5 2 2" xfId="36579"/>
    <cellStyle name="T_SUPOR2806-2_05. 080428- BOQ - Main construction(05May, 2008) Tai 5 3" xfId="36580"/>
    <cellStyle name="T_SUPOR2806-2_05. 080428- BOQ - Main construction(05May, 2008) Tai 5 3 2" xfId="36581"/>
    <cellStyle name="T_SUPOR2806-2_05. 080428- BOQ - Main construction(05May, 2008) Tai 5 4" xfId="36582"/>
    <cellStyle name="T_SUPOR2806-2_05. 080428- BOQ - Main construction(05May, 2008) Tai 5 4 2" xfId="36583"/>
    <cellStyle name="T_SUPOR2806-2_05. 080428- BOQ - Main construction(05May, 2008) Tai 5 5" xfId="36584"/>
    <cellStyle name="T_SUPOR2806-2_05. 080428- BOQ - Main construction(05May, 2008) Tai 5 5 2" xfId="36585"/>
    <cellStyle name="T_SUPOR2806-2_05. 080428- BOQ - Main construction(05May, 2008) Tai 5 6" xfId="36586"/>
    <cellStyle name="T_SUPOR2806-2_05. 080428- BOQ - Main construction(05May, 2008) Tai 5 6 2" xfId="36587"/>
    <cellStyle name="T_SUPOR2806-2_05. 080428- BOQ - Main construction(05May, 2008) Tai 5 7" xfId="36588"/>
    <cellStyle name="T_SUPOR2806-2_05. 080428- BOQ - Main construction(05May, 2008) Tai 6" xfId="36590"/>
    <cellStyle name="T_SUPOR2806-2_05. 080428- BOQ - Main construction(05May, 2008) Tai 6 2" xfId="36591"/>
    <cellStyle name="T_SUPOR2806-2_05. 080428- BOQ - Main construction(05May, 2008) Tai 6 2 2" xfId="36592"/>
    <cellStyle name="T_SUPOR2806-2_05. 080428- BOQ - Main construction(05May, 2008) Tai 6 3" xfId="30322"/>
    <cellStyle name="T_SUPOR2806-2_05. 080428- BOQ - Main construction(05May, 2008) Tai 6 3 2" xfId="36593"/>
    <cellStyle name="T_SUPOR2806-2_05. 080428- BOQ - Main construction(05May, 2008) Tai 6 4" xfId="36594"/>
    <cellStyle name="T_SUPOR2806-2_05. 080428- BOQ - Main construction(05May, 2008) Tai 6 4 2" xfId="36595"/>
    <cellStyle name="T_SUPOR2806-2_05. 080428- BOQ - Main construction(05May, 2008) Tai 6 5" xfId="36596"/>
    <cellStyle name="T_SUPOR2806-2_05. 080428- BOQ - Main construction(05May, 2008) Tai 6 5 2" xfId="36597"/>
    <cellStyle name="T_SUPOR2806-2_05. 080428- BOQ - Main construction(05May, 2008) Tai 6 6" xfId="36599"/>
    <cellStyle name="T_SUPOR2806-2_05. 080428- BOQ - Main construction(05May, 2008) Tai 6 6 2" xfId="16335"/>
    <cellStyle name="T_SUPOR2806-2_05. 080428- BOQ - Main construction(05May, 2008) Tai 6 7" xfId="36600"/>
    <cellStyle name="T_SUPOR2806-2_05. 080428- BOQ - Main construction(05May, 2008) Tai 7" xfId="36602"/>
    <cellStyle name="T_SUPOR2806-2_05. 080428- BOQ - Main construction(05May, 2008) Tai 7 2" xfId="16385"/>
    <cellStyle name="T_SUPOR2806-2_05. 080428- BOQ - Main construction(05May, 2008) Tai 8" xfId="16286"/>
    <cellStyle name="T_SUPOR2806-2_05. 080428- BOQ - Main construction(05May, 2008) Tai 8 2" xfId="16289"/>
    <cellStyle name="T_SUPOR2806-2_05. 080428- BOQ - Main construction(05May, 2008) Tai 9" xfId="16296"/>
    <cellStyle name="T_SUPOR2806-2_05. 080428- BOQ - Main construction(05May, 2008) Tai 9 2" xfId="12687"/>
    <cellStyle name="T_SUPOR2806-2_Addendum- BOQ - Main construction-r.2" xfId="36604"/>
    <cellStyle name="T_SUPOR2806-2_Addendum- BOQ - Main construction-r.2 10" xfId="36605"/>
    <cellStyle name="T_SUPOR2806-2_Addendum- BOQ - Main construction-r.2 10 2" xfId="36606"/>
    <cellStyle name="T_SUPOR2806-2_Addendum- BOQ - Main construction-r.2 11" xfId="15236"/>
    <cellStyle name="T_SUPOR2806-2_Addendum- BOQ - Main construction-r.2 11 2" xfId="15240"/>
    <cellStyle name="T_SUPOR2806-2_Addendum- BOQ - Main construction-r.2 2" xfId="36607"/>
    <cellStyle name="T_SUPOR2806-2_Addendum- BOQ - Main construction-r.2 2 2" xfId="8926"/>
    <cellStyle name="T_SUPOR2806-2_Addendum- BOQ - Main construction-r.2 2 2 2" xfId="8930"/>
    <cellStyle name="T_SUPOR2806-2_Addendum- BOQ - Main construction-r.2 2 2 2 2" xfId="36608"/>
    <cellStyle name="T_SUPOR2806-2_Addendum- BOQ - Main construction-r.2 2 2 3" xfId="36610"/>
    <cellStyle name="T_SUPOR2806-2_Addendum- BOQ - Main construction-r.2 2 2 3 2" xfId="36612"/>
    <cellStyle name="T_SUPOR2806-2_Addendum- BOQ - Main construction-r.2 2 2 4" xfId="36614"/>
    <cellStyle name="T_SUPOR2806-2_Addendum- BOQ - Main construction-r.2 2 2 4 2" xfId="36616"/>
    <cellStyle name="T_SUPOR2806-2_Addendum- BOQ - Main construction-r.2 2 2 5" xfId="24079"/>
    <cellStyle name="T_SUPOR2806-2_Addendum- BOQ - Main construction-r.2 2 2 5 2" xfId="36618"/>
    <cellStyle name="T_SUPOR2806-2_Addendum- BOQ - Main construction-r.2 2 2 6" xfId="30819"/>
    <cellStyle name="T_SUPOR2806-2_Addendum- BOQ - Main construction-r.2 2 2 6 2" xfId="36619"/>
    <cellStyle name="T_SUPOR2806-2_Addendum- BOQ - Main construction-r.2 2 2 7" xfId="36151"/>
    <cellStyle name="T_SUPOR2806-2_Addendum- BOQ - Main construction-r.2 2 3" xfId="8935"/>
    <cellStyle name="T_SUPOR2806-2_Addendum- BOQ - Main construction-r.2 2 3 2" xfId="36620"/>
    <cellStyle name="T_SUPOR2806-2_Addendum- BOQ - Main construction-r.2 2 3 2 2" xfId="36621"/>
    <cellStyle name="T_SUPOR2806-2_Addendum- BOQ - Main construction-r.2 2 3 3" xfId="36622"/>
    <cellStyle name="T_SUPOR2806-2_Addendum- BOQ - Main construction-r.2 2 3 3 2" xfId="36623"/>
    <cellStyle name="T_SUPOR2806-2_Addendum- BOQ - Main construction-r.2 2 3 4" xfId="36625"/>
    <cellStyle name="T_SUPOR2806-2_Addendum- BOQ - Main construction-r.2 2 3 4 2" xfId="36626"/>
    <cellStyle name="T_SUPOR2806-2_Addendum- BOQ - Main construction-r.2 2 3 5" xfId="1597"/>
    <cellStyle name="T_SUPOR2806-2_Addendum- BOQ - Main construction-r.2 2 3 5 2" xfId="36627"/>
    <cellStyle name="T_SUPOR2806-2_Addendum- BOQ - Main construction-r.2 2 3 6" xfId="30822"/>
    <cellStyle name="T_SUPOR2806-2_Addendum- BOQ - Main construction-r.2 2 3 6 2" xfId="36628"/>
    <cellStyle name="T_SUPOR2806-2_Addendum- BOQ - Main construction-r.2 2 3 7" xfId="36154"/>
    <cellStyle name="T_SUPOR2806-2_Addendum- BOQ - Main construction-r.2 2 4" xfId="4237"/>
    <cellStyle name="T_SUPOR2806-2_Addendum- BOQ - Main construction-r.2 2 4 2" xfId="36629"/>
    <cellStyle name="T_SUPOR2806-2_Addendum- BOQ - Main construction-r.2 2 5" xfId="36630"/>
    <cellStyle name="T_SUPOR2806-2_Addendum- BOQ - Main construction-r.2 2 5 2" xfId="36631"/>
    <cellStyle name="T_SUPOR2806-2_Addendum- BOQ - Main construction-r.2 2 6" xfId="36633"/>
    <cellStyle name="T_SUPOR2806-2_Addendum- BOQ - Main construction-r.2 2 6 2" xfId="36634"/>
    <cellStyle name="T_SUPOR2806-2_Addendum- BOQ - Main construction-r.2 2 7" xfId="36635"/>
    <cellStyle name="T_SUPOR2806-2_Addendum- BOQ - Main construction-r.2 2 7 2" xfId="36637"/>
    <cellStyle name="T_SUPOR2806-2_Addendum- BOQ - Main construction-r.2 2 8" xfId="36639"/>
    <cellStyle name="T_SUPOR2806-2_Addendum- BOQ - Main construction-r.2 2 8 2" xfId="36640"/>
    <cellStyle name="T_SUPOR2806-2_Addendum- BOQ - Main construction-r.2 3" xfId="36641"/>
    <cellStyle name="T_SUPOR2806-2_Addendum- BOQ - Main construction-r.2 3 2" xfId="36642"/>
    <cellStyle name="T_SUPOR2806-2_Addendum- BOQ - Main construction-r.2 3 2 2" xfId="32599"/>
    <cellStyle name="T_SUPOR2806-2_Addendum- BOQ - Main construction-r.2 3 2 2 2" xfId="32602"/>
    <cellStyle name="T_SUPOR2806-2_Addendum- BOQ - Main construction-r.2 3 2 3" xfId="5123"/>
    <cellStyle name="T_SUPOR2806-2_Addendum- BOQ - Main construction-r.2 3 2 3 2" xfId="32605"/>
    <cellStyle name="T_SUPOR2806-2_Addendum- BOQ - Main construction-r.2 3 2 4" xfId="32608"/>
    <cellStyle name="T_SUPOR2806-2_Addendum- BOQ - Main construction-r.2 3 2 4 2" xfId="32611"/>
    <cellStyle name="T_SUPOR2806-2_Addendum- BOQ - Main construction-r.2 3 2 5" xfId="24086"/>
    <cellStyle name="T_SUPOR2806-2_Addendum- BOQ - Main construction-r.2 3 2 5 2" xfId="32613"/>
    <cellStyle name="T_SUPOR2806-2_Addendum- BOQ - Main construction-r.2 3 2 6" xfId="36644"/>
    <cellStyle name="T_SUPOR2806-2_Addendum- BOQ - Main construction-r.2 3 2 6 2" xfId="36645"/>
    <cellStyle name="T_SUPOR2806-2_Addendum- BOQ - Main construction-r.2 3 2 7" xfId="36168"/>
    <cellStyle name="T_SUPOR2806-2_Addendum- BOQ - Main construction-r.2 3 3" xfId="36646"/>
    <cellStyle name="T_SUPOR2806-2_Addendum- BOQ - Main construction-r.2 3 3 2" xfId="32616"/>
    <cellStyle name="T_SUPOR2806-2_Addendum- BOQ - Main construction-r.2 3 3 2 2" xfId="3054"/>
    <cellStyle name="T_SUPOR2806-2_Addendum- BOQ - Main construction-r.2 3 3 3" xfId="32618"/>
    <cellStyle name="T_SUPOR2806-2_Addendum- BOQ - Main construction-r.2 3 3 3 2" xfId="6908"/>
    <cellStyle name="T_SUPOR2806-2_Addendum- BOQ - Main construction-r.2 3 3 4" xfId="32620"/>
    <cellStyle name="T_SUPOR2806-2_Addendum- BOQ - Main construction-r.2 3 3 4 2" xfId="36648"/>
    <cellStyle name="T_SUPOR2806-2_Addendum- BOQ - Main construction-r.2 3 3 5" xfId="24094"/>
    <cellStyle name="T_SUPOR2806-2_Addendum- BOQ - Main construction-r.2 3 3 5 2" xfId="36649"/>
    <cellStyle name="T_SUPOR2806-2_Addendum- BOQ - Main construction-r.2 3 3 6" xfId="7082"/>
    <cellStyle name="T_SUPOR2806-2_Addendum- BOQ - Main construction-r.2 3 3 6 2" xfId="2874"/>
    <cellStyle name="T_SUPOR2806-2_Addendum- BOQ - Main construction-r.2 3 3 7" xfId="36171"/>
    <cellStyle name="T_SUPOR2806-2_Addendum- BOQ - Main construction-r.2 3 4" xfId="3302"/>
    <cellStyle name="T_SUPOR2806-2_Addendum- BOQ - Main construction-r.2 3 4 2" xfId="32626"/>
    <cellStyle name="T_SUPOR2806-2_Addendum- BOQ - Main construction-r.2 3 5" xfId="36650"/>
    <cellStyle name="T_SUPOR2806-2_Addendum- BOQ - Main construction-r.2 3 5 2" xfId="32639"/>
    <cellStyle name="T_SUPOR2806-2_Addendum- BOQ - Main construction-r.2 3 6" xfId="36652"/>
    <cellStyle name="T_SUPOR2806-2_Addendum- BOQ - Main construction-r.2 3 6 2" xfId="36654"/>
    <cellStyle name="T_SUPOR2806-2_Addendum- BOQ - Main construction-r.2 3 7" xfId="36655"/>
    <cellStyle name="T_SUPOR2806-2_Addendum- BOQ - Main construction-r.2 3 7 2" xfId="36656"/>
    <cellStyle name="T_SUPOR2806-2_Addendum- BOQ - Main construction-r.2 3 8" xfId="36657"/>
    <cellStyle name="T_SUPOR2806-2_Addendum- BOQ - Main construction-r.2 3 8 2" xfId="36658"/>
    <cellStyle name="T_SUPOR2806-2_Addendum- BOQ - Main construction-r.2 4" xfId="36660"/>
    <cellStyle name="T_SUPOR2806-2_Addendum- BOQ - Main construction-r.2 4 2" xfId="36661"/>
    <cellStyle name="T_SUPOR2806-2_Addendum- BOQ - Main construction-r.2 4 2 2" xfId="36663"/>
    <cellStyle name="T_SUPOR2806-2_Addendum- BOQ - Main construction-r.2 4 3" xfId="36665"/>
    <cellStyle name="T_SUPOR2806-2_Addendum- BOQ - Main construction-r.2 4 3 2" xfId="36667"/>
    <cellStyle name="T_SUPOR2806-2_Addendum- BOQ - Main construction-r.2 4 4" xfId="15157"/>
    <cellStyle name="T_SUPOR2806-2_Addendum- BOQ - Main construction-r.2 4 4 2" xfId="20876"/>
    <cellStyle name="T_SUPOR2806-2_Addendum- BOQ - Main construction-r.2 4 5" xfId="36669"/>
    <cellStyle name="T_SUPOR2806-2_Addendum- BOQ - Main construction-r.2 4 5 2" xfId="36671"/>
    <cellStyle name="T_SUPOR2806-2_Addendum- BOQ - Main construction-r.2 4 6" xfId="36673"/>
    <cellStyle name="T_SUPOR2806-2_Addendum- BOQ - Main construction-r.2 4 6 2" xfId="36675"/>
    <cellStyle name="T_SUPOR2806-2_Addendum- BOQ - Main construction-r.2 4 7" xfId="36676"/>
    <cellStyle name="T_SUPOR2806-2_Addendum- BOQ - Main construction-r.2 5" xfId="36677"/>
    <cellStyle name="T_SUPOR2806-2_Addendum- BOQ - Main construction-r.2 5 2" xfId="36678"/>
    <cellStyle name="T_SUPOR2806-2_Addendum- BOQ - Main construction-r.2 5 2 2" xfId="36680"/>
    <cellStyle name="T_SUPOR2806-2_Addendum- BOQ - Main construction-r.2 5 3" xfId="36682"/>
    <cellStyle name="T_SUPOR2806-2_Addendum- BOQ - Main construction-r.2 5 3 2" xfId="36684"/>
    <cellStyle name="T_SUPOR2806-2_Addendum- BOQ - Main construction-r.2 5 4" xfId="15280"/>
    <cellStyle name="T_SUPOR2806-2_Addendum- BOQ - Main construction-r.2 5 4 2" xfId="36686"/>
    <cellStyle name="T_SUPOR2806-2_Addendum- BOQ - Main construction-r.2 5 5" xfId="36687"/>
    <cellStyle name="T_SUPOR2806-2_Addendum- BOQ - Main construction-r.2 5 5 2" xfId="36688"/>
    <cellStyle name="T_SUPOR2806-2_Addendum- BOQ - Main construction-r.2 5 6" xfId="36689"/>
    <cellStyle name="T_SUPOR2806-2_Addendum- BOQ - Main construction-r.2 5 6 2" xfId="36690"/>
    <cellStyle name="T_SUPOR2806-2_Addendum- BOQ - Main construction-r.2 5 7" xfId="36691"/>
    <cellStyle name="T_SUPOR2806-2_Addendum- BOQ - Main construction-r.2 6" xfId="36692"/>
    <cellStyle name="T_SUPOR2806-2_Addendum- BOQ - Main construction-r.2 6 2" xfId="36693"/>
    <cellStyle name="T_SUPOR2806-2_Addendum- BOQ - Main construction-r.2 6 2 2" xfId="36695"/>
    <cellStyle name="T_SUPOR2806-2_Addendum- BOQ - Main construction-r.2 6 3" xfId="36697"/>
    <cellStyle name="T_SUPOR2806-2_Addendum- BOQ - Main construction-r.2 6 3 2" xfId="36699"/>
    <cellStyle name="T_SUPOR2806-2_Addendum- BOQ - Main construction-r.2 6 4" xfId="18838"/>
    <cellStyle name="T_SUPOR2806-2_Addendum- BOQ - Main construction-r.2 6 4 2" xfId="36701"/>
    <cellStyle name="T_SUPOR2806-2_Addendum- BOQ - Main construction-r.2 6 5" xfId="36702"/>
    <cellStyle name="T_SUPOR2806-2_Addendum- BOQ - Main construction-r.2 6 5 2" xfId="36703"/>
    <cellStyle name="T_SUPOR2806-2_Addendum- BOQ - Main construction-r.2 6 6" xfId="36704"/>
    <cellStyle name="T_SUPOR2806-2_Addendum- BOQ - Main construction-r.2 6 6 2" xfId="36705"/>
    <cellStyle name="T_SUPOR2806-2_Addendum- BOQ - Main construction-r.2 6 7" xfId="36706"/>
    <cellStyle name="T_SUPOR2806-2_Addendum- BOQ - Main construction-r.2 7" xfId="34562"/>
    <cellStyle name="T_SUPOR2806-2_Addendum- BOQ - Main construction-r.2 7 2" xfId="9011"/>
    <cellStyle name="T_SUPOR2806-2_Addendum- BOQ - Main construction-r.2 8" xfId="36707"/>
    <cellStyle name="T_SUPOR2806-2_Addendum- BOQ - Main construction-r.2 8 2" xfId="36708"/>
    <cellStyle name="T_SUPOR2806-2_Addendum- BOQ - Main construction-r.2 9" xfId="36709"/>
    <cellStyle name="T_SUPOR2806-2_Addendum- BOQ - Main construction-r.2 9 2" xfId="36711"/>
    <cellStyle name="T_SUPOR2806-2_BOQ - Puma - Main construction (20May, 2008)" xfId="13747"/>
    <cellStyle name="T_SUPOR2806-2_BOQ - Puma - Main construction (20May, 2008) 10" xfId="36712"/>
    <cellStyle name="T_SUPOR2806-2_BOQ - Puma - Main construction (20May, 2008) 10 2" xfId="36713"/>
    <cellStyle name="T_SUPOR2806-2_BOQ - Puma - Main construction (20May, 2008) 11" xfId="36714"/>
    <cellStyle name="T_SUPOR2806-2_BOQ - Puma - Main construction (20May, 2008) 11 2" xfId="36715"/>
    <cellStyle name="T_SUPOR2806-2_BOQ - Puma - Main construction (20May, 2008) 2" xfId="27265"/>
    <cellStyle name="T_SUPOR2806-2_BOQ - Puma - Main construction (20May, 2008) 2 2" xfId="1768"/>
    <cellStyle name="T_SUPOR2806-2_BOQ - Puma - Main construction (20May, 2008) 2 2 2" xfId="36716"/>
    <cellStyle name="T_SUPOR2806-2_BOQ - Puma - Main construction (20May, 2008) 2 2 2 2" xfId="36717"/>
    <cellStyle name="T_SUPOR2806-2_BOQ - Puma - Main construction (20May, 2008) 2 2 3" xfId="36718"/>
    <cellStyle name="T_SUPOR2806-2_BOQ - Puma - Main construction (20May, 2008) 2 2 3 2" xfId="36719"/>
    <cellStyle name="T_SUPOR2806-2_BOQ - Puma - Main construction (20May, 2008) 2 2 4" xfId="36720"/>
    <cellStyle name="T_SUPOR2806-2_BOQ - Puma - Main construction (20May, 2008) 2 2 4 2" xfId="36721"/>
    <cellStyle name="T_SUPOR2806-2_BOQ - Puma - Main construction (20May, 2008) 2 2 5" xfId="36722"/>
    <cellStyle name="T_SUPOR2806-2_BOQ - Puma - Main construction (20May, 2008) 2 2 5 2" xfId="36723"/>
    <cellStyle name="T_SUPOR2806-2_BOQ - Puma - Main construction (20May, 2008) 2 2 6" xfId="36724"/>
    <cellStyle name="T_SUPOR2806-2_BOQ - Puma - Main construction (20May, 2008) 2 2 6 2" xfId="36725"/>
    <cellStyle name="T_SUPOR2806-2_BOQ - Puma - Main construction (20May, 2008) 2 2 7" xfId="36726"/>
    <cellStyle name="T_SUPOR2806-2_BOQ - Puma - Main construction (20May, 2008) 2 3" xfId="36728"/>
    <cellStyle name="T_SUPOR2806-2_BOQ - Puma - Main construction (20May, 2008) 2 3 2" xfId="36729"/>
    <cellStyle name="T_SUPOR2806-2_BOQ - Puma - Main construction (20May, 2008) 2 3 2 2" xfId="36730"/>
    <cellStyle name="T_SUPOR2806-2_BOQ - Puma - Main construction (20May, 2008) 2 3 3" xfId="36731"/>
    <cellStyle name="T_SUPOR2806-2_BOQ - Puma - Main construction (20May, 2008) 2 3 3 2" xfId="36732"/>
    <cellStyle name="T_SUPOR2806-2_BOQ - Puma - Main construction (20May, 2008) 2 3 4" xfId="36734"/>
    <cellStyle name="T_SUPOR2806-2_BOQ - Puma - Main construction (20May, 2008) 2 3 4 2" xfId="36735"/>
    <cellStyle name="T_SUPOR2806-2_BOQ - Puma - Main construction (20May, 2008) 2 3 5" xfId="36736"/>
    <cellStyle name="T_SUPOR2806-2_BOQ - Puma - Main construction (20May, 2008) 2 3 5 2" xfId="36737"/>
    <cellStyle name="T_SUPOR2806-2_BOQ - Puma - Main construction (20May, 2008) 2 3 6" xfId="36738"/>
    <cellStyle name="T_SUPOR2806-2_BOQ - Puma - Main construction (20May, 2008) 2 3 6 2" xfId="36739"/>
    <cellStyle name="T_SUPOR2806-2_BOQ - Puma - Main construction (20May, 2008) 2 3 7" xfId="36740"/>
    <cellStyle name="T_SUPOR2806-2_BOQ - Puma - Main construction (20May, 2008) 2 4" xfId="26246"/>
    <cellStyle name="T_SUPOR2806-2_BOQ - Puma - Main construction (20May, 2008) 2 4 2" xfId="27340"/>
    <cellStyle name="T_SUPOR2806-2_BOQ - Puma - Main construction (20May, 2008) 2 5" xfId="23397"/>
    <cellStyle name="T_SUPOR2806-2_BOQ - Puma - Main construction (20May, 2008) 2 5 2" xfId="13625"/>
    <cellStyle name="T_SUPOR2806-2_BOQ - Puma - Main construction (20May, 2008) 2 6" xfId="27404"/>
    <cellStyle name="T_SUPOR2806-2_BOQ - Puma - Main construction (20May, 2008) 2 6 2" xfId="27406"/>
    <cellStyle name="T_SUPOR2806-2_BOQ - Puma - Main construction (20May, 2008) 2 7" xfId="27412"/>
    <cellStyle name="T_SUPOR2806-2_BOQ - Puma - Main construction (20May, 2008) 2 7 2" xfId="27414"/>
    <cellStyle name="T_SUPOR2806-2_BOQ - Puma - Main construction (20May, 2008) 2 8" xfId="21509"/>
    <cellStyle name="T_SUPOR2806-2_BOQ - Puma - Main construction (20May, 2008) 2 8 2" xfId="27420"/>
    <cellStyle name="T_SUPOR2806-2_BOQ - Puma - Main construction (20May, 2008) 3" xfId="27730"/>
    <cellStyle name="T_SUPOR2806-2_BOQ - Puma - Main construction (20May, 2008) 3 2" xfId="35421"/>
    <cellStyle name="T_SUPOR2806-2_BOQ - Puma - Main construction (20May, 2008) 3 2 2" xfId="36742"/>
    <cellStyle name="T_SUPOR2806-2_BOQ - Puma - Main construction (20May, 2008) 3 2 2 2" xfId="36743"/>
    <cellStyle name="T_SUPOR2806-2_BOQ - Puma - Main construction (20May, 2008) 3 2 3" xfId="36744"/>
    <cellStyle name="T_SUPOR2806-2_BOQ - Puma - Main construction (20May, 2008) 3 2 3 2" xfId="36745"/>
    <cellStyle name="T_SUPOR2806-2_BOQ - Puma - Main construction (20May, 2008) 3 2 4" xfId="36746"/>
    <cellStyle name="T_SUPOR2806-2_BOQ - Puma - Main construction (20May, 2008) 3 2 4 2" xfId="36747"/>
    <cellStyle name="T_SUPOR2806-2_BOQ - Puma - Main construction (20May, 2008) 3 2 5" xfId="36748"/>
    <cellStyle name="T_SUPOR2806-2_BOQ - Puma - Main construction (20May, 2008) 3 2 5 2" xfId="36749"/>
    <cellStyle name="T_SUPOR2806-2_BOQ - Puma - Main construction (20May, 2008) 3 2 6" xfId="36750"/>
    <cellStyle name="T_SUPOR2806-2_BOQ - Puma - Main construction (20May, 2008) 3 2 6 2" xfId="36751"/>
    <cellStyle name="T_SUPOR2806-2_BOQ - Puma - Main construction (20May, 2008) 3 2 7" xfId="36752"/>
    <cellStyle name="T_SUPOR2806-2_BOQ - Puma - Main construction (20May, 2008) 3 3" xfId="36754"/>
    <cellStyle name="T_SUPOR2806-2_BOQ - Puma - Main construction (20May, 2008) 3 3 2" xfId="36755"/>
    <cellStyle name="T_SUPOR2806-2_BOQ - Puma - Main construction (20May, 2008) 3 3 2 2" xfId="36756"/>
    <cellStyle name="T_SUPOR2806-2_BOQ - Puma - Main construction (20May, 2008) 3 3 3" xfId="36757"/>
    <cellStyle name="T_SUPOR2806-2_BOQ - Puma - Main construction (20May, 2008) 3 3 3 2" xfId="36758"/>
    <cellStyle name="T_SUPOR2806-2_BOQ - Puma - Main construction (20May, 2008) 3 3 4" xfId="36759"/>
    <cellStyle name="T_SUPOR2806-2_BOQ - Puma - Main construction (20May, 2008) 3 3 4 2" xfId="36760"/>
    <cellStyle name="T_SUPOR2806-2_BOQ - Puma - Main construction (20May, 2008) 3 3 5" xfId="36761"/>
    <cellStyle name="T_SUPOR2806-2_BOQ - Puma - Main construction (20May, 2008) 3 3 5 2" xfId="36762"/>
    <cellStyle name="T_SUPOR2806-2_BOQ - Puma - Main construction (20May, 2008) 3 3 6" xfId="36763"/>
    <cellStyle name="T_SUPOR2806-2_BOQ - Puma - Main construction (20May, 2008) 3 3 6 2" xfId="36764"/>
    <cellStyle name="T_SUPOR2806-2_BOQ - Puma - Main construction (20May, 2008) 3 3 7" xfId="36765"/>
    <cellStyle name="T_SUPOR2806-2_BOQ - Puma - Main construction (20May, 2008) 3 4" xfId="36767"/>
    <cellStyle name="T_SUPOR2806-2_BOQ - Puma - Main construction (20May, 2008) 3 4 2" xfId="36768"/>
    <cellStyle name="T_SUPOR2806-2_BOQ - Puma - Main construction (20May, 2008) 3 5" xfId="36769"/>
    <cellStyle name="T_SUPOR2806-2_BOQ - Puma - Main construction (20May, 2008) 3 5 2" xfId="36770"/>
    <cellStyle name="T_SUPOR2806-2_BOQ - Puma - Main construction (20May, 2008) 3 6" xfId="36771"/>
    <cellStyle name="T_SUPOR2806-2_BOQ - Puma - Main construction (20May, 2008) 3 6 2" xfId="36772"/>
    <cellStyle name="T_SUPOR2806-2_BOQ - Puma - Main construction (20May, 2008) 3 7" xfId="36773"/>
    <cellStyle name="T_SUPOR2806-2_BOQ - Puma - Main construction (20May, 2008) 3 7 2" xfId="36774"/>
    <cellStyle name="T_SUPOR2806-2_BOQ - Puma - Main construction (20May, 2008) 3 8" xfId="36775"/>
    <cellStyle name="T_SUPOR2806-2_BOQ - Puma - Main construction (20May, 2008) 3 8 2" xfId="36776"/>
    <cellStyle name="T_SUPOR2806-2_BOQ - Puma - Main construction (20May, 2008) 4" xfId="35424"/>
    <cellStyle name="T_SUPOR2806-2_BOQ - Puma - Main construction (20May, 2008) 4 2" xfId="35427"/>
    <cellStyle name="T_SUPOR2806-2_BOQ - Puma - Main construction (20May, 2008) 4 2 2" xfId="36778"/>
    <cellStyle name="T_SUPOR2806-2_BOQ - Puma - Main construction (20May, 2008) 4 3" xfId="36779"/>
    <cellStyle name="T_SUPOR2806-2_BOQ - Puma - Main construction (20May, 2008) 4 3 2" xfId="6234"/>
    <cellStyle name="T_SUPOR2806-2_BOQ - Puma - Main construction (20May, 2008) 4 4" xfId="35404"/>
    <cellStyle name="T_SUPOR2806-2_BOQ - Puma - Main construction (20May, 2008) 4 4 2" xfId="35406"/>
    <cellStyle name="T_SUPOR2806-2_BOQ - Puma - Main construction (20May, 2008) 4 5" xfId="23407"/>
    <cellStyle name="T_SUPOR2806-2_BOQ - Puma - Main construction (20May, 2008) 4 5 2" xfId="27081"/>
    <cellStyle name="T_SUPOR2806-2_BOQ - Puma - Main construction (20May, 2008) 4 6" xfId="27702"/>
    <cellStyle name="T_SUPOR2806-2_BOQ - Puma - Main construction (20May, 2008) 4 6 2" xfId="26638"/>
    <cellStyle name="T_SUPOR2806-2_BOQ - Puma - Main construction (20May, 2008) 4 7" xfId="27705"/>
    <cellStyle name="T_SUPOR2806-2_BOQ - Puma - Main construction (20May, 2008) 5" xfId="35430"/>
    <cellStyle name="T_SUPOR2806-2_BOQ - Puma - Main construction (20May, 2008) 5 2" xfId="34119"/>
    <cellStyle name="T_SUPOR2806-2_BOQ - Puma - Main construction (20May, 2008) 5 2 2" xfId="36780"/>
    <cellStyle name="T_SUPOR2806-2_BOQ - Puma - Main construction (20May, 2008) 5 3" xfId="36781"/>
    <cellStyle name="T_SUPOR2806-2_BOQ - Puma - Main construction (20May, 2008) 5 3 2" xfId="36782"/>
    <cellStyle name="T_SUPOR2806-2_BOQ - Puma - Main construction (20May, 2008) 5 4" xfId="34125"/>
    <cellStyle name="T_SUPOR2806-2_BOQ - Puma - Main construction (20May, 2008) 5 4 2" xfId="33294"/>
    <cellStyle name="T_SUPOR2806-2_BOQ - Puma - Main construction (20May, 2008) 5 5" xfId="27714"/>
    <cellStyle name="T_SUPOR2806-2_BOQ - Puma - Main construction (20May, 2008) 5 5 2" xfId="2260"/>
    <cellStyle name="T_SUPOR2806-2_BOQ - Puma - Main construction (20May, 2008) 5 6" xfId="27717"/>
    <cellStyle name="T_SUPOR2806-2_BOQ - Puma - Main construction (20May, 2008) 5 6 2" xfId="11534"/>
    <cellStyle name="T_SUPOR2806-2_BOQ - Puma - Main construction (20May, 2008) 5 7" xfId="27720"/>
    <cellStyle name="T_SUPOR2806-2_BOQ - Puma - Main construction (20May, 2008) 6" xfId="35433"/>
    <cellStyle name="T_SUPOR2806-2_BOQ - Puma - Main construction (20May, 2008) 6 2" xfId="27258"/>
    <cellStyle name="T_SUPOR2806-2_BOQ - Puma - Main construction (20May, 2008) 6 2 2" xfId="36783"/>
    <cellStyle name="T_SUPOR2806-2_BOQ - Puma - Main construction (20May, 2008) 6 3" xfId="36784"/>
    <cellStyle name="T_SUPOR2806-2_BOQ - Puma - Main construction (20May, 2008) 6 3 2" xfId="36785"/>
    <cellStyle name="T_SUPOR2806-2_BOQ - Puma - Main construction (20May, 2008) 6 4" xfId="27264"/>
    <cellStyle name="T_SUPOR2806-2_BOQ - Puma - Main construction (20May, 2008) 6 4 2" xfId="1767"/>
    <cellStyle name="T_SUPOR2806-2_BOQ - Puma - Main construction (20May, 2008) 6 5" xfId="27729"/>
    <cellStyle name="T_SUPOR2806-2_BOQ - Puma - Main construction (20May, 2008) 6 5 2" xfId="35422"/>
    <cellStyle name="T_SUPOR2806-2_BOQ - Puma - Main construction (20May, 2008) 6 6" xfId="35425"/>
    <cellStyle name="T_SUPOR2806-2_BOQ - Puma - Main construction (20May, 2008) 6 6 2" xfId="35428"/>
    <cellStyle name="T_SUPOR2806-2_BOQ - Puma - Main construction (20May, 2008) 6 7" xfId="35431"/>
    <cellStyle name="T_SUPOR2806-2_BOQ - Puma - Main construction (20May, 2008) 7" xfId="29326"/>
    <cellStyle name="T_SUPOR2806-2_BOQ - Puma - Main construction (20May, 2008) 7 2" xfId="36786"/>
    <cellStyle name="T_SUPOR2806-2_BOQ - Puma - Main construction (20May, 2008) 8" xfId="55"/>
    <cellStyle name="T_SUPOR2806-2_BOQ - Puma - Main construction (20May, 2008) 8 2" xfId="36787"/>
    <cellStyle name="T_SUPOR2806-2_BOQ - Puma - Main construction (20May, 2008) 9" xfId="4042"/>
    <cellStyle name="T_SUPOR2806-2_BOQ - Puma - Main construction (20May, 2008) 9 2" xfId="36788"/>
    <cellStyle name="T_SUPOR2806-2_BOQ - Puma - Main construction (20May, 2008) trinh nop" xfId="36789"/>
    <cellStyle name="T_SUPOR2806-2_BOQ - Puma - Main construction (20May, 2008) trinh nop 10" xfId="36790"/>
    <cellStyle name="T_SUPOR2806-2_BOQ - Puma - Main construction (20May, 2008) trinh nop 10 2" xfId="36791"/>
    <cellStyle name="T_SUPOR2806-2_BOQ - Puma - Main construction (20May, 2008) trinh nop 11" xfId="2161"/>
    <cellStyle name="T_SUPOR2806-2_BOQ - Puma - Main construction (20May, 2008) trinh nop 11 2" xfId="36792"/>
    <cellStyle name="T_SUPOR2806-2_BOQ - Puma - Main construction (20May, 2008) trinh nop 2" xfId="36793"/>
    <cellStyle name="T_SUPOR2806-2_BOQ - Puma - Main construction (20May, 2008) trinh nop 2 2" xfId="36794"/>
    <cellStyle name="T_SUPOR2806-2_BOQ - Puma - Main construction (20May, 2008) trinh nop 2 2 2" xfId="36795"/>
    <cellStyle name="T_SUPOR2806-2_BOQ - Puma - Main construction (20May, 2008) trinh nop 2 2 2 2" xfId="36796"/>
    <cellStyle name="T_SUPOR2806-2_BOQ - Puma - Main construction (20May, 2008) trinh nop 2 2 3" xfId="36797"/>
    <cellStyle name="T_SUPOR2806-2_BOQ - Puma - Main construction (20May, 2008) trinh nop 2 2 3 2" xfId="36798"/>
    <cellStyle name="T_SUPOR2806-2_BOQ - Puma - Main construction (20May, 2008) trinh nop 2 2 4" xfId="36799"/>
    <cellStyle name="T_SUPOR2806-2_BOQ - Puma - Main construction (20May, 2008) trinh nop 2 2 4 2" xfId="36800"/>
    <cellStyle name="T_SUPOR2806-2_BOQ - Puma - Main construction (20May, 2008) trinh nop 2 2 5" xfId="27800"/>
    <cellStyle name="T_SUPOR2806-2_BOQ - Puma - Main construction (20May, 2008) trinh nop 2 2 5 2" xfId="36801"/>
    <cellStyle name="T_SUPOR2806-2_BOQ - Puma - Main construction (20May, 2008) trinh nop 2 2 6" xfId="36802"/>
    <cellStyle name="T_SUPOR2806-2_BOQ - Puma - Main construction (20May, 2008) trinh nop 2 2 6 2" xfId="36803"/>
    <cellStyle name="T_SUPOR2806-2_BOQ - Puma - Main construction (20May, 2008) trinh nop 2 2 7" xfId="36804"/>
    <cellStyle name="T_SUPOR2806-2_BOQ - Puma - Main construction (20May, 2008) trinh nop 2 3" xfId="36805"/>
    <cellStyle name="T_SUPOR2806-2_BOQ - Puma - Main construction (20May, 2008) trinh nop 2 3 2" xfId="36806"/>
    <cellStyle name="T_SUPOR2806-2_BOQ - Puma - Main construction (20May, 2008) trinh nop 2 3 2 2" xfId="36807"/>
    <cellStyle name="T_SUPOR2806-2_BOQ - Puma - Main construction (20May, 2008) trinh nop 2 3 3" xfId="36808"/>
    <cellStyle name="T_SUPOR2806-2_BOQ - Puma - Main construction (20May, 2008) trinh nop 2 3 3 2" xfId="36809"/>
    <cellStyle name="T_SUPOR2806-2_BOQ - Puma - Main construction (20May, 2008) trinh nop 2 3 4" xfId="36810"/>
    <cellStyle name="T_SUPOR2806-2_BOQ - Puma - Main construction (20May, 2008) trinh nop 2 3 4 2" xfId="461"/>
    <cellStyle name="T_SUPOR2806-2_BOQ - Puma - Main construction (20May, 2008) trinh nop 2 3 5" xfId="27804"/>
    <cellStyle name="T_SUPOR2806-2_BOQ - Puma - Main construction (20May, 2008) trinh nop 2 3 5 2" xfId="36811"/>
    <cellStyle name="T_SUPOR2806-2_BOQ - Puma - Main construction (20May, 2008) trinh nop 2 3 6" xfId="36812"/>
    <cellStyle name="T_SUPOR2806-2_BOQ - Puma - Main construction (20May, 2008) trinh nop 2 3 6 2" xfId="36813"/>
    <cellStyle name="T_SUPOR2806-2_BOQ - Puma - Main construction (20May, 2008) trinh nop 2 3 7" xfId="36814"/>
    <cellStyle name="T_SUPOR2806-2_BOQ - Puma - Main construction (20May, 2008) trinh nop 2 4" xfId="36815"/>
    <cellStyle name="T_SUPOR2806-2_BOQ - Puma - Main construction (20May, 2008) trinh nop 2 4 2" xfId="36816"/>
    <cellStyle name="T_SUPOR2806-2_BOQ - Puma - Main construction (20May, 2008) trinh nop 2 5" xfId="28019"/>
    <cellStyle name="T_SUPOR2806-2_BOQ - Puma - Main construction (20May, 2008) trinh nop 2 5 2" xfId="36817"/>
    <cellStyle name="T_SUPOR2806-2_BOQ - Puma - Main construction (20May, 2008) trinh nop 2 6" xfId="28108"/>
    <cellStyle name="T_SUPOR2806-2_BOQ - Puma - Main construction (20May, 2008) trinh nop 2 6 2" xfId="28112"/>
    <cellStyle name="T_SUPOR2806-2_BOQ - Puma - Main construction (20May, 2008) trinh nop 2 7" xfId="36818"/>
    <cellStyle name="T_SUPOR2806-2_BOQ - Puma - Main construction (20May, 2008) trinh nop 2 7 2" xfId="36821"/>
    <cellStyle name="T_SUPOR2806-2_BOQ - Puma - Main construction (20May, 2008) trinh nop 2 8" xfId="36822"/>
    <cellStyle name="T_SUPOR2806-2_BOQ - Puma - Main construction (20May, 2008) trinh nop 2 8 2" xfId="36823"/>
    <cellStyle name="T_SUPOR2806-2_BOQ - Puma - Main construction (20May, 2008) trinh nop 3" xfId="4535"/>
    <cellStyle name="T_SUPOR2806-2_BOQ - Puma - Main construction (20May, 2008) trinh nop 3 2" xfId="36824"/>
    <cellStyle name="T_SUPOR2806-2_BOQ - Puma - Main construction (20May, 2008) trinh nop 3 2 2" xfId="36825"/>
    <cellStyle name="T_SUPOR2806-2_BOQ - Puma - Main construction (20May, 2008) trinh nop 3 2 2 2" xfId="36826"/>
    <cellStyle name="T_SUPOR2806-2_BOQ - Puma - Main construction (20May, 2008) trinh nop 3 2 3" xfId="36827"/>
    <cellStyle name="T_SUPOR2806-2_BOQ - Puma - Main construction (20May, 2008) trinh nop 3 2 3 2" xfId="36828"/>
    <cellStyle name="T_SUPOR2806-2_BOQ - Puma - Main construction (20May, 2008) trinh nop 3 2 4" xfId="36829"/>
    <cellStyle name="T_SUPOR2806-2_BOQ - Puma - Main construction (20May, 2008) trinh nop 3 2 4 2" xfId="36830"/>
    <cellStyle name="T_SUPOR2806-2_BOQ - Puma - Main construction (20May, 2008) trinh nop 3 2 5" xfId="27842"/>
    <cellStyle name="T_SUPOR2806-2_BOQ - Puma - Main construction (20May, 2008) trinh nop 3 2 5 2" xfId="36831"/>
    <cellStyle name="T_SUPOR2806-2_BOQ - Puma - Main construction (20May, 2008) trinh nop 3 2 6" xfId="36832"/>
    <cellStyle name="T_SUPOR2806-2_BOQ - Puma - Main construction (20May, 2008) trinh nop 3 2 6 2" xfId="36833"/>
    <cellStyle name="T_SUPOR2806-2_BOQ - Puma - Main construction (20May, 2008) trinh nop 3 2 7" xfId="36834"/>
    <cellStyle name="T_SUPOR2806-2_BOQ - Puma - Main construction (20May, 2008) trinh nop 3 3" xfId="8603"/>
    <cellStyle name="T_SUPOR2806-2_BOQ - Puma - Main construction (20May, 2008) trinh nop 3 3 2" xfId="18646"/>
    <cellStyle name="T_SUPOR2806-2_BOQ - Puma - Main construction (20May, 2008) trinh nop 3 3 2 2" xfId="7974"/>
    <cellStyle name="T_SUPOR2806-2_BOQ - Puma - Main construction (20May, 2008) trinh nop 3 3 3" xfId="18670"/>
    <cellStyle name="T_SUPOR2806-2_BOQ - Puma - Main construction (20May, 2008) trinh nop 3 3 3 2" xfId="18677"/>
    <cellStyle name="T_SUPOR2806-2_BOQ - Puma - Main construction (20May, 2008) trinh nop 3 3 4" xfId="18681"/>
    <cellStyle name="T_SUPOR2806-2_BOQ - Puma - Main construction (20May, 2008) trinh nop 3 3 4 2" xfId="18686"/>
    <cellStyle name="T_SUPOR2806-2_BOQ - Puma - Main construction (20May, 2008) trinh nop 3 3 5" xfId="18690"/>
    <cellStyle name="T_SUPOR2806-2_BOQ - Puma - Main construction (20May, 2008) trinh nop 3 3 5 2" xfId="18696"/>
    <cellStyle name="T_SUPOR2806-2_BOQ - Puma - Main construction (20May, 2008) trinh nop 3 3 6" xfId="18699"/>
    <cellStyle name="T_SUPOR2806-2_BOQ - Puma - Main construction (20May, 2008) trinh nop 3 3 6 2" xfId="18702"/>
    <cellStyle name="T_SUPOR2806-2_BOQ - Puma - Main construction (20May, 2008) trinh nop 3 3 7" xfId="17366"/>
    <cellStyle name="T_SUPOR2806-2_BOQ - Puma - Main construction (20May, 2008) trinh nop 3 4" xfId="22340"/>
    <cellStyle name="T_SUPOR2806-2_BOQ - Puma - Main construction (20May, 2008) trinh nop 3 4 2" xfId="18752"/>
    <cellStyle name="T_SUPOR2806-2_BOQ - Puma - Main construction (20May, 2008) trinh nop 3 5" xfId="22342"/>
    <cellStyle name="T_SUPOR2806-2_BOQ - Puma - Main construction (20May, 2008) trinh nop 3 5 2" xfId="18810"/>
    <cellStyle name="T_SUPOR2806-2_BOQ - Puma - Main construction (20May, 2008) trinh nop 3 6" xfId="22345"/>
    <cellStyle name="T_SUPOR2806-2_BOQ - Puma - Main construction (20May, 2008) trinh nop 3 6 2" xfId="1927"/>
    <cellStyle name="T_SUPOR2806-2_BOQ - Puma - Main construction (20May, 2008) trinh nop 3 7" xfId="22349"/>
    <cellStyle name="T_SUPOR2806-2_BOQ - Puma - Main construction (20May, 2008) trinh nop 3 7 2" xfId="10802"/>
    <cellStyle name="T_SUPOR2806-2_BOQ - Puma - Main construction (20May, 2008) trinh nop 3 8" xfId="21976"/>
    <cellStyle name="T_SUPOR2806-2_BOQ - Puma - Main construction (20May, 2008) trinh nop 3 8 2" xfId="249"/>
    <cellStyle name="T_SUPOR2806-2_BOQ - Puma - Main construction (20May, 2008) trinh nop 4" xfId="30967"/>
    <cellStyle name="T_SUPOR2806-2_BOQ - Puma - Main construction (20May, 2008) trinh nop 4 2" xfId="30970"/>
    <cellStyle name="T_SUPOR2806-2_BOQ - Puma - Main construction (20May, 2008) trinh nop 4 2 2" xfId="30973"/>
    <cellStyle name="T_SUPOR2806-2_BOQ - Puma - Main construction (20May, 2008) trinh nop 4 3" xfId="8607"/>
    <cellStyle name="T_SUPOR2806-2_BOQ - Puma - Main construction (20May, 2008) trinh nop 4 3 2" xfId="3118"/>
    <cellStyle name="T_SUPOR2806-2_BOQ - Puma - Main construction (20May, 2008) trinh nop 4 4" xfId="22376"/>
    <cellStyle name="T_SUPOR2806-2_BOQ - Puma - Main construction (20May, 2008) trinh nop 4 4 2" xfId="22380"/>
    <cellStyle name="T_SUPOR2806-2_BOQ - Puma - Main construction (20May, 2008) trinh nop 4 5" xfId="3533"/>
    <cellStyle name="T_SUPOR2806-2_BOQ - Puma - Main construction (20May, 2008) trinh nop 4 5 2" xfId="22402"/>
    <cellStyle name="T_SUPOR2806-2_BOQ - Puma - Main construction (20May, 2008) trinh nop 4 6" xfId="22406"/>
    <cellStyle name="T_SUPOR2806-2_BOQ - Puma - Main construction (20May, 2008) trinh nop 4 6 2" xfId="22410"/>
    <cellStyle name="T_SUPOR2806-2_BOQ - Puma - Main construction (20May, 2008) trinh nop 4 7" xfId="22415"/>
    <cellStyle name="T_SUPOR2806-2_BOQ - Puma - Main construction (20May, 2008) trinh nop 5" xfId="30985"/>
    <cellStyle name="T_SUPOR2806-2_BOQ - Puma - Main construction (20May, 2008) trinh nop 5 2" xfId="30988"/>
    <cellStyle name="T_SUPOR2806-2_BOQ - Puma - Main construction (20May, 2008) trinh nop 5 2 2" xfId="30991"/>
    <cellStyle name="T_SUPOR2806-2_BOQ - Puma - Main construction (20May, 2008) trinh nop 5 3" xfId="22429"/>
    <cellStyle name="T_SUPOR2806-2_BOQ - Puma - Main construction (20May, 2008) trinh nop 5 3 2" xfId="22432"/>
    <cellStyle name="T_SUPOR2806-2_BOQ - Puma - Main construction (20May, 2008) trinh nop 5 4" xfId="22435"/>
    <cellStyle name="T_SUPOR2806-2_BOQ - Puma - Main construction (20May, 2008) trinh nop 5 4 2" xfId="15493"/>
    <cellStyle name="T_SUPOR2806-2_BOQ - Puma - Main construction (20May, 2008) trinh nop 5 5" xfId="22438"/>
    <cellStyle name="T_SUPOR2806-2_BOQ - Puma - Main construction (20May, 2008) trinh nop 5 5 2" xfId="15598"/>
    <cellStyle name="T_SUPOR2806-2_BOQ - Puma - Main construction (20May, 2008) trinh nop 5 6" xfId="22441"/>
    <cellStyle name="T_SUPOR2806-2_BOQ - Puma - Main construction (20May, 2008) trinh nop 5 6 2" xfId="16580"/>
    <cellStyle name="T_SUPOR2806-2_BOQ - Puma - Main construction (20May, 2008) trinh nop 5 7" xfId="22444"/>
    <cellStyle name="T_SUPOR2806-2_BOQ - Puma - Main construction (20May, 2008) trinh nop 6" xfId="31030"/>
    <cellStyle name="T_SUPOR2806-2_BOQ - Puma - Main construction (20May, 2008) trinh nop 6 2" xfId="31033"/>
    <cellStyle name="T_SUPOR2806-2_BOQ - Puma - Main construction (20May, 2008) trinh nop 6 2 2" xfId="1428"/>
    <cellStyle name="T_SUPOR2806-2_BOQ - Puma - Main construction (20May, 2008) trinh nop 6 3" xfId="6076"/>
    <cellStyle name="T_SUPOR2806-2_BOQ - Puma - Main construction (20May, 2008) trinh nop 6 3 2" xfId="22452"/>
    <cellStyle name="T_SUPOR2806-2_BOQ - Puma - Main construction (20May, 2008) trinh nop 6 4" xfId="22455"/>
    <cellStyle name="T_SUPOR2806-2_BOQ - Puma - Main construction (20May, 2008) trinh nop 6 4 2" xfId="22458"/>
    <cellStyle name="T_SUPOR2806-2_BOQ - Puma - Main construction (20May, 2008) trinh nop 6 5" xfId="777"/>
    <cellStyle name="T_SUPOR2806-2_BOQ - Puma - Main construction (20May, 2008) trinh nop 6 5 2" xfId="17218"/>
    <cellStyle name="T_SUPOR2806-2_BOQ - Puma - Main construction (20May, 2008) trinh nop 6 6" xfId="22463"/>
    <cellStyle name="T_SUPOR2806-2_BOQ - Puma - Main construction (20May, 2008) trinh nop 6 6 2" xfId="17276"/>
    <cellStyle name="T_SUPOR2806-2_BOQ - Puma - Main construction (20May, 2008) trinh nop 6 7" xfId="22466"/>
    <cellStyle name="T_SUPOR2806-2_BOQ - Puma - Main construction (20May, 2008) trinh nop 7" xfId="31036"/>
    <cellStyle name="T_SUPOR2806-2_BOQ - Puma - Main construction (20May, 2008) trinh nop 7 2" xfId="31039"/>
    <cellStyle name="T_SUPOR2806-2_BOQ - Puma - Main construction (20May, 2008) trinh nop 8" xfId="31041"/>
    <cellStyle name="T_SUPOR2806-2_BOQ - Puma - Main construction (20May, 2008) trinh nop 8 2" xfId="31043"/>
    <cellStyle name="T_SUPOR2806-2_BOQ - Puma - Main construction (20May, 2008) trinh nop 9" xfId="31047"/>
    <cellStyle name="T_SUPOR2806-2_BOQ - Puma - Main construction (20May, 2008) trinh nop 9 2" xfId="31050"/>
    <cellStyle name="T_SUPOR2806-2_BOQ-Puma-Rev 1 (29May, 2008)-Final" xfId="36835"/>
    <cellStyle name="T_SUPOR2806-2_BOQ-Puma-Rev 1 (29May, 2008)-Final 10" xfId="7157"/>
    <cellStyle name="T_SUPOR2806-2_BOQ-Puma-Rev 1 (29May, 2008)-Final 10 2" xfId="25966"/>
    <cellStyle name="T_SUPOR2806-2_BOQ-Puma-Rev 1 (29May, 2008)-Final 11" xfId="33505"/>
    <cellStyle name="T_SUPOR2806-2_BOQ-Puma-Rev 1 (29May, 2008)-Final 11 2" xfId="12265"/>
    <cellStyle name="T_SUPOR2806-2_BOQ-Puma-Rev 1 (29May, 2008)-Final 2" xfId="36837"/>
    <cellStyle name="T_SUPOR2806-2_BOQ-Puma-Rev 1 (29May, 2008)-Final 2 2" xfId="36840"/>
    <cellStyle name="T_SUPOR2806-2_BOQ-Puma-Rev 1 (29May, 2008)-Final 2 2 2" xfId="36842"/>
    <cellStyle name="T_SUPOR2806-2_BOQ-Puma-Rev 1 (29May, 2008)-Final 2 2 2 2" xfId="36843"/>
    <cellStyle name="T_SUPOR2806-2_BOQ-Puma-Rev 1 (29May, 2008)-Final 2 2 3" xfId="36844"/>
    <cellStyle name="T_SUPOR2806-2_BOQ-Puma-Rev 1 (29May, 2008)-Final 2 2 3 2" xfId="36845"/>
    <cellStyle name="T_SUPOR2806-2_BOQ-Puma-Rev 1 (29May, 2008)-Final 2 2 4" xfId="36846"/>
    <cellStyle name="T_SUPOR2806-2_BOQ-Puma-Rev 1 (29May, 2008)-Final 2 2 4 2" xfId="36847"/>
    <cellStyle name="T_SUPOR2806-2_BOQ-Puma-Rev 1 (29May, 2008)-Final 2 2 5" xfId="21203"/>
    <cellStyle name="T_SUPOR2806-2_BOQ-Puma-Rev 1 (29May, 2008)-Final 2 2 5 2" xfId="36848"/>
    <cellStyle name="T_SUPOR2806-2_BOQ-Puma-Rev 1 (29May, 2008)-Final 2 2 6" xfId="36849"/>
    <cellStyle name="T_SUPOR2806-2_BOQ-Puma-Rev 1 (29May, 2008)-Final 2 2 6 2" xfId="36850"/>
    <cellStyle name="T_SUPOR2806-2_BOQ-Puma-Rev 1 (29May, 2008)-Final 2 2 7" xfId="5865"/>
    <cellStyle name="T_SUPOR2806-2_BOQ-Puma-Rev 1 (29May, 2008)-Final 2 3" xfId="36851"/>
    <cellStyle name="T_SUPOR2806-2_BOQ-Puma-Rev 1 (29May, 2008)-Final 2 3 2" xfId="32412"/>
    <cellStyle name="T_SUPOR2806-2_BOQ-Puma-Rev 1 (29May, 2008)-Final 2 3 2 2" xfId="8460"/>
    <cellStyle name="T_SUPOR2806-2_BOQ-Puma-Rev 1 (29May, 2008)-Final 2 3 3" xfId="32414"/>
    <cellStyle name="T_SUPOR2806-2_BOQ-Puma-Rev 1 (29May, 2008)-Final 2 3 3 2" xfId="32416"/>
    <cellStyle name="T_SUPOR2806-2_BOQ-Puma-Rev 1 (29May, 2008)-Final 2 3 4" xfId="32418"/>
    <cellStyle name="T_SUPOR2806-2_BOQ-Puma-Rev 1 (29May, 2008)-Final 2 3 4 2" xfId="32420"/>
    <cellStyle name="T_SUPOR2806-2_BOQ-Puma-Rev 1 (29May, 2008)-Final 2 3 5" xfId="21206"/>
    <cellStyle name="T_SUPOR2806-2_BOQ-Puma-Rev 1 (29May, 2008)-Final 2 3 5 2" xfId="36852"/>
    <cellStyle name="T_SUPOR2806-2_BOQ-Puma-Rev 1 (29May, 2008)-Final 2 3 6" xfId="27293"/>
    <cellStyle name="T_SUPOR2806-2_BOQ-Puma-Rev 1 (29May, 2008)-Final 2 3 6 2" xfId="36853"/>
    <cellStyle name="T_SUPOR2806-2_BOQ-Puma-Rev 1 (29May, 2008)-Final 2 3 7" xfId="36855"/>
    <cellStyle name="T_SUPOR2806-2_BOQ-Puma-Rev 1 (29May, 2008)-Final 2 4" xfId="36856"/>
    <cellStyle name="T_SUPOR2806-2_BOQ-Puma-Rev 1 (29May, 2008)-Final 2 4 2" xfId="36857"/>
    <cellStyle name="T_SUPOR2806-2_BOQ-Puma-Rev 1 (29May, 2008)-Final 2 5" xfId="36858"/>
    <cellStyle name="T_SUPOR2806-2_BOQ-Puma-Rev 1 (29May, 2008)-Final 2 5 2" xfId="36859"/>
    <cellStyle name="T_SUPOR2806-2_BOQ-Puma-Rev 1 (29May, 2008)-Final 2 6" xfId="36860"/>
    <cellStyle name="T_SUPOR2806-2_BOQ-Puma-Rev 1 (29May, 2008)-Final 2 6 2" xfId="36861"/>
    <cellStyle name="T_SUPOR2806-2_BOQ-Puma-Rev 1 (29May, 2008)-Final 2 7" xfId="36862"/>
    <cellStyle name="T_SUPOR2806-2_BOQ-Puma-Rev 1 (29May, 2008)-Final 2 7 2" xfId="36863"/>
    <cellStyle name="T_SUPOR2806-2_BOQ-Puma-Rev 1 (29May, 2008)-Final 2 8" xfId="36864"/>
    <cellStyle name="T_SUPOR2806-2_BOQ-Puma-Rev 1 (29May, 2008)-Final 2 8 2" xfId="36865"/>
    <cellStyle name="T_SUPOR2806-2_BOQ-Puma-Rev 1 (29May, 2008)-Final 3" xfId="36866"/>
    <cellStyle name="T_SUPOR2806-2_BOQ-Puma-Rev 1 (29May, 2008)-Final 3 2" xfId="36868"/>
    <cellStyle name="T_SUPOR2806-2_BOQ-Puma-Rev 1 (29May, 2008)-Final 3 2 2" xfId="36870"/>
    <cellStyle name="T_SUPOR2806-2_BOQ-Puma-Rev 1 (29May, 2008)-Final 3 2 2 2" xfId="1495"/>
    <cellStyle name="T_SUPOR2806-2_BOQ-Puma-Rev 1 (29May, 2008)-Final 3 2 3" xfId="36871"/>
    <cellStyle name="T_SUPOR2806-2_BOQ-Puma-Rev 1 (29May, 2008)-Final 3 2 3 2" xfId="36872"/>
    <cellStyle name="T_SUPOR2806-2_BOQ-Puma-Rev 1 (29May, 2008)-Final 3 2 4" xfId="36873"/>
    <cellStyle name="T_SUPOR2806-2_BOQ-Puma-Rev 1 (29May, 2008)-Final 3 2 4 2" xfId="36874"/>
    <cellStyle name="T_SUPOR2806-2_BOQ-Puma-Rev 1 (29May, 2008)-Final 3 2 5" xfId="21247"/>
    <cellStyle name="T_SUPOR2806-2_BOQ-Puma-Rev 1 (29May, 2008)-Final 3 2 5 2" xfId="36875"/>
    <cellStyle name="T_SUPOR2806-2_BOQ-Puma-Rev 1 (29May, 2008)-Final 3 2 6" xfId="36876"/>
    <cellStyle name="T_SUPOR2806-2_BOQ-Puma-Rev 1 (29May, 2008)-Final 3 2 6 2" xfId="36877"/>
    <cellStyle name="T_SUPOR2806-2_BOQ-Puma-Rev 1 (29May, 2008)-Final 3 2 7" xfId="36879"/>
    <cellStyle name="T_SUPOR2806-2_BOQ-Puma-Rev 1 (29May, 2008)-Final 3 3" xfId="4766"/>
    <cellStyle name="T_SUPOR2806-2_BOQ-Puma-Rev 1 (29May, 2008)-Final 3 3 2" xfId="36880"/>
    <cellStyle name="T_SUPOR2806-2_BOQ-Puma-Rev 1 (29May, 2008)-Final 3 3 2 2" xfId="36881"/>
    <cellStyle name="T_SUPOR2806-2_BOQ-Puma-Rev 1 (29May, 2008)-Final 3 3 3" xfId="36882"/>
    <cellStyle name="T_SUPOR2806-2_BOQ-Puma-Rev 1 (29May, 2008)-Final 3 3 3 2" xfId="36883"/>
    <cellStyle name="T_SUPOR2806-2_BOQ-Puma-Rev 1 (29May, 2008)-Final 3 3 4" xfId="36884"/>
    <cellStyle name="T_SUPOR2806-2_BOQ-Puma-Rev 1 (29May, 2008)-Final 3 3 4 2" xfId="36885"/>
    <cellStyle name="T_SUPOR2806-2_BOQ-Puma-Rev 1 (29May, 2008)-Final 3 3 5" xfId="21250"/>
    <cellStyle name="T_SUPOR2806-2_BOQ-Puma-Rev 1 (29May, 2008)-Final 3 3 5 2" xfId="36886"/>
    <cellStyle name="T_SUPOR2806-2_BOQ-Puma-Rev 1 (29May, 2008)-Final 3 3 6" xfId="36887"/>
    <cellStyle name="T_SUPOR2806-2_BOQ-Puma-Rev 1 (29May, 2008)-Final 3 3 6 2" xfId="36888"/>
    <cellStyle name="T_SUPOR2806-2_BOQ-Puma-Rev 1 (29May, 2008)-Final 3 3 7" xfId="11491"/>
    <cellStyle name="T_SUPOR2806-2_BOQ-Puma-Rev 1 (29May, 2008)-Final 3 4" xfId="36889"/>
    <cellStyle name="T_SUPOR2806-2_BOQ-Puma-Rev 1 (29May, 2008)-Final 3 4 2" xfId="36890"/>
    <cellStyle name="T_SUPOR2806-2_BOQ-Puma-Rev 1 (29May, 2008)-Final 3 5" xfId="36891"/>
    <cellStyle name="T_SUPOR2806-2_BOQ-Puma-Rev 1 (29May, 2008)-Final 3 5 2" xfId="36892"/>
    <cellStyle name="T_SUPOR2806-2_BOQ-Puma-Rev 1 (29May, 2008)-Final 3 6" xfId="36893"/>
    <cellStyle name="T_SUPOR2806-2_BOQ-Puma-Rev 1 (29May, 2008)-Final 3 6 2" xfId="36894"/>
    <cellStyle name="T_SUPOR2806-2_BOQ-Puma-Rev 1 (29May, 2008)-Final 3 7" xfId="36895"/>
    <cellStyle name="T_SUPOR2806-2_BOQ-Puma-Rev 1 (29May, 2008)-Final 3 7 2" xfId="36896"/>
    <cellStyle name="T_SUPOR2806-2_BOQ-Puma-Rev 1 (29May, 2008)-Final 3 8" xfId="36897"/>
    <cellStyle name="T_SUPOR2806-2_BOQ-Puma-Rev 1 (29May, 2008)-Final 3 8 2" xfId="36898"/>
    <cellStyle name="T_SUPOR2806-2_BOQ-Puma-Rev 1 (29May, 2008)-Final 4" xfId="36899"/>
    <cellStyle name="T_SUPOR2806-2_BOQ-Puma-Rev 1 (29May, 2008)-Final 4 2" xfId="36901"/>
    <cellStyle name="T_SUPOR2806-2_BOQ-Puma-Rev 1 (29May, 2008)-Final 4 2 2" xfId="36903"/>
    <cellStyle name="T_SUPOR2806-2_BOQ-Puma-Rev 1 (29May, 2008)-Final 4 3" xfId="36904"/>
    <cellStyle name="T_SUPOR2806-2_BOQ-Puma-Rev 1 (29May, 2008)-Final 4 3 2" xfId="36905"/>
    <cellStyle name="T_SUPOR2806-2_BOQ-Puma-Rev 1 (29May, 2008)-Final 4 4" xfId="36906"/>
    <cellStyle name="T_SUPOR2806-2_BOQ-Puma-Rev 1 (29May, 2008)-Final 4 4 2" xfId="36907"/>
    <cellStyle name="T_SUPOR2806-2_BOQ-Puma-Rev 1 (29May, 2008)-Final 4 5" xfId="36908"/>
    <cellStyle name="T_SUPOR2806-2_BOQ-Puma-Rev 1 (29May, 2008)-Final 4 5 2" xfId="36909"/>
    <cellStyle name="T_SUPOR2806-2_BOQ-Puma-Rev 1 (29May, 2008)-Final 4 6" xfId="36910"/>
    <cellStyle name="T_SUPOR2806-2_BOQ-Puma-Rev 1 (29May, 2008)-Final 4 6 2" xfId="36912"/>
    <cellStyle name="T_SUPOR2806-2_BOQ-Puma-Rev 1 (29May, 2008)-Final 4 7" xfId="28537"/>
    <cellStyle name="T_SUPOR2806-2_BOQ-Puma-Rev 1 (29May, 2008)-Final 5" xfId="36914"/>
    <cellStyle name="T_SUPOR2806-2_BOQ-Puma-Rev 1 (29May, 2008)-Final 5 2" xfId="36916"/>
    <cellStyle name="T_SUPOR2806-2_BOQ-Puma-Rev 1 (29May, 2008)-Final 5 2 2" xfId="36919"/>
    <cellStyle name="T_SUPOR2806-2_BOQ-Puma-Rev 1 (29May, 2008)-Final 5 3" xfId="36921"/>
    <cellStyle name="T_SUPOR2806-2_BOQ-Puma-Rev 1 (29May, 2008)-Final 5 3 2" xfId="36923"/>
    <cellStyle name="T_SUPOR2806-2_BOQ-Puma-Rev 1 (29May, 2008)-Final 5 4" xfId="36925"/>
    <cellStyle name="T_SUPOR2806-2_BOQ-Puma-Rev 1 (29May, 2008)-Final 5 4 2" xfId="36927"/>
    <cellStyle name="T_SUPOR2806-2_BOQ-Puma-Rev 1 (29May, 2008)-Final 5 5" xfId="6957"/>
    <cellStyle name="T_SUPOR2806-2_BOQ-Puma-Rev 1 (29May, 2008)-Final 5 5 2" xfId="5675"/>
    <cellStyle name="T_SUPOR2806-2_BOQ-Puma-Rev 1 (29May, 2008)-Final 5 6" xfId="36929"/>
    <cellStyle name="T_SUPOR2806-2_BOQ-Puma-Rev 1 (29May, 2008)-Final 5 6 2" xfId="6220"/>
    <cellStyle name="T_SUPOR2806-2_BOQ-Puma-Rev 1 (29May, 2008)-Final 5 7" xfId="28542"/>
    <cellStyle name="T_SUPOR2806-2_BOQ-Puma-Rev 1 (29May, 2008)-Final 6" xfId="36931"/>
    <cellStyle name="T_SUPOR2806-2_BOQ-Puma-Rev 1 (29May, 2008)-Final 6 2" xfId="36933"/>
    <cellStyle name="T_SUPOR2806-2_BOQ-Puma-Rev 1 (29May, 2008)-Final 6 2 2" xfId="36935"/>
    <cellStyle name="T_SUPOR2806-2_BOQ-Puma-Rev 1 (29May, 2008)-Final 6 3" xfId="5549"/>
    <cellStyle name="T_SUPOR2806-2_BOQ-Puma-Rev 1 (29May, 2008)-Final 6 3 2" xfId="36936"/>
    <cellStyle name="T_SUPOR2806-2_BOQ-Puma-Rev 1 (29May, 2008)-Final 6 4" xfId="36937"/>
    <cellStyle name="T_SUPOR2806-2_BOQ-Puma-Rev 1 (29May, 2008)-Final 6 4 2" xfId="36938"/>
    <cellStyle name="T_SUPOR2806-2_BOQ-Puma-Rev 1 (29May, 2008)-Final 6 5" xfId="36939"/>
    <cellStyle name="T_SUPOR2806-2_BOQ-Puma-Rev 1 (29May, 2008)-Final 6 5 2" xfId="36940"/>
    <cellStyle name="T_SUPOR2806-2_BOQ-Puma-Rev 1 (29May, 2008)-Final 6 6" xfId="36941"/>
    <cellStyle name="T_SUPOR2806-2_BOQ-Puma-Rev 1 (29May, 2008)-Final 6 6 2" xfId="36942"/>
    <cellStyle name="T_SUPOR2806-2_BOQ-Puma-Rev 1 (29May, 2008)-Final 6 7" xfId="23430"/>
    <cellStyle name="T_SUPOR2806-2_BOQ-Puma-Rev 1 (29May, 2008)-Final 7" xfId="36943"/>
    <cellStyle name="T_SUPOR2806-2_BOQ-Puma-Rev 1 (29May, 2008)-Final 7 2" xfId="36944"/>
    <cellStyle name="T_SUPOR2806-2_BOQ-Puma-Rev 1 (29May, 2008)-Final 8" xfId="36945"/>
    <cellStyle name="T_SUPOR2806-2_BOQ-Puma-Rev 1 (29May, 2008)-Final 8 2" xfId="36946"/>
    <cellStyle name="T_SUPOR2806-2_BOQ-Puma-Rev 1 (29May, 2008)-Final 9" xfId="36947"/>
    <cellStyle name="T_SUPOR2806-2_BOQ-Puma-Rev 1 (29May, 2008)-Final 9 2" xfId="36948"/>
    <cellStyle name="T_SUPOR2806-2_BOQ-Puma-Rev 2 (03June, 2008)" xfId="17146"/>
    <cellStyle name="T_SUPOR2806-2_BOQ-Puma-Rev 2 (03June, 2008) 10" xfId="36949"/>
    <cellStyle name="T_SUPOR2806-2_BOQ-Puma-Rev 2 (03June, 2008) 10 2" xfId="36950"/>
    <cellStyle name="T_SUPOR2806-2_BOQ-Puma-Rev 2 (03June, 2008) 11" xfId="30774"/>
    <cellStyle name="T_SUPOR2806-2_BOQ-Puma-Rev 2 (03June, 2008) 11 2" xfId="36951"/>
    <cellStyle name="T_SUPOR2806-2_BOQ-Puma-Rev 2 (03June, 2008) 2" xfId="36953"/>
    <cellStyle name="T_SUPOR2806-2_BOQ-Puma-Rev 2 (03June, 2008) 2 2" xfId="36954"/>
    <cellStyle name="T_SUPOR2806-2_BOQ-Puma-Rev 2 (03June, 2008) 2 2 2" xfId="36956"/>
    <cellStyle name="T_SUPOR2806-2_BOQ-Puma-Rev 2 (03June, 2008) 2 2 2 2" xfId="36959"/>
    <cellStyle name="T_SUPOR2806-2_BOQ-Puma-Rev 2 (03June, 2008) 2 2 3" xfId="17363"/>
    <cellStyle name="T_SUPOR2806-2_BOQ-Puma-Rev 2 (03June, 2008) 2 2 3 2" xfId="36961"/>
    <cellStyle name="T_SUPOR2806-2_BOQ-Puma-Rev 2 (03June, 2008) 2 2 4" xfId="36963"/>
    <cellStyle name="T_SUPOR2806-2_BOQ-Puma-Rev 2 (03June, 2008) 2 2 4 2" xfId="36965"/>
    <cellStyle name="T_SUPOR2806-2_BOQ-Puma-Rev 2 (03June, 2008) 2 2 5" xfId="36967"/>
    <cellStyle name="T_SUPOR2806-2_BOQ-Puma-Rev 2 (03June, 2008) 2 2 5 2" xfId="36969"/>
    <cellStyle name="T_SUPOR2806-2_BOQ-Puma-Rev 2 (03June, 2008) 2 2 6" xfId="16363"/>
    <cellStyle name="T_SUPOR2806-2_BOQ-Puma-Rev 2 (03June, 2008) 2 2 6 2" xfId="1915"/>
    <cellStyle name="T_SUPOR2806-2_BOQ-Puma-Rev 2 (03June, 2008) 2 2 7" xfId="36970"/>
    <cellStyle name="T_SUPOR2806-2_BOQ-Puma-Rev 2 (03June, 2008) 2 3" xfId="36971"/>
    <cellStyle name="T_SUPOR2806-2_BOQ-Puma-Rev 2 (03June, 2008) 2 3 2" xfId="36973"/>
    <cellStyle name="T_SUPOR2806-2_BOQ-Puma-Rev 2 (03June, 2008) 2 3 2 2" xfId="36974"/>
    <cellStyle name="T_SUPOR2806-2_BOQ-Puma-Rev 2 (03June, 2008) 2 3 3" xfId="17370"/>
    <cellStyle name="T_SUPOR2806-2_BOQ-Puma-Rev 2 (03June, 2008) 2 3 3 2" xfId="36975"/>
    <cellStyle name="T_SUPOR2806-2_BOQ-Puma-Rev 2 (03June, 2008) 2 3 4" xfId="36976"/>
    <cellStyle name="T_SUPOR2806-2_BOQ-Puma-Rev 2 (03June, 2008) 2 3 4 2" xfId="36977"/>
    <cellStyle name="T_SUPOR2806-2_BOQ-Puma-Rev 2 (03June, 2008) 2 3 5" xfId="36978"/>
    <cellStyle name="T_SUPOR2806-2_BOQ-Puma-Rev 2 (03June, 2008) 2 3 5 2" xfId="36979"/>
    <cellStyle name="T_SUPOR2806-2_BOQ-Puma-Rev 2 (03June, 2008) 2 3 6" xfId="5208"/>
    <cellStyle name="T_SUPOR2806-2_BOQ-Puma-Rev 2 (03June, 2008) 2 3 6 2" xfId="36980"/>
    <cellStyle name="T_SUPOR2806-2_BOQ-Puma-Rev 2 (03June, 2008) 2 3 7" xfId="36981"/>
    <cellStyle name="T_SUPOR2806-2_BOQ-Puma-Rev 2 (03June, 2008) 2 4" xfId="36982"/>
    <cellStyle name="T_SUPOR2806-2_BOQ-Puma-Rev 2 (03June, 2008) 2 4 2" xfId="36983"/>
    <cellStyle name="T_SUPOR2806-2_BOQ-Puma-Rev 2 (03June, 2008) 2 5" xfId="35310"/>
    <cellStyle name="T_SUPOR2806-2_BOQ-Puma-Rev 2 (03June, 2008) 2 5 2" xfId="36984"/>
    <cellStyle name="T_SUPOR2806-2_BOQ-Puma-Rev 2 (03June, 2008) 2 6" xfId="36985"/>
    <cellStyle name="T_SUPOR2806-2_BOQ-Puma-Rev 2 (03June, 2008) 2 6 2" xfId="36986"/>
    <cellStyle name="T_SUPOR2806-2_BOQ-Puma-Rev 2 (03June, 2008) 2 7" xfId="14297"/>
    <cellStyle name="T_SUPOR2806-2_BOQ-Puma-Rev 2 (03June, 2008) 2 7 2" xfId="36987"/>
    <cellStyle name="T_SUPOR2806-2_BOQ-Puma-Rev 2 (03June, 2008) 2 8" xfId="36988"/>
    <cellStyle name="T_SUPOR2806-2_BOQ-Puma-Rev 2 (03June, 2008) 2 8 2" xfId="36989"/>
    <cellStyle name="T_SUPOR2806-2_BOQ-Puma-Rev 2 (03June, 2008) 3" xfId="36990"/>
    <cellStyle name="T_SUPOR2806-2_BOQ-Puma-Rev 2 (03June, 2008) 3 2" xfId="36991"/>
    <cellStyle name="T_SUPOR2806-2_BOQ-Puma-Rev 2 (03June, 2008) 3 2 2" xfId="36992"/>
    <cellStyle name="T_SUPOR2806-2_BOQ-Puma-Rev 2 (03June, 2008) 3 2 2 2" xfId="4180"/>
    <cellStyle name="T_SUPOR2806-2_BOQ-Puma-Rev 2 (03June, 2008) 3 2 3" xfId="36993"/>
    <cellStyle name="T_SUPOR2806-2_BOQ-Puma-Rev 2 (03June, 2008) 3 2 3 2" xfId="36994"/>
    <cellStyle name="T_SUPOR2806-2_BOQ-Puma-Rev 2 (03June, 2008) 3 2 4" xfId="36995"/>
    <cellStyle name="T_SUPOR2806-2_BOQ-Puma-Rev 2 (03June, 2008) 3 2 4 2" xfId="36996"/>
    <cellStyle name="T_SUPOR2806-2_BOQ-Puma-Rev 2 (03June, 2008) 3 2 5" xfId="36997"/>
    <cellStyle name="T_SUPOR2806-2_BOQ-Puma-Rev 2 (03June, 2008) 3 2 5 2" xfId="36998"/>
    <cellStyle name="T_SUPOR2806-2_BOQ-Puma-Rev 2 (03June, 2008) 3 2 6" xfId="16410"/>
    <cellStyle name="T_SUPOR2806-2_BOQ-Puma-Rev 2 (03June, 2008) 3 2 6 2" xfId="36999"/>
    <cellStyle name="T_SUPOR2806-2_BOQ-Puma-Rev 2 (03June, 2008) 3 2 7" xfId="37000"/>
    <cellStyle name="T_SUPOR2806-2_BOQ-Puma-Rev 2 (03June, 2008) 3 3" xfId="37001"/>
    <cellStyle name="T_SUPOR2806-2_BOQ-Puma-Rev 2 (03June, 2008) 3 3 2" xfId="37003"/>
    <cellStyle name="T_SUPOR2806-2_BOQ-Puma-Rev 2 (03June, 2008) 3 3 2 2" xfId="37004"/>
    <cellStyle name="T_SUPOR2806-2_BOQ-Puma-Rev 2 (03June, 2008) 3 3 3" xfId="37005"/>
    <cellStyle name="T_SUPOR2806-2_BOQ-Puma-Rev 2 (03June, 2008) 3 3 3 2" xfId="37006"/>
    <cellStyle name="T_SUPOR2806-2_BOQ-Puma-Rev 2 (03June, 2008) 3 3 4" xfId="37007"/>
    <cellStyle name="T_SUPOR2806-2_BOQ-Puma-Rev 2 (03June, 2008) 3 3 4 2" xfId="28979"/>
    <cellStyle name="T_SUPOR2806-2_BOQ-Puma-Rev 2 (03June, 2008) 3 3 5" xfId="37008"/>
    <cellStyle name="T_SUPOR2806-2_BOQ-Puma-Rev 2 (03June, 2008) 3 3 5 2" xfId="28988"/>
    <cellStyle name="T_SUPOR2806-2_BOQ-Puma-Rev 2 (03June, 2008) 3 3 6" xfId="16414"/>
    <cellStyle name="T_SUPOR2806-2_BOQ-Puma-Rev 2 (03June, 2008) 3 3 6 2" xfId="37009"/>
    <cellStyle name="T_SUPOR2806-2_BOQ-Puma-Rev 2 (03June, 2008) 3 3 7" xfId="37010"/>
    <cellStyle name="T_SUPOR2806-2_BOQ-Puma-Rev 2 (03June, 2008) 3 4" xfId="37011"/>
    <cellStyle name="T_SUPOR2806-2_BOQ-Puma-Rev 2 (03June, 2008) 3 4 2" xfId="37012"/>
    <cellStyle name="T_SUPOR2806-2_BOQ-Puma-Rev 2 (03June, 2008) 3 5" xfId="36381"/>
    <cellStyle name="T_SUPOR2806-2_BOQ-Puma-Rev 2 (03June, 2008) 3 5 2" xfId="37013"/>
    <cellStyle name="T_SUPOR2806-2_BOQ-Puma-Rev 2 (03June, 2008) 3 6" xfId="37014"/>
    <cellStyle name="T_SUPOR2806-2_BOQ-Puma-Rev 2 (03June, 2008) 3 6 2" xfId="37015"/>
    <cellStyle name="T_SUPOR2806-2_BOQ-Puma-Rev 2 (03June, 2008) 3 7" xfId="130"/>
    <cellStyle name="T_SUPOR2806-2_BOQ-Puma-Rev 2 (03June, 2008) 3 7 2" xfId="37016"/>
    <cellStyle name="T_SUPOR2806-2_BOQ-Puma-Rev 2 (03June, 2008) 3 8" xfId="37017"/>
    <cellStyle name="T_SUPOR2806-2_BOQ-Puma-Rev 2 (03June, 2008) 3 8 2" xfId="37018"/>
    <cellStyle name="T_SUPOR2806-2_BOQ-Puma-Rev 2 (03June, 2008) 4" xfId="37019"/>
    <cellStyle name="T_SUPOR2806-2_BOQ-Puma-Rev 2 (03June, 2008) 4 2" xfId="37020"/>
    <cellStyle name="T_SUPOR2806-2_BOQ-Puma-Rev 2 (03June, 2008) 4 2 2" xfId="37021"/>
    <cellStyle name="T_SUPOR2806-2_BOQ-Puma-Rev 2 (03June, 2008) 4 3" xfId="37022"/>
    <cellStyle name="T_SUPOR2806-2_BOQ-Puma-Rev 2 (03June, 2008) 4 3 2" xfId="34779"/>
    <cellStyle name="T_SUPOR2806-2_BOQ-Puma-Rev 2 (03June, 2008) 4 4" xfId="37024"/>
    <cellStyle name="T_SUPOR2806-2_BOQ-Puma-Rev 2 (03June, 2008) 4 4 2" xfId="16271"/>
    <cellStyle name="T_SUPOR2806-2_BOQ-Puma-Rev 2 (03June, 2008) 4 5" xfId="36384"/>
    <cellStyle name="T_SUPOR2806-2_BOQ-Puma-Rev 2 (03June, 2008) 4 5 2" xfId="37025"/>
    <cellStyle name="T_SUPOR2806-2_BOQ-Puma-Rev 2 (03June, 2008) 4 6" xfId="37026"/>
    <cellStyle name="T_SUPOR2806-2_BOQ-Puma-Rev 2 (03June, 2008) 4 6 2" xfId="37027"/>
    <cellStyle name="T_SUPOR2806-2_BOQ-Puma-Rev 2 (03June, 2008) 4 7" xfId="37028"/>
    <cellStyle name="T_SUPOR2806-2_BOQ-Puma-Rev 2 (03June, 2008) 5" xfId="37029"/>
    <cellStyle name="T_SUPOR2806-2_BOQ-Puma-Rev 2 (03June, 2008) 5 2" xfId="37031"/>
    <cellStyle name="T_SUPOR2806-2_BOQ-Puma-Rev 2 (03June, 2008) 5 2 2" xfId="37033"/>
    <cellStyle name="T_SUPOR2806-2_BOQ-Puma-Rev 2 (03June, 2008) 5 3" xfId="37035"/>
    <cellStyle name="T_SUPOR2806-2_BOQ-Puma-Rev 2 (03June, 2008) 5 3 2" xfId="37037"/>
    <cellStyle name="T_SUPOR2806-2_BOQ-Puma-Rev 2 (03June, 2008) 5 4" xfId="37039"/>
    <cellStyle name="T_SUPOR2806-2_BOQ-Puma-Rev 2 (03June, 2008) 5 4 2" xfId="37041"/>
    <cellStyle name="T_SUPOR2806-2_BOQ-Puma-Rev 2 (03June, 2008) 5 5" xfId="37043"/>
    <cellStyle name="T_SUPOR2806-2_BOQ-Puma-Rev 2 (03June, 2008) 5 5 2" xfId="37045"/>
    <cellStyle name="T_SUPOR2806-2_BOQ-Puma-Rev 2 (03June, 2008) 5 6" xfId="11051"/>
    <cellStyle name="T_SUPOR2806-2_BOQ-Puma-Rev 2 (03June, 2008) 5 6 2" xfId="37047"/>
    <cellStyle name="T_SUPOR2806-2_BOQ-Puma-Rev 2 (03June, 2008) 5 7" xfId="37048"/>
    <cellStyle name="T_SUPOR2806-2_BOQ-Puma-Rev 2 (03June, 2008) 6" xfId="17703"/>
    <cellStyle name="T_SUPOR2806-2_BOQ-Puma-Rev 2 (03June, 2008) 6 2" xfId="37049"/>
    <cellStyle name="T_SUPOR2806-2_BOQ-Puma-Rev 2 (03June, 2008) 6 2 2" xfId="37050"/>
    <cellStyle name="T_SUPOR2806-2_BOQ-Puma-Rev 2 (03June, 2008) 6 3" xfId="37051"/>
    <cellStyle name="T_SUPOR2806-2_BOQ-Puma-Rev 2 (03June, 2008) 6 3 2" xfId="37052"/>
    <cellStyle name="T_SUPOR2806-2_BOQ-Puma-Rev 2 (03June, 2008) 6 4" xfId="5898"/>
    <cellStyle name="T_SUPOR2806-2_BOQ-Puma-Rev 2 (03June, 2008) 6 4 2" xfId="37053"/>
    <cellStyle name="T_SUPOR2806-2_BOQ-Puma-Rev 2 (03June, 2008) 6 5" xfId="37054"/>
    <cellStyle name="T_SUPOR2806-2_BOQ-Puma-Rev 2 (03June, 2008) 6 5 2" xfId="37055"/>
    <cellStyle name="T_SUPOR2806-2_BOQ-Puma-Rev 2 (03June, 2008) 6 6" xfId="11058"/>
    <cellStyle name="T_SUPOR2806-2_BOQ-Puma-Rev 2 (03June, 2008) 6 6 2" xfId="37056"/>
    <cellStyle name="T_SUPOR2806-2_BOQ-Puma-Rev 2 (03June, 2008) 6 7" xfId="37058"/>
    <cellStyle name="T_SUPOR2806-2_BOQ-Puma-Rev 2 (03June, 2008) 7" xfId="37060"/>
    <cellStyle name="T_SUPOR2806-2_BOQ-Puma-Rev 2 (03June, 2008) 7 2" xfId="37061"/>
    <cellStyle name="T_SUPOR2806-2_BOQ-Puma-Rev 2 (03June, 2008) 8" xfId="28652"/>
    <cellStyle name="T_SUPOR2806-2_BOQ-Puma-Rev 2 (03June, 2008) 8 2" xfId="37062"/>
    <cellStyle name="T_SUPOR2806-2_BOQ-Puma-Rev 2 (03June, 2008) 9" xfId="26946"/>
    <cellStyle name="T_SUPOR2806-2_BOQ-Puma-Rev 2 (03June, 2008) 9 2" xfId="37063"/>
    <cellStyle name="T_SUPOR2806-2_BOQ-Puma-Rev 2 (04June, 2008)" xfId="37064"/>
    <cellStyle name="T_SUPOR2806-2_BOQ-Puma-Rev 2 (04June, 2008) 10" xfId="18119"/>
    <cellStyle name="T_SUPOR2806-2_BOQ-Puma-Rev 2 (04June, 2008) 10 2" xfId="37066"/>
    <cellStyle name="T_SUPOR2806-2_BOQ-Puma-Rev 2 (04June, 2008) 11" xfId="486"/>
    <cellStyle name="T_SUPOR2806-2_BOQ-Puma-Rev 2 (04June, 2008) 11 2" xfId="37067"/>
    <cellStyle name="T_SUPOR2806-2_BOQ-Puma-Rev 2 (04June, 2008) 2" xfId="37068"/>
    <cellStyle name="T_SUPOR2806-2_BOQ-Puma-Rev 2 (04June, 2008) 2 2" xfId="37070"/>
    <cellStyle name="T_SUPOR2806-2_BOQ-Puma-Rev 2 (04June, 2008) 2 2 2" xfId="37071"/>
    <cellStyle name="T_SUPOR2806-2_BOQ-Puma-Rev 2 (04June, 2008) 2 2 2 2" xfId="24925"/>
    <cellStyle name="T_SUPOR2806-2_BOQ-Puma-Rev 2 (04June, 2008) 2 2 3" xfId="37072"/>
    <cellStyle name="T_SUPOR2806-2_BOQ-Puma-Rev 2 (04June, 2008) 2 2 3 2" xfId="37073"/>
    <cellStyle name="T_SUPOR2806-2_BOQ-Puma-Rev 2 (04June, 2008) 2 2 4" xfId="37074"/>
    <cellStyle name="T_SUPOR2806-2_BOQ-Puma-Rev 2 (04June, 2008) 2 2 4 2" xfId="37076"/>
    <cellStyle name="T_SUPOR2806-2_BOQ-Puma-Rev 2 (04June, 2008) 2 2 5" xfId="37077"/>
    <cellStyle name="T_SUPOR2806-2_BOQ-Puma-Rev 2 (04June, 2008) 2 2 5 2" xfId="37078"/>
    <cellStyle name="T_SUPOR2806-2_BOQ-Puma-Rev 2 (04June, 2008) 2 2 6" xfId="6600"/>
    <cellStyle name="T_SUPOR2806-2_BOQ-Puma-Rev 2 (04June, 2008) 2 2 6 2" xfId="14432"/>
    <cellStyle name="T_SUPOR2806-2_BOQ-Puma-Rev 2 (04June, 2008) 2 2 7" xfId="14435"/>
    <cellStyle name="T_SUPOR2806-2_BOQ-Puma-Rev 2 (04June, 2008) 2 3" xfId="37079"/>
    <cellStyle name="T_SUPOR2806-2_BOQ-Puma-Rev 2 (04June, 2008) 2 3 2" xfId="37080"/>
    <cellStyle name="T_SUPOR2806-2_BOQ-Puma-Rev 2 (04June, 2008) 2 3 2 2" xfId="37081"/>
    <cellStyle name="T_SUPOR2806-2_BOQ-Puma-Rev 2 (04June, 2008) 2 3 3" xfId="37082"/>
    <cellStyle name="T_SUPOR2806-2_BOQ-Puma-Rev 2 (04June, 2008) 2 3 3 2" xfId="37083"/>
    <cellStyle name="T_SUPOR2806-2_BOQ-Puma-Rev 2 (04June, 2008) 2 3 4" xfId="37084"/>
    <cellStyle name="T_SUPOR2806-2_BOQ-Puma-Rev 2 (04June, 2008) 2 3 4 2" xfId="37086"/>
    <cellStyle name="T_SUPOR2806-2_BOQ-Puma-Rev 2 (04June, 2008) 2 3 5" xfId="37087"/>
    <cellStyle name="T_SUPOR2806-2_BOQ-Puma-Rev 2 (04June, 2008) 2 3 5 2" xfId="37088"/>
    <cellStyle name="T_SUPOR2806-2_BOQ-Puma-Rev 2 (04June, 2008) 2 3 6" xfId="14466"/>
    <cellStyle name="T_SUPOR2806-2_BOQ-Puma-Rev 2 (04June, 2008) 2 3 6 2" xfId="37089"/>
    <cellStyle name="T_SUPOR2806-2_BOQ-Puma-Rev 2 (04June, 2008) 2 3 7" xfId="37091"/>
    <cellStyle name="T_SUPOR2806-2_BOQ-Puma-Rev 2 (04June, 2008) 2 4" xfId="15501"/>
    <cellStyle name="T_SUPOR2806-2_BOQ-Puma-Rev 2 (04June, 2008) 2 4 2" xfId="6959"/>
    <cellStyle name="T_SUPOR2806-2_BOQ-Puma-Rev 2 (04June, 2008) 2 5" xfId="8399"/>
    <cellStyle name="T_SUPOR2806-2_BOQ-Puma-Rev 2 (04June, 2008) 2 5 2" xfId="15503"/>
    <cellStyle name="T_SUPOR2806-2_BOQ-Puma-Rev 2 (04June, 2008) 2 6" xfId="15505"/>
    <cellStyle name="T_SUPOR2806-2_BOQ-Puma-Rev 2 (04June, 2008) 2 6 2" xfId="15510"/>
    <cellStyle name="T_SUPOR2806-2_BOQ-Puma-Rev 2 (04June, 2008) 2 7" xfId="15512"/>
    <cellStyle name="T_SUPOR2806-2_BOQ-Puma-Rev 2 (04June, 2008) 2 7 2" xfId="15515"/>
    <cellStyle name="T_SUPOR2806-2_BOQ-Puma-Rev 2 (04June, 2008) 2 8" xfId="5720"/>
    <cellStyle name="T_SUPOR2806-2_BOQ-Puma-Rev 2 (04June, 2008) 2 8 2" xfId="15517"/>
    <cellStyle name="T_SUPOR2806-2_BOQ-Puma-Rev 2 (04June, 2008) 3" xfId="37093"/>
    <cellStyle name="T_SUPOR2806-2_BOQ-Puma-Rev 2 (04June, 2008) 3 2" xfId="37094"/>
    <cellStyle name="T_SUPOR2806-2_BOQ-Puma-Rev 2 (04June, 2008) 3 2 2" xfId="37095"/>
    <cellStyle name="T_SUPOR2806-2_BOQ-Puma-Rev 2 (04June, 2008) 3 2 2 2" xfId="37096"/>
    <cellStyle name="T_SUPOR2806-2_BOQ-Puma-Rev 2 (04June, 2008) 3 2 3" xfId="37097"/>
    <cellStyle name="T_SUPOR2806-2_BOQ-Puma-Rev 2 (04June, 2008) 3 2 3 2" xfId="37098"/>
    <cellStyle name="T_SUPOR2806-2_BOQ-Puma-Rev 2 (04June, 2008) 3 2 4" xfId="37099"/>
    <cellStyle name="T_SUPOR2806-2_BOQ-Puma-Rev 2 (04June, 2008) 3 2 4 2" xfId="37101"/>
    <cellStyle name="T_SUPOR2806-2_BOQ-Puma-Rev 2 (04June, 2008) 3 2 5" xfId="37102"/>
    <cellStyle name="T_SUPOR2806-2_BOQ-Puma-Rev 2 (04June, 2008) 3 2 5 2" xfId="37103"/>
    <cellStyle name="T_SUPOR2806-2_BOQ-Puma-Rev 2 (04June, 2008) 3 2 6" xfId="37104"/>
    <cellStyle name="T_SUPOR2806-2_BOQ-Puma-Rev 2 (04June, 2008) 3 2 6 2" xfId="37106"/>
    <cellStyle name="T_SUPOR2806-2_BOQ-Puma-Rev 2 (04June, 2008) 3 2 7" xfId="10209"/>
    <cellStyle name="T_SUPOR2806-2_BOQ-Puma-Rev 2 (04June, 2008) 3 3" xfId="37108"/>
    <cellStyle name="T_SUPOR2806-2_BOQ-Puma-Rev 2 (04June, 2008) 3 3 2" xfId="37109"/>
    <cellStyle name="T_SUPOR2806-2_BOQ-Puma-Rev 2 (04June, 2008) 3 3 2 2" xfId="36603"/>
    <cellStyle name="T_SUPOR2806-2_BOQ-Puma-Rev 2 (04June, 2008) 3 3 3" xfId="37110"/>
    <cellStyle name="T_SUPOR2806-2_BOQ-Puma-Rev 2 (04June, 2008) 3 3 3 2" xfId="37111"/>
    <cellStyle name="T_SUPOR2806-2_BOQ-Puma-Rev 2 (04June, 2008) 3 3 4" xfId="37112"/>
    <cellStyle name="T_SUPOR2806-2_BOQ-Puma-Rev 2 (04June, 2008) 3 3 4 2" xfId="37114"/>
    <cellStyle name="T_SUPOR2806-2_BOQ-Puma-Rev 2 (04June, 2008) 3 3 5" xfId="37115"/>
    <cellStyle name="T_SUPOR2806-2_BOQ-Puma-Rev 2 (04June, 2008) 3 3 5 2" xfId="37116"/>
    <cellStyle name="T_SUPOR2806-2_BOQ-Puma-Rev 2 (04June, 2008) 3 3 6" xfId="37117"/>
    <cellStyle name="T_SUPOR2806-2_BOQ-Puma-Rev 2 (04June, 2008) 3 3 6 2" xfId="8120"/>
    <cellStyle name="T_SUPOR2806-2_BOQ-Puma-Rev 2 (04June, 2008) 3 3 7" xfId="10242"/>
    <cellStyle name="T_SUPOR2806-2_BOQ-Puma-Rev 2 (04June, 2008) 3 4" xfId="37119"/>
    <cellStyle name="T_SUPOR2806-2_BOQ-Puma-Rev 2 (04June, 2008) 3 4 2" xfId="37120"/>
    <cellStyle name="T_SUPOR2806-2_BOQ-Puma-Rev 2 (04June, 2008) 3 5" xfId="37121"/>
    <cellStyle name="T_SUPOR2806-2_BOQ-Puma-Rev 2 (04June, 2008) 3 5 2" xfId="37122"/>
    <cellStyle name="T_SUPOR2806-2_BOQ-Puma-Rev 2 (04June, 2008) 3 6" xfId="37123"/>
    <cellStyle name="T_SUPOR2806-2_BOQ-Puma-Rev 2 (04June, 2008) 3 6 2" xfId="37124"/>
    <cellStyle name="T_SUPOR2806-2_BOQ-Puma-Rev 2 (04June, 2008) 3 7" xfId="37125"/>
    <cellStyle name="T_SUPOR2806-2_BOQ-Puma-Rev 2 (04June, 2008) 3 7 2" xfId="28788"/>
    <cellStyle name="T_SUPOR2806-2_BOQ-Puma-Rev 2 (04June, 2008) 3 8" xfId="37126"/>
    <cellStyle name="T_SUPOR2806-2_BOQ-Puma-Rev 2 (04June, 2008) 3 8 2" xfId="28803"/>
    <cellStyle name="T_SUPOR2806-2_BOQ-Puma-Rev 2 (04June, 2008) 4" xfId="37127"/>
    <cellStyle name="T_SUPOR2806-2_BOQ-Puma-Rev 2 (04June, 2008) 4 2" xfId="3284"/>
    <cellStyle name="T_SUPOR2806-2_BOQ-Puma-Rev 2 (04June, 2008) 4 2 2" xfId="37128"/>
    <cellStyle name="T_SUPOR2806-2_BOQ-Puma-Rev 2 (04June, 2008) 4 3" xfId="37129"/>
    <cellStyle name="T_SUPOR2806-2_BOQ-Puma-Rev 2 (04June, 2008) 4 3 2" xfId="37130"/>
    <cellStyle name="T_SUPOR2806-2_BOQ-Puma-Rev 2 (04June, 2008) 4 4" xfId="37131"/>
    <cellStyle name="T_SUPOR2806-2_BOQ-Puma-Rev 2 (04June, 2008) 4 4 2" xfId="37132"/>
    <cellStyle name="T_SUPOR2806-2_BOQ-Puma-Rev 2 (04June, 2008) 4 5" xfId="37133"/>
    <cellStyle name="T_SUPOR2806-2_BOQ-Puma-Rev 2 (04June, 2008) 4 5 2" xfId="37134"/>
    <cellStyle name="T_SUPOR2806-2_BOQ-Puma-Rev 2 (04June, 2008) 4 6" xfId="37135"/>
    <cellStyle name="T_SUPOR2806-2_BOQ-Puma-Rev 2 (04June, 2008) 4 6 2" xfId="37136"/>
    <cellStyle name="T_SUPOR2806-2_BOQ-Puma-Rev 2 (04June, 2008) 4 7" xfId="37137"/>
    <cellStyle name="T_SUPOR2806-2_BOQ-Puma-Rev 2 (04June, 2008) 5" xfId="6325"/>
    <cellStyle name="T_SUPOR2806-2_BOQ-Puma-Rev 2 (04June, 2008) 5 2" xfId="25498"/>
    <cellStyle name="T_SUPOR2806-2_BOQ-Puma-Rev 2 (04June, 2008) 5 2 2" xfId="37138"/>
    <cellStyle name="T_SUPOR2806-2_BOQ-Puma-Rev 2 (04June, 2008) 5 3" xfId="37139"/>
    <cellStyle name="T_SUPOR2806-2_BOQ-Puma-Rev 2 (04June, 2008) 5 3 2" xfId="37140"/>
    <cellStyle name="T_SUPOR2806-2_BOQ-Puma-Rev 2 (04June, 2008) 5 4" xfId="37141"/>
    <cellStyle name="T_SUPOR2806-2_BOQ-Puma-Rev 2 (04June, 2008) 5 4 2" xfId="37142"/>
    <cellStyle name="T_SUPOR2806-2_BOQ-Puma-Rev 2 (04June, 2008) 5 5" xfId="37143"/>
    <cellStyle name="T_SUPOR2806-2_BOQ-Puma-Rev 2 (04June, 2008) 5 5 2" xfId="37144"/>
    <cellStyle name="T_SUPOR2806-2_BOQ-Puma-Rev 2 (04June, 2008) 5 6" xfId="4940"/>
    <cellStyle name="T_SUPOR2806-2_BOQ-Puma-Rev 2 (04June, 2008) 5 6 2" xfId="37145"/>
    <cellStyle name="T_SUPOR2806-2_BOQ-Puma-Rev 2 (04June, 2008) 5 7" xfId="37146"/>
    <cellStyle name="T_SUPOR2806-2_BOQ-Puma-Rev 2 (04June, 2008) 6" xfId="37147"/>
    <cellStyle name="T_SUPOR2806-2_BOQ-Puma-Rev 2 (04June, 2008) 6 2" xfId="37148"/>
    <cellStyle name="T_SUPOR2806-2_BOQ-Puma-Rev 2 (04June, 2008) 6 2 2" xfId="37149"/>
    <cellStyle name="T_SUPOR2806-2_BOQ-Puma-Rev 2 (04June, 2008) 6 3" xfId="37150"/>
    <cellStyle name="T_SUPOR2806-2_BOQ-Puma-Rev 2 (04June, 2008) 6 3 2" xfId="37151"/>
    <cellStyle name="T_SUPOR2806-2_BOQ-Puma-Rev 2 (04June, 2008) 6 4" xfId="37152"/>
    <cellStyle name="T_SUPOR2806-2_BOQ-Puma-Rev 2 (04June, 2008) 6 4 2" xfId="1361"/>
    <cellStyle name="T_SUPOR2806-2_BOQ-Puma-Rev 2 (04June, 2008) 6 5" xfId="4416"/>
    <cellStyle name="T_SUPOR2806-2_BOQ-Puma-Rev 2 (04June, 2008) 6 5 2" xfId="37154"/>
    <cellStyle name="T_SUPOR2806-2_BOQ-Puma-Rev 2 (04June, 2008) 6 6" xfId="33562"/>
    <cellStyle name="T_SUPOR2806-2_BOQ-Puma-Rev 2 (04June, 2008) 6 6 2" xfId="37155"/>
    <cellStyle name="T_SUPOR2806-2_BOQ-Puma-Rev 2 (04June, 2008) 6 7" xfId="37156"/>
    <cellStyle name="T_SUPOR2806-2_BOQ-Puma-Rev 2 (04June, 2008) 7" xfId="37157"/>
    <cellStyle name="T_SUPOR2806-2_BOQ-Puma-Rev 2 (04June, 2008) 7 2" xfId="37158"/>
    <cellStyle name="T_SUPOR2806-2_BOQ-Puma-Rev 2 (04June, 2008) 8" xfId="37159"/>
    <cellStyle name="T_SUPOR2806-2_BOQ-Puma-Rev 2 (04June, 2008) 8 2" xfId="37160"/>
    <cellStyle name="T_SUPOR2806-2_BOQ-Puma-Rev 2 (04June, 2008) 9" xfId="37161"/>
    <cellStyle name="T_SUPOR2806-2_BOQ-Puma-Rev 2 (04June, 2008) 9 2" xfId="33543"/>
    <cellStyle name="T_SUPOR2806-2_BOQ-Puma-Rev 3" xfId="37162"/>
    <cellStyle name="T_SUPOR2806-2_BOQ-Puma-Rev 3 10" xfId="37163"/>
    <cellStyle name="T_SUPOR2806-2_BOQ-Puma-Rev 3 10 2" xfId="37164"/>
    <cellStyle name="T_SUPOR2806-2_BOQ-Puma-Rev 3 11" xfId="37165"/>
    <cellStyle name="T_SUPOR2806-2_BOQ-Puma-Rev 3 11 2" xfId="37166"/>
    <cellStyle name="T_SUPOR2806-2_BOQ-Puma-Rev 3 2" xfId="37167"/>
    <cellStyle name="T_SUPOR2806-2_BOQ-Puma-Rev 3 2 2" xfId="37168"/>
    <cellStyle name="T_SUPOR2806-2_BOQ-Puma-Rev 3 2 2 2" xfId="37169"/>
    <cellStyle name="T_SUPOR2806-2_BOQ-Puma-Rev 3 2 2 2 2" xfId="37170"/>
    <cellStyle name="T_SUPOR2806-2_BOQ-Puma-Rev 3 2 2 3" xfId="37171"/>
    <cellStyle name="T_SUPOR2806-2_BOQ-Puma-Rev 3 2 2 3 2" xfId="37172"/>
    <cellStyle name="T_SUPOR2806-2_BOQ-Puma-Rev 3 2 2 4" xfId="37173"/>
    <cellStyle name="T_SUPOR2806-2_BOQ-Puma-Rev 3 2 2 4 2" xfId="37174"/>
    <cellStyle name="T_SUPOR2806-2_BOQ-Puma-Rev 3 2 2 5" xfId="15671"/>
    <cellStyle name="T_SUPOR2806-2_BOQ-Puma-Rev 3 2 2 5 2" xfId="37175"/>
    <cellStyle name="T_SUPOR2806-2_BOQ-Puma-Rev 3 2 2 6" xfId="37176"/>
    <cellStyle name="T_SUPOR2806-2_BOQ-Puma-Rev 3 2 2 6 2" xfId="37177"/>
    <cellStyle name="T_SUPOR2806-2_BOQ-Puma-Rev 3 2 2 7" xfId="37178"/>
    <cellStyle name="T_SUPOR2806-2_BOQ-Puma-Rev 3 2 3" xfId="27807"/>
    <cellStyle name="T_SUPOR2806-2_BOQ-Puma-Rev 3 2 3 2" xfId="37179"/>
    <cellStyle name="T_SUPOR2806-2_BOQ-Puma-Rev 3 2 3 2 2" xfId="37180"/>
    <cellStyle name="T_SUPOR2806-2_BOQ-Puma-Rev 3 2 3 3" xfId="37181"/>
    <cellStyle name="T_SUPOR2806-2_BOQ-Puma-Rev 3 2 3 3 2" xfId="37182"/>
    <cellStyle name="T_SUPOR2806-2_BOQ-Puma-Rev 3 2 3 4" xfId="4956"/>
    <cellStyle name="T_SUPOR2806-2_BOQ-Puma-Rev 3 2 3 4 2" xfId="37183"/>
    <cellStyle name="T_SUPOR2806-2_BOQ-Puma-Rev 3 2 3 5" xfId="15674"/>
    <cellStyle name="T_SUPOR2806-2_BOQ-Puma-Rev 3 2 3 5 2" xfId="37184"/>
    <cellStyle name="T_SUPOR2806-2_BOQ-Puma-Rev 3 2 3 6" xfId="37185"/>
    <cellStyle name="T_SUPOR2806-2_BOQ-Puma-Rev 3 2 3 6 2" xfId="37186"/>
    <cellStyle name="T_SUPOR2806-2_BOQ-Puma-Rev 3 2 3 7" xfId="37187"/>
    <cellStyle name="T_SUPOR2806-2_BOQ-Puma-Rev 3 2 4" xfId="37188"/>
    <cellStyle name="T_SUPOR2806-2_BOQ-Puma-Rev 3 2 4 2" xfId="37189"/>
    <cellStyle name="T_SUPOR2806-2_BOQ-Puma-Rev 3 2 5" xfId="37191"/>
    <cellStyle name="T_SUPOR2806-2_BOQ-Puma-Rev 3 2 5 2" xfId="37192"/>
    <cellStyle name="T_SUPOR2806-2_BOQ-Puma-Rev 3 2 6" xfId="37193"/>
    <cellStyle name="T_SUPOR2806-2_BOQ-Puma-Rev 3 2 6 2" xfId="37194"/>
    <cellStyle name="T_SUPOR2806-2_BOQ-Puma-Rev 3 2 7" xfId="30884"/>
    <cellStyle name="T_SUPOR2806-2_BOQ-Puma-Rev 3 2 7 2" xfId="37195"/>
    <cellStyle name="T_SUPOR2806-2_BOQ-Puma-Rev 3 2 8" xfId="745"/>
    <cellStyle name="T_SUPOR2806-2_BOQ-Puma-Rev 3 2 8 2" xfId="13371"/>
    <cellStyle name="T_SUPOR2806-2_BOQ-Puma-Rev 3 3" xfId="37196"/>
    <cellStyle name="T_SUPOR2806-2_BOQ-Puma-Rev 3 3 2" xfId="37197"/>
    <cellStyle name="T_SUPOR2806-2_BOQ-Puma-Rev 3 3 2 2" xfId="37198"/>
    <cellStyle name="T_SUPOR2806-2_BOQ-Puma-Rev 3 3 2 2 2" xfId="35299"/>
    <cellStyle name="T_SUPOR2806-2_BOQ-Puma-Rev 3 3 2 3" xfId="37199"/>
    <cellStyle name="T_SUPOR2806-2_BOQ-Puma-Rev 3 3 2 3 2" xfId="37200"/>
    <cellStyle name="T_SUPOR2806-2_BOQ-Puma-Rev 3 3 2 4" xfId="37201"/>
    <cellStyle name="T_SUPOR2806-2_BOQ-Puma-Rev 3 3 2 4 2" xfId="4729"/>
    <cellStyle name="T_SUPOR2806-2_BOQ-Puma-Rev 3 3 2 5" xfId="37202"/>
    <cellStyle name="T_SUPOR2806-2_BOQ-Puma-Rev 3 3 2 5 2" xfId="37203"/>
    <cellStyle name="T_SUPOR2806-2_BOQ-Puma-Rev 3 3 2 6" xfId="37204"/>
    <cellStyle name="T_SUPOR2806-2_BOQ-Puma-Rev 3 3 2 6 2" xfId="37205"/>
    <cellStyle name="T_SUPOR2806-2_BOQ-Puma-Rev 3 3 2 7" xfId="37206"/>
    <cellStyle name="T_SUPOR2806-2_BOQ-Puma-Rev 3 3 3" xfId="27810"/>
    <cellStyle name="T_SUPOR2806-2_BOQ-Puma-Rev 3 3 3 2" xfId="37207"/>
    <cellStyle name="T_SUPOR2806-2_BOQ-Puma-Rev 3 3 3 2 2" xfId="22837"/>
    <cellStyle name="T_SUPOR2806-2_BOQ-Puma-Rev 3 3 3 3" xfId="37208"/>
    <cellStyle name="T_SUPOR2806-2_BOQ-Puma-Rev 3 3 3 3 2" xfId="22839"/>
    <cellStyle name="T_SUPOR2806-2_BOQ-Puma-Rev 3 3 3 4" xfId="809"/>
    <cellStyle name="T_SUPOR2806-2_BOQ-Puma-Rev 3 3 3 4 2" xfId="37209"/>
    <cellStyle name="T_SUPOR2806-2_BOQ-Puma-Rev 3 3 3 5" xfId="37210"/>
    <cellStyle name="T_SUPOR2806-2_BOQ-Puma-Rev 3 3 3 5 2" xfId="37212"/>
    <cellStyle name="T_SUPOR2806-2_BOQ-Puma-Rev 3 3 3 6" xfId="37214"/>
    <cellStyle name="T_SUPOR2806-2_BOQ-Puma-Rev 3 3 3 6 2" xfId="37216"/>
    <cellStyle name="T_SUPOR2806-2_BOQ-Puma-Rev 3 3 3 7" xfId="37218"/>
    <cellStyle name="T_SUPOR2806-2_BOQ-Puma-Rev 3 3 4" xfId="37219"/>
    <cellStyle name="T_SUPOR2806-2_BOQ-Puma-Rev 3 3 4 2" xfId="37220"/>
    <cellStyle name="T_SUPOR2806-2_BOQ-Puma-Rev 3 3 5" xfId="37221"/>
    <cellStyle name="T_SUPOR2806-2_BOQ-Puma-Rev 3 3 5 2" xfId="37222"/>
    <cellStyle name="T_SUPOR2806-2_BOQ-Puma-Rev 3 3 6" xfId="37223"/>
    <cellStyle name="T_SUPOR2806-2_BOQ-Puma-Rev 3 3 6 2" xfId="37224"/>
    <cellStyle name="T_SUPOR2806-2_BOQ-Puma-Rev 3 3 7" xfId="30887"/>
    <cellStyle name="T_SUPOR2806-2_BOQ-Puma-Rev 3 3 7 2" xfId="37225"/>
    <cellStyle name="T_SUPOR2806-2_BOQ-Puma-Rev 3 3 8" xfId="37226"/>
    <cellStyle name="T_SUPOR2806-2_BOQ-Puma-Rev 3 3 8 2" xfId="37227"/>
    <cellStyle name="T_SUPOR2806-2_BOQ-Puma-Rev 3 4" xfId="37228"/>
    <cellStyle name="T_SUPOR2806-2_BOQ-Puma-Rev 3 4 2" xfId="28178"/>
    <cellStyle name="T_SUPOR2806-2_BOQ-Puma-Rev 3 4 2 2" xfId="28180"/>
    <cellStyle name="T_SUPOR2806-2_BOQ-Puma-Rev 3 4 3" xfId="28190"/>
    <cellStyle name="T_SUPOR2806-2_BOQ-Puma-Rev 3 4 3 2" xfId="28192"/>
    <cellStyle name="T_SUPOR2806-2_BOQ-Puma-Rev 3 4 4" xfId="28203"/>
    <cellStyle name="T_SUPOR2806-2_BOQ-Puma-Rev 3 4 4 2" xfId="28205"/>
    <cellStyle name="T_SUPOR2806-2_BOQ-Puma-Rev 3 4 5" xfId="28213"/>
    <cellStyle name="T_SUPOR2806-2_BOQ-Puma-Rev 3 4 5 2" xfId="28215"/>
    <cellStyle name="T_SUPOR2806-2_BOQ-Puma-Rev 3 4 6" xfId="28217"/>
    <cellStyle name="T_SUPOR2806-2_BOQ-Puma-Rev 3 4 6 2" xfId="28219"/>
    <cellStyle name="T_SUPOR2806-2_BOQ-Puma-Rev 3 4 7" xfId="28221"/>
    <cellStyle name="T_SUPOR2806-2_BOQ-Puma-Rev 3 5" xfId="87"/>
    <cellStyle name="T_SUPOR2806-2_BOQ-Puma-Rev 3 5 2" xfId="37229"/>
    <cellStyle name="T_SUPOR2806-2_BOQ-Puma-Rev 3 5 2 2" xfId="37230"/>
    <cellStyle name="T_SUPOR2806-2_BOQ-Puma-Rev 3 5 3" xfId="37231"/>
    <cellStyle name="T_SUPOR2806-2_BOQ-Puma-Rev 3 5 3 2" xfId="37233"/>
    <cellStyle name="T_SUPOR2806-2_BOQ-Puma-Rev 3 5 4" xfId="37234"/>
    <cellStyle name="T_SUPOR2806-2_BOQ-Puma-Rev 3 5 4 2" xfId="12304"/>
    <cellStyle name="T_SUPOR2806-2_BOQ-Puma-Rev 3 5 5" xfId="37235"/>
    <cellStyle name="T_SUPOR2806-2_BOQ-Puma-Rev 3 5 5 2" xfId="37236"/>
    <cellStyle name="T_SUPOR2806-2_BOQ-Puma-Rev 3 5 6" xfId="37237"/>
    <cellStyle name="T_SUPOR2806-2_BOQ-Puma-Rev 3 5 6 2" xfId="37238"/>
    <cellStyle name="T_SUPOR2806-2_BOQ-Puma-Rev 3 5 7" xfId="37239"/>
    <cellStyle name="T_SUPOR2806-2_BOQ-Puma-Rev 3 6" xfId="34372"/>
    <cellStyle name="T_SUPOR2806-2_BOQ-Puma-Rev 3 6 2" xfId="37240"/>
    <cellStyle name="T_SUPOR2806-2_BOQ-Puma-Rev 3 6 2 2" xfId="37241"/>
    <cellStyle name="T_SUPOR2806-2_BOQ-Puma-Rev 3 6 3" xfId="37242"/>
    <cellStyle name="T_SUPOR2806-2_BOQ-Puma-Rev 3 6 3 2" xfId="16068"/>
    <cellStyle name="T_SUPOR2806-2_BOQ-Puma-Rev 3 6 4" xfId="37244"/>
    <cellStyle name="T_SUPOR2806-2_BOQ-Puma-Rev 3 6 4 2" xfId="9748"/>
    <cellStyle name="T_SUPOR2806-2_BOQ-Puma-Rev 3 6 5" xfId="37245"/>
    <cellStyle name="T_SUPOR2806-2_BOQ-Puma-Rev 3 6 5 2" xfId="37246"/>
    <cellStyle name="T_SUPOR2806-2_BOQ-Puma-Rev 3 6 6" xfId="37248"/>
    <cellStyle name="T_SUPOR2806-2_BOQ-Puma-Rev 3 6 6 2" xfId="37249"/>
    <cellStyle name="T_SUPOR2806-2_BOQ-Puma-Rev 3 6 7" xfId="37250"/>
    <cellStyle name="T_SUPOR2806-2_BOQ-Puma-Rev 3 7" xfId="14758"/>
    <cellStyle name="T_SUPOR2806-2_BOQ-Puma-Rev 3 7 2" xfId="37251"/>
    <cellStyle name="T_SUPOR2806-2_BOQ-Puma-Rev 3 8" xfId="37252"/>
    <cellStyle name="T_SUPOR2806-2_BOQ-Puma-Rev 3 8 2" xfId="37253"/>
    <cellStyle name="T_SUPOR2806-2_BOQ-Puma-Rev 3 9" xfId="37254"/>
    <cellStyle name="T_SUPOR2806-2_BOQ-Puma-Rev 3 9 2" xfId="37256"/>
    <cellStyle name="T_SUPOR2806-2_BOQ-Puma-Update (02July, 2008)-R1" xfId="37258"/>
    <cellStyle name="T_SUPOR2806-2_BOQ-Puma-Update (02July, 2008)-R1 10" xfId="37260"/>
    <cellStyle name="T_SUPOR2806-2_BOQ-Puma-Update (02July, 2008)-R1 10 2" xfId="37261"/>
    <cellStyle name="T_SUPOR2806-2_BOQ-Puma-Update (02July, 2008)-R1 11" xfId="37262"/>
    <cellStyle name="T_SUPOR2806-2_BOQ-Puma-Update (02July, 2008)-R1 11 2" xfId="37263"/>
    <cellStyle name="T_SUPOR2806-2_BOQ-Puma-Update (02July, 2008)-R1 2" xfId="37264"/>
    <cellStyle name="T_SUPOR2806-2_BOQ-Puma-Update (02July, 2008)-R1 2 2" xfId="37266"/>
    <cellStyle name="T_SUPOR2806-2_BOQ-Puma-Update (02July, 2008)-R1 2 2 2" xfId="11093"/>
    <cellStyle name="T_SUPOR2806-2_BOQ-Puma-Update (02July, 2008)-R1 2 2 2 2" xfId="37268"/>
    <cellStyle name="T_SUPOR2806-2_BOQ-Puma-Update (02July, 2008)-R1 2 2 3" xfId="37269"/>
    <cellStyle name="T_SUPOR2806-2_BOQ-Puma-Update (02July, 2008)-R1 2 2 3 2" xfId="37270"/>
    <cellStyle name="T_SUPOR2806-2_BOQ-Puma-Update (02July, 2008)-R1 2 2 4" xfId="20"/>
    <cellStyle name="T_SUPOR2806-2_BOQ-Puma-Update (02July, 2008)-R1 2 2 4 2" xfId="7769"/>
    <cellStyle name="T_SUPOR2806-2_BOQ-Puma-Update (02July, 2008)-R1 2 2 5" xfId="37271"/>
    <cellStyle name="T_SUPOR2806-2_BOQ-Puma-Update (02July, 2008)-R1 2 2 5 2" xfId="37272"/>
    <cellStyle name="T_SUPOR2806-2_BOQ-Puma-Update (02July, 2008)-R1 2 2 6" xfId="37273"/>
    <cellStyle name="T_SUPOR2806-2_BOQ-Puma-Update (02July, 2008)-R1 2 2 6 2" xfId="37274"/>
    <cellStyle name="T_SUPOR2806-2_BOQ-Puma-Update (02July, 2008)-R1 2 2 7" xfId="37275"/>
    <cellStyle name="T_SUPOR2806-2_BOQ-Puma-Update (02July, 2008)-R1 2 3" xfId="16814"/>
    <cellStyle name="T_SUPOR2806-2_BOQ-Puma-Update (02July, 2008)-R1 2 3 2" xfId="651"/>
    <cellStyle name="T_SUPOR2806-2_BOQ-Puma-Update (02July, 2008)-R1 2 3 2 2" xfId="32885"/>
    <cellStyle name="T_SUPOR2806-2_BOQ-Puma-Update (02July, 2008)-R1 2 3 3" xfId="37276"/>
    <cellStyle name="T_SUPOR2806-2_BOQ-Puma-Update (02July, 2008)-R1 2 3 3 2" xfId="37277"/>
    <cellStyle name="T_SUPOR2806-2_BOQ-Puma-Update (02July, 2008)-R1 2 3 4" xfId="34861"/>
    <cellStyle name="T_SUPOR2806-2_BOQ-Puma-Update (02July, 2008)-R1 2 3 4 2" xfId="37278"/>
    <cellStyle name="T_SUPOR2806-2_BOQ-Puma-Update (02July, 2008)-R1 2 3 5" xfId="37279"/>
    <cellStyle name="T_SUPOR2806-2_BOQ-Puma-Update (02July, 2008)-R1 2 3 5 2" xfId="37280"/>
    <cellStyle name="T_SUPOR2806-2_BOQ-Puma-Update (02July, 2008)-R1 2 3 6" xfId="37281"/>
    <cellStyle name="T_SUPOR2806-2_BOQ-Puma-Update (02July, 2008)-R1 2 3 6 2" xfId="30244"/>
    <cellStyle name="T_SUPOR2806-2_BOQ-Puma-Update (02July, 2008)-R1 2 3 7" xfId="37282"/>
    <cellStyle name="T_SUPOR2806-2_BOQ-Puma-Update (02July, 2008)-R1 2 4" xfId="37283"/>
    <cellStyle name="T_SUPOR2806-2_BOQ-Puma-Update (02July, 2008)-R1 2 4 2" xfId="32901"/>
    <cellStyle name="T_SUPOR2806-2_BOQ-Puma-Update (02July, 2008)-R1 2 5" xfId="37284"/>
    <cellStyle name="T_SUPOR2806-2_BOQ-Puma-Update (02July, 2008)-R1 2 5 2" xfId="37285"/>
    <cellStyle name="T_SUPOR2806-2_BOQ-Puma-Update (02July, 2008)-R1 2 6" xfId="25045"/>
    <cellStyle name="T_SUPOR2806-2_BOQ-Puma-Update (02July, 2008)-R1 2 6 2" xfId="37286"/>
    <cellStyle name="T_SUPOR2806-2_BOQ-Puma-Update (02July, 2008)-R1 2 7" xfId="37287"/>
    <cellStyle name="T_SUPOR2806-2_BOQ-Puma-Update (02July, 2008)-R1 2 7 2" xfId="37288"/>
    <cellStyle name="T_SUPOR2806-2_BOQ-Puma-Update (02July, 2008)-R1 2 8" xfId="37289"/>
    <cellStyle name="T_SUPOR2806-2_BOQ-Puma-Update (02July, 2008)-R1 2 8 2" xfId="17342"/>
    <cellStyle name="T_SUPOR2806-2_BOQ-Puma-Update (02July, 2008)-R1 3" xfId="37290"/>
    <cellStyle name="T_SUPOR2806-2_BOQ-Puma-Update (02July, 2008)-R1 3 2" xfId="11489"/>
    <cellStyle name="T_SUPOR2806-2_BOQ-Puma-Update (02July, 2008)-R1 3 2 2" xfId="11495"/>
    <cellStyle name="T_SUPOR2806-2_BOQ-Puma-Update (02July, 2008)-R1 3 2 2 2" xfId="33098"/>
    <cellStyle name="T_SUPOR2806-2_BOQ-Puma-Update (02July, 2008)-R1 3 2 3" xfId="33101"/>
    <cellStyle name="T_SUPOR2806-2_BOQ-Puma-Update (02July, 2008)-R1 3 2 3 2" xfId="33104"/>
    <cellStyle name="T_SUPOR2806-2_BOQ-Puma-Update (02July, 2008)-R1 3 2 4" xfId="33106"/>
    <cellStyle name="T_SUPOR2806-2_BOQ-Puma-Update (02July, 2008)-R1 3 2 4 2" xfId="33108"/>
    <cellStyle name="T_SUPOR2806-2_BOQ-Puma-Update (02July, 2008)-R1 3 2 5" xfId="18138"/>
    <cellStyle name="T_SUPOR2806-2_BOQ-Puma-Update (02July, 2008)-R1 3 2 5 2" xfId="18141"/>
    <cellStyle name="T_SUPOR2806-2_BOQ-Puma-Update (02July, 2008)-R1 3 2 6" xfId="18144"/>
    <cellStyle name="T_SUPOR2806-2_BOQ-Puma-Update (02July, 2008)-R1 3 2 6 2" xfId="37292"/>
    <cellStyle name="T_SUPOR2806-2_BOQ-Puma-Update (02July, 2008)-R1 3 2 7" xfId="5463"/>
    <cellStyle name="T_SUPOR2806-2_BOQ-Puma-Update (02July, 2008)-R1 3 3" xfId="3272"/>
    <cellStyle name="T_SUPOR2806-2_BOQ-Puma-Update (02July, 2008)-R1 3 3 2" xfId="26810"/>
    <cellStyle name="T_SUPOR2806-2_BOQ-Puma-Update (02July, 2008)-R1 3 3 2 2" xfId="11889"/>
    <cellStyle name="T_SUPOR2806-2_BOQ-Puma-Update (02July, 2008)-R1 3 3 3" xfId="26813"/>
    <cellStyle name="T_SUPOR2806-2_BOQ-Puma-Update (02July, 2008)-R1 3 3 3 2" xfId="12090"/>
    <cellStyle name="T_SUPOR2806-2_BOQ-Puma-Update (02July, 2008)-R1 3 3 4" xfId="33114"/>
    <cellStyle name="T_SUPOR2806-2_BOQ-Puma-Update (02July, 2008)-R1 3 3 4 2" xfId="12116"/>
    <cellStyle name="T_SUPOR2806-2_BOQ-Puma-Update (02July, 2008)-R1 3 3 5" xfId="18174"/>
    <cellStyle name="T_SUPOR2806-2_BOQ-Puma-Update (02July, 2008)-R1 3 3 5 2" xfId="33116"/>
    <cellStyle name="T_SUPOR2806-2_BOQ-Puma-Update (02July, 2008)-R1 3 3 6" xfId="33118"/>
    <cellStyle name="T_SUPOR2806-2_BOQ-Puma-Update (02July, 2008)-R1 3 3 6 2" xfId="37293"/>
    <cellStyle name="T_SUPOR2806-2_BOQ-Puma-Update (02July, 2008)-R1 3 3 7" xfId="37294"/>
    <cellStyle name="T_SUPOR2806-2_BOQ-Puma-Update (02July, 2008)-R1 3 4" xfId="37295"/>
    <cellStyle name="T_SUPOR2806-2_BOQ-Puma-Update (02July, 2008)-R1 3 4 2" xfId="37296"/>
    <cellStyle name="T_SUPOR2806-2_BOQ-Puma-Update (02July, 2008)-R1 3 5" xfId="37297"/>
    <cellStyle name="T_SUPOR2806-2_BOQ-Puma-Update (02July, 2008)-R1 3 5 2" xfId="37298"/>
    <cellStyle name="T_SUPOR2806-2_BOQ-Puma-Update (02July, 2008)-R1 3 6" xfId="25051"/>
    <cellStyle name="T_SUPOR2806-2_BOQ-Puma-Update (02July, 2008)-R1 3 6 2" xfId="37299"/>
    <cellStyle name="T_SUPOR2806-2_BOQ-Puma-Update (02July, 2008)-R1 3 7" xfId="37300"/>
    <cellStyle name="T_SUPOR2806-2_BOQ-Puma-Update (02July, 2008)-R1 3 7 2" xfId="37301"/>
    <cellStyle name="T_SUPOR2806-2_BOQ-Puma-Update (02July, 2008)-R1 3 8" xfId="37302"/>
    <cellStyle name="T_SUPOR2806-2_BOQ-Puma-Update (02July, 2008)-R1 3 8 2" xfId="17640"/>
    <cellStyle name="T_SUPOR2806-2_BOQ-Puma-Update (02July, 2008)-R1 4" xfId="37303"/>
    <cellStyle name="T_SUPOR2806-2_BOQ-Puma-Update (02July, 2008)-R1 4 2" xfId="37304"/>
    <cellStyle name="T_SUPOR2806-2_BOQ-Puma-Update (02July, 2008)-R1 4 2 2" xfId="2912"/>
    <cellStyle name="T_SUPOR2806-2_BOQ-Puma-Update (02July, 2008)-R1 4 3" xfId="16817"/>
    <cellStyle name="T_SUPOR2806-2_BOQ-Puma-Update (02July, 2008)-R1 4 3 2" xfId="37305"/>
    <cellStyle name="T_SUPOR2806-2_BOQ-Puma-Update (02July, 2008)-R1 4 4" xfId="37306"/>
    <cellStyle name="T_SUPOR2806-2_BOQ-Puma-Update (02July, 2008)-R1 4 4 2" xfId="14801"/>
    <cellStyle name="T_SUPOR2806-2_BOQ-Puma-Update (02July, 2008)-R1 4 5" xfId="37307"/>
    <cellStyle name="T_SUPOR2806-2_BOQ-Puma-Update (02July, 2008)-R1 4 5 2" xfId="14850"/>
    <cellStyle name="T_SUPOR2806-2_BOQ-Puma-Update (02July, 2008)-R1 4 6" xfId="25054"/>
    <cellStyle name="T_SUPOR2806-2_BOQ-Puma-Update (02July, 2008)-R1 4 6 2" xfId="37308"/>
    <cellStyle name="T_SUPOR2806-2_BOQ-Puma-Update (02July, 2008)-R1 4 7" xfId="37309"/>
    <cellStyle name="T_SUPOR2806-2_BOQ-Puma-Update (02July, 2008)-R1 5" xfId="37310"/>
    <cellStyle name="T_SUPOR2806-2_BOQ-Puma-Update (02July, 2008)-R1 5 2" xfId="37311"/>
    <cellStyle name="T_SUPOR2806-2_BOQ-Puma-Update (02July, 2008)-R1 5 2 2" xfId="37312"/>
    <cellStyle name="T_SUPOR2806-2_BOQ-Puma-Update (02July, 2008)-R1 5 3" xfId="37313"/>
    <cellStyle name="T_SUPOR2806-2_BOQ-Puma-Update (02July, 2008)-R1 5 3 2" xfId="37314"/>
    <cellStyle name="T_SUPOR2806-2_BOQ-Puma-Update (02July, 2008)-R1 5 4" xfId="37315"/>
    <cellStyle name="T_SUPOR2806-2_BOQ-Puma-Update (02July, 2008)-R1 5 4 2" xfId="14950"/>
    <cellStyle name="T_SUPOR2806-2_BOQ-Puma-Update (02July, 2008)-R1 5 5" xfId="37316"/>
    <cellStyle name="T_SUPOR2806-2_BOQ-Puma-Update (02July, 2008)-R1 5 5 2" xfId="15023"/>
    <cellStyle name="T_SUPOR2806-2_BOQ-Puma-Update (02July, 2008)-R1 5 6" xfId="37317"/>
    <cellStyle name="T_SUPOR2806-2_BOQ-Puma-Update (02July, 2008)-R1 5 6 2" xfId="37318"/>
    <cellStyle name="T_SUPOR2806-2_BOQ-Puma-Update (02July, 2008)-R1 5 7" xfId="37319"/>
    <cellStyle name="T_SUPOR2806-2_BOQ-Puma-Update (02July, 2008)-R1 6" xfId="37320"/>
    <cellStyle name="T_SUPOR2806-2_BOQ-Puma-Update (02July, 2008)-R1 6 2" xfId="37321"/>
    <cellStyle name="T_SUPOR2806-2_BOQ-Puma-Update (02July, 2008)-R1 6 2 2" xfId="37322"/>
    <cellStyle name="T_SUPOR2806-2_BOQ-Puma-Update (02July, 2008)-R1 6 3" xfId="37323"/>
    <cellStyle name="T_SUPOR2806-2_BOQ-Puma-Update (02July, 2008)-R1 6 3 2" xfId="37324"/>
    <cellStyle name="T_SUPOR2806-2_BOQ-Puma-Update (02July, 2008)-R1 6 4" xfId="37325"/>
    <cellStyle name="T_SUPOR2806-2_BOQ-Puma-Update (02July, 2008)-R1 6 4 2" xfId="37326"/>
    <cellStyle name="T_SUPOR2806-2_BOQ-Puma-Update (02July, 2008)-R1 6 5" xfId="37327"/>
    <cellStyle name="T_SUPOR2806-2_BOQ-Puma-Update (02July, 2008)-R1 6 5 2" xfId="36288"/>
    <cellStyle name="T_SUPOR2806-2_BOQ-Puma-Update (02July, 2008)-R1 6 6" xfId="37328"/>
    <cellStyle name="T_SUPOR2806-2_BOQ-Puma-Update (02July, 2008)-R1 6 6 2" xfId="20868"/>
    <cellStyle name="T_SUPOR2806-2_BOQ-Puma-Update (02July, 2008)-R1 6 7" xfId="37329"/>
    <cellStyle name="T_SUPOR2806-2_BOQ-Puma-Update (02July, 2008)-R1 7" xfId="3669"/>
    <cellStyle name="T_SUPOR2806-2_BOQ-Puma-Update (02July, 2008)-R1 7 2" xfId="37330"/>
    <cellStyle name="T_SUPOR2806-2_BOQ-Puma-Update (02July, 2008)-R1 8" xfId="34300"/>
    <cellStyle name="T_SUPOR2806-2_BOQ-Puma-Update (02July, 2008)-R1 8 2" xfId="11681"/>
    <cellStyle name="T_SUPOR2806-2_BOQ-Puma-Update (02July, 2008)-R1 9" xfId="37331"/>
    <cellStyle name="T_SUPOR2806-2_BOQ-Puma-Update (02July, 2008)-R1 9 2" xfId="37332"/>
    <cellStyle name="T_SUPOR2806-2_Du toan BONFIGLIOLI-071126" xfId="37333"/>
    <cellStyle name="T_SUPOR2806-2_Du toan BONFIGLIOLI-071126 10" xfId="37334"/>
    <cellStyle name="T_SUPOR2806-2_Du toan BONFIGLIOLI-071126 10 2" xfId="37335"/>
    <cellStyle name="T_SUPOR2806-2_Du toan BONFIGLIOLI-071126 11" xfId="33955"/>
    <cellStyle name="T_SUPOR2806-2_Du toan BONFIGLIOLI-071126 11 2" xfId="37336"/>
    <cellStyle name="T_SUPOR2806-2_Du toan BONFIGLIOLI-071126 2" xfId="37337"/>
    <cellStyle name="T_SUPOR2806-2_Du toan BONFIGLIOLI-071126 2 2" xfId="7345"/>
    <cellStyle name="T_SUPOR2806-2_Du toan BONFIGLIOLI-071126 2 2 2" xfId="37338"/>
    <cellStyle name="T_SUPOR2806-2_Du toan BONFIGLIOLI-071126 2 2 2 2" xfId="37339"/>
    <cellStyle name="T_SUPOR2806-2_Du toan BONFIGLIOLI-071126 2 2 3" xfId="37340"/>
    <cellStyle name="T_SUPOR2806-2_Du toan BONFIGLIOLI-071126 2 2 3 2" xfId="37341"/>
    <cellStyle name="T_SUPOR2806-2_Du toan BONFIGLIOLI-071126 2 2 4" xfId="37342"/>
    <cellStyle name="T_SUPOR2806-2_Du toan BONFIGLIOLI-071126 2 2 4 2" xfId="37343"/>
    <cellStyle name="T_SUPOR2806-2_Du toan BONFIGLIOLI-071126 2 2 5" xfId="37344"/>
    <cellStyle name="T_SUPOR2806-2_Du toan BONFIGLIOLI-071126 2 2 5 2" xfId="37345"/>
    <cellStyle name="T_SUPOR2806-2_Du toan BONFIGLIOLI-071126 2 2 6" xfId="37346"/>
    <cellStyle name="T_SUPOR2806-2_Du toan BONFIGLIOLI-071126 2 2 6 2" xfId="1365"/>
    <cellStyle name="T_SUPOR2806-2_Du toan BONFIGLIOLI-071126 2 2 7" xfId="37347"/>
    <cellStyle name="T_SUPOR2806-2_Du toan BONFIGLIOLI-071126 2 3" xfId="37348"/>
    <cellStyle name="T_SUPOR2806-2_Du toan BONFIGLIOLI-071126 2 3 2" xfId="37349"/>
    <cellStyle name="T_SUPOR2806-2_Du toan BONFIGLIOLI-071126 2 3 2 2" xfId="37350"/>
    <cellStyle name="T_SUPOR2806-2_Du toan BONFIGLIOLI-071126 2 3 3" xfId="37351"/>
    <cellStyle name="T_SUPOR2806-2_Du toan BONFIGLIOLI-071126 2 3 3 2" xfId="37353"/>
    <cellStyle name="T_SUPOR2806-2_Du toan BONFIGLIOLI-071126 2 3 4" xfId="37355"/>
    <cellStyle name="T_SUPOR2806-2_Du toan BONFIGLIOLI-071126 2 3 4 2" xfId="25227"/>
    <cellStyle name="T_SUPOR2806-2_Du toan BONFIGLIOLI-071126 2 3 5" xfId="37357"/>
    <cellStyle name="T_SUPOR2806-2_Du toan BONFIGLIOLI-071126 2 3 5 2" xfId="25252"/>
    <cellStyle name="T_SUPOR2806-2_Du toan BONFIGLIOLI-071126 2 3 6" xfId="37359"/>
    <cellStyle name="T_SUPOR2806-2_Du toan BONFIGLIOLI-071126 2 3 6 2" xfId="19550"/>
    <cellStyle name="T_SUPOR2806-2_Du toan BONFIGLIOLI-071126 2 3 7" xfId="37361"/>
    <cellStyle name="T_SUPOR2806-2_Du toan BONFIGLIOLI-071126 2 4" xfId="37363"/>
    <cellStyle name="T_SUPOR2806-2_Du toan BONFIGLIOLI-071126 2 4 2" xfId="37030"/>
    <cellStyle name="T_SUPOR2806-2_Du toan BONFIGLIOLI-071126 2 5" xfId="37364"/>
    <cellStyle name="T_SUPOR2806-2_Du toan BONFIGLIOLI-071126 2 5 2" xfId="37366"/>
    <cellStyle name="T_SUPOR2806-2_Du toan BONFIGLIOLI-071126 2 6" xfId="8109"/>
    <cellStyle name="T_SUPOR2806-2_Du toan BONFIGLIOLI-071126 2 6 2" xfId="37367"/>
    <cellStyle name="T_SUPOR2806-2_Du toan BONFIGLIOLI-071126 2 7" xfId="37368"/>
    <cellStyle name="T_SUPOR2806-2_Du toan BONFIGLIOLI-071126 2 7 2" xfId="37369"/>
    <cellStyle name="T_SUPOR2806-2_Du toan BONFIGLIOLI-071126 2 8" xfId="37370"/>
    <cellStyle name="T_SUPOR2806-2_Du toan BONFIGLIOLI-071126 2 8 2" xfId="37259"/>
    <cellStyle name="T_SUPOR2806-2_Du toan BONFIGLIOLI-071126 3" xfId="37371"/>
    <cellStyle name="T_SUPOR2806-2_Du toan BONFIGLIOLI-071126 3 2" xfId="37372"/>
    <cellStyle name="T_SUPOR2806-2_Du toan BONFIGLIOLI-071126 3 2 2" xfId="37373"/>
    <cellStyle name="T_SUPOR2806-2_Du toan BONFIGLIOLI-071126 3 2 2 2" xfId="37374"/>
    <cellStyle name="T_SUPOR2806-2_Du toan BONFIGLIOLI-071126 3 2 3" xfId="37375"/>
    <cellStyle name="T_SUPOR2806-2_Du toan BONFIGLIOLI-071126 3 2 3 2" xfId="37376"/>
    <cellStyle name="T_SUPOR2806-2_Du toan BONFIGLIOLI-071126 3 2 4" xfId="37377"/>
    <cellStyle name="T_SUPOR2806-2_Du toan BONFIGLIOLI-071126 3 2 4 2" xfId="37378"/>
    <cellStyle name="T_SUPOR2806-2_Du toan BONFIGLIOLI-071126 3 2 5" xfId="37379"/>
    <cellStyle name="T_SUPOR2806-2_Du toan BONFIGLIOLI-071126 3 2 5 2" xfId="37380"/>
    <cellStyle name="T_SUPOR2806-2_Du toan BONFIGLIOLI-071126 3 2 6" xfId="37381"/>
    <cellStyle name="T_SUPOR2806-2_Du toan BONFIGLIOLI-071126 3 2 6 2" xfId="37382"/>
    <cellStyle name="T_SUPOR2806-2_Du toan BONFIGLIOLI-071126 3 2 7" xfId="37383"/>
    <cellStyle name="T_SUPOR2806-2_Du toan BONFIGLIOLI-071126 3 3" xfId="37384"/>
    <cellStyle name="T_SUPOR2806-2_Du toan BONFIGLIOLI-071126 3 3 2" xfId="37385"/>
    <cellStyle name="T_SUPOR2806-2_Du toan BONFIGLIOLI-071126 3 3 2 2" xfId="37386"/>
    <cellStyle name="T_SUPOR2806-2_Du toan BONFIGLIOLI-071126 3 3 3" xfId="37387"/>
    <cellStyle name="T_SUPOR2806-2_Du toan BONFIGLIOLI-071126 3 3 3 2" xfId="37389"/>
    <cellStyle name="T_SUPOR2806-2_Du toan BONFIGLIOLI-071126 3 3 4" xfId="37391"/>
    <cellStyle name="T_SUPOR2806-2_Du toan BONFIGLIOLI-071126 3 3 4 2" xfId="8668"/>
    <cellStyle name="T_SUPOR2806-2_Du toan BONFIGLIOLI-071126 3 3 5" xfId="8676"/>
    <cellStyle name="T_SUPOR2806-2_Du toan BONFIGLIOLI-071126 3 3 5 2" xfId="26281"/>
    <cellStyle name="T_SUPOR2806-2_Du toan BONFIGLIOLI-071126 3 3 6" xfId="8685"/>
    <cellStyle name="T_SUPOR2806-2_Du toan BONFIGLIOLI-071126 3 3 6 2" xfId="26284"/>
    <cellStyle name="T_SUPOR2806-2_Du toan BONFIGLIOLI-071126 3 3 7" xfId="8692"/>
    <cellStyle name="T_SUPOR2806-2_Du toan BONFIGLIOLI-071126 3 4" xfId="37393"/>
    <cellStyle name="T_SUPOR2806-2_Du toan BONFIGLIOLI-071126 3 4 2" xfId="37394"/>
    <cellStyle name="T_SUPOR2806-2_Du toan BONFIGLIOLI-071126 3 5" xfId="37395"/>
    <cellStyle name="T_SUPOR2806-2_Du toan BONFIGLIOLI-071126 3 5 2" xfId="29759"/>
    <cellStyle name="T_SUPOR2806-2_Du toan BONFIGLIOLI-071126 3 6" xfId="37397"/>
    <cellStyle name="T_SUPOR2806-2_Du toan BONFIGLIOLI-071126 3 6 2" xfId="29810"/>
    <cellStyle name="T_SUPOR2806-2_Du toan BONFIGLIOLI-071126 3 7" xfId="37398"/>
    <cellStyle name="T_SUPOR2806-2_Du toan BONFIGLIOLI-071126 3 7 2" xfId="4182"/>
    <cellStyle name="T_SUPOR2806-2_Du toan BONFIGLIOLI-071126 3 8" xfId="37399"/>
    <cellStyle name="T_SUPOR2806-2_Du toan BONFIGLIOLI-071126 3 8 2" xfId="29826"/>
    <cellStyle name="T_SUPOR2806-2_Du toan BONFIGLIOLI-071126 4" xfId="37400"/>
    <cellStyle name="T_SUPOR2806-2_Du toan BONFIGLIOLI-071126 4 2" xfId="37401"/>
    <cellStyle name="T_SUPOR2806-2_Du toan BONFIGLIOLI-071126 4 2 2" xfId="37402"/>
    <cellStyle name="T_SUPOR2806-2_Du toan BONFIGLIOLI-071126 4 3" xfId="3115"/>
    <cellStyle name="T_SUPOR2806-2_Du toan BONFIGLIOLI-071126 4 3 2" xfId="37403"/>
    <cellStyle name="T_SUPOR2806-2_Du toan BONFIGLIOLI-071126 4 4" xfId="37404"/>
    <cellStyle name="T_SUPOR2806-2_Du toan BONFIGLIOLI-071126 4 4 2" xfId="37405"/>
    <cellStyle name="T_SUPOR2806-2_Du toan BONFIGLIOLI-071126 4 5" xfId="37406"/>
    <cellStyle name="T_SUPOR2806-2_Du toan BONFIGLIOLI-071126 4 5 2" xfId="27518"/>
    <cellStyle name="T_SUPOR2806-2_Du toan BONFIGLIOLI-071126 4 6" xfId="37407"/>
    <cellStyle name="T_SUPOR2806-2_Du toan BONFIGLIOLI-071126 4 6 2" xfId="37408"/>
    <cellStyle name="T_SUPOR2806-2_Du toan BONFIGLIOLI-071126 4 7" xfId="37409"/>
    <cellStyle name="T_SUPOR2806-2_Du toan BONFIGLIOLI-071126 5" xfId="37410"/>
    <cellStyle name="T_SUPOR2806-2_Du toan BONFIGLIOLI-071126 5 2" xfId="37411"/>
    <cellStyle name="T_SUPOR2806-2_Du toan BONFIGLIOLI-071126 5 2 2" xfId="37412"/>
    <cellStyle name="T_SUPOR2806-2_Du toan BONFIGLIOLI-071126 5 3" xfId="37413"/>
    <cellStyle name="T_SUPOR2806-2_Du toan BONFIGLIOLI-071126 5 3 2" xfId="37414"/>
    <cellStyle name="T_SUPOR2806-2_Du toan BONFIGLIOLI-071126 5 4" xfId="37415"/>
    <cellStyle name="T_SUPOR2806-2_Du toan BONFIGLIOLI-071126 5 4 2" xfId="33322"/>
    <cellStyle name="T_SUPOR2806-2_Du toan BONFIGLIOLI-071126 5 5" xfId="33981"/>
    <cellStyle name="T_SUPOR2806-2_Du toan BONFIGLIOLI-071126 5 5 2" xfId="33362"/>
    <cellStyle name="T_SUPOR2806-2_Du toan BONFIGLIOLI-071126 5 6" xfId="37416"/>
    <cellStyle name="T_SUPOR2806-2_Du toan BONFIGLIOLI-071126 5 6 2" xfId="33374"/>
    <cellStyle name="T_SUPOR2806-2_Du toan BONFIGLIOLI-071126 5 7" xfId="37417"/>
    <cellStyle name="T_SUPOR2806-2_Du toan BONFIGLIOLI-071126 6" xfId="37418"/>
    <cellStyle name="T_SUPOR2806-2_Du toan BONFIGLIOLI-071126 6 2" xfId="37419"/>
    <cellStyle name="T_SUPOR2806-2_Du toan BONFIGLIOLI-071126 6 2 2" xfId="37420"/>
    <cellStyle name="T_SUPOR2806-2_Du toan BONFIGLIOLI-071126 6 3" xfId="37421"/>
    <cellStyle name="T_SUPOR2806-2_Du toan BONFIGLIOLI-071126 6 3 2" xfId="37422"/>
    <cellStyle name="T_SUPOR2806-2_Du toan BONFIGLIOLI-071126 6 4" xfId="37423"/>
    <cellStyle name="T_SUPOR2806-2_Du toan BONFIGLIOLI-071126 6 4 2" xfId="37424"/>
    <cellStyle name="T_SUPOR2806-2_Du toan BONFIGLIOLI-071126 6 5" xfId="33983"/>
    <cellStyle name="T_SUPOR2806-2_Du toan BONFIGLIOLI-071126 6 5 2" xfId="37425"/>
    <cellStyle name="T_SUPOR2806-2_Du toan BONFIGLIOLI-071126 6 6" xfId="37427"/>
    <cellStyle name="T_SUPOR2806-2_Du toan BONFIGLIOLI-071126 6 6 2" xfId="37428"/>
    <cellStyle name="T_SUPOR2806-2_Du toan BONFIGLIOLI-071126 6 7" xfId="37429"/>
    <cellStyle name="T_SUPOR2806-2_Du toan BONFIGLIOLI-071126 7" xfId="37430"/>
    <cellStyle name="T_SUPOR2806-2_Du toan BONFIGLIOLI-071126 7 2" xfId="37431"/>
    <cellStyle name="T_SUPOR2806-2_Du toan BONFIGLIOLI-071126 8" xfId="10354"/>
    <cellStyle name="T_SUPOR2806-2_Du toan BONFIGLIOLI-071126 8 2" xfId="37432"/>
    <cellStyle name="T_SUPOR2806-2_Du toan BONFIGLIOLI-071126 9" xfId="37433"/>
    <cellStyle name="T_SUPOR2806-2_Du toan BONFIGLIOLI-071126 9 2" xfId="37434"/>
    <cellStyle name="T_SUPOR2806-2_Du toan BONFIGLIOLI-071126_General Quotation 5-1-2008" xfId="37435"/>
    <cellStyle name="T_SUPOR2806-2_Du toan BONFIGLIOLI-071126_General Quotation 5-1-2008 10" xfId="37436"/>
    <cellStyle name="T_SUPOR2806-2_Du toan BONFIGLIOLI-071126_General Quotation 5-1-2008 10 2" xfId="37437"/>
    <cellStyle name="T_SUPOR2806-2_Du toan BONFIGLIOLI-071126_General Quotation 5-1-2008 11" xfId="37438"/>
    <cellStyle name="T_SUPOR2806-2_Du toan BONFIGLIOLI-071126_General Quotation 5-1-2008 11 2" xfId="37439"/>
    <cellStyle name="T_SUPOR2806-2_Du toan BONFIGLIOLI-071126_General Quotation 5-1-2008 2" xfId="37440"/>
    <cellStyle name="T_SUPOR2806-2_Du toan BONFIGLIOLI-071126_General Quotation 5-1-2008 2 2" xfId="37441"/>
    <cellStyle name="T_SUPOR2806-2_Du toan BONFIGLIOLI-071126_General Quotation 5-1-2008 2 2 2" xfId="24157"/>
    <cellStyle name="T_SUPOR2806-2_Du toan BONFIGLIOLI-071126_General Quotation 5-1-2008 2 2 2 2" xfId="11966"/>
    <cellStyle name="T_SUPOR2806-2_Du toan BONFIGLIOLI-071126_General Quotation 5-1-2008 2 2 3" xfId="22197"/>
    <cellStyle name="T_SUPOR2806-2_Du toan BONFIGLIOLI-071126_General Quotation 5-1-2008 2 2 3 2" xfId="22200"/>
    <cellStyle name="T_SUPOR2806-2_Du toan BONFIGLIOLI-071126_General Quotation 5-1-2008 2 2 4" xfId="37442"/>
    <cellStyle name="T_SUPOR2806-2_Du toan BONFIGLIOLI-071126_General Quotation 5-1-2008 2 2 4 2" xfId="37443"/>
    <cellStyle name="T_SUPOR2806-2_Du toan BONFIGLIOLI-071126_General Quotation 5-1-2008 2 2 5" xfId="4789"/>
    <cellStyle name="T_SUPOR2806-2_Du toan BONFIGLIOLI-071126_General Quotation 5-1-2008 2 2 5 2" xfId="28658"/>
    <cellStyle name="T_SUPOR2806-2_Du toan BONFIGLIOLI-071126_General Quotation 5-1-2008 2 2 6" xfId="37444"/>
    <cellStyle name="T_SUPOR2806-2_Du toan BONFIGLIOLI-071126_General Quotation 5-1-2008 2 2 6 2" xfId="37445"/>
    <cellStyle name="T_SUPOR2806-2_Du toan BONFIGLIOLI-071126_General Quotation 5-1-2008 2 2 7" xfId="37446"/>
    <cellStyle name="T_SUPOR2806-2_Du toan BONFIGLIOLI-071126_General Quotation 5-1-2008 2 3" xfId="37447"/>
    <cellStyle name="T_SUPOR2806-2_Du toan BONFIGLIOLI-071126_General Quotation 5-1-2008 2 3 2" xfId="37448"/>
    <cellStyle name="T_SUPOR2806-2_Du toan BONFIGLIOLI-071126_General Quotation 5-1-2008 2 3 2 2" xfId="37449"/>
    <cellStyle name="T_SUPOR2806-2_Du toan BONFIGLIOLI-071126_General Quotation 5-1-2008 2 3 3" xfId="37450"/>
    <cellStyle name="T_SUPOR2806-2_Du toan BONFIGLIOLI-071126_General Quotation 5-1-2008 2 3 3 2" xfId="37451"/>
    <cellStyle name="T_SUPOR2806-2_Du toan BONFIGLIOLI-071126_General Quotation 5-1-2008 2 3 4" xfId="37452"/>
    <cellStyle name="T_SUPOR2806-2_Du toan BONFIGLIOLI-071126_General Quotation 5-1-2008 2 3 4 2" xfId="37453"/>
    <cellStyle name="T_SUPOR2806-2_Du toan BONFIGLIOLI-071126_General Quotation 5-1-2008 2 3 5" xfId="13658"/>
    <cellStyle name="T_SUPOR2806-2_Du toan BONFIGLIOLI-071126_General Quotation 5-1-2008 2 3 5 2" xfId="37454"/>
    <cellStyle name="T_SUPOR2806-2_Du toan BONFIGLIOLI-071126_General Quotation 5-1-2008 2 3 6" xfId="37455"/>
    <cellStyle name="T_SUPOR2806-2_Du toan BONFIGLIOLI-071126_General Quotation 5-1-2008 2 3 6 2" xfId="37456"/>
    <cellStyle name="T_SUPOR2806-2_Du toan BONFIGLIOLI-071126_General Quotation 5-1-2008 2 3 7" xfId="37457"/>
    <cellStyle name="T_SUPOR2806-2_Du toan BONFIGLIOLI-071126_General Quotation 5-1-2008 2 4" xfId="37458"/>
    <cellStyle name="T_SUPOR2806-2_Du toan BONFIGLIOLI-071126_General Quotation 5-1-2008 2 4 2" xfId="37459"/>
    <cellStyle name="T_SUPOR2806-2_Du toan BONFIGLIOLI-071126_General Quotation 5-1-2008 2 5" xfId="37460"/>
    <cellStyle name="T_SUPOR2806-2_Du toan BONFIGLIOLI-071126_General Quotation 5-1-2008 2 5 2" xfId="37461"/>
    <cellStyle name="T_SUPOR2806-2_Du toan BONFIGLIOLI-071126_General Quotation 5-1-2008 2 6" xfId="31782"/>
    <cellStyle name="T_SUPOR2806-2_Du toan BONFIGLIOLI-071126_General Quotation 5-1-2008 2 6 2" xfId="31784"/>
    <cellStyle name="T_SUPOR2806-2_Du toan BONFIGLIOLI-071126_General Quotation 5-1-2008 2 7" xfId="23493"/>
    <cellStyle name="T_SUPOR2806-2_Du toan BONFIGLIOLI-071126_General Quotation 5-1-2008 2 7 2" xfId="25297"/>
    <cellStyle name="T_SUPOR2806-2_Du toan BONFIGLIOLI-071126_General Quotation 5-1-2008 2 8" xfId="25300"/>
    <cellStyle name="T_SUPOR2806-2_Du toan BONFIGLIOLI-071126_General Quotation 5-1-2008 2 8 2" xfId="25302"/>
    <cellStyle name="T_SUPOR2806-2_Du toan BONFIGLIOLI-071126_General Quotation 5-1-2008 3" xfId="37462"/>
    <cellStyle name="T_SUPOR2806-2_Du toan BONFIGLIOLI-071126_General Quotation 5-1-2008 3 2" xfId="37463"/>
    <cellStyle name="T_SUPOR2806-2_Du toan BONFIGLIOLI-071126_General Quotation 5-1-2008 3 2 2" xfId="37465"/>
    <cellStyle name="T_SUPOR2806-2_Du toan BONFIGLIOLI-071126_General Quotation 5-1-2008 3 2 2 2" xfId="37467"/>
    <cellStyle name="T_SUPOR2806-2_Du toan BONFIGLIOLI-071126_General Quotation 5-1-2008 3 2 3" xfId="26664"/>
    <cellStyle name="T_SUPOR2806-2_Du toan BONFIGLIOLI-071126_General Quotation 5-1-2008 3 2 3 2" xfId="26667"/>
    <cellStyle name="T_SUPOR2806-2_Du toan BONFIGLIOLI-071126_General Quotation 5-1-2008 3 2 4" xfId="26687"/>
    <cellStyle name="T_SUPOR2806-2_Du toan BONFIGLIOLI-071126_General Quotation 5-1-2008 3 2 4 2" xfId="26691"/>
    <cellStyle name="T_SUPOR2806-2_Du toan BONFIGLIOLI-071126_General Quotation 5-1-2008 3 2 5" xfId="13706"/>
    <cellStyle name="T_SUPOR2806-2_Du toan BONFIGLIOLI-071126_General Quotation 5-1-2008 3 2 5 2" xfId="19416"/>
    <cellStyle name="T_SUPOR2806-2_Du toan BONFIGLIOLI-071126_General Quotation 5-1-2008 3 2 6" xfId="26708"/>
    <cellStyle name="T_SUPOR2806-2_Du toan BONFIGLIOLI-071126_General Quotation 5-1-2008 3 2 6 2" xfId="26711"/>
    <cellStyle name="T_SUPOR2806-2_Du toan BONFIGLIOLI-071126_General Quotation 5-1-2008 3 2 7" xfId="26713"/>
    <cellStyle name="T_SUPOR2806-2_Du toan BONFIGLIOLI-071126_General Quotation 5-1-2008 3 3" xfId="37469"/>
    <cellStyle name="T_SUPOR2806-2_Du toan BONFIGLIOLI-071126_General Quotation 5-1-2008 3 3 2" xfId="37471"/>
    <cellStyle name="T_SUPOR2806-2_Du toan BONFIGLIOLI-071126_General Quotation 5-1-2008 3 3 2 2" xfId="37473"/>
    <cellStyle name="T_SUPOR2806-2_Du toan BONFIGLIOLI-071126_General Quotation 5-1-2008 3 3 3" xfId="6828"/>
    <cellStyle name="T_SUPOR2806-2_Du toan BONFIGLIOLI-071126_General Quotation 5-1-2008 3 3 3 2" xfId="26722"/>
    <cellStyle name="T_SUPOR2806-2_Du toan BONFIGLIOLI-071126_General Quotation 5-1-2008 3 3 4" xfId="26734"/>
    <cellStyle name="T_SUPOR2806-2_Du toan BONFIGLIOLI-071126_General Quotation 5-1-2008 3 3 4 2" xfId="26736"/>
    <cellStyle name="T_SUPOR2806-2_Du toan BONFIGLIOLI-071126_General Quotation 5-1-2008 3 3 5" xfId="8053"/>
    <cellStyle name="T_SUPOR2806-2_Du toan BONFIGLIOLI-071126_General Quotation 5-1-2008 3 3 5 2" xfId="26748"/>
    <cellStyle name="T_SUPOR2806-2_Du toan BONFIGLIOLI-071126_General Quotation 5-1-2008 3 3 6" xfId="26750"/>
    <cellStyle name="T_SUPOR2806-2_Du toan BONFIGLIOLI-071126_General Quotation 5-1-2008 3 3 6 2" xfId="26752"/>
    <cellStyle name="T_SUPOR2806-2_Du toan BONFIGLIOLI-071126_General Quotation 5-1-2008 3 3 7" xfId="26754"/>
    <cellStyle name="T_SUPOR2806-2_Du toan BONFIGLIOLI-071126_General Quotation 5-1-2008 3 4" xfId="37474"/>
    <cellStyle name="T_SUPOR2806-2_Du toan BONFIGLIOLI-071126_General Quotation 5-1-2008 3 4 2" xfId="37476"/>
    <cellStyle name="T_SUPOR2806-2_Du toan BONFIGLIOLI-071126_General Quotation 5-1-2008 3 5" xfId="37478"/>
    <cellStyle name="T_SUPOR2806-2_Du toan BONFIGLIOLI-071126_General Quotation 5-1-2008 3 5 2" xfId="37480"/>
    <cellStyle name="T_SUPOR2806-2_Du toan BONFIGLIOLI-071126_General Quotation 5-1-2008 3 6" xfId="37481"/>
    <cellStyle name="T_SUPOR2806-2_Du toan BONFIGLIOLI-071126_General Quotation 5-1-2008 3 6 2" xfId="37482"/>
    <cellStyle name="T_SUPOR2806-2_Du toan BONFIGLIOLI-071126_General Quotation 5-1-2008 3 7" xfId="23499"/>
    <cellStyle name="T_SUPOR2806-2_Du toan BONFIGLIOLI-071126_General Quotation 5-1-2008 3 7 2" xfId="25309"/>
    <cellStyle name="T_SUPOR2806-2_Du toan BONFIGLIOLI-071126_General Quotation 5-1-2008 3 8" xfId="25311"/>
    <cellStyle name="T_SUPOR2806-2_Du toan BONFIGLIOLI-071126_General Quotation 5-1-2008 3 8 2" xfId="25314"/>
    <cellStyle name="T_SUPOR2806-2_Du toan BONFIGLIOLI-071126_General Quotation 5-1-2008 4" xfId="37483"/>
    <cellStyle name="T_SUPOR2806-2_Du toan BONFIGLIOLI-071126_General Quotation 5-1-2008 4 2" xfId="37484"/>
    <cellStyle name="T_SUPOR2806-2_Du toan BONFIGLIOLI-071126_General Quotation 5-1-2008 4 2 2" xfId="37486"/>
    <cellStyle name="T_SUPOR2806-2_Du toan BONFIGLIOLI-071126_General Quotation 5-1-2008 4 3" xfId="37488"/>
    <cellStyle name="T_SUPOR2806-2_Du toan BONFIGLIOLI-071126_General Quotation 5-1-2008 4 3 2" xfId="37490"/>
    <cellStyle name="T_SUPOR2806-2_Du toan BONFIGLIOLI-071126_General Quotation 5-1-2008 4 4" xfId="37492"/>
    <cellStyle name="T_SUPOR2806-2_Du toan BONFIGLIOLI-071126_General Quotation 5-1-2008 4 4 2" xfId="37494"/>
    <cellStyle name="T_SUPOR2806-2_Du toan BONFIGLIOLI-071126_General Quotation 5-1-2008 4 5" xfId="37496"/>
    <cellStyle name="T_SUPOR2806-2_Du toan BONFIGLIOLI-071126_General Quotation 5-1-2008 4 5 2" xfId="37498"/>
    <cellStyle name="T_SUPOR2806-2_Du toan BONFIGLIOLI-071126_General Quotation 5-1-2008 4 6" xfId="37499"/>
    <cellStyle name="T_SUPOR2806-2_Du toan BONFIGLIOLI-071126_General Quotation 5-1-2008 4 6 2" xfId="32318"/>
    <cellStyle name="T_SUPOR2806-2_Du toan BONFIGLIOLI-071126_General Quotation 5-1-2008 4 7" xfId="23511"/>
    <cellStyle name="T_SUPOR2806-2_Du toan BONFIGLIOLI-071126_General Quotation 5-1-2008 5" xfId="37500"/>
    <cellStyle name="T_SUPOR2806-2_Du toan BONFIGLIOLI-071126_General Quotation 5-1-2008 5 2" xfId="37501"/>
    <cellStyle name="T_SUPOR2806-2_Du toan BONFIGLIOLI-071126_General Quotation 5-1-2008 5 2 2" xfId="37502"/>
    <cellStyle name="T_SUPOR2806-2_Du toan BONFIGLIOLI-071126_General Quotation 5-1-2008 5 3" xfId="37503"/>
    <cellStyle name="T_SUPOR2806-2_Du toan BONFIGLIOLI-071126_General Quotation 5-1-2008 5 3 2" xfId="37504"/>
    <cellStyle name="T_SUPOR2806-2_Du toan BONFIGLIOLI-071126_General Quotation 5-1-2008 5 4" xfId="37505"/>
    <cellStyle name="T_SUPOR2806-2_Du toan BONFIGLIOLI-071126_General Quotation 5-1-2008 5 4 2" xfId="37506"/>
    <cellStyle name="T_SUPOR2806-2_Du toan BONFIGLIOLI-071126_General Quotation 5-1-2008 5 5" xfId="37507"/>
    <cellStyle name="T_SUPOR2806-2_Du toan BONFIGLIOLI-071126_General Quotation 5-1-2008 5 5 2" xfId="37508"/>
    <cellStyle name="T_SUPOR2806-2_Du toan BONFIGLIOLI-071126_General Quotation 5-1-2008 5 6" xfId="37509"/>
    <cellStyle name="T_SUPOR2806-2_Du toan BONFIGLIOLI-071126_General Quotation 5-1-2008 5 6 2" xfId="37510"/>
    <cellStyle name="T_SUPOR2806-2_Du toan BONFIGLIOLI-071126_General Quotation 5-1-2008 5 7" xfId="4718"/>
    <cellStyle name="T_SUPOR2806-2_Du toan BONFIGLIOLI-071126_General Quotation 5-1-2008 6" xfId="37511"/>
    <cellStyle name="T_SUPOR2806-2_Du toan BONFIGLIOLI-071126_General Quotation 5-1-2008 6 2" xfId="37512"/>
    <cellStyle name="T_SUPOR2806-2_Du toan BONFIGLIOLI-071126_General Quotation 5-1-2008 6 2 2" xfId="37513"/>
    <cellStyle name="T_SUPOR2806-2_Du toan BONFIGLIOLI-071126_General Quotation 5-1-2008 6 3" xfId="37514"/>
    <cellStyle name="T_SUPOR2806-2_Du toan BONFIGLIOLI-071126_General Quotation 5-1-2008 6 3 2" xfId="37515"/>
    <cellStyle name="T_SUPOR2806-2_Du toan BONFIGLIOLI-071126_General Quotation 5-1-2008 6 4" xfId="37516"/>
    <cellStyle name="T_SUPOR2806-2_Du toan BONFIGLIOLI-071126_General Quotation 5-1-2008 6 4 2" xfId="37517"/>
    <cellStyle name="T_SUPOR2806-2_Du toan BONFIGLIOLI-071126_General Quotation 5-1-2008 6 5" xfId="37518"/>
    <cellStyle name="T_SUPOR2806-2_Du toan BONFIGLIOLI-071126_General Quotation 5-1-2008 6 5 2" xfId="37519"/>
    <cellStyle name="T_SUPOR2806-2_Du toan BONFIGLIOLI-071126_General Quotation 5-1-2008 6 6" xfId="37520"/>
    <cellStyle name="T_SUPOR2806-2_Du toan BONFIGLIOLI-071126_General Quotation 5-1-2008 6 6 2" xfId="37521"/>
    <cellStyle name="T_SUPOR2806-2_Du toan BONFIGLIOLI-071126_General Quotation 5-1-2008 6 7" xfId="19529"/>
    <cellStyle name="T_SUPOR2806-2_Du toan BONFIGLIOLI-071126_General Quotation 5-1-2008 7" xfId="37522"/>
    <cellStyle name="T_SUPOR2806-2_Du toan BONFIGLIOLI-071126_General Quotation 5-1-2008 7 2" xfId="37524"/>
    <cellStyle name="T_SUPOR2806-2_Du toan BONFIGLIOLI-071126_General Quotation 5-1-2008 8" xfId="37526"/>
    <cellStyle name="T_SUPOR2806-2_Du toan BONFIGLIOLI-071126_General Quotation 5-1-2008 8 2" xfId="7838"/>
    <cellStyle name="T_SUPOR2806-2_Du toan BONFIGLIOLI-071126_General Quotation 5-1-2008 9" xfId="22553"/>
    <cellStyle name="T_SUPOR2806-2_Du toan BONFIGLIOLI-071126_General Quotation 5-1-2008 9 2" xfId="37528"/>
    <cellStyle name="T_SUPOR2806-2_Du toan BONFIGLIOLI-071126_HUNG" xfId="37530"/>
    <cellStyle name="T_SUPOR2806-2_Du toan BONFIGLIOLI-071126_HUNG 10" xfId="37531"/>
    <cellStyle name="T_SUPOR2806-2_Du toan BONFIGLIOLI-071126_HUNG 10 2" xfId="37532"/>
    <cellStyle name="T_SUPOR2806-2_Du toan BONFIGLIOLI-071126_HUNG 11" xfId="37533"/>
    <cellStyle name="T_SUPOR2806-2_Du toan BONFIGLIOLI-071126_HUNG 11 2" xfId="37534"/>
    <cellStyle name="T_SUPOR2806-2_Du toan BONFIGLIOLI-071126_HUNG 2" xfId="10463"/>
    <cellStyle name="T_SUPOR2806-2_Du toan BONFIGLIOLI-071126_HUNG 2 2" xfId="2767"/>
    <cellStyle name="T_SUPOR2806-2_Du toan BONFIGLIOLI-071126_HUNG 2 2 2" xfId="22950"/>
    <cellStyle name="T_SUPOR2806-2_Du toan BONFIGLIOLI-071126_HUNG 2 2 2 2" xfId="22952"/>
    <cellStyle name="T_SUPOR2806-2_Du toan BONFIGLIOLI-071126_HUNG 2 2 3" xfId="2452"/>
    <cellStyle name="T_SUPOR2806-2_Du toan BONFIGLIOLI-071126_HUNG 2 2 3 2" xfId="5102"/>
    <cellStyle name="T_SUPOR2806-2_Du toan BONFIGLIOLI-071126_HUNG 2 2 4" xfId="22954"/>
    <cellStyle name="T_SUPOR2806-2_Du toan BONFIGLIOLI-071126_HUNG 2 2 4 2" xfId="22956"/>
    <cellStyle name="T_SUPOR2806-2_Du toan BONFIGLIOLI-071126_HUNG 2 2 5" xfId="22959"/>
    <cellStyle name="T_SUPOR2806-2_Du toan BONFIGLIOLI-071126_HUNG 2 2 5 2" xfId="5184"/>
    <cellStyle name="T_SUPOR2806-2_Du toan BONFIGLIOLI-071126_HUNG 2 2 6" xfId="22962"/>
    <cellStyle name="T_SUPOR2806-2_Du toan BONFIGLIOLI-071126_HUNG 2 2 6 2" xfId="22965"/>
    <cellStyle name="T_SUPOR2806-2_Du toan BONFIGLIOLI-071126_HUNG 2 2 7" xfId="3586"/>
    <cellStyle name="T_SUPOR2806-2_Du toan BONFIGLIOLI-071126_HUNG 2 3" xfId="6596"/>
    <cellStyle name="T_SUPOR2806-2_Du toan BONFIGLIOLI-071126_HUNG 2 3 2" xfId="22969"/>
    <cellStyle name="T_SUPOR2806-2_Du toan BONFIGLIOLI-071126_HUNG 2 3 2 2" xfId="37535"/>
    <cellStyle name="T_SUPOR2806-2_Du toan BONFIGLIOLI-071126_HUNG 2 3 3" xfId="37536"/>
    <cellStyle name="T_SUPOR2806-2_Du toan BONFIGLIOLI-071126_HUNG 2 3 3 2" xfId="37537"/>
    <cellStyle name="T_SUPOR2806-2_Du toan BONFIGLIOLI-071126_HUNG 2 3 4" xfId="37538"/>
    <cellStyle name="T_SUPOR2806-2_Du toan BONFIGLIOLI-071126_HUNG 2 3 4 2" xfId="31057"/>
    <cellStyle name="T_SUPOR2806-2_Du toan BONFIGLIOLI-071126_HUNG 2 3 5" xfId="37539"/>
    <cellStyle name="T_SUPOR2806-2_Du toan BONFIGLIOLI-071126_HUNG 2 3 5 2" xfId="37540"/>
    <cellStyle name="T_SUPOR2806-2_Du toan BONFIGLIOLI-071126_HUNG 2 3 6" xfId="26133"/>
    <cellStyle name="T_SUPOR2806-2_Du toan BONFIGLIOLI-071126_HUNG 2 3 6 2" xfId="12663"/>
    <cellStyle name="T_SUPOR2806-2_Du toan BONFIGLIOLI-071126_HUNG 2 3 7" xfId="26135"/>
    <cellStyle name="T_SUPOR2806-2_Du toan BONFIGLIOLI-071126_HUNG 2 4" xfId="22971"/>
    <cellStyle name="T_SUPOR2806-2_Du toan BONFIGLIOLI-071126_HUNG 2 4 2" xfId="19455"/>
    <cellStyle name="T_SUPOR2806-2_Du toan BONFIGLIOLI-071126_HUNG 2 5" xfId="22973"/>
    <cellStyle name="T_SUPOR2806-2_Du toan BONFIGLIOLI-071126_HUNG 2 5 2" xfId="19500"/>
    <cellStyle name="T_SUPOR2806-2_Du toan BONFIGLIOLI-071126_HUNG 2 6" xfId="22976"/>
    <cellStyle name="T_SUPOR2806-2_Du toan BONFIGLIOLI-071126_HUNG 2 6 2" xfId="22978"/>
    <cellStyle name="T_SUPOR2806-2_Du toan BONFIGLIOLI-071126_HUNG 2 7" xfId="3496"/>
    <cellStyle name="T_SUPOR2806-2_Du toan BONFIGLIOLI-071126_HUNG 2 7 2" xfId="22982"/>
    <cellStyle name="T_SUPOR2806-2_Du toan BONFIGLIOLI-071126_HUNG 2 8" xfId="37541"/>
    <cellStyle name="T_SUPOR2806-2_Du toan BONFIGLIOLI-071126_HUNG 2 8 2" xfId="37543"/>
    <cellStyle name="T_SUPOR2806-2_Du toan BONFIGLIOLI-071126_HUNG 3" xfId="28661"/>
    <cellStyle name="T_SUPOR2806-2_Du toan BONFIGLIOLI-071126_HUNG 3 2" xfId="5064"/>
    <cellStyle name="T_SUPOR2806-2_Du toan BONFIGLIOLI-071126_HUNG 3 2 2" xfId="23007"/>
    <cellStyle name="T_SUPOR2806-2_Du toan BONFIGLIOLI-071126_HUNG 3 2 2 2" xfId="23013"/>
    <cellStyle name="T_SUPOR2806-2_Du toan BONFIGLIOLI-071126_HUNG 3 2 3" xfId="2977"/>
    <cellStyle name="T_SUPOR2806-2_Du toan BONFIGLIOLI-071126_HUNG 3 2 3 2" xfId="23015"/>
    <cellStyle name="T_SUPOR2806-2_Du toan BONFIGLIOLI-071126_HUNG 3 2 4" xfId="23017"/>
    <cellStyle name="T_SUPOR2806-2_Du toan BONFIGLIOLI-071126_HUNG 3 2 4 2" xfId="23019"/>
    <cellStyle name="T_SUPOR2806-2_Du toan BONFIGLIOLI-071126_HUNG 3 2 5" xfId="23022"/>
    <cellStyle name="T_SUPOR2806-2_Du toan BONFIGLIOLI-071126_HUNG 3 2 5 2" xfId="23024"/>
    <cellStyle name="T_SUPOR2806-2_Du toan BONFIGLIOLI-071126_HUNG 3 2 6" xfId="23028"/>
    <cellStyle name="T_SUPOR2806-2_Du toan BONFIGLIOLI-071126_HUNG 3 2 6 2" xfId="23030"/>
    <cellStyle name="T_SUPOR2806-2_Du toan BONFIGLIOLI-071126_HUNG 3 2 7" xfId="23033"/>
    <cellStyle name="T_SUPOR2806-2_Du toan BONFIGLIOLI-071126_HUNG 3 3" xfId="23035"/>
    <cellStyle name="T_SUPOR2806-2_Du toan BONFIGLIOLI-071126_HUNG 3 3 2" xfId="23039"/>
    <cellStyle name="T_SUPOR2806-2_Du toan BONFIGLIOLI-071126_HUNG 3 3 2 2" xfId="34680"/>
    <cellStyle name="T_SUPOR2806-2_Du toan BONFIGLIOLI-071126_HUNG 3 3 3" xfId="37545"/>
    <cellStyle name="T_SUPOR2806-2_Du toan BONFIGLIOLI-071126_HUNG 3 3 3 2" xfId="34687"/>
    <cellStyle name="T_SUPOR2806-2_Du toan BONFIGLIOLI-071126_HUNG 3 3 4" xfId="37546"/>
    <cellStyle name="T_SUPOR2806-2_Du toan BONFIGLIOLI-071126_HUNG 3 3 4 2" xfId="37547"/>
    <cellStyle name="T_SUPOR2806-2_Du toan BONFIGLIOLI-071126_HUNG 3 3 5" xfId="24932"/>
    <cellStyle name="T_SUPOR2806-2_Du toan BONFIGLIOLI-071126_HUNG 3 3 5 2" xfId="12913"/>
    <cellStyle name="T_SUPOR2806-2_Du toan BONFIGLIOLI-071126_HUNG 3 3 6" xfId="37548"/>
    <cellStyle name="T_SUPOR2806-2_Du toan BONFIGLIOLI-071126_HUNG 3 3 6 2" xfId="12947"/>
    <cellStyle name="T_SUPOR2806-2_Du toan BONFIGLIOLI-071126_HUNG 3 3 7" xfId="37550"/>
    <cellStyle name="T_SUPOR2806-2_Du toan BONFIGLIOLI-071126_HUNG 3 4" xfId="23041"/>
    <cellStyle name="T_SUPOR2806-2_Du toan BONFIGLIOLI-071126_HUNG 3 4 2" xfId="23043"/>
    <cellStyle name="T_SUPOR2806-2_Du toan BONFIGLIOLI-071126_HUNG 3 5" xfId="23045"/>
    <cellStyle name="T_SUPOR2806-2_Du toan BONFIGLIOLI-071126_HUNG 3 5 2" xfId="10081"/>
    <cellStyle name="T_SUPOR2806-2_Du toan BONFIGLIOLI-071126_HUNG 3 6" xfId="23048"/>
    <cellStyle name="T_SUPOR2806-2_Du toan BONFIGLIOLI-071126_HUNG 3 6 2" xfId="10159"/>
    <cellStyle name="T_SUPOR2806-2_Du toan BONFIGLIOLI-071126_HUNG 3 7" xfId="23052"/>
    <cellStyle name="T_SUPOR2806-2_Du toan BONFIGLIOLI-071126_HUNG 3 7 2" xfId="23057"/>
    <cellStyle name="T_SUPOR2806-2_Du toan BONFIGLIOLI-071126_HUNG 3 8" xfId="37551"/>
    <cellStyle name="T_SUPOR2806-2_Du toan BONFIGLIOLI-071126_HUNG 3 8 2" xfId="37553"/>
    <cellStyle name="T_SUPOR2806-2_Du toan BONFIGLIOLI-071126_HUNG 4" xfId="37555"/>
    <cellStyle name="T_SUPOR2806-2_Du toan BONFIGLIOLI-071126_HUNG 4 2" xfId="23063"/>
    <cellStyle name="T_SUPOR2806-2_Du toan BONFIGLIOLI-071126_HUNG 4 2 2" xfId="23067"/>
    <cellStyle name="T_SUPOR2806-2_Du toan BONFIGLIOLI-071126_HUNG 4 3" xfId="23071"/>
    <cellStyle name="T_SUPOR2806-2_Du toan BONFIGLIOLI-071126_HUNG 4 3 2" xfId="23075"/>
    <cellStyle name="T_SUPOR2806-2_Du toan BONFIGLIOLI-071126_HUNG 4 4" xfId="1233"/>
    <cellStyle name="T_SUPOR2806-2_Du toan BONFIGLIOLI-071126_HUNG 4 4 2" xfId="23077"/>
    <cellStyle name="T_SUPOR2806-2_Du toan BONFIGLIOLI-071126_HUNG 4 5" xfId="23079"/>
    <cellStyle name="T_SUPOR2806-2_Du toan BONFIGLIOLI-071126_HUNG 4 5 2" xfId="5513"/>
    <cellStyle name="T_SUPOR2806-2_Du toan BONFIGLIOLI-071126_HUNG 4 6" xfId="23082"/>
    <cellStyle name="T_SUPOR2806-2_Du toan BONFIGLIOLI-071126_HUNG 4 6 2" xfId="37556"/>
    <cellStyle name="T_SUPOR2806-2_Du toan BONFIGLIOLI-071126_HUNG 4 7" xfId="37557"/>
    <cellStyle name="T_SUPOR2806-2_Du toan BONFIGLIOLI-071126_HUNG 5" xfId="37558"/>
    <cellStyle name="T_SUPOR2806-2_Du toan BONFIGLIOLI-071126_HUNG 5 2" xfId="23087"/>
    <cellStyle name="T_SUPOR2806-2_Du toan BONFIGLIOLI-071126_HUNG 5 2 2" xfId="23090"/>
    <cellStyle name="T_SUPOR2806-2_Du toan BONFIGLIOLI-071126_HUNG 5 3" xfId="23094"/>
    <cellStyle name="T_SUPOR2806-2_Du toan BONFIGLIOLI-071126_HUNG 5 3 2" xfId="8937"/>
    <cellStyle name="T_SUPOR2806-2_Du toan BONFIGLIOLI-071126_HUNG 5 4" xfId="23098"/>
    <cellStyle name="T_SUPOR2806-2_Du toan BONFIGLIOLI-071126_HUNG 5 4 2" xfId="23102"/>
    <cellStyle name="T_SUPOR2806-2_Du toan BONFIGLIOLI-071126_HUNG 5 5" xfId="23106"/>
    <cellStyle name="T_SUPOR2806-2_Du toan BONFIGLIOLI-071126_HUNG 5 5 2" xfId="23110"/>
    <cellStyle name="T_SUPOR2806-2_Du toan BONFIGLIOLI-071126_HUNG 5 6" xfId="23114"/>
    <cellStyle name="T_SUPOR2806-2_Du toan BONFIGLIOLI-071126_HUNG 5 6 2" xfId="295"/>
    <cellStyle name="T_SUPOR2806-2_Du toan BONFIGLIOLI-071126_HUNG 5 7" xfId="37559"/>
    <cellStyle name="T_SUPOR2806-2_Du toan BONFIGLIOLI-071126_HUNG 6" xfId="37561"/>
    <cellStyle name="T_SUPOR2806-2_Du toan BONFIGLIOLI-071126_HUNG 6 2" xfId="23120"/>
    <cellStyle name="T_SUPOR2806-2_Du toan BONFIGLIOLI-071126_HUNG 6 2 2" xfId="23123"/>
    <cellStyle name="T_SUPOR2806-2_Du toan BONFIGLIOLI-071126_HUNG 6 3" xfId="4612"/>
    <cellStyle name="T_SUPOR2806-2_Du toan BONFIGLIOLI-071126_HUNG 6 3 2" xfId="1698"/>
    <cellStyle name="T_SUPOR2806-2_Du toan BONFIGLIOLI-071126_HUNG 6 4" xfId="23128"/>
    <cellStyle name="T_SUPOR2806-2_Du toan BONFIGLIOLI-071126_HUNG 6 4 2" xfId="3994"/>
    <cellStyle name="T_SUPOR2806-2_Du toan BONFIGLIOLI-071126_HUNG 6 5" xfId="23133"/>
    <cellStyle name="T_SUPOR2806-2_Du toan BONFIGLIOLI-071126_HUNG 6 5 2" xfId="23138"/>
    <cellStyle name="T_SUPOR2806-2_Du toan BONFIGLIOLI-071126_HUNG 6 6" xfId="23141"/>
    <cellStyle name="T_SUPOR2806-2_Du toan BONFIGLIOLI-071126_HUNG 6 6 2" xfId="37562"/>
    <cellStyle name="T_SUPOR2806-2_Du toan BONFIGLIOLI-071126_HUNG 6 7" xfId="37563"/>
    <cellStyle name="T_SUPOR2806-2_Du toan BONFIGLIOLI-071126_HUNG 7" xfId="32441"/>
    <cellStyle name="T_SUPOR2806-2_Du toan BONFIGLIOLI-071126_HUNG 7 2" xfId="37564"/>
    <cellStyle name="T_SUPOR2806-2_Du toan BONFIGLIOLI-071126_HUNG 8" xfId="37565"/>
    <cellStyle name="T_SUPOR2806-2_Du toan BONFIGLIOLI-071126_HUNG 8 2" xfId="37566"/>
    <cellStyle name="T_SUPOR2806-2_Du toan BONFIGLIOLI-071126_HUNG 9" xfId="37567"/>
    <cellStyle name="T_SUPOR2806-2_Du toan BONFIGLIOLI-071126_HUNG 9 2" xfId="37568"/>
    <cellStyle name="T_SUPOR2806-2_Du toan BONFIGLIOLI-071126_HUNG_05. 080428- BOQ - Main construction(05May, 2008) Tai" xfId="35228"/>
    <cellStyle name="T_SUPOR2806-2_Du toan BONFIGLIOLI-071126_HUNG_05. 080428- BOQ - Main construction(05May, 2008) Tai 10" xfId="23337"/>
    <cellStyle name="T_SUPOR2806-2_Du toan BONFIGLIOLI-071126_HUNG_05. 080428- BOQ - Main construction(05May, 2008) Tai 10 2" xfId="7032"/>
    <cellStyle name="T_SUPOR2806-2_Du toan BONFIGLIOLI-071126_HUNG_05. 080428- BOQ - Main construction(05May, 2008) Tai 11" xfId="14377"/>
    <cellStyle name="T_SUPOR2806-2_Du toan BONFIGLIOLI-071126_HUNG_05. 080428- BOQ - Main construction(05May, 2008) Tai 11 2" xfId="11506"/>
    <cellStyle name="T_SUPOR2806-2_Du toan BONFIGLIOLI-071126_HUNG_05. 080428- BOQ - Main construction(05May, 2008) Tai 2" xfId="22854"/>
    <cellStyle name="T_SUPOR2806-2_Du toan BONFIGLIOLI-071126_HUNG_05. 080428- BOQ - Main construction(05May, 2008) Tai 2 2" xfId="19754"/>
    <cellStyle name="T_SUPOR2806-2_Du toan BONFIGLIOLI-071126_HUNG_05. 080428- BOQ - Main construction(05May, 2008) Tai 2 2 2" xfId="37569"/>
    <cellStyle name="T_SUPOR2806-2_Du toan BONFIGLIOLI-071126_HUNG_05. 080428- BOQ - Main construction(05May, 2008) Tai 2 2 2 2" xfId="37570"/>
    <cellStyle name="T_SUPOR2806-2_Du toan BONFIGLIOLI-071126_HUNG_05. 080428- BOQ - Main construction(05May, 2008) Tai 2 2 3" xfId="3733"/>
    <cellStyle name="T_SUPOR2806-2_Du toan BONFIGLIOLI-071126_HUNG_05. 080428- BOQ - Main construction(05May, 2008) Tai 2 2 3 2" xfId="37571"/>
    <cellStyle name="T_SUPOR2806-2_Du toan BONFIGLIOLI-071126_HUNG_05. 080428- BOQ - Main construction(05May, 2008) Tai 2 2 4" xfId="3801"/>
    <cellStyle name="T_SUPOR2806-2_Du toan BONFIGLIOLI-071126_HUNG_05. 080428- BOQ - Main construction(05May, 2008) Tai 2 2 4 2" xfId="19388"/>
    <cellStyle name="T_SUPOR2806-2_Du toan BONFIGLIOLI-071126_HUNG_05. 080428- BOQ - Main construction(05May, 2008) Tai 2 2 5" xfId="1828"/>
    <cellStyle name="T_SUPOR2806-2_Du toan BONFIGLIOLI-071126_HUNG_05. 080428- BOQ - Main construction(05May, 2008) Tai 2 2 5 2" xfId="535"/>
    <cellStyle name="T_SUPOR2806-2_Du toan BONFIGLIOLI-071126_HUNG_05. 080428- BOQ - Main construction(05May, 2008) Tai 2 2 6" xfId="37572"/>
    <cellStyle name="T_SUPOR2806-2_Du toan BONFIGLIOLI-071126_HUNG_05. 080428- BOQ - Main construction(05May, 2008) Tai 2 2 6 2" xfId="2801"/>
    <cellStyle name="T_SUPOR2806-2_Du toan BONFIGLIOLI-071126_HUNG_05. 080428- BOQ - Main construction(05May, 2008) Tai 2 2 7" xfId="36777"/>
    <cellStyle name="T_SUPOR2806-2_Du toan BONFIGLIOLI-071126_HUNG_05. 080428- BOQ - Main construction(05May, 2008) Tai 2 3" xfId="37573"/>
    <cellStyle name="T_SUPOR2806-2_Du toan BONFIGLIOLI-071126_HUNG_05. 080428- BOQ - Main construction(05May, 2008) Tai 2 3 2" xfId="37574"/>
    <cellStyle name="T_SUPOR2806-2_Du toan BONFIGLIOLI-071126_HUNG_05. 080428- BOQ - Main construction(05May, 2008) Tai 2 3 2 2" xfId="37575"/>
    <cellStyle name="T_SUPOR2806-2_Du toan BONFIGLIOLI-071126_HUNG_05. 080428- BOQ - Main construction(05May, 2008) Tai 2 3 3" xfId="37576"/>
    <cellStyle name="T_SUPOR2806-2_Du toan BONFIGLIOLI-071126_HUNG_05. 080428- BOQ - Main construction(05May, 2008) Tai 2 3 3 2" xfId="37577"/>
    <cellStyle name="T_SUPOR2806-2_Du toan BONFIGLIOLI-071126_HUNG_05. 080428- BOQ - Main construction(05May, 2008) Tai 2 3 4" xfId="37578"/>
    <cellStyle name="T_SUPOR2806-2_Du toan BONFIGLIOLI-071126_HUNG_05. 080428- BOQ - Main construction(05May, 2008) Tai 2 3 4 2" xfId="37579"/>
    <cellStyle name="T_SUPOR2806-2_Du toan BONFIGLIOLI-071126_HUNG_05. 080428- BOQ - Main construction(05May, 2008) Tai 2 3 5" xfId="37580"/>
    <cellStyle name="T_SUPOR2806-2_Du toan BONFIGLIOLI-071126_HUNG_05. 080428- BOQ - Main construction(05May, 2008) Tai 2 3 5 2" xfId="32676"/>
    <cellStyle name="T_SUPOR2806-2_Du toan BONFIGLIOLI-071126_HUNG_05. 080428- BOQ - Main construction(05May, 2008) Tai 2 3 6" xfId="37581"/>
    <cellStyle name="T_SUPOR2806-2_Du toan BONFIGLIOLI-071126_HUNG_05. 080428- BOQ - Main construction(05May, 2008) Tai 2 3 6 2" xfId="1539"/>
    <cellStyle name="T_SUPOR2806-2_Du toan BONFIGLIOLI-071126_HUNG_05. 080428- BOQ - Main construction(05May, 2008) Tai 2 3 7" xfId="37582"/>
    <cellStyle name="T_SUPOR2806-2_Du toan BONFIGLIOLI-071126_HUNG_05. 080428- BOQ - Main construction(05May, 2008) Tai 2 4" xfId="37583"/>
    <cellStyle name="T_SUPOR2806-2_Du toan BONFIGLIOLI-071126_HUNG_05. 080428- BOQ - Main construction(05May, 2008) Tai 2 4 2" xfId="37584"/>
    <cellStyle name="T_SUPOR2806-2_Du toan BONFIGLIOLI-071126_HUNG_05. 080428- BOQ - Main construction(05May, 2008) Tai 2 5" xfId="37585"/>
    <cellStyle name="T_SUPOR2806-2_Du toan BONFIGLIOLI-071126_HUNG_05. 080428- BOQ - Main construction(05May, 2008) Tai 2 5 2" xfId="37586"/>
    <cellStyle name="T_SUPOR2806-2_Du toan BONFIGLIOLI-071126_HUNG_05. 080428- BOQ - Main construction(05May, 2008) Tai 2 6" xfId="37587"/>
    <cellStyle name="T_SUPOR2806-2_Du toan BONFIGLIOLI-071126_HUNG_05. 080428- BOQ - Main construction(05May, 2008) Tai 2 6 2" xfId="37588"/>
    <cellStyle name="T_SUPOR2806-2_Du toan BONFIGLIOLI-071126_HUNG_05. 080428- BOQ - Main construction(05May, 2008) Tai 2 7" xfId="37589"/>
    <cellStyle name="T_SUPOR2806-2_Du toan BONFIGLIOLI-071126_HUNG_05. 080428- BOQ - Main construction(05May, 2008) Tai 2 7 2" xfId="37590"/>
    <cellStyle name="T_SUPOR2806-2_Du toan BONFIGLIOLI-071126_HUNG_05. 080428- BOQ - Main construction(05May, 2008) Tai 2 8" xfId="5888"/>
    <cellStyle name="T_SUPOR2806-2_Du toan BONFIGLIOLI-071126_HUNG_05. 080428- BOQ - Main construction(05May, 2008) Tai 2 8 2" xfId="37591"/>
    <cellStyle name="T_SUPOR2806-2_Du toan BONFIGLIOLI-071126_HUNG_05. 080428- BOQ - Main construction(05May, 2008) Tai 3" xfId="37592"/>
    <cellStyle name="T_SUPOR2806-2_Du toan BONFIGLIOLI-071126_HUNG_05. 080428- BOQ - Main construction(05May, 2008) Tai 3 2" xfId="37593"/>
    <cellStyle name="T_SUPOR2806-2_Du toan BONFIGLIOLI-071126_HUNG_05. 080428- BOQ - Main construction(05May, 2008) Tai 3 2 2" xfId="37594"/>
    <cellStyle name="T_SUPOR2806-2_Du toan BONFIGLIOLI-071126_HUNG_05. 080428- BOQ - Main construction(05May, 2008) Tai 3 2 2 2" xfId="26358"/>
    <cellStyle name="T_SUPOR2806-2_Du toan BONFIGLIOLI-071126_HUNG_05. 080428- BOQ - Main construction(05May, 2008) Tai 3 2 3" xfId="37595"/>
    <cellStyle name="T_SUPOR2806-2_Du toan BONFIGLIOLI-071126_HUNG_05. 080428- BOQ - Main construction(05May, 2008) Tai 3 2 3 2" xfId="26365"/>
    <cellStyle name="T_SUPOR2806-2_Du toan BONFIGLIOLI-071126_HUNG_05. 080428- BOQ - Main construction(05May, 2008) Tai 3 2 4" xfId="37596"/>
    <cellStyle name="T_SUPOR2806-2_Du toan BONFIGLIOLI-071126_HUNG_05. 080428- BOQ - Main construction(05May, 2008) Tai 3 2 4 2" xfId="26372"/>
    <cellStyle name="T_SUPOR2806-2_Du toan BONFIGLIOLI-071126_HUNG_05. 080428- BOQ - Main construction(05May, 2008) Tai 3 2 5" xfId="37597"/>
    <cellStyle name="T_SUPOR2806-2_Du toan BONFIGLIOLI-071126_HUNG_05. 080428- BOQ - Main construction(05May, 2008) Tai 3 2 5 2" xfId="37598"/>
    <cellStyle name="T_SUPOR2806-2_Du toan BONFIGLIOLI-071126_HUNG_05. 080428- BOQ - Main construction(05May, 2008) Tai 3 2 6" xfId="37599"/>
    <cellStyle name="T_SUPOR2806-2_Du toan BONFIGLIOLI-071126_HUNG_05. 080428- BOQ - Main construction(05May, 2008) Tai 3 2 6 2" xfId="15319"/>
    <cellStyle name="T_SUPOR2806-2_Du toan BONFIGLIOLI-071126_HUNG_05. 080428- BOQ - Main construction(05May, 2008) Tai 3 2 7" xfId="27708"/>
    <cellStyle name="T_SUPOR2806-2_Du toan BONFIGLIOLI-071126_HUNG_05. 080428- BOQ - Main construction(05May, 2008) Tai 3 3" xfId="37600"/>
    <cellStyle name="T_SUPOR2806-2_Du toan BONFIGLIOLI-071126_HUNG_05. 080428- BOQ - Main construction(05May, 2008) Tai 3 3 2" xfId="37601"/>
    <cellStyle name="T_SUPOR2806-2_Du toan BONFIGLIOLI-071126_HUNG_05. 080428- BOQ - Main construction(05May, 2008) Tai 3 3 2 2" xfId="37602"/>
    <cellStyle name="T_SUPOR2806-2_Du toan BONFIGLIOLI-071126_HUNG_05. 080428- BOQ - Main construction(05May, 2008) Tai 3 3 3" xfId="37603"/>
    <cellStyle name="T_SUPOR2806-2_Du toan BONFIGLIOLI-071126_HUNG_05. 080428- BOQ - Main construction(05May, 2008) Tai 3 3 3 2" xfId="37604"/>
    <cellStyle name="T_SUPOR2806-2_Du toan BONFIGLIOLI-071126_HUNG_05. 080428- BOQ - Main construction(05May, 2008) Tai 3 3 4" xfId="37605"/>
    <cellStyle name="T_SUPOR2806-2_Du toan BONFIGLIOLI-071126_HUNG_05. 080428- BOQ - Main construction(05May, 2008) Tai 3 3 4 2" xfId="37606"/>
    <cellStyle name="T_SUPOR2806-2_Du toan BONFIGLIOLI-071126_HUNG_05. 080428- BOQ - Main construction(05May, 2008) Tai 3 3 5" xfId="37607"/>
    <cellStyle name="T_SUPOR2806-2_Du toan BONFIGLIOLI-071126_HUNG_05. 080428- BOQ - Main construction(05May, 2008) Tai 3 3 5 2" xfId="37608"/>
    <cellStyle name="T_SUPOR2806-2_Du toan BONFIGLIOLI-071126_HUNG_05. 080428- BOQ - Main construction(05May, 2008) Tai 3 3 6" xfId="37609"/>
    <cellStyle name="T_SUPOR2806-2_Du toan BONFIGLIOLI-071126_HUNG_05. 080428- BOQ - Main construction(05May, 2008) Tai 3 3 6 2" xfId="14880"/>
    <cellStyle name="T_SUPOR2806-2_Du toan BONFIGLIOLI-071126_HUNG_05. 080428- BOQ - Main construction(05May, 2008) Tai 3 3 7" xfId="27711"/>
    <cellStyle name="T_SUPOR2806-2_Du toan BONFIGLIOLI-071126_HUNG_05. 080428- BOQ - Main construction(05May, 2008) Tai 3 4" xfId="37610"/>
    <cellStyle name="T_SUPOR2806-2_Du toan BONFIGLIOLI-071126_HUNG_05. 080428- BOQ - Main construction(05May, 2008) Tai 3 4 2" xfId="37611"/>
    <cellStyle name="T_SUPOR2806-2_Du toan BONFIGLIOLI-071126_HUNG_05. 080428- BOQ - Main construction(05May, 2008) Tai 3 5" xfId="37612"/>
    <cellStyle name="T_SUPOR2806-2_Du toan BONFIGLIOLI-071126_HUNG_05. 080428- BOQ - Main construction(05May, 2008) Tai 3 5 2" xfId="37613"/>
    <cellStyle name="T_SUPOR2806-2_Du toan BONFIGLIOLI-071126_HUNG_05. 080428- BOQ - Main construction(05May, 2008) Tai 3 6" xfId="37614"/>
    <cellStyle name="T_SUPOR2806-2_Du toan BONFIGLIOLI-071126_HUNG_05. 080428- BOQ - Main construction(05May, 2008) Tai 3 6 2" xfId="18977"/>
    <cellStyle name="T_SUPOR2806-2_Du toan BONFIGLIOLI-071126_HUNG_05. 080428- BOQ - Main construction(05May, 2008) Tai 3 7" xfId="37615"/>
    <cellStyle name="T_SUPOR2806-2_Du toan BONFIGLIOLI-071126_HUNG_05. 080428- BOQ - Main construction(05May, 2008) Tai 3 7 2" xfId="18989"/>
    <cellStyle name="T_SUPOR2806-2_Du toan BONFIGLIOLI-071126_HUNG_05. 080428- BOQ - Main construction(05May, 2008) Tai 3 8" xfId="37616"/>
    <cellStyle name="T_SUPOR2806-2_Du toan BONFIGLIOLI-071126_HUNG_05. 080428- BOQ - Main construction(05May, 2008) Tai 3 8 2" xfId="37617"/>
    <cellStyle name="T_SUPOR2806-2_Du toan BONFIGLIOLI-071126_HUNG_05. 080428- BOQ - Main construction(05May, 2008) Tai 4" xfId="37618"/>
    <cellStyle name="T_SUPOR2806-2_Du toan BONFIGLIOLI-071126_HUNG_05. 080428- BOQ - Main construction(05May, 2008) Tai 4 2" xfId="37619"/>
    <cellStyle name="T_SUPOR2806-2_Du toan BONFIGLIOLI-071126_HUNG_05. 080428- BOQ - Main construction(05May, 2008) Tai 4 2 2" xfId="37620"/>
    <cellStyle name="T_SUPOR2806-2_Du toan BONFIGLIOLI-071126_HUNG_05. 080428- BOQ - Main construction(05May, 2008) Tai 4 3" xfId="37621"/>
    <cellStyle name="T_SUPOR2806-2_Du toan BONFIGLIOLI-071126_HUNG_05. 080428- BOQ - Main construction(05May, 2008) Tai 4 3 2" xfId="34973"/>
    <cellStyle name="T_SUPOR2806-2_Du toan BONFIGLIOLI-071126_HUNG_05. 080428- BOQ - Main construction(05May, 2008) Tai 4 4" xfId="37622"/>
    <cellStyle name="T_SUPOR2806-2_Du toan BONFIGLIOLI-071126_HUNG_05. 080428- BOQ - Main construction(05May, 2008) Tai 4 4 2" xfId="34978"/>
    <cellStyle name="T_SUPOR2806-2_Du toan BONFIGLIOLI-071126_HUNG_05. 080428- BOQ - Main construction(05May, 2008) Tai 4 5" xfId="37623"/>
    <cellStyle name="T_SUPOR2806-2_Du toan BONFIGLIOLI-071126_HUNG_05. 080428- BOQ - Main construction(05May, 2008) Tai 4 5 2" xfId="37624"/>
    <cellStyle name="T_SUPOR2806-2_Du toan BONFIGLIOLI-071126_HUNG_05. 080428- BOQ - Main construction(05May, 2008) Tai 4 6" xfId="37625"/>
    <cellStyle name="T_SUPOR2806-2_Du toan BONFIGLIOLI-071126_HUNG_05. 080428- BOQ - Main construction(05May, 2008) Tai 4 6 2" xfId="16473"/>
    <cellStyle name="T_SUPOR2806-2_Du toan BONFIGLIOLI-071126_HUNG_05. 080428- BOQ - Main construction(05May, 2008) Tai 4 7" xfId="37626"/>
    <cellStyle name="T_SUPOR2806-2_Du toan BONFIGLIOLI-071126_HUNG_05. 080428- BOQ - Main construction(05May, 2008) Tai 5" xfId="37627"/>
    <cellStyle name="T_SUPOR2806-2_Du toan BONFIGLIOLI-071126_HUNG_05. 080428- BOQ - Main construction(05May, 2008) Tai 5 2" xfId="37628"/>
    <cellStyle name="T_SUPOR2806-2_Du toan BONFIGLIOLI-071126_HUNG_05. 080428- BOQ - Main construction(05May, 2008) Tai 5 2 2" xfId="37629"/>
    <cellStyle name="T_SUPOR2806-2_Du toan BONFIGLIOLI-071126_HUNG_05. 080428- BOQ - Main construction(05May, 2008) Tai 5 3" xfId="37630"/>
    <cellStyle name="T_SUPOR2806-2_Du toan BONFIGLIOLI-071126_HUNG_05. 080428- BOQ - Main construction(05May, 2008) Tai 5 3 2" xfId="26565"/>
    <cellStyle name="T_SUPOR2806-2_Du toan BONFIGLIOLI-071126_HUNG_05. 080428- BOQ - Main construction(05May, 2008) Tai 5 4" xfId="37631"/>
    <cellStyle name="T_SUPOR2806-2_Du toan BONFIGLIOLI-071126_HUNG_05. 080428- BOQ - Main construction(05May, 2008) Tai 5 4 2" xfId="26595"/>
    <cellStyle name="T_SUPOR2806-2_Du toan BONFIGLIOLI-071126_HUNG_05. 080428- BOQ - Main construction(05May, 2008) Tai 5 5" xfId="37632"/>
    <cellStyle name="T_SUPOR2806-2_Du toan BONFIGLIOLI-071126_HUNG_05. 080428- BOQ - Main construction(05May, 2008) Tai 5 5 2" xfId="37633"/>
    <cellStyle name="T_SUPOR2806-2_Du toan BONFIGLIOLI-071126_HUNG_05. 080428- BOQ - Main construction(05May, 2008) Tai 5 6" xfId="37634"/>
    <cellStyle name="T_SUPOR2806-2_Du toan BONFIGLIOLI-071126_HUNG_05. 080428- BOQ - Main construction(05May, 2008) Tai 5 6 2" xfId="37635"/>
    <cellStyle name="T_SUPOR2806-2_Du toan BONFIGLIOLI-071126_HUNG_05. 080428- BOQ - Main construction(05May, 2008) Tai 5 7" xfId="37636"/>
    <cellStyle name="T_SUPOR2806-2_Du toan BONFIGLIOLI-071126_HUNG_05. 080428- BOQ - Main construction(05May, 2008) Tai 6" xfId="37637"/>
    <cellStyle name="T_SUPOR2806-2_Du toan BONFIGLIOLI-071126_HUNG_05. 080428- BOQ - Main construction(05May, 2008) Tai 6 2" xfId="37638"/>
    <cellStyle name="T_SUPOR2806-2_Du toan BONFIGLIOLI-071126_HUNG_05. 080428- BOQ - Main construction(05May, 2008) Tai 6 2 2" xfId="37639"/>
    <cellStyle name="T_SUPOR2806-2_Du toan BONFIGLIOLI-071126_HUNG_05. 080428- BOQ - Main construction(05May, 2008) Tai 6 3" xfId="37640"/>
    <cellStyle name="T_SUPOR2806-2_Du toan BONFIGLIOLI-071126_HUNG_05. 080428- BOQ - Main construction(05May, 2008) Tai 6 3 2" xfId="37641"/>
    <cellStyle name="T_SUPOR2806-2_Du toan BONFIGLIOLI-071126_HUNG_05. 080428- BOQ - Main construction(05May, 2008) Tai 6 4" xfId="37642"/>
    <cellStyle name="T_SUPOR2806-2_Du toan BONFIGLIOLI-071126_HUNG_05. 080428- BOQ - Main construction(05May, 2008) Tai 6 4 2" xfId="33077"/>
    <cellStyle name="T_SUPOR2806-2_Du toan BONFIGLIOLI-071126_HUNG_05. 080428- BOQ - Main construction(05May, 2008) Tai 6 5" xfId="37643"/>
    <cellStyle name="T_SUPOR2806-2_Du toan BONFIGLIOLI-071126_HUNG_05. 080428- BOQ - Main construction(05May, 2008) Tai 6 5 2" xfId="37644"/>
    <cellStyle name="T_SUPOR2806-2_Du toan BONFIGLIOLI-071126_HUNG_05. 080428- BOQ - Main construction(05May, 2008) Tai 6 6" xfId="37645"/>
    <cellStyle name="T_SUPOR2806-2_Du toan BONFIGLIOLI-071126_HUNG_05. 080428- BOQ - Main construction(05May, 2008) Tai 6 6 2" xfId="37646"/>
    <cellStyle name="T_SUPOR2806-2_Du toan BONFIGLIOLI-071126_HUNG_05. 080428- BOQ - Main construction(05May, 2008) Tai 6 7" xfId="37647"/>
    <cellStyle name="T_SUPOR2806-2_Du toan BONFIGLIOLI-071126_HUNG_05. 080428- BOQ - Main construction(05May, 2008) Tai 7" xfId="37648"/>
    <cellStyle name="T_SUPOR2806-2_Du toan BONFIGLIOLI-071126_HUNG_05. 080428- BOQ - Main construction(05May, 2008) Tai 7 2" xfId="34692"/>
    <cellStyle name="T_SUPOR2806-2_Du toan BONFIGLIOLI-071126_HUNG_05. 080428- BOQ - Main construction(05May, 2008) Tai 8" xfId="37649"/>
    <cellStyle name="T_SUPOR2806-2_Du toan BONFIGLIOLI-071126_HUNG_05. 080428- BOQ - Main construction(05May, 2008) Tai 8 2" xfId="31497"/>
    <cellStyle name="T_SUPOR2806-2_Du toan BONFIGLIOLI-071126_HUNG_05. 080428- BOQ - Main construction(05May, 2008) Tai 9" xfId="37650"/>
    <cellStyle name="T_SUPOR2806-2_Du toan BONFIGLIOLI-071126_HUNG_05. 080428- BOQ - Main construction(05May, 2008) Tai 9 2" xfId="31509"/>
    <cellStyle name="T_SUPOR2806-2_Du toan BONFIGLIOLI-071126_HUNG_Addendum- BOQ - Main construction-r.2" xfId="37651"/>
    <cellStyle name="T_SUPOR2806-2_Du toan BONFIGLIOLI-071126_HUNG_Addendum- BOQ - Main construction-r.2 10" xfId="37652"/>
    <cellStyle name="T_SUPOR2806-2_Du toan BONFIGLIOLI-071126_HUNG_Addendum- BOQ - Main construction-r.2 10 2" xfId="23965"/>
    <cellStyle name="T_SUPOR2806-2_Du toan BONFIGLIOLI-071126_HUNG_Addendum- BOQ - Main construction-r.2 11" xfId="37654"/>
    <cellStyle name="T_SUPOR2806-2_Du toan BONFIGLIOLI-071126_HUNG_Addendum- BOQ - Main construction-r.2 11 2" xfId="16322"/>
    <cellStyle name="T_SUPOR2806-2_Du toan BONFIGLIOLI-071126_HUNG_Addendum- BOQ - Main construction-r.2 2" xfId="37656"/>
    <cellStyle name="T_SUPOR2806-2_Du toan BONFIGLIOLI-071126_HUNG_Addendum- BOQ - Main construction-r.2 2 2" xfId="13365"/>
    <cellStyle name="T_SUPOR2806-2_Du toan BONFIGLIOLI-071126_HUNG_Addendum- BOQ - Main construction-r.2 2 2 2" xfId="7263"/>
    <cellStyle name="T_SUPOR2806-2_Du toan BONFIGLIOLI-071126_HUNG_Addendum- BOQ - Main construction-r.2 2 2 2 2" xfId="17782"/>
    <cellStyle name="T_SUPOR2806-2_Du toan BONFIGLIOLI-071126_HUNG_Addendum- BOQ - Main construction-r.2 2 2 3" xfId="27996"/>
    <cellStyle name="T_SUPOR2806-2_Du toan BONFIGLIOLI-071126_HUNG_Addendum- BOQ - Main construction-r.2 2 2 3 2" xfId="27999"/>
    <cellStyle name="T_SUPOR2806-2_Du toan BONFIGLIOLI-071126_HUNG_Addendum- BOQ - Main construction-r.2 2 2 4" xfId="28001"/>
    <cellStyle name="T_SUPOR2806-2_Du toan BONFIGLIOLI-071126_HUNG_Addendum- BOQ - Main construction-r.2 2 2 4 2" xfId="28003"/>
    <cellStyle name="T_SUPOR2806-2_Du toan BONFIGLIOLI-071126_HUNG_Addendum- BOQ - Main construction-r.2 2 2 5" xfId="25545"/>
    <cellStyle name="T_SUPOR2806-2_Du toan BONFIGLIOLI-071126_HUNG_Addendum- BOQ - Main construction-r.2 2 2 5 2" xfId="2315"/>
    <cellStyle name="T_SUPOR2806-2_Du toan BONFIGLIOLI-071126_HUNG_Addendum- BOQ - Main construction-r.2 2 2 6" xfId="37657"/>
    <cellStyle name="T_SUPOR2806-2_Du toan BONFIGLIOLI-071126_HUNG_Addendum- BOQ - Main construction-r.2 2 2 6 2" xfId="37658"/>
    <cellStyle name="T_SUPOR2806-2_Du toan BONFIGLIOLI-071126_HUNG_Addendum- BOQ - Main construction-r.2 2 2 7" xfId="28255"/>
    <cellStyle name="T_SUPOR2806-2_Du toan BONFIGLIOLI-071126_HUNG_Addendum- BOQ - Main construction-r.2 2 3" xfId="21360"/>
    <cellStyle name="T_SUPOR2806-2_Du toan BONFIGLIOLI-071126_HUNG_Addendum- BOQ - Main construction-r.2 2 3 2" xfId="28007"/>
    <cellStyle name="T_SUPOR2806-2_Du toan BONFIGLIOLI-071126_HUNG_Addendum- BOQ - Main construction-r.2 2 3 2 2" xfId="10756"/>
    <cellStyle name="T_SUPOR2806-2_Du toan BONFIGLIOLI-071126_HUNG_Addendum- BOQ - Main construction-r.2 2 3 3" xfId="28010"/>
    <cellStyle name="T_SUPOR2806-2_Du toan BONFIGLIOLI-071126_HUNG_Addendum- BOQ - Main construction-r.2 2 3 3 2" xfId="7153"/>
    <cellStyle name="T_SUPOR2806-2_Du toan BONFIGLIOLI-071126_HUNG_Addendum- BOQ - Main construction-r.2 2 3 4" xfId="28012"/>
    <cellStyle name="T_SUPOR2806-2_Du toan BONFIGLIOLI-071126_HUNG_Addendum- BOQ - Main construction-r.2 2 3 4 2" xfId="2990"/>
    <cellStyle name="T_SUPOR2806-2_Du toan BONFIGLIOLI-071126_HUNG_Addendum- BOQ - Main construction-r.2 2 3 5" xfId="4088"/>
    <cellStyle name="T_SUPOR2806-2_Du toan BONFIGLIOLI-071126_HUNG_Addendum- BOQ - Main construction-r.2 2 3 5 2" xfId="37659"/>
    <cellStyle name="T_SUPOR2806-2_Du toan BONFIGLIOLI-071126_HUNG_Addendum- BOQ - Main construction-r.2 2 3 6" xfId="37660"/>
    <cellStyle name="T_SUPOR2806-2_Du toan BONFIGLIOLI-071126_HUNG_Addendum- BOQ - Main construction-r.2 2 3 6 2" xfId="37661"/>
    <cellStyle name="T_SUPOR2806-2_Du toan BONFIGLIOLI-071126_HUNG_Addendum- BOQ - Main construction-r.2 2 3 7" xfId="37662"/>
    <cellStyle name="T_SUPOR2806-2_Du toan BONFIGLIOLI-071126_HUNG_Addendum- BOQ - Main construction-r.2 2 4" xfId="23316"/>
    <cellStyle name="T_SUPOR2806-2_Du toan BONFIGLIOLI-071126_HUNG_Addendum- BOQ - Main construction-r.2 2 4 2" xfId="34109"/>
    <cellStyle name="T_SUPOR2806-2_Du toan BONFIGLIOLI-071126_HUNG_Addendum- BOQ - Main construction-r.2 2 5" xfId="18447"/>
    <cellStyle name="T_SUPOR2806-2_Du toan BONFIGLIOLI-071126_HUNG_Addendum- BOQ - Main construction-r.2 2 5 2" xfId="37663"/>
    <cellStyle name="T_SUPOR2806-2_Du toan BONFIGLIOLI-071126_HUNG_Addendum- BOQ - Main construction-r.2 2 6" xfId="37665"/>
    <cellStyle name="T_SUPOR2806-2_Du toan BONFIGLIOLI-071126_HUNG_Addendum- BOQ - Main construction-r.2 2 6 2" xfId="36819"/>
    <cellStyle name="T_SUPOR2806-2_Du toan BONFIGLIOLI-071126_HUNG_Addendum- BOQ - Main construction-r.2 2 7" xfId="37667"/>
    <cellStyle name="T_SUPOR2806-2_Du toan BONFIGLIOLI-071126_HUNG_Addendum- BOQ - Main construction-r.2 2 7 2" xfId="22348"/>
    <cellStyle name="T_SUPOR2806-2_Du toan BONFIGLIOLI-071126_HUNG_Addendum- BOQ - Main construction-r.2 2 8" xfId="37669"/>
    <cellStyle name="T_SUPOR2806-2_Du toan BONFIGLIOLI-071126_HUNG_Addendum- BOQ - Main construction-r.2 2 8 2" xfId="22414"/>
    <cellStyle name="T_SUPOR2806-2_Du toan BONFIGLIOLI-071126_HUNG_Addendum- BOQ - Main construction-r.2 3" xfId="37671"/>
    <cellStyle name="T_SUPOR2806-2_Du toan BONFIGLIOLI-071126_HUNG_Addendum- BOQ - Main construction-r.2 3 2" xfId="34114"/>
    <cellStyle name="T_SUPOR2806-2_Du toan BONFIGLIOLI-071126_HUNG_Addendum- BOQ - Main construction-r.2 3 2 2" xfId="22598"/>
    <cellStyle name="T_SUPOR2806-2_Du toan BONFIGLIOLI-071126_HUNG_Addendum- BOQ - Main construction-r.2 3 2 2 2" xfId="22601"/>
    <cellStyle name="T_SUPOR2806-2_Du toan BONFIGLIOLI-071126_HUNG_Addendum- BOQ - Main construction-r.2 3 2 3" xfId="22608"/>
    <cellStyle name="T_SUPOR2806-2_Du toan BONFIGLIOLI-071126_HUNG_Addendum- BOQ - Main construction-r.2 3 2 3 2" xfId="22610"/>
    <cellStyle name="T_SUPOR2806-2_Du toan BONFIGLIOLI-071126_HUNG_Addendum- BOQ - Main construction-r.2 3 2 4" xfId="22617"/>
    <cellStyle name="T_SUPOR2806-2_Du toan BONFIGLIOLI-071126_HUNG_Addendum- BOQ - Main construction-r.2 3 2 4 2" xfId="22619"/>
    <cellStyle name="T_SUPOR2806-2_Du toan BONFIGLIOLI-071126_HUNG_Addendum- BOQ - Main construction-r.2 3 2 5" xfId="22626"/>
    <cellStyle name="T_SUPOR2806-2_Du toan BONFIGLIOLI-071126_HUNG_Addendum- BOQ - Main construction-r.2 3 2 5 2" xfId="28426"/>
    <cellStyle name="T_SUPOR2806-2_Du toan BONFIGLIOLI-071126_HUNG_Addendum- BOQ - Main construction-r.2 3 2 6" xfId="37672"/>
    <cellStyle name="T_SUPOR2806-2_Du toan BONFIGLIOLI-071126_HUNG_Addendum- BOQ - Main construction-r.2 3 2 6 2" xfId="28449"/>
    <cellStyle name="T_SUPOR2806-2_Du toan BONFIGLIOLI-071126_HUNG_Addendum- BOQ - Main construction-r.2 3 2 7" xfId="37673"/>
    <cellStyle name="T_SUPOR2806-2_Du toan BONFIGLIOLI-071126_HUNG_Addendum- BOQ - Main construction-r.2 3 3" xfId="21373"/>
    <cellStyle name="T_SUPOR2806-2_Du toan BONFIGLIOLI-071126_HUNG_Addendum- BOQ - Main construction-r.2 3 3 2" xfId="6870"/>
    <cellStyle name="T_SUPOR2806-2_Du toan BONFIGLIOLI-071126_HUNG_Addendum- BOQ - Main construction-r.2 3 3 2 2" xfId="17297"/>
    <cellStyle name="T_SUPOR2806-2_Du toan BONFIGLIOLI-071126_HUNG_Addendum- BOQ - Main construction-r.2 3 3 3" xfId="7023"/>
    <cellStyle name="T_SUPOR2806-2_Du toan BONFIGLIOLI-071126_HUNG_Addendum- BOQ - Main construction-r.2 3 3 3 2" xfId="22641"/>
    <cellStyle name="T_SUPOR2806-2_Du toan BONFIGLIOLI-071126_HUNG_Addendum- BOQ - Main construction-r.2 3 3 4" xfId="22644"/>
    <cellStyle name="T_SUPOR2806-2_Du toan BONFIGLIOLI-071126_HUNG_Addendum- BOQ - Main construction-r.2 3 3 4 2" xfId="9143"/>
    <cellStyle name="T_SUPOR2806-2_Du toan BONFIGLIOLI-071126_HUNG_Addendum- BOQ - Main construction-r.2 3 3 5" xfId="22648"/>
    <cellStyle name="T_SUPOR2806-2_Du toan BONFIGLIOLI-071126_HUNG_Addendum- BOQ - Main construction-r.2 3 3 5 2" xfId="37674"/>
    <cellStyle name="T_SUPOR2806-2_Du toan BONFIGLIOLI-071126_HUNG_Addendum- BOQ - Main construction-r.2 3 3 6" xfId="37675"/>
    <cellStyle name="T_SUPOR2806-2_Du toan BONFIGLIOLI-071126_HUNG_Addendum- BOQ - Main construction-r.2 3 3 6 2" xfId="7315"/>
    <cellStyle name="T_SUPOR2806-2_Du toan BONFIGLIOLI-071126_HUNG_Addendum- BOQ - Main construction-r.2 3 3 7" xfId="37676"/>
    <cellStyle name="T_SUPOR2806-2_Du toan BONFIGLIOLI-071126_HUNG_Addendum- BOQ - Main construction-r.2 3 4" xfId="23323"/>
    <cellStyle name="T_SUPOR2806-2_Du toan BONFIGLIOLI-071126_HUNG_Addendum- BOQ - Main construction-r.2 3 4 2" xfId="34116"/>
    <cellStyle name="T_SUPOR2806-2_Du toan BONFIGLIOLI-071126_HUNG_Addendum- BOQ - Main construction-r.2 3 5" xfId="18458"/>
    <cellStyle name="T_SUPOR2806-2_Du toan BONFIGLIOLI-071126_HUNG_Addendum- BOQ - Main construction-r.2 3 5 2" xfId="2405"/>
    <cellStyle name="T_SUPOR2806-2_Du toan BONFIGLIOLI-071126_HUNG_Addendum- BOQ - Main construction-r.2 3 6" xfId="37677"/>
    <cellStyle name="T_SUPOR2806-2_Du toan BONFIGLIOLI-071126_HUNG_Addendum- BOQ - Main construction-r.2 3 6 2" xfId="37679"/>
    <cellStyle name="T_SUPOR2806-2_Du toan BONFIGLIOLI-071126_HUNG_Addendum- BOQ - Main construction-r.2 3 7" xfId="37681"/>
    <cellStyle name="T_SUPOR2806-2_Du toan BONFIGLIOLI-071126_HUNG_Addendum- BOQ - Main construction-r.2 3 7 2" xfId="37683"/>
    <cellStyle name="T_SUPOR2806-2_Du toan BONFIGLIOLI-071126_HUNG_Addendum- BOQ - Main construction-r.2 3 8" xfId="37685"/>
    <cellStyle name="T_SUPOR2806-2_Du toan BONFIGLIOLI-071126_HUNG_Addendum- BOQ - Main construction-r.2 3 8 2" xfId="37687"/>
    <cellStyle name="T_SUPOR2806-2_Du toan BONFIGLIOLI-071126_HUNG_Addendum- BOQ - Main construction-r.2 4" xfId="37688"/>
    <cellStyle name="T_SUPOR2806-2_Du toan BONFIGLIOLI-071126_HUNG_Addendum- BOQ - Main construction-r.2 4 2" xfId="37689"/>
    <cellStyle name="T_SUPOR2806-2_Du toan BONFIGLIOLI-071126_HUNG_Addendum- BOQ - Main construction-r.2 4 2 2" xfId="37690"/>
    <cellStyle name="T_SUPOR2806-2_Du toan BONFIGLIOLI-071126_HUNG_Addendum- BOQ - Main construction-r.2 4 3" xfId="21379"/>
    <cellStyle name="T_SUPOR2806-2_Du toan BONFIGLIOLI-071126_HUNG_Addendum- BOQ - Main construction-r.2 4 3 2" xfId="37691"/>
    <cellStyle name="T_SUPOR2806-2_Du toan BONFIGLIOLI-071126_HUNG_Addendum- BOQ - Main construction-r.2 4 4" xfId="23327"/>
    <cellStyle name="T_SUPOR2806-2_Du toan BONFIGLIOLI-071126_HUNG_Addendum- BOQ - Main construction-r.2 4 4 2" xfId="37692"/>
    <cellStyle name="T_SUPOR2806-2_Du toan BONFIGLIOLI-071126_HUNG_Addendum- BOQ - Main construction-r.2 4 5" xfId="37693"/>
    <cellStyle name="T_SUPOR2806-2_Du toan BONFIGLIOLI-071126_HUNG_Addendum- BOQ - Main construction-r.2 4 5 2" xfId="37694"/>
    <cellStyle name="T_SUPOR2806-2_Du toan BONFIGLIOLI-071126_HUNG_Addendum- BOQ - Main construction-r.2 4 6" xfId="21495"/>
    <cellStyle name="T_SUPOR2806-2_Du toan BONFIGLIOLI-071126_HUNG_Addendum- BOQ - Main construction-r.2 4 6 2" xfId="37695"/>
    <cellStyle name="T_SUPOR2806-2_Du toan BONFIGLIOLI-071126_HUNG_Addendum- BOQ - Main construction-r.2 4 7" xfId="37696"/>
    <cellStyle name="T_SUPOR2806-2_Du toan BONFIGLIOLI-071126_HUNG_Addendum- BOQ - Main construction-r.2 5" xfId="37697"/>
    <cellStyle name="T_SUPOR2806-2_Du toan BONFIGLIOLI-071126_HUNG_Addendum- BOQ - Main construction-r.2 5 2" xfId="37698"/>
    <cellStyle name="T_SUPOR2806-2_Du toan BONFIGLIOLI-071126_HUNG_Addendum- BOQ - Main construction-r.2 5 2 2" xfId="37699"/>
    <cellStyle name="T_SUPOR2806-2_Du toan BONFIGLIOLI-071126_HUNG_Addendum- BOQ - Main construction-r.2 5 3" xfId="23388"/>
    <cellStyle name="T_SUPOR2806-2_Du toan BONFIGLIOLI-071126_HUNG_Addendum- BOQ - Main construction-r.2 5 3 2" xfId="37700"/>
    <cellStyle name="T_SUPOR2806-2_Du toan BONFIGLIOLI-071126_HUNG_Addendum- BOQ - Main construction-r.2 5 4" xfId="23332"/>
    <cellStyle name="T_SUPOR2806-2_Du toan BONFIGLIOLI-071126_HUNG_Addendum- BOQ - Main construction-r.2 5 4 2" xfId="37701"/>
    <cellStyle name="T_SUPOR2806-2_Du toan BONFIGLIOLI-071126_HUNG_Addendum- BOQ - Main construction-r.2 5 5" xfId="37702"/>
    <cellStyle name="T_SUPOR2806-2_Du toan BONFIGLIOLI-071126_HUNG_Addendum- BOQ - Main construction-r.2 5 5 2" xfId="37703"/>
    <cellStyle name="T_SUPOR2806-2_Du toan BONFIGLIOLI-071126_HUNG_Addendum- BOQ - Main construction-r.2 5 6" xfId="21498"/>
    <cellStyle name="T_SUPOR2806-2_Du toan BONFIGLIOLI-071126_HUNG_Addendum- BOQ - Main construction-r.2 5 6 2" xfId="37704"/>
    <cellStyle name="T_SUPOR2806-2_Du toan BONFIGLIOLI-071126_HUNG_Addendum- BOQ - Main construction-r.2 5 7" xfId="37705"/>
    <cellStyle name="T_SUPOR2806-2_Du toan BONFIGLIOLI-071126_HUNG_Addendum- BOQ - Main construction-r.2 6" xfId="37706"/>
    <cellStyle name="T_SUPOR2806-2_Du toan BONFIGLIOLI-071126_HUNG_Addendum- BOQ - Main construction-r.2 6 2" xfId="37707"/>
    <cellStyle name="T_SUPOR2806-2_Du toan BONFIGLIOLI-071126_HUNG_Addendum- BOQ - Main construction-r.2 6 2 2" xfId="37708"/>
    <cellStyle name="T_SUPOR2806-2_Du toan BONFIGLIOLI-071126_HUNG_Addendum- BOQ - Main construction-r.2 6 3" xfId="394"/>
    <cellStyle name="T_SUPOR2806-2_Du toan BONFIGLIOLI-071126_HUNG_Addendum- BOQ - Main construction-r.2 6 3 2" xfId="35050"/>
    <cellStyle name="T_SUPOR2806-2_Du toan BONFIGLIOLI-071126_HUNG_Addendum- BOQ - Main construction-r.2 6 4" xfId="37709"/>
    <cellStyle name="T_SUPOR2806-2_Du toan BONFIGLIOLI-071126_HUNG_Addendum- BOQ - Main construction-r.2 6 4 2" xfId="35066"/>
    <cellStyle name="T_SUPOR2806-2_Du toan BONFIGLIOLI-071126_HUNG_Addendum- BOQ - Main construction-r.2 6 5" xfId="37710"/>
    <cellStyle name="T_SUPOR2806-2_Du toan BONFIGLIOLI-071126_HUNG_Addendum- BOQ - Main construction-r.2 6 5 2" xfId="13418"/>
    <cellStyle name="T_SUPOR2806-2_Du toan BONFIGLIOLI-071126_HUNG_Addendum- BOQ - Main construction-r.2 6 6" xfId="21501"/>
    <cellStyle name="T_SUPOR2806-2_Du toan BONFIGLIOLI-071126_HUNG_Addendum- BOQ - Main construction-r.2 6 6 2" xfId="37711"/>
    <cellStyle name="T_SUPOR2806-2_Du toan BONFIGLIOLI-071126_HUNG_Addendum- BOQ - Main construction-r.2 6 7" xfId="37712"/>
    <cellStyle name="T_SUPOR2806-2_Du toan BONFIGLIOLI-071126_HUNG_Addendum- BOQ - Main construction-r.2 7" xfId="13471"/>
    <cellStyle name="T_SUPOR2806-2_Du toan BONFIGLIOLI-071126_HUNG_Addendum- BOQ - Main construction-r.2 7 2" xfId="24052"/>
    <cellStyle name="T_SUPOR2806-2_Du toan BONFIGLIOLI-071126_HUNG_Addendum- BOQ - Main construction-r.2 8" xfId="37713"/>
    <cellStyle name="T_SUPOR2806-2_Du toan BONFIGLIOLI-071126_HUNG_Addendum- BOQ - Main construction-r.2 8 2" xfId="24100"/>
    <cellStyle name="T_SUPOR2806-2_Du toan BONFIGLIOLI-071126_HUNG_Addendum- BOQ - Main construction-r.2 9" xfId="12258"/>
    <cellStyle name="T_SUPOR2806-2_Du toan BONFIGLIOLI-071126_HUNG_Addendum- BOQ - Main construction-r.2 9 2" xfId="5791"/>
    <cellStyle name="T_SUPOR2806-2_Du toan BONFIGLIOLI-071126_HUNG_BOQ - Puma - Main construction (20May, 2008)" xfId="37714"/>
    <cellStyle name="T_SUPOR2806-2_Du toan BONFIGLIOLI-071126_HUNG_BOQ - Puma - Main construction (20May, 2008) 10" xfId="19433"/>
    <cellStyle name="T_SUPOR2806-2_Du toan BONFIGLIOLI-071126_HUNG_BOQ - Puma - Main construction (20May, 2008) 10 2" xfId="35304"/>
    <cellStyle name="T_SUPOR2806-2_Du toan BONFIGLIOLI-071126_HUNG_BOQ - Puma - Main construction (20May, 2008) 11" xfId="9763"/>
    <cellStyle name="T_SUPOR2806-2_Du toan BONFIGLIOLI-071126_HUNG_BOQ - Puma - Main construction (20May, 2008) 11 2" xfId="9768"/>
    <cellStyle name="T_SUPOR2806-2_Du toan BONFIGLIOLI-071126_HUNG_BOQ - Puma - Main construction (20May, 2008) 2" xfId="37715"/>
    <cellStyle name="T_SUPOR2806-2_Du toan BONFIGLIOLI-071126_HUNG_BOQ - Puma - Main construction (20May, 2008) 2 2" xfId="31005"/>
    <cellStyle name="T_SUPOR2806-2_Du toan BONFIGLIOLI-071126_HUNG_BOQ - Puma - Main construction (20May, 2008) 2 2 2" xfId="31008"/>
    <cellStyle name="T_SUPOR2806-2_Du toan BONFIGLIOLI-071126_HUNG_BOQ - Puma - Main construction (20May, 2008) 2 2 2 2" xfId="12463"/>
    <cellStyle name="T_SUPOR2806-2_Du toan BONFIGLIOLI-071126_HUNG_BOQ - Puma - Main construction (20May, 2008) 2 2 3" xfId="10144"/>
    <cellStyle name="T_SUPOR2806-2_Du toan BONFIGLIOLI-071126_HUNG_BOQ - Puma - Main construction (20May, 2008) 2 2 3 2" xfId="6074"/>
    <cellStyle name="T_SUPOR2806-2_Du toan BONFIGLIOLI-071126_HUNG_BOQ - Puma - Main construction (20May, 2008) 2 2 4" xfId="37716"/>
    <cellStyle name="T_SUPOR2806-2_Du toan BONFIGLIOLI-071126_HUNG_BOQ - Puma - Main construction (20May, 2008) 2 2 4 2" xfId="9632"/>
    <cellStyle name="T_SUPOR2806-2_Du toan BONFIGLIOLI-071126_HUNG_BOQ - Puma - Main construction (20May, 2008) 2 2 5" xfId="37718"/>
    <cellStyle name="T_SUPOR2806-2_Du toan BONFIGLIOLI-071126_HUNG_BOQ - Puma - Main construction (20May, 2008) 2 2 5 2" xfId="37719"/>
    <cellStyle name="T_SUPOR2806-2_Du toan BONFIGLIOLI-071126_HUNG_BOQ - Puma - Main construction (20May, 2008) 2 2 6" xfId="37720"/>
    <cellStyle name="T_SUPOR2806-2_Du toan BONFIGLIOLI-071126_HUNG_BOQ - Puma - Main construction (20May, 2008) 2 2 6 2" xfId="37721"/>
    <cellStyle name="T_SUPOR2806-2_Du toan BONFIGLIOLI-071126_HUNG_BOQ - Puma - Main construction (20May, 2008) 2 2 7" xfId="37722"/>
    <cellStyle name="T_SUPOR2806-2_Du toan BONFIGLIOLI-071126_HUNG_BOQ - Puma - Main construction (20May, 2008) 2 3" xfId="31011"/>
    <cellStyle name="T_SUPOR2806-2_Du toan BONFIGLIOLI-071126_HUNG_BOQ - Puma - Main construction (20May, 2008) 2 3 2" xfId="37723"/>
    <cellStyle name="T_SUPOR2806-2_Du toan BONFIGLIOLI-071126_HUNG_BOQ - Puma - Main construction (20May, 2008) 2 3 2 2" xfId="37726"/>
    <cellStyle name="T_SUPOR2806-2_Du toan BONFIGLIOLI-071126_HUNG_BOQ - Puma - Main construction (20May, 2008) 2 3 3" xfId="37728"/>
    <cellStyle name="T_SUPOR2806-2_Du toan BONFIGLIOLI-071126_HUNG_BOQ - Puma - Main construction (20May, 2008) 2 3 3 2" xfId="6145"/>
    <cellStyle name="T_SUPOR2806-2_Du toan BONFIGLIOLI-071126_HUNG_BOQ - Puma - Main construction (20May, 2008) 2 3 4" xfId="37730"/>
    <cellStyle name="T_SUPOR2806-2_Du toan BONFIGLIOLI-071126_HUNG_BOQ - Puma - Main construction (20May, 2008) 2 3 4 2" xfId="37733"/>
    <cellStyle name="T_SUPOR2806-2_Du toan BONFIGLIOLI-071126_HUNG_BOQ - Puma - Main construction (20May, 2008) 2 3 5" xfId="37735"/>
    <cellStyle name="T_SUPOR2806-2_Du toan BONFIGLIOLI-071126_HUNG_BOQ - Puma - Main construction (20May, 2008) 2 3 5 2" xfId="21009"/>
    <cellStyle name="T_SUPOR2806-2_Du toan BONFIGLIOLI-071126_HUNG_BOQ - Puma - Main construction (20May, 2008) 2 3 6" xfId="37737"/>
    <cellStyle name="T_SUPOR2806-2_Du toan BONFIGLIOLI-071126_HUNG_BOQ - Puma - Main construction (20May, 2008) 2 3 6 2" xfId="37739"/>
    <cellStyle name="T_SUPOR2806-2_Du toan BONFIGLIOLI-071126_HUNG_BOQ - Puma - Main construction (20May, 2008) 2 3 7" xfId="37741"/>
    <cellStyle name="T_SUPOR2806-2_Du toan BONFIGLIOLI-071126_HUNG_BOQ - Puma - Main construction (20May, 2008) 2 4" xfId="22243"/>
    <cellStyle name="T_SUPOR2806-2_Du toan BONFIGLIOLI-071126_HUNG_BOQ - Puma - Main construction (20May, 2008) 2 4 2" xfId="37743"/>
    <cellStyle name="T_SUPOR2806-2_Du toan BONFIGLIOLI-071126_HUNG_BOQ - Puma - Main construction (20May, 2008) 2 5" xfId="37744"/>
    <cellStyle name="T_SUPOR2806-2_Du toan BONFIGLIOLI-071126_HUNG_BOQ - Puma - Main construction (20May, 2008) 2 5 2" xfId="37745"/>
    <cellStyle name="T_SUPOR2806-2_Du toan BONFIGLIOLI-071126_HUNG_BOQ - Puma - Main construction (20May, 2008) 2 6" xfId="37746"/>
    <cellStyle name="T_SUPOR2806-2_Du toan BONFIGLIOLI-071126_HUNG_BOQ - Puma - Main construction (20May, 2008) 2 6 2" xfId="37748"/>
    <cellStyle name="T_SUPOR2806-2_Du toan BONFIGLIOLI-071126_HUNG_BOQ - Puma - Main construction (20May, 2008) 2 7" xfId="37750"/>
    <cellStyle name="T_SUPOR2806-2_Du toan BONFIGLIOLI-071126_HUNG_BOQ - Puma - Main construction (20May, 2008) 2 7 2" xfId="37752"/>
    <cellStyle name="T_SUPOR2806-2_Du toan BONFIGLIOLI-071126_HUNG_BOQ - Puma - Main construction (20May, 2008) 2 8" xfId="34152"/>
    <cellStyle name="T_SUPOR2806-2_Du toan BONFIGLIOLI-071126_HUNG_BOQ - Puma - Main construction (20May, 2008) 2 8 2" xfId="2922"/>
    <cellStyle name="T_SUPOR2806-2_Du toan BONFIGLIOLI-071126_HUNG_BOQ - Puma - Main construction (20May, 2008) 3" xfId="37754"/>
    <cellStyle name="T_SUPOR2806-2_Du toan BONFIGLIOLI-071126_HUNG_BOQ - Puma - Main construction (20May, 2008) 3 2" xfId="31025"/>
    <cellStyle name="T_SUPOR2806-2_Du toan BONFIGLIOLI-071126_HUNG_BOQ - Puma - Main construction (20May, 2008) 3 2 2" xfId="25388"/>
    <cellStyle name="T_SUPOR2806-2_Du toan BONFIGLIOLI-071126_HUNG_BOQ - Puma - Main construction (20May, 2008) 3 2 2 2" xfId="25391"/>
    <cellStyle name="T_SUPOR2806-2_Du toan BONFIGLIOLI-071126_HUNG_BOQ - Puma - Main construction (20May, 2008) 3 2 3" xfId="25393"/>
    <cellStyle name="T_SUPOR2806-2_Du toan BONFIGLIOLI-071126_HUNG_BOQ - Puma - Main construction (20May, 2008) 3 2 3 2" xfId="25395"/>
    <cellStyle name="T_SUPOR2806-2_Du toan BONFIGLIOLI-071126_HUNG_BOQ - Puma - Main construction (20May, 2008) 3 2 4" xfId="25397"/>
    <cellStyle name="T_SUPOR2806-2_Du toan BONFIGLIOLI-071126_HUNG_BOQ - Puma - Main construction (20May, 2008) 3 2 4 2" xfId="361"/>
    <cellStyle name="T_SUPOR2806-2_Du toan BONFIGLIOLI-071126_HUNG_BOQ - Puma - Main construction (20May, 2008) 3 2 5" xfId="37755"/>
    <cellStyle name="T_SUPOR2806-2_Du toan BONFIGLIOLI-071126_HUNG_BOQ - Puma - Main construction (20May, 2008) 3 2 5 2" xfId="37756"/>
    <cellStyle name="T_SUPOR2806-2_Du toan BONFIGLIOLI-071126_HUNG_BOQ - Puma - Main construction (20May, 2008) 3 2 6" xfId="37757"/>
    <cellStyle name="T_SUPOR2806-2_Du toan BONFIGLIOLI-071126_HUNG_BOQ - Puma - Main construction (20May, 2008) 3 2 6 2" xfId="37758"/>
    <cellStyle name="T_SUPOR2806-2_Du toan BONFIGLIOLI-071126_HUNG_BOQ - Puma - Main construction (20May, 2008) 3 2 7" xfId="37759"/>
    <cellStyle name="T_SUPOR2806-2_Du toan BONFIGLIOLI-071126_HUNG_BOQ - Puma - Main construction (20May, 2008) 3 3" xfId="31028"/>
    <cellStyle name="T_SUPOR2806-2_Du toan BONFIGLIOLI-071126_HUNG_BOQ - Puma - Main construction (20May, 2008) 3 3 2" xfId="23612"/>
    <cellStyle name="T_SUPOR2806-2_Du toan BONFIGLIOLI-071126_HUNG_BOQ - Puma - Main construction (20May, 2008) 3 3 2 2" xfId="23618"/>
    <cellStyle name="T_SUPOR2806-2_Du toan BONFIGLIOLI-071126_HUNG_BOQ - Puma - Main construction (20May, 2008) 3 3 3" xfId="23624"/>
    <cellStyle name="T_SUPOR2806-2_Du toan BONFIGLIOLI-071126_HUNG_BOQ - Puma - Main construction (20May, 2008) 3 3 3 2" xfId="855"/>
    <cellStyle name="T_SUPOR2806-2_Du toan BONFIGLIOLI-071126_HUNG_BOQ - Puma - Main construction (20May, 2008) 3 3 4" xfId="37760"/>
    <cellStyle name="T_SUPOR2806-2_Du toan BONFIGLIOLI-071126_HUNG_BOQ - Puma - Main construction (20May, 2008) 3 3 4 2" xfId="11804"/>
    <cellStyle name="T_SUPOR2806-2_Du toan BONFIGLIOLI-071126_HUNG_BOQ - Puma - Main construction (20May, 2008) 3 3 5" xfId="37762"/>
    <cellStyle name="T_SUPOR2806-2_Du toan BONFIGLIOLI-071126_HUNG_BOQ - Puma - Main construction (20May, 2008) 3 3 5 2" xfId="34662"/>
    <cellStyle name="T_SUPOR2806-2_Du toan BONFIGLIOLI-071126_HUNG_BOQ - Puma - Main construction (20May, 2008) 3 3 6" xfId="1190"/>
    <cellStyle name="T_SUPOR2806-2_Du toan BONFIGLIOLI-071126_HUNG_BOQ - Puma - Main construction (20May, 2008) 3 3 6 2" xfId="37764"/>
    <cellStyle name="T_SUPOR2806-2_Du toan BONFIGLIOLI-071126_HUNG_BOQ - Puma - Main construction (20May, 2008) 3 3 7" xfId="37766"/>
    <cellStyle name="T_SUPOR2806-2_Du toan BONFIGLIOLI-071126_HUNG_BOQ - Puma - Main construction (20May, 2008) 3 4" xfId="22246"/>
    <cellStyle name="T_SUPOR2806-2_Du toan BONFIGLIOLI-071126_HUNG_BOQ - Puma - Main construction (20May, 2008) 3 4 2" xfId="23638"/>
    <cellStyle name="T_SUPOR2806-2_Du toan BONFIGLIOLI-071126_HUNG_BOQ - Puma - Main construction (20May, 2008) 3 5" xfId="37768"/>
    <cellStyle name="T_SUPOR2806-2_Du toan BONFIGLIOLI-071126_HUNG_BOQ - Puma - Main construction (20May, 2008) 3 5 2" xfId="25404"/>
    <cellStyle name="T_SUPOR2806-2_Du toan BONFIGLIOLI-071126_HUNG_BOQ - Puma - Main construction (20May, 2008) 3 6" xfId="37769"/>
    <cellStyle name="T_SUPOR2806-2_Du toan BONFIGLIOLI-071126_HUNG_BOQ - Puma - Main construction (20May, 2008) 3 6 2" xfId="37771"/>
    <cellStyle name="T_SUPOR2806-2_Du toan BONFIGLIOLI-071126_HUNG_BOQ - Puma - Main construction (20May, 2008) 3 7" xfId="37772"/>
    <cellStyle name="T_SUPOR2806-2_Du toan BONFIGLIOLI-071126_HUNG_BOQ - Puma - Main construction (20May, 2008) 3 7 2" xfId="37773"/>
    <cellStyle name="T_SUPOR2806-2_Du toan BONFIGLIOLI-071126_HUNG_BOQ - Puma - Main construction (20May, 2008) 3 8" xfId="34158"/>
    <cellStyle name="T_SUPOR2806-2_Du toan BONFIGLIOLI-071126_HUNG_BOQ - Puma - Main construction (20May, 2008) 3 8 2" xfId="37774"/>
    <cellStyle name="T_SUPOR2806-2_Du toan BONFIGLIOLI-071126_HUNG_BOQ - Puma - Main construction (20May, 2008) 4" xfId="37775"/>
    <cellStyle name="T_SUPOR2806-2_Du toan BONFIGLIOLI-071126_HUNG_BOQ - Puma - Main construction (20May, 2008) 4 2" xfId="37776"/>
    <cellStyle name="T_SUPOR2806-2_Du toan BONFIGLIOLI-071126_HUNG_BOQ - Puma - Main construction (20May, 2008) 4 2 2" xfId="16273"/>
    <cellStyle name="T_SUPOR2806-2_Du toan BONFIGLIOLI-071126_HUNG_BOQ - Puma - Main construction (20May, 2008) 4 3" xfId="37777"/>
    <cellStyle name="T_SUPOR2806-2_Du toan BONFIGLIOLI-071126_HUNG_BOQ - Puma - Main construction (20May, 2008) 4 3 2" xfId="37778"/>
    <cellStyle name="T_SUPOR2806-2_Du toan BONFIGLIOLI-071126_HUNG_BOQ - Puma - Main construction (20May, 2008) 4 4" xfId="19411"/>
    <cellStyle name="T_SUPOR2806-2_Du toan BONFIGLIOLI-071126_HUNG_BOQ - Puma - Main construction (20May, 2008) 4 4 2" xfId="31440"/>
    <cellStyle name="T_SUPOR2806-2_Du toan BONFIGLIOLI-071126_HUNG_BOQ - Puma - Main construction (20May, 2008) 4 5" xfId="37779"/>
    <cellStyle name="T_SUPOR2806-2_Du toan BONFIGLIOLI-071126_HUNG_BOQ - Puma - Main construction (20May, 2008) 4 5 2" xfId="273"/>
    <cellStyle name="T_SUPOR2806-2_Du toan BONFIGLIOLI-071126_HUNG_BOQ - Puma - Main construction (20May, 2008) 4 6" xfId="37780"/>
    <cellStyle name="T_SUPOR2806-2_Du toan BONFIGLIOLI-071126_HUNG_BOQ - Puma - Main construction (20May, 2008) 4 6 2" xfId="37782"/>
    <cellStyle name="T_SUPOR2806-2_Du toan BONFIGLIOLI-071126_HUNG_BOQ - Puma - Main construction (20May, 2008) 4 7" xfId="37783"/>
    <cellStyle name="T_SUPOR2806-2_Du toan BONFIGLIOLI-071126_HUNG_BOQ - Puma - Main construction (20May, 2008) 5" xfId="37784"/>
    <cellStyle name="T_SUPOR2806-2_Du toan BONFIGLIOLI-071126_HUNG_BOQ - Puma - Main construction (20May, 2008) 5 2" xfId="37785"/>
    <cellStyle name="T_SUPOR2806-2_Du toan BONFIGLIOLI-071126_HUNG_BOQ - Puma - Main construction (20May, 2008) 5 2 2" xfId="12832"/>
    <cellStyle name="T_SUPOR2806-2_Du toan BONFIGLIOLI-071126_HUNG_BOQ - Puma - Main construction (20May, 2008) 5 3" xfId="37786"/>
    <cellStyle name="T_SUPOR2806-2_Du toan BONFIGLIOLI-071126_HUNG_BOQ - Puma - Main construction (20May, 2008) 5 3 2" xfId="37787"/>
    <cellStyle name="T_SUPOR2806-2_Du toan BONFIGLIOLI-071126_HUNG_BOQ - Puma - Main construction (20May, 2008) 5 4" xfId="22249"/>
    <cellStyle name="T_SUPOR2806-2_Du toan BONFIGLIOLI-071126_HUNG_BOQ - Puma - Main construction (20May, 2008) 5 4 2" xfId="1881"/>
    <cellStyle name="T_SUPOR2806-2_Du toan BONFIGLIOLI-071126_HUNG_BOQ - Puma - Main construction (20May, 2008) 5 5" xfId="37788"/>
    <cellStyle name="T_SUPOR2806-2_Du toan BONFIGLIOLI-071126_HUNG_BOQ - Puma - Main construction (20May, 2008) 5 5 2" xfId="31469"/>
    <cellStyle name="T_SUPOR2806-2_Du toan BONFIGLIOLI-071126_HUNG_BOQ - Puma - Main construction (20May, 2008) 5 6" xfId="37789"/>
    <cellStyle name="T_SUPOR2806-2_Du toan BONFIGLIOLI-071126_HUNG_BOQ - Puma - Main construction (20May, 2008) 5 6 2" xfId="37791"/>
    <cellStyle name="T_SUPOR2806-2_Du toan BONFIGLIOLI-071126_HUNG_BOQ - Puma - Main construction (20May, 2008) 5 7" xfId="37792"/>
    <cellStyle name="T_SUPOR2806-2_Du toan BONFIGLIOLI-071126_HUNG_BOQ - Puma - Main construction (20May, 2008) 6" xfId="32211"/>
    <cellStyle name="T_SUPOR2806-2_Du toan BONFIGLIOLI-071126_HUNG_BOQ - Puma - Main construction (20May, 2008) 6 2" xfId="37793"/>
    <cellStyle name="T_SUPOR2806-2_Du toan BONFIGLIOLI-071126_HUNG_BOQ - Puma - Main construction (20May, 2008) 6 2 2" xfId="37794"/>
    <cellStyle name="T_SUPOR2806-2_Du toan BONFIGLIOLI-071126_HUNG_BOQ - Puma - Main construction (20May, 2008) 6 3" xfId="37795"/>
    <cellStyle name="T_SUPOR2806-2_Du toan BONFIGLIOLI-071126_HUNG_BOQ - Puma - Main construction (20May, 2008) 6 3 2" xfId="37796"/>
    <cellStyle name="T_SUPOR2806-2_Du toan BONFIGLIOLI-071126_HUNG_BOQ - Puma - Main construction (20May, 2008) 6 4" xfId="22254"/>
    <cellStyle name="T_SUPOR2806-2_Du toan BONFIGLIOLI-071126_HUNG_BOQ - Puma - Main construction (20May, 2008) 6 4 2" xfId="37797"/>
    <cellStyle name="T_SUPOR2806-2_Du toan BONFIGLIOLI-071126_HUNG_BOQ - Puma - Main construction (20May, 2008) 6 5" xfId="25261"/>
    <cellStyle name="T_SUPOR2806-2_Du toan BONFIGLIOLI-071126_HUNG_BOQ - Puma - Main construction (20May, 2008) 6 5 2" xfId="31792"/>
    <cellStyle name="T_SUPOR2806-2_Du toan BONFIGLIOLI-071126_HUNG_BOQ - Puma - Main construction (20May, 2008) 6 6" xfId="27485"/>
    <cellStyle name="T_SUPOR2806-2_Du toan BONFIGLIOLI-071126_HUNG_BOQ - Puma - Main construction (20May, 2008) 6 6 2" xfId="31794"/>
    <cellStyle name="T_SUPOR2806-2_Du toan BONFIGLIOLI-071126_HUNG_BOQ - Puma - Main construction (20May, 2008) 6 7" xfId="31796"/>
    <cellStyle name="T_SUPOR2806-2_Du toan BONFIGLIOLI-071126_HUNG_BOQ - Puma - Main construction (20May, 2008) 7" xfId="37798"/>
    <cellStyle name="T_SUPOR2806-2_Du toan BONFIGLIOLI-071126_HUNG_BOQ - Puma - Main construction (20May, 2008) 7 2" xfId="37799"/>
    <cellStyle name="T_SUPOR2806-2_Du toan BONFIGLIOLI-071126_HUNG_BOQ - Puma - Main construction (20May, 2008) 8" xfId="37800"/>
    <cellStyle name="T_SUPOR2806-2_Du toan BONFIGLIOLI-071126_HUNG_BOQ - Puma - Main construction (20May, 2008) 8 2" xfId="16910"/>
    <cellStyle name="T_SUPOR2806-2_Du toan BONFIGLIOLI-071126_HUNG_BOQ - Puma - Main construction (20May, 2008) 9" xfId="37801"/>
    <cellStyle name="T_SUPOR2806-2_Du toan BONFIGLIOLI-071126_HUNG_BOQ - Puma - Main construction (20May, 2008) 9 2" xfId="16927"/>
    <cellStyle name="T_SUPOR2806-2_Du toan BONFIGLIOLI-071126_HUNG_BOQ - Puma - Main construction (20May, 2008) trinh nop" xfId="37802"/>
    <cellStyle name="T_SUPOR2806-2_Du toan BONFIGLIOLI-071126_HUNG_BOQ - Puma - Main construction (20May, 2008) trinh nop 10" xfId="37803"/>
    <cellStyle name="T_SUPOR2806-2_Du toan BONFIGLIOLI-071126_HUNG_BOQ - Puma - Main construction (20May, 2008) trinh nop 10 2" xfId="5560"/>
    <cellStyle name="T_SUPOR2806-2_Du toan BONFIGLIOLI-071126_HUNG_BOQ - Puma - Main construction (20May, 2008) trinh nop 11" xfId="13986"/>
    <cellStyle name="T_SUPOR2806-2_Du toan BONFIGLIOLI-071126_HUNG_BOQ - Puma - Main construction (20May, 2008) trinh nop 11 2" xfId="5499"/>
    <cellStyle name="T_SUPOR2806-2_Du toan BONFIGLIOLI-071126_HUNG_BOQ - Puma - Main construction (20May, 2008) trinh nop 2" xfId="37804"/>
    <cellStyle name="T_SUPOR2806-2_Du toan BONFIGLIOLI-071126_HUNG_BOQ - Puma - Main construction (20May, 2008) trinh nop 2 2" xfId="5229"/>
    <cellStyle name="T_SUPOR2806-2_Du toan BONFIGLIOLI-071126_HUNG_BOQ - Puma - Main construction (20May, 2008) trinh nop 2 2 2" xfId="37805"/>
    <cellStyle name="T_SUPOR2806-2_Du toan BONFIGLIOLI-071126_HUNG_BOQ - Puma - Main construction (20May, 2008) trinh nop 2 2 2 2" xfId="37807"/>
    <cellStyle name="T_SUPOR2806-2_Du toan BONFIGLIOLI-071126_HUNG_BOQ - Puma - Main construction (20May, 2008) trinh nop 2 2 3" xfId="29821"/>
    <cellStyle name="T_SUPOR2806-2_Du toan BONFIGLIOLI-071126_HUNG_BOQ - Puma - Main construction (20May, 2008) trinh nop 2 2 3 2" xfId="37809"/>
    <cellStyle name="T_SUPOR2806-2_Du toan BONFIGLIOLI-071126_HUNG_BOQ - Puma - Main construction (20May, 2008) trinh nop 2 2 4" xfId="35162"/>
    <cellStyle name="T_SUPOR2806-2_Du toan BONFIGLIOLI-071126_HUNG_BOQ - Puma - Main construction (20May, 2008) trinh nop 2 2 4 2" xfId="35165"/>
    <cellStyle name="T_SUPOR2806-2_Du toan BONFIGLIOLI-071126_HUNG_BOQ - Puma - Main construction (20May, 2008) trinh nop 2 2 5" xfId="3217"/>
    <cellStyle name="T_SUPOR2806-2_Du toan BONFIGLIOLI-071126_HUNG_BOQ - Puma - Main construction (20May, 2008) trinh nop 2 2 5 2" xfId="35174"/>
    <cellStyle name="T_SUPOR2806-2_Du toan BONFIGLIOLI-071126_HUNG_BOQ - Puma - Main construction (20May, 2008) trinh nop 2 2 6" xfId="35181"/>
    <cellStyle name="T_SUPOR2806-2_Du toan BONFIGLIOLI-071126_HUNG_BOQ - Puma - Main construction (20May, 2008) trinh nop 2 2 6 2" xfId="35183"/>
    <cellStyle name="T_SUPOR2806-2_Du toan BONFIGLIOLI-071126_HUNG_BOQ - Puma - Main construction (20May, 2008) trinh nop 2 2 7" xfId="35185"/>
    <cellStyle name="T_SUPOR2806-2_Du toan BONFIGLIOLI-071126_HUNG_BOQ - Puma - Main construction (20May, 2008) trinh nop 2 3" xfId="37811"/>
    <cellStyle name="T_SUPOR2806-2_Du toan BONFIGLIOLI-071126_HUNG_BOQ - Puma - Main construction (20May, 2008) trinh nop 2 3 2" xfId="37812"/>
    <cellStyle name="T_SUPOR2806-2_Du toan BONFIGLIOLI-071126_HUNG_BOQ - Puma - Main construction (20May, 2008) trinh nop 2 3 2 2" xfId="6403"/>
    <cellStyle name="T_SUPOR2806-2_Du toan BONFIGLIOLI-071126_HUNG_BOQ - Puma - Main construction (20May, 2008) trinh nop 2 3 3" xfId="29824"/>
    <cellStyle name="T_SUPOR2806-2_Du toan BONFIGLIOLI-071126_HUNG_BOQ - Puma - Main construction (20May, 2008) trinh nop 2 3 3 2" xfId="37814"/>
    <cellStyle name="T_SUPOR2806-2_Du toan BONFIGLIOLI-071126_HUNG_BOQ - Puma - Main construction (20May, 2008) trinh nop 2 3 4" xfId="35190"/>
    <cellStyle name="T_SUPOR2806-2_Du toan BONFIGLIOLI-071126_HUNG_BOQ - Puma - Main construction (20May, 2008) trinh nop 2 3 4 2" xfId="2311"/>
    <cellStyle name="T_SUPOR2806-2_Du toan BONFIGLIOLI-071126_HUNG_BOQ - Puma - Main construction (20May, 2008) trinh nop 2 3 5" xfId="11356"/>
    <cellStyle name="T_SUPOR2806-2_Du toan BONFIGLIOLI-071126_HUNG_BOQ - Puma - Main construction (20May, 2008) trinh nop 2 3 5 2" xfId="35193"/>
    <cellStyle name="T_SUPOR2806-2_Du toan BONFIGLIOLI-071126_HUNG_BOQ - Puma - Main construction (20May, 2008) trinh nop 2 3 6" xfId="35195"/>
    <cellStyle name="T_SUPOR2806-2_Du toan BONFIGLIOLI-071126_HUNG_BOQ - Puma - Main construction (20May, 2008) trinh nop 2 3 6 2" xfId="35197"/>
    <cellStyle name="T_SUPOR2806-2_Du toan BONFIGLIOLI-071126_HUNG_BOQ - Puma - Main construction (20May, 2008) trinh nop 2 3 7" xfId="35199"/>
    <cellStyle name="T_SUPOR2806-2_Du toan BONFIGLIOLI-071126_HUNG_BOQ - Puma - Main construction (20May, 2008) trinh nop 2 4" xfId="37816"/>
    <cellStyle name="T_SUPOR2806-2_Du toan BONFIGLIOLI-071126_HUNG_BOQ - Puma - Main construction (20May, 2008) trinh nop 2 4 2" xfId="37817"/>
    <cellStyle name="T_SUPOR2806-2_Du toan BONFIGLIOLI-071126_HUNG_BOQ - Puma - Main construction (20May, 2008) trinh nop 2 5" xfId="37818"/>
    <cellStyle name="T_SUPOR2806-2_Du toan BONFIGLIOLI-071126_HUNG_BOQ - Puma - Main construction (20May, 2008) trinh nop 2 5 2" xfId="37819"/>
    <cellStyle name="T_SUPOR2806-2_Du toan BONFIGLIOLI-071126_HUNG_BOQ - Puma - Main construction (20May, 2008) trinh nop 2 6" xfId="26063"/>
    <cellStyle name="T_SUPOR2806-2_Du toan BONFIGLIOLI-071126_HUNG_BOQ - Puma - Main construction (20May, 2008) trinh nop 2 6 2" xfId="37820"/>
    <cellStyle name="T_SUPOR2806-2_Du toan BONFIGLIOLI-071126_HUNG_BOQ - Puma - Main construction (20May, 2008) trinh nop 2 7" xfId="37821"/>
    <cellStyle name="T_SUPOR2806-2_Du toan BONFIGLIOLI-071126_HUNG_BOQ - Puma - Main construction (20May, 2008) trinh nop 2 7 2" xfId="37822"/>
    <cellStyle name="T_SUPOR2806-2_Du toan BONFIGLIOLI-071126_HUNG_BOQ - Puma - Main construction (20May, 2008) trinh nop 2 8" xfId="37823"/>
    <cellStyle name="T_SUPOR2806-2_Du toan BONFIGLIOLI-071126_HUNG_BOQ - Puma - Main construction (20May, 2008) trinh nop 2 8 2" xfId="37824"/>
    <cellStyle name="T_SUPOR2806-2_Du toan BONFIGLIOLI-071126_HUNG_BOQ - Puma - Main construction (20May, 2008) trinh nop 3" xfId="37825"/>
    <cellStyle name="T_SUPOR2806-2_Du toan BONFIGLIOLI-071126_HUNG_BOQ - Puma - Main construction (20May, 2008) trinh nop 3 2" xfId="8075"/>
    <cellStyle name="T_SUPOR2806-2_Du toan BONFIGLIOLI-071126_HUNG_BOQ - Puma - Main construction (20May, 2008) trinh nop 3 2 2" xfId="37826"/>
    <cellStyle name="T_SUPOR2806-2_Du toan BONFIGLIOLI-071126_HUNG_BOQ - Puma - Main construction (20May, 2008) trinh nop 3 2 2 2" xfId="37828"/>
    <cellStyle name="T_SUPOR2806-2_Du toan BONFIGLIOLI-071126_HUNG_BOQ - Puma - Main construction (20May, 2008) trinh nop 3 2 3" xfId="5247"/>
    <cellStyle name="T_SUPOR2806-2_Du toan BONFIGLIOLI-071126_HUNG_BOQ - Puma - Main construction (20May, 2008) trinh nop 3 2 3 2" xfId="37830"/>
    <cellStyle name="T_SUPOR2806-2_Du toan BONFIGLIOLI-071126_HUNG_BOQ - Puma - Main construction (20May, 2008) trinh nop 3 2 4" xfId="37832"/>
    <cellStyle name="T_SUPOR2806-2_Du toan BONFIGLIOLI-071126_HUNG_BOQ - Puma - Main construction (20May, 2008) trinh nop 3 2 4 2" xfId="5640"/>
    <cellStyle name="T_SUPOR2806-2_Du toan BONFIGLIOLI-071126_HUNG_BOQ - Puma - Main construction (20May, 2008) trinh nop 3 2 5" xfId="8985"/>
    <cellStyle name="T_SUPOR2806-2_Du toan BONFIGLIOLI-071126_HUNG_BOQ - Puma - Main construction (20May, 2008) trinh nop 3 2 5 2" xfId="8988"/>
    <cellStyle name="T_SUPOR2806-2_Du toan BONFIGLIOLI-071126_HUNG_BOQ - Puma - Main construction (20May, 2008) trinh nop 3 2 6" xfId="37834"/>
    <cellStyle name="T_SUPOR2806-2_Du toan BONFIGLIOLI-071126_HUNG_BOQ - Puma - Main construction (20May, 2008) trinh nop 3 2 6 2" xfId="37835"/>
    <cellStyle name="T_SUPOR2806-2_Du toan BONFIGLIOLI-071126_HUNG_BOQ - Puma - Main construction (20May, 2008) trinh nop 3 2 7" xfId="37836"/>
    <cellStyle name="T_SUPOR2806-2_Du toan BONFIGLIOLI-071126_HUNG_BOQ - Puma - Main construction (20May, 2008) trinh nop 3 3" xfId="37837"/>
    <cellStyle name="T_SUPOR2806-2_Du toan BONFIGLIOLI-071126_HUNG_BOQ - Puma - Main construction (20May, 2008) trinh nop 3 3 2" xfId="37838"/>
    <cellStyle name="T_SUPOR2806-2_Du toan BONFIGLIOLI-071126_HUNG_BOQ - Puma - Main construction (20May, 2008) trinh nop 3 3 2 2" xfId="6923"/>
    <cellStyle name="T_SUPOR2806-2_Du toan BONFIGLIOLI-071126_HUNG_BOQ - Puma - Main construction (20May, 2008) trinh nop 3 3 3" xfId="29834"/>
    <cellStyle name="T_SUPOR2806-2_Du toan BONFIGLIOLI-071126_HUNG_BOQ - Puma - Main construction (20May, 2008) trinh nop 3 3 3 2" xfId="37840"/>
    <cellStyle name="T_SUPOR2806-2_Du toan BONFIGLIOLI-071126_HUNG_BOQ - Puma - Main construction (20May, 2008) trinh nop 3 3 4" xfId="37842"/>
    <cellStyle name="T_SUPOR2806-2_Du toan BONFIGLIOLI-071126_HUNG_BOQ - Puma - Main construction (20May, 2008) trinh nop 3 3 4 2" xfId="37844"/>
    <cellStyle name="T_SUPOR2806-2_Du toan BONFIGLIOLI-071126_HUNG_BOQ - Puma - Main construction (20May, 2008) trinh nop 3 3 5" xfId="7051"/>
    <cellStyle name="T_SUPOR2806-2_Du toan BONFIGLIOLI-071126_HUNG_BOQ - Puma - Main construction (20May, 2008) trinh nop 3 3 5 2" xfId="3477"/>
    <cellStyle name="T_SUPOR2806-2_Du toan BONFIGLIOLI-071126_HUNG_BOQ - Puma - Main construction (20May, 2008) trinh nop 3 3 6" xfId="7046"/>
    <cellStyle name="T_SUPOR2806-2_Du toan BONFIGLIOLI-071126_HUNG_BOQ - Puma - Main construction (20May, 2008) trinh nop 3 3 6 2" xfId="37845"/>
    <cellStyle name="T_SUPOR2806-2_Du toan BONFIGLIOLI-071126_HUNG_BOQ - Puma - Main construction (20May, 2008) trinh nop 3 3 7" xfId="37846"/>
    <cellStyle name="T_SUPOR2806-2_Du toan BONFIGLIOLI-071126_HUNG_BOQ - Puma - Main construction (20May, 2008) trinh nop 3 4" xfId="37847"/>
    <cellStyle name="T_SUPOR2806-2_Du toan BONFIGLIOLI-071126_HUNG_BOQ - Puma - Main construction (20May, 2008) trinh nop 3 4 2" xfId="37848"/>
    <cellStyle name="T_SUPOR2806-2_Du toan BONFIGLIOLI-071126_HUNG_BOQ - Puma - Main construction (20May, 2008) trinh nop 3 5" xfId="37849"/>
    <cellStyle name="T_SUPOR2806-2_Du toan BONFIGLIOLI-071126_HUNG_BOQ - Puma - Main construction (20May, 2008) trinh nop 3 5 2" xfId="37850"/>
    <cellStyle name="T_SUPOR2806-2_Du toan BONFIGLIOLI-071126_HUNG_BOQ - Puma - Main construction (20May, 2008) trinh nop 3 6" xfId="26069"/>
    <cellStyle name="T_SUPOR2806-2_Du toan BONFIGLIOLI-071126_HUNG_BOQ - Puma - Main construction (20May, 2008) trinh nop 3 6 2" xfId="32783"/>
    <cellStyle name="T_SUPOR2806-2_Du toan BONFIGLIOLI-071126_HUNG_BOQ - Puma - Main construction (20May, 2008) trinh nop 3 7" xfId="25474"/>
    <cellStyle name="T_SUPOR2806-2_Du toan BONFIGLIOLI-071126_HUNG_BOQ - Puma - Main construction (20May, 2008) trinh nop 3 7 2" xfId="25479"/>
    <cellStyle name="T_SUPOR2806-2_Du toan BONFIGLIOLI-071126_HUNG_BOQ - Puma - Main construction (20May, 2008) trinh nop 3 8" xfId="18997"/>
    <cellStyle name="T_SUPOR2806-2_Du toan BONFIGLIOLI-071126_HUNG_BOQ - Puma - Main construction (20May, 2008) trinh nop 3 8 2" xfId="25484"/>
    <cellStyle name="T_SUPOR2806-2_Du toan BONFIGLIOLI-071126_HUNG_BOQ - Puma - Main construction (20May, 2008) trinh nop 4" xfId="37851"/>
    <cellStyle name="T_SUPOR2806-2_Du toan BONFIGLIOLI-071126_HUNG_BOQ - Puma - Main construction (20May, 2008) trinh nop 4 2" xfId="19984"/>
    <cellStyle name="T_SUPOR2806-2_Du toan BONFIGLIOLI-071126_HUNG_BOQ - Puma - Main construction (20May, 2008) trinh nop 4 2 2" xfId="19988"/>
    <cellStyle name="T_SUPOR2806-2_Du toan BONFIGLIOLI-071126_HUNG_BOQ - Puma - Main construction (20May, 2008) trinh nop 4 3" xfId="19991"/>
    <cellStyle name="T_SUPOR2806-2_Du toan BONFIGLIOLI-071126_HUNG_BOQ - Puma - Main construction (20May, 2008) trinh nop 4 3 2" xfId="19993"/>
    <cellStyle name="T_SUPOR2806-2_Du toan BONFIGLIOLI-071126_HUNG_BOQ - Puma - Main construction (20May, 2008) trinh nop 4 4" xfId="24398"/>
    <cellStyle name="T_SUPOR2806-2_Du toan BONFIGLIOLI-071126_HUNG_BOQ - Puma - Main construction (20May, 2008) trinh nop 4 4 2" xfId="2604"/>
    <cellStyle name="T_SUPOR2806-2_Du toan BONFIGLIOLI-071126_HUNG_BOQ - Puma - Main construction (20May, 2008) trinh nop 4 5" xfId="24400"/>
    <cellStyle name="T_SUPOR2806-2_Du toan BONFIGLIOLI-071126_HUNG_BOQ - Puma - Main construction (20May, 2008) trinh nop 4 5 2" xfId="11748"/>
    <cellStyle name="T_SUPOR2806-2_Du toan BONFIGLIOLI-071126_HUNG_BOQ - Puma - Main construction (20May, 2008) trinh nop 4 6" xfId="20440"/>
    <cellStyle name="T_SUPOR2806-2_Du toan BONFIGLIOLI-071126_HUNG_BOQ - Puma - Main construction (20May, 2008) trinh nop 4 6 2" xfId="19707"/>
    <cellStyle name="T_SUPOR2806-2_Du toan BONFIGLIOLI-071126_HUNG_BOQ - Puma - Main construction (20May, 2008) trinh nop 4 7" xfId="25502"/>
    <cellStyle name="T_SUPOR2806-2_Du toan BONFIGLIOLI-071126_HUNG_BOQ - Puma - Main construction (20May, 2008) trinh nop 5" xfId="37852"/>
    <cellStyle name="T_SUPOR2806-2_Du toan BONFIGLIOLI-071126_HUNG_BOQ - Puma - Main construction (20May, 2008) trinh nop 5 2" xfId="20038"/>
    <cellStyle name="T_SUPOR2806-2_Du toan BONFIGLIOLI-071126_HUNG_BOQ - Puma - Main construction (20May, 2008) trinh nop 5 2 2" xfId="233"/>
    <cellStyle name="T_SUPOR2806-2_Du toan BONFIGLIOLI-071126_HUNG_BOQ - Puma - Main construction (20May, 2008) trinh nop 5 3" xfId="20042"/>
    <cellStyle name="T_SUPOR2806-2_Du toan BONFIGLIOLI-071126_HUNG_BOQ - Puma - Main construction (20May, 2008) trinh nop 5 3 2" xfId="7028"/>
    <cellStyle name="T_SUPOR2806-2_Du toan BONFIGLIOLI-071126_HUNG_BOQ - Puma - Main construction (20May, 2008) trinh nop 5 4" xfId="37853"/>
    <cellStyle name="T_SUPOR2806-2_Du toan BONFIGLIOLI-071126_HUNG_BOQ - Puma - Main construction (20May, 2008) trinh nop 5 4 2" xfId="37854"/>
    <cellStyle name="T_SUPOR2806-2_Du toan BONFIGLIOLI-071126_HUNG_BOQ - Puma - Main construction (20May, 2008) trinh nop 5 5" xfId="37855"/>
    <cellStyle name="T_SUPOR2806-2_Du toan BONFIGLIOLI-071126_HUNG_BOQ - Puma - Main construction (20May, 2008) trinh nop 5 5 2" xfId="37856"/>
    <cellStyle name="T_SUPOR2806-2_Du toan BONFIGLIOLI-071126_HUNG_BOQ - Puma - Main construction (20May, 2008) trinh nop 5 6" xfId="37857"/>
    <cellStyle name="T_SUPOR2806-2_Du toan BONFIGLIOLI-071126_HUNG_BOQ - Puma - Main construction (20May, 2008) trinh nop 5 6 2" xfId="37859"/>
    <cellStyle name="T_SUPOR2806-2_Du toan BONFIGLIOLI-071126_HUNG_BOQ - Puma - Main construction (20May, 2008) trinh nop 5 7" xfId="25535"/>
    <cellStyle name="T_SUPOR2806-2_Du toan BONFIGLIOLI-071126_HUNG_BOQ - Puma - Main construction (20May, 2008) trinh nop 6" xfId="18007"/>
    <cellStyle name="T_SUPOR2806-2_Du toan BONFIGLIOLI-071126_HUNG_BOQ - Puma - Main construction (20May, 2008) trinh nop 6 2" xfId="20056"/>
    <cellStyle name="T_SUPOR2806-2_Du toan BONFIGLIOLI-071126_HUNG_BOQ - Puma - Main construction (20May, 2008) trinh nop 6 2 2" xfId="37860"/>
    <cellStyle name="T_SUPOR2806-2_Du toan BONFIGLIOLI-071126_HUNG_BOQ - Puma - Main construction (20May, 2008) trinh nop 6 3" xfId="37861"/>
    <cellStyle name="T_SUPOR2806-2_Du toan BONFIGLIOLI-071126_HUNG_BOQ - Puma - Main construction (20May, 2008) trinh nop 6 3 2" xfId="37862"/>
    <cellStyle name="T_SUPOR2806-2_Du toan BONFIGLIOLI-071126_HUNG_BOQ - Puma - Main construction (20May, 2008) trinh nop 6 4" xfId="37863"/>
    <cellStyle name="T_SUPOR2806-2_Du toan BONFIGLIOLI-071126_HUNG_BOQ - Puma - Main construction (20May, 2008) trinh nop 6 4 2" xfId="37864"/>
    <cellStyle name="T_SUPOR2806-2_Du toan BONFIGLIOLI-071126_HUNG_BOQ - Puma - Main construction (20May, 2008) trinh nop 6 5" xfId="37865"/>
    <cellStyle name="T_SUPOR2806-2_Du toan BONFIGLIOLI-071126_HUNG_BOQ - Puma - Main construction (20May, 2008) trinh nop 6 5 2" xfId="37866"/>
    <cellStyle name="T_SUPOR2806-2_Du toan BONFIGLIOLI-071126_HUNG_BOQ - Puma - Main construction (20May, 2008) trinh nop 6 6" xfId="37867"/>
    <cellStyle name="T_SUPOR2806-2_Du toan BONFIGLIOLI-071126_HUNG_BOQ - Puma - Main construction (20May, 2008) trinh nop 6 6 2" xfId="37869"/>
    <cellStyle name="T_SUPOR2806-2_Du toan BONFIGLIOLI-071126_HUNG_BOQ - Puma - Main construction (20May, 2008) trinh nop 6 7" xfId="25553"/>
    <cellStyle name="T_SUPOR2806-2_Du toan BONFIGLIOLI-071126_HUNG_BOQ - Puma - Main construction (20May, 2008) trinh nop 7" xfId="14096"/>
    <cellStyle name="T_SUPOR2806-2_Du toan BONFIGLIOLI-071126_HUNG_BOQ - Puma - Main construction (20May, 2008) trinh nop 7 2" xfId="20075"/>
    <cellStyle name="T_SUPOR2806-2_Du toan BONFIGLIOLI-071126_HUNG_BOQ - Puma - Main construction (20May, 2008) trinh nop 8" xfId="37870"/>
    <cellStyle name="T_SUPOR2806-2_Du toan BONFIGLIOLI-071126_HUNG_BOQ - Puma - Main construction (20May, 2008) trinh nop 8 2" xfId="20098"/>
    <cellStyle name="T_SUPOR2806-2_Du toan BONFIGLIOLI-071126_HUNG_BOQ - Puma - Main construction (20May, 2008) trinh nop 9" xfId="37871"/>
    <cellStyle name="T_SUPOR2806-2_Du toan BONFIGLIOLI-071126_HUNG_BOQ - Puma - Main construction (20May, 2008) trinh nop 9 2" xfId="37872"/>
    <cellStyle name="T_SUPOR2806-2_Du toan BONFIGLIOLI-071126_HUNG_BOQ-Puma-Rev 1 (29May, 2008)-Final" xfId="37426"/>
    <cellStyle name="T_SUPOR2806-2_Du toan BONFIGLIOLI-071126_HUNG_BOQ-Puma-Rev 1 (29May, 2008)-Final 10" xfId="37873"/>
    <cellStyle name="T_SUPOR2806-2_Du toan BONFIGLIOLI-071126_HUNG_BOQ-Puma-Rev 1 (29May, 2008)-Final 10 2" xfId="37874"/>
    <cellStyle name="T_SUPOR2806-2_Du toan BONFIGLIOLI-071126_HUNG_BOQ-Puma-Rev 1 (29May, 2008)-Final 11" xfId="37875"/>
    <cellStyle name="T_SUPOR2806-2_Du toan BONFIGLIOLI-071126_HUNG_BOQ-Puma-Rev 1 (29May, 2008)-Final 11 2" xfId="37876"/>
    <cellStyle name="T_SUPOR2806-2_Du toan BONFIGLIOLI-071126_HUNG_BOQ-Puma-Rev 1 (29May, 2008)-Final 2" xfId="37877"/>
    <cellStyle name="T_SUPOR2806-2_Du toan BONFIGLIOLI-071126_HUNG_BOQ-Puma-Rev 1 (29May, 2008)-Final 2 2" xfId="37878"/>
    <cellStyle name="T_SUPOR2806-2_Du toan BONFIGLIOLI-071126_HUNG_BOQ-Puma-Rev 1 (29May, 2008)-Final 2 2 2" xfId="37879"/>
    <cellStyle name="T_SUPOR2806-2_Du toan BONFIGLIOLI-071126_HUNG_BOQ-Puma-Rev 1 (29May, 2008)-Final 2 2 2 2" xfId="37880"/>
    <cellStyle name="T_SUPOR2806-2_Du toan BONFIGLIOLI-071126_HUNG_BOQ-Puma-Rev 1 (29May, 2008)-Final 2 2 3" xfId="37881"/>
    <cellStyle name="T_SUPOR2806-2_Du toan BONFIGLIOLI-071126_HUNG_BOQ-Puma-Rev 1 (29May, 2008)-Final 2 2 3 2" xfId="37882"/>
    <cellStyle name="T_SUPOR2806-2_Du toan BONFIGLIOLI-071126_HUNG_BOQ-Puma-Rev 1 (29May, 2008)-Final 2 2 4" xfId="37883"/>
    <cellStyle name="T_SUPOR2806-2_Du toan BONFIGLIOLI-071126_HUNG_BOQ-Puma-Rev 1 (29May, 2008)-Final 2 2 4 2" xfId="37884"/>
    <cellStyle name="T_SUPOR2806-2_Du toan BONFIGLIOLI-071126_HUNG_BOQ-Puma-Rev 1 (29May, 2008)-Final 2 2 5" xfId="37885"/>
    <cellStyle name="T_SUPOR2806-2_Du toan BONFIGLIOLI-071126_HUNG_BOQ-Puma-Rev 1 (29May, 2008)-Final 2 2 5 2" xfId="37886"/>
    <cellStyle name="T_SUPOR2806-2_Du toan BONFIGLIOLI-071126_HUNG_BOQ-Puma-Rev 1 (29May, 2008)-Final 2 2 6" xfId="37887"/>
    <cellStyle name="T_SUPOR2806-2_Du toan BONFIGLIOLI-071126_HUNG_BOQ-Puma-Rev 1 (29May, 2008)-Final 2 2 6 2" xfId="37888"/>
    <cellStyle name="T_SUPOR2806-2_Du toan BONFIGLIOLI-071126_HUNG_BOQ-Puma-Rev 1 (29May, 2008)-Final 2 2 7" xfId="37890"/>
    <cellStyle name="T_SUPOR2806-2_Du toan BONFIGLIOLI-071126_HUNG_BOQ-Puma-Rev 1 (29May, 2008)-Final 2 3" xfId="37891"/>
    <cellStyle name="T_SUPOR2806-2_Du toan BONFIGLIOLI-071126_HUNG_BOQ-Puma-Rev 1 (29May, 2008)-Final 2 3 2" xfId="37892"/>
    <cellStyle name="T_SUPOR2806-2_Du toan BONFIGLIOLI-071126_HUNG_BOQ-Puma-Rev 1 (29May, 2008)-Final 2 3 2 2" xfId="37893"/>
    <cellStyle name="T_SUPOR2806-2_Du toan BONFIGLIOLI-071126_HUNG_BOQ-Puma-Rev 1 (29May, 2008)-Final 2 3 3" xfId="37894"/>
    <cellStyle name="T_SUPOR2806-2_Du toan BONFIGLIOLI-071126_HUNG_BOQ-Puma-Rev 1 (29May, 2008)-Final 2 3 3 2" xfId="37895"/>
    <cellStyle name="T_SUPOR2806-2_Du toan BONFIGLIOLI-071126_HUNG_BOQ-Puma-Rev 1 (29May, 2008)-Final 2 3 4" xfId="37896"/>
    <cellStyle name="T_SUPOR2806-2_Du toan BONFIGLIOLI-071126_HUNG_BOQ-Puma-Rev 1 (29May, 2008)-Final 2 3 4 2" xfId="4076"/>
    <cellStyle name="T_SUPOR2806-2_Du toan BONFIGLIOLI-071126_HUNG_BOQ-Puma-Rev 1 (29May, 2008)-Final 2 3 5" xfId="7412"/>
    <cellStyle name="T_SUPOR2806-2_Du toan BONFIGLIOLI-071126_HUNG_BOQ-Puma-Rev 1 (29May, 2008)-Final 2 3 5 2" xfId="4992"/>
    <cellStyle name="T_SUPOR2806-2_Du toan BONFIGLIOLI-071126_HUNG_BOQ-Puma-Rev 1 (29May, 2008)-Final 2 3 6" xfId="28986"/>
    <cellStyle name="T_SUPOR2806-2_Du toan BONFIGLIOLI-071126_HUNG_BOQ-Puma-Rev 1 (29May, 2008)-Final 2 3 6 2" xfId="37897"/>
    <cellStyle name="T_SUPOR2806-2_Du toan BONFIGLIOLI-071126_HUNG_BOQ-Puma-Rev 1 (29May, 2008)-Final 2 3 7" xfId="37898"/>
    <cellStyle name="T_SUPOR2806-2_Du toan BONFIGLIOLI-071126_HUNG_BOQ-Puma-Rev 1 (29May, 2008)-Final 2 4" xfId="338"/>
    <cellStyle name="T_SUPOR2806-2_Du toan BONFIGLIOLI-071126_HUNG_BOQ-Puma-Rev 1 (29May, 2008)-Final 2 4 2" xfId="37899"/>
    <cellStyle name="T_SUPOR2806-2_Du toan BONFIGLIOLI-071126_HUNG_BOQ-Puma-Rev 1 (29May, 2008)-Final 2 5" xfId="7980"/>
    <cellStyle name="T_SUPOR2806-2_Du toan BONFIGLIOLI-071126_HUNG_BOQ-Puma-Rev 1 (29May, 2008)-Final 2 5 2" xfId="37900"/>
    <cellStyle name="T_SUPOR2806-2_Du toan BONFIGLIOLI-071126_HUNG_BOQ-Puma-Rev 1 (29May, 2008)-Final 2 6" xfId="37901"/>
    <cellStyle name="T_SUPOR2806-2_Du toan BONFIGLIOLI-071126_HUNG_BOQ-Puma-Rev 1 (29May, 2008)-Final 2 6 2" xfId="37902"/>
    <cellStyle name="T_SUPOR2806-2_Du toan BONFIGLIOLI-071126_HUNG_BOQ-Puma-Rev 1 (29May, 2008)-Final 2 7" xfId="37903"/>
    <cellStyle name="T_SUPOR2806-2_Du toan BONFIGLIOLI-071126_HUNG_BOQ-Puma-Rev 1 (29May, 2008)-Final 2 7 2" xfId="37904"/>
    <cellStyle name="T_SUPOR2806-2_Du toan BONFIGLIOLI-071126_HUNG_BOQ-Puma-Rev 1 (29May, 2008)-Final 2 8" xfId="27250"/>
    <cellStyle name="T_SUPOR2806-2_Du toan BONFIGLIOLI-071126_HUNG_BOQ-Puma-Rev 1 (29May, 2008)-Final 2 8 2" xfId="37905"/>
    <cellStyle name="T_SUPOR2806-2_Du toan BONFIGLIOLI-071126_HUNG_BOQ-Puma-Rev 1 (29May, 2008)-Final 3" xfId="15536"/>
    <cellStyle name="T_SUPOR2806-2_Du toan BONFIGLIOLI-071126_HUNG_BOQ-Puma-Rev 1 (29May, 2008)-Final 3 2" xfId="37906"/>
    <cellStyle name="T_SUPOR2806-2_Du toan BONFIGLIOLI-071126_HUNG_BOQ-Puma-Rev 1 (29May, 2008)-Final 3 2 2" xfId="31703"/>
    <cellStyle name="T_SUPOR2806-2_Du toan BONFIGLIOLI-071126_HUNG_BOQ-Puma-Rev 1 (29May, 2008)-Final 3 2 2 2" xfId="31705"/>
    <cellStyle name="T_SUPOR2806-2_Du toan BONFIGLIOLI-071126_HUNG_BOQ-Puma-Rev 1 (29May, 2008)-Final 3 2 3" xfId="31723"/>
    <cellStyle name="T_SUPOR2806-2_Du toan BONFIGLIOLI-071126_HUNG_BOQ-Puma-Rev 1 (29May, 2008)-Final 3 2 3 2" xfId="31725"/>
    <cellStyle name="T_SUPOR2806-2_Du toan BONFIGLIOLI-071126_HUNG_BOQ-Puma-Rev 1 (29May, 2008)-Final 3 2 4" xfId="31727"/>
    <cellStyle name="T_SUPOR2806-2_Du toan BONFIGLIOLI-071126_HUNG_BOQ-Puma-Rev 1 (29May, 2008)-Final 3 2 4 2" xfId="31729"/>
    <cellStyle name="T_SUPOR2806-2_Du toan BONFIGLIOLI-071126_HUNG_BOQ-Puma-Rev 1 (29May, 2008)-Final 3 2 5" xfId="31731"/>
    <cellStyle name="T_SUPOR2806-2_Du toan BONFIGLIOLI-071126_HUNG_BOQ-Puma-Rev 1 (29May, 2008)-Final 3 2 5 2" xfId="31733"/>
    <cellStyle name="T_SUPOR2806-2_Du toan BONFIGLIOLI-071126_HUNG_BOQ-Puma-Rev 1 (29May, 2008)-Final 3 2 6" xfId="31735"/>
    <cellStyle name="T_SUPOR2806-2_Du toan BONFIGLIOLI-071126_HUNG_BOQ-Puma-Rev 1 (29May, 2008)-Final 3 2 6 2" xfId="31737"/>
    <cellStyle name="T_SUPOR2806-2_Du toan BONFIGLIOLI-071126_HUNG_BOQ-Puma-Rev 1 (29May, 2008)-Final 3 2 7" xfId="31739"/>
    <cellStyle name="T_SUPOR2806-2_Du toan BONFIGLIOLI-071126_HUNG_BOQ-Puma-Rev 1 (29May, 2008)-Final 3 3" xfId="37907"/>
    <cellStyle name="T_SUPOR2806-2_Du toan BONFIGLIOLI-071126_HUNG_BOQ-Puma-Rev 1 (29May, 2008)-Final 3 3 2" xfId="31744"/>
    <cellStyle name="T_SUPOR2806-2_Du toan BONFIGLIOLI-071126_HUNG_BOQ-Puma-Rev 1 (29May, 2008)-Final 3 3 2 2" xfId="31746"/>
    <cellStyle name="T_SUPOR2806-2_Du toan BONFIGLIOLI-071126_HUNG_BOQ-Puma-Rev 1 (29May, 2008)-Final 3 3 3" xfId="31748"/>
    <cellStyle name="T_SUPOR2806-2_Du toan BONFIGLIOLI-071126_HUNG_BOQ-Puma-Rev 1 (29May, 2008)-Final 3 3 3 2" xfId="23770"/>
    <cellStyle name="T_SUPOR2806-2_Du toan BONFIGLIOLI-071126_HUNG_BOQ-Puma-Rev 1 (29May, 2008)-Final 3 3 4" xfId="31750"/>
    <cellStyle name="T_SUPOR2806-2_Du toan BONFIGLIOLI-071126_HUNG_BOQ-Puma-Rev 1 (29May, 2008)-Final 3 3 4 2" xfId="23781"/>
    <cellStyle name="T_SUPOR2806-2_Du toan BONFIGLIOLI-071126_HUNG_BOQ-Puma-Rev 1 (29May, 2008)-Final 3 3 5" xfId="31752"/>
    <cellStyle name="T_SUPOR2806-2_Du toan BONFIGLIOLI-071126_HUNG_BOQ-Puma-Rev 1 (29May, 2008)-Final 3 3 5 2" xfId="23800"/>
    <cellStyle name="T_SUPOR2806-2_Du toan BONFIGLIOLI-071126_HUNG_BOQ-Puma-Rev 1 (29May, 2008)-Final 3 3 6" xfId="31754"/>
    <cellStyle name="T_SUPOR2806-2_Du toan BONFIGLIOLI-071126_HUNG_BOQ-Puma-Rev 1 (29May, 2008)-Final 3 3 6 2" xfId="23821"/>
    <cellStyle name="T_SUPOR2806-2_Du toan BONFIGLIOLI-071126_HUNG_BOQ-Puma-Rev 1 (29May, 2008)-Final 3 3 7" xfId="37909"/>
    <cellStyle name="T_SUPOR2806-2_Du toan BONFIGLIOLI-071126_HUNG_BOQ-Puma-Rev 1 (29May, 2008)-Final 3 4" xfId="3314"/>
    <cellStyle name="T_SUPOR2806-2_Du toan BONFIGLIOLI-071126_HUNG_BOQ-Puma-Rev 1 (29May, 2008)-Final 3 4 2" xfId="31758"/>
    <cellStyle name="T_SUPOR2806-2_Du toan BONFIGLIOLI-071126_HUNG_BOQ-Puma-Rev 1 (29May, 2008)-Final 3 5" xfId="6467"/>
    <cellStyle name="T_SUPOR2806-2_Du toan BONFIGLIOLI-071126_HUNG_BOQ-Puma-Rev 1 (29May, 2008)-Final 3 5 2" xfId="31768"/>
    <cellStyle name="T_SUPOR2806-2_Du toan BONFIGLIOLI-071126_HUNG_BOQ-Puma-Rev 1 (29May, 2008)-Final 3 6" xfId="37910"/>
    <cellStyle name="T_SUPOR2806-2_Du toan BONFIGLIOLI-071126_HUNG_BOQ-Puma-Rev 1 (29May, 2008)-Final 3 6 2" xfId="37911"/>
    <cellStyle name="T_SUPOR2806-2_Du toan BONFIGLIOLI-071126_HUNG_BOQ-Puma-Rev 1 (29May, 2008)-Final 3 7" xfId="37912"/>
    <cellStyle name="T_SUPOR2806-2_Du toan BONFIGLIOLI-071126_HUNG_BOQ-Puma-Rev 1 (29May, 2008)-Final 3 7 2" xfId="13799"/>
    <cellStyle name="T_SUPOR2806-2_Du toan BONFIGLIOLI-071126_HUNG_BOQ-Puma-Rev 1 (29May, 2008)-Final 3 8" xfId="27254"/>
    <cellStyle name="T_SUPOR2806-2_Du toan BONFIGLIOLI-071126_HUNG_BOQ-Puma-Rev 1 (29May, 2008)-Final 3 8 2" xfId="37913"/>
    <cellStyle name="T_SUPOR2806-2_Du toan BONFIGLIOLI-071126_HUNG_BOQ-Puma-Rev 1 (29May, 2008)-Final 4" xfId="37914"/>
    <cellStyle name="T_SUPOR2806-2_Du toan BONFIGLIOLI-071126_HUNG_BOQ-Puma-Rev 1 (29May, 2008)-Final 4 2" xfId="37915"/>
    <cellStyle name="T_SUPOR2806-2_Du toan BONFIGLIOLI-071126_HUNG_BOQ-Puma-Rev 1 (29May, 2008)-Final 4 2 2" xfId="37916"/>
    <cellStyle name="T_SUPOR2806-2_Du toan BONFIGLIOLI-071126_HUNG_BOQ-Puma-Rev 1 (29May, 2008)-Final 4 3" xfId="37917"/>
    <cellStyle name="T_SUPOR2806-2_Du toan BONFIGLIOLI-071126_HUNG_BOQ-Puma-Rev 1 (29May, 2008)-Final 4 3 2" xfId="37919"/>
    <cellStyle name="T_SUPOR2806-2_Du toan BONFIGLIOLI-071126_HUNG_BOQ-Puma-Rev 1 (29May, 2008)-Final 4 4" xfId="8722"/>
    <cellStyle name="T_SUPOR2806-2_Du toan BONFIGLIOLI-071126_HUNG_BOQ-Puma-Rev 1 (29May, 2008)-Final 4 4 2" xfId="37920"/>
    <cellStyle name="T_SUPOR2806-2_Du toan BONFIGLIOLI-071126_HUNG_BOQ-Puma-Rev 1 (29May, 2008)-Final 4 5" xfId="17862"/>
    <cellStyle name="T_SUPOR2806-2_Du toan BONFIGLIOLI-071126_HUNG_BOQ-Puma-Rev 1 (29May, 2008)-Final 4 5 2" xfId="37921"/>
    <cellStyle name="T_SUPOR2806-2_Du toan BONFIGLIOLI-071126_HUNG_BOQ-Puma-Rev 1 (29May, 2008)-Final 4 6" xfId="37922"/>
    <cellStyle name="T_SUPOR2806-2_Du toan BONFIGLIOLI-071126_HUNG_BOQ-Puma-Rev 1 (29May, 2008)-Final 4 6 2" xfId="37923"/>
    <cellStyle name="T_SUPOR2806-2_Du toan BONFIGLIOLI-071126_HUNG_BOQ-Puma-Rev 1 (29May, 2008)-Final 4 7" xfId="37924"/>
    <cellStyle name="T_SUPOR2806-2_Du toan BONFIGLIOLI-071126_HUNG_BOQ-Puma-Rev 1 (29May, 2008)-Final 5" xfId="4030"/>
    <cellStyle name="T_SUPOR2806-2_Du toan BONFIGLIOLI-071126_HUNG_BOQ-Puma-Rev 1 (29May, 2008)-Final 5 2" xfId="37925"/>
    <cellStyle name="T_SUPOR2806-2_Du toan BONFIGLIOLI-071126_HUNG_BOQ-Puma-Rev 1 (29May, 2008)-Final 5 2 2" xfId="37926"/>
    <cellStyle name="T_SUPOR2806-2_Du toan BONFIGLIOLI-071126_HUNG_BOQ-Puma-Rev 1 (29May, 2008)-Final 5 3" xfId="37927"/>
    <cellStyle name="T_SUPOR2806-2_Du toan BONFIGLIOLI-071126_HUNG_BOQ-Puma-Rev 1 (29May, 2008)-Final 5 3 2" xfId="37929"/>
    <cellStyle name="T_SUPOR2806-2_Du toan BONFIGLIOLI-071126_HUNG_BOQ-Puma-Rev 1 (29May, 2008)-Final 5 4" xfId="8727"/>
    <cellStyle name="T_SUPOR2806-2_Du toan BONFIGLIOLI-071126_HUNG_BOQ-Puma-Rev 1 (29May, 2008)-Final 5 4 2" xfId="37930"/>
    <cellStyle name="T_SUPOR2806-2_Du toan BONFIGLIOLI-071126_HUNG_BOQ-Puma-Rev 1 (29May, 2008)-Final 5 5" xfId="17865"/>
    <cellStyle name="T_SUPOR2806-2_Du toan BONFIGLIOLI-071126_HUNG_BOQ-Puma-Rev 1 (29May, 2008)-Final 5 5 2" xfId="37931"/>
    <cellStyle name="T_SUPOR2806-2_Du toan BONFIGLIOLI-071126_HUNG_BOQ-Puma-Rev 1 (29May, 2008)-Final 5 6" xfId="37932"/>
    <cellStyle name="T_SUPOR2806-2_Du toan BONFIGLIOLI-071126_HUNG_BOQ-Puma-Rev 1 (29May, 2008)-Final 5 6 2" xfId="37933"/>
    <cellStyle name="T_SUPOR2806-2_Du toan BONFIGLIOLI-071126_HUNG_BOQ-Puma-Rev 1 (29May, 2008)-Final 5 7" xfId="37934"/>
    <cellStyle name="T_SUPOR2806-2_Du toan BONFIGLIOLI-071126_HUNG_BOQ-Puma-Rev 1 (29May, 2008)-Final 6" xfId="37935"/>
    <cellStyle name="T_SUPOR2806-2_Du toan BONFIGLIOLI-071126_HUNG_BOQ-Puma-Rev 1 (29May, 2008)-Final 6 2" xfId="37936"/>
    <cellStyle name="T_SUPOR2806-2_Du toan BONFIGLIOLI-071126_HUNG_BOQ-Puma-Rev 1 (29May, 2008)-Final 6 2 2" xfId="37937"/>
    <cellStyle name="T_SUPOR2806-2_Du toan BONFIGLIOLI-071126_HUNG_BOQ-Puma-Rev 1 (29May, 2008)-Final 6 3" xfId="37938"/>
    <cellStyle name="T_SUPOR2806-2_Du toan BONFIGLIOLI-071126_HUNG_BOQ-Puma-Rev 1 (29May, 2008)-Final 6 3 2" xfId="37940"/>
    <cellStyle name="T_SUPOR2806-2_Du toan BONFIGLIOLI-071126_HUNG_BOQ-Puma-Rev 1 (29May, 2008)-Final 6 4" xfId="4656"/>
    <cellStyle name="T_SUPOR2806-2_Du toan BONFIGLIOLI-071126_HUNG_BOQ-Puma-Rev 1 (29May, 2008)-Final 6 4 2" xfId="37941"/>
    <cellStyle name="T_SUPOR2806-2_Du toan BONFIGLIOLI-071126_HUNG_BOQ-Puma-Rev 1 (29May, 2008)-Final 6 5" xfId="37942"/>
    <cellStyle name="T_SUPOR2806-2_Du toan BONFIGLIOLI-071126_HUNG_BOQ-Puma-Rev 1 (29May, 2008)-Final 6 5 2" xfId="37943"/>
    <cellStyle name="T_SUPOR2806-2_Du toan BONFIGLIOLI-071126_HUNG_BOQ-Puma-Rev 1 (29May, 2008)-Final 6 6" xfId="37944"/>
    <cellStyle name="T_SUPOR2806-2_Du toan BONFIGLIOLI-071126_HUNG_BOQ-Puma-Rev 1 (29May, 2008)-Final 6 6 2" xfId="37945"/>
    <cellStyle name="T_SUPOR2806-2_Du toan BONFIGLIOLI-071126_HUNG_BOQ-Puma-Rev 1 (29May, 2008)-Final 6 7" xfId="37946"/>
    <cellStyle name="T_SUPOR2806-2_Du toan BONFIGLIOLI-071126_HUNG_BOQ-Puma-Rev 1 (29May, 2008)-Final 7" xfId="33089"/>
    <cellStyle name="T_SUPOR2806-2_Du toan BONFIGLIOLI-071126_HUNG_BOQ-Puma-Rev 1 (29May, 2008)-Final 7 2" xfId="37947"/>
    <cellStyle name="T_SUPOR2806-2_Du toan BONFIGLIOLI-071126_HUNG_BOQ-Puma-Rev 1 (29May, 2008)-Final 8" xfId="37949"/>
    <cellStyle name="T_SUPOR2806-2_Du toan BONFIGLIOLI-071126_HUNG_BOQ-Puma-Rev 1 (29May, 2008)-Final 8 2" xfId="5965"/>
    <cellStyle name="T_SUPOR2806-2_Du toan BONFIGLIOLI-071126_HUNG_BOQ-Puma-Rev 1 (29May, 2008)-Final 9" xfId="29498"/>
    <cellStyle name="T_SUPOR2806-2_Du toan BONFIGLIOLI-071126_HUNG_BOQ-Puma-Rev 1 (29May, 2008)-Final 9 2" xfId="37950"/>
    <cellStyle name="T_SUPOR2806-2_Du toan BONFIGLIOLI-071126_HUNG_BOQ-Puma-Rev 2 (03June, 2008)" xfId="13785"/>
    <cellStyle name="T_SUPOR2806-2_Du toan BONFIGLIOLI-071126_HUNG_BOQ-Puma-Rev 2 (03June, 2008) 10" xfId="33456"/>
    <cellStyle name="T_SUPOR2806-2_Du toan BONFIGLIOLI-071126_HUNG_BOQ-Puma-Rev 2 (03June, 2008) 10 2" xfId="33458"/>
    <cellStyle name="T_SUPOR2806-2_Du toan BONFIGLIOLI-071126_HUNG_BOQ-Puma-Rev 2 (03June, 2008) 11" xfId="33460"/>
    <cellStyle name="T_SUPOR2806-2_Du toan BONFIGLIOLI-071126_HUNG_BOQ-Puma-Rev 2 (03June, 2008) 11 2" xfId="33462"/>
    <cellStyle name="T_SUPOR2806-2_Du toan BONFIGLIOLI-071126_HUNG_BOQ-Puma-Rev 2 (03June, 2008) 2" xfId="1616"/>
    <cellStyle name="T_SUPOR2806-2_Du toan BONFIGLIOLI-071126_HUNG_BOQ-Puma-Rev 2 (03June, 2008) 2 2" xfId="37951"/>
    <cellStyle name="T_SUPOR2806-2_Du toan BONFIGLIOLI-071126_HUNG_BOQ-Puma-Rev 2 (03June, 2008) 2 2 2" xfId="37952"/>
    <cellStyle name="T_SUPOR2806-2_Du toan BONFIGLIOLI-071126_HUNG_BOQ-Puma-Rev 2 (03June, 2008) 2 2 2 2" xfId="37953"/>
    <cellStyle name="T_SUPOR2806-2_Du toan BONFIGLIOLI-071126_HUNG_BOQ-Puma-Rev 2 (03June, 2008) 2 2 3" xfId="28518"/>
    <cellStyle name="T_SUPOR2806-2_Du toan BONFIGLIOLI-071126_HUNG_BOQ-Puma-Rev 2 (03June, 2008) 2 2 3 2" xfId="37954"/>
    <cellStyle name="T_SUPOR2806-2_Du toan BONFIGLIOLI-071126_HUNG_BOQ-Puma-Rev 2 (03June, 2008) 2 2 4" xfId="37955"/>
    <cellStyle name="T_SUPOR2806-2_Du toan BONFIGLIOLI-071126_HUNG_BOQ-Puma-Rev 2 (03June, 2008) 2 2 4 2" xfId="37956"/>
    <cellStyle name="T_SUPOR2806-2_Du toan BONFIGLIOLI-071126_HUNG_BOQ-Puma-Rev 2 (03June, 2008) 2 2 5" xfId="29420"/>
    <cellStyle name="T_SUPOR2806-2_Du toan BONFIGLIOLI-071126_HUNG_BOQ-Puma-Rev 2 (03June, 2008) 2 2 5 2" xfId="7122"/>
    <cellStyle name="T_SUPOR2806-2_Du toan BONFIGLIOLI-071126_HUNG_BOQ-Puma-Rev 2 (03June, 2008) 2 2 6" xfId="37957"/>
    <cellStyle name="T_SUPOR2806-2_Du toan BONFIGLIOLI-071126_HUNG_BOQ-Puma-Rev 2 (03June, 2008) 2 2 6 2" xfId="37958"/>
    <cellStyle name="T_SUPOR2806-2_Du toan BONFIGLIOLI-071126_HUNG_BOQ-Puma-Rev 2 (03June, 2008) 2 2 7" xfId="2764"/>
    <cellStyle name="T_SUPOR2806-2_Du toan BONFIGLIOLI-071126_HUNG_BOQ-Puma-Rev 2 (03June, 2008) 2 3" xfId="37959"/>
    <cellStyle name="T_SUPOR2806-2_Du toan BONFIGLIOLI-071126_HUNG_BOQ-Puma-Rev 2 (03June, 2008) 2 3 2" xfId="37960"/>
    <cellStyle name="T_SUPOR2806-2_Du toan BONFIGLIOLI-071126_HUNG_BOQ-Puma-Rev 2 (03June, 2008) 2 3 2 2" xfId="37961"/>
    <cellStyle name="T_SUPOR2806-2_Du toan BONFIGLIOLI-071126_HUNG_BOQ-Puma-Rev 2 (03June, 2008) 2 3 3" xfId="28520"/>
    <cellStyle name="T_SUPOR2806-2_Du toan BONFIGLIOLI-071126_HUNG_BOQ-Puma-Rev 2 (03June, 2008) 2 3 3 2" xfId="37962"/>
    <cellStyle name="T_SUPOR2806-2_Du toan BONFIGLIOLI-071126_HUNG_BOQ-Puma-Rev 2 (03June, 2008) 2 3 4" xfId="37963"/>
    <cellStyle name="T_SUPOR2806-2_Du toan BONFIGLIOLI-071126_HUNG_BOQ-Puma-Rev 2 (03June, 2008) 2 3 4 2" xfId="37964"/>
    <cellStyle name="T_SUPOR2806-2_Du toan BONFIGLIOLI-071126_HUNG_BOQ-Puma-Rev 2 (03June, 2008) 2 3 5" xfId="29424"/>
    <cellStyle name="T_SUPOR2806-2_Du toan BONFIGLIOLI-071126_HUNG_BOQ-Puma-Rev 2 (03June, 2008) 2 3 5 2" xfId="37965"/>
    <cellStyle name="T_SUPOR2806-2_Du toan BONFIGLIOLI-071126_HUNG_BOQ-Puma-Rev 2 (03June, 2008) 2 3 6" xfId="37966"/>
    <cellStyle name="T_SUPOR2806-2_Du toan BONFIGLIOLI-071126_HUNG_BOQ-Puma-Rev 2 (03June, 2008) 2 3 6 2" xfId="37967"/>
    <cellStyle name="T_SUPOR2806-2_Du toan BONFIGLIOLI-071126_HUNG_BOQ-Puma-Rev 2 (03June, 2008) 2 3 7" xfId="9522"/>
    <cellStyle name="T_SUPOR2806-2_Du toan BONFIGLIOLI-071126_HUNG_BOQ-Puma-Rev 2 (03June, 2008) 2 4" xfId="32771"/>
    <cellStyle name="T_SUPOR2806-2_Du toan BONFIGLIOLI-071126_HUNG_BOQ-Puma-Rev 2 (03June, 2008) 2 4 2" xfId="37968"/>
    <cellStyle name="T_SUPOR2806-2_Du toan BONFIGLIOLI-071126_HUNG_BOQ-Puma-Rev 2 (03June, 2008) 2 5" xfId="5244"/>
    <cellStyle name="T_SUPOR2806-2_Du toan BONFIGLIOLI-071126_HUNG_BOQ-Puma-Rev 2 (03June, 2008) 2 5 2" xfId="8978"/>
    <cellStyle name="T_SUPOR2806-2_Du toan BONFIGLIOLI-071126_HUNG_BOQ-Puma-Rev 2 (03June, 2008) 2 6" xfId="8980"/>
    <cellStyle name="T_SUPOR2806-2_Du toan BONFIGLIOLI-071126_HUNG_BOQ-Puma-Rev 2 (03June, 2008) 2 6 2" xfId="5638"/>
    <cellStyle name="T_SUPOR2806-2_Du toan BONFIGLIOLI-071126_HUNG_BOQ-Puma-Rev 2 (03June, 2008) 2 7" xfId="8982"/>
    <cellStyle name="T_SUPOR2806-2_Du toan BONFIGLIOLI-071126_HUNG_BOQ-Puma-Rev 2 (03June, 2008) 2 7 2" xfId="8990"/>
    <cellStyle name="T_SUPOR2806-2_Du toan BONFIGLIOLI-071126_HUNG_BOQ-Puma-Rev 2 (03June, 2008) 2 8" xfId="8993"/>
    <cellStyle name="T_SUPOR2806-2_Du toan BONFIGLIOLI-071126_HUNG_BOQ-Puma-Rev 2 (03June, 2008) 2 8 2" xfId="8998"/>
    <cellStyle name="T_SUPOR2806-2_Du toan BONFIGLIOLI-071126_HUNG_BOQ-Puma-Rev 2 (03June, 2008) 3" xfId="37969"/>
    <cellStyle name="T_SUPOR2806-2_Du toan BONFIGLIOLI-071126_HUNG_BOQ-Puma-Rev 2 (03June, 2008) 3 2" xfId="37970"/>
    <cellStyle name="T_SUPOR2806-2_Du toan BONFIGLIOLI-071126_HUNG_BOQ-Puma-Rev 2 (03June, 2008) 3 2 2" xfId="37971"/>
    <cellStyle name="T_SUPOR2806-2_Du toan BONFIGLIOLI-071126_HUNG_BOQ-Puma-Rev 2 (03June, 2008) 3 2 2 2" xfId="37972"/>
    <cellStyle name="T_SUPOR2806-2_Du toan BONFIGLIOLI-071126_HUNG_BOQ-Puma-Rev 2 (03June, 2008) 3 2 3" xfId="37973"/>
    <cellStyle name="T_SUPOR2806-2_Du toan BONFIGLIOLI-071126_HUNG_BOQ-Puma-Rev 2 (03June, 2008) 3 2 3 2" xfId="37974"/>
    <cellStyle name="T_SUPOR2806-2_Du toan BONFIGLIOLI-071126_HUNG_BOQ-Puma-Rev 2 (03June, 2008) 3 2 4" xfId="37975"/>
    <cellStyle name="T_SUPOR2806-2_Du toan BONFIGLIOLI-071126_HUNG_BOQ-Puma-Rev 2 (03June, 2008) 3 2 4 2" xfId="37976"/>
    <cellStyle name="T_SUPOR2806-2_Du toan BONFIGLIOLI-071126_HUNG_BOQ-Puma-Rev 2 (03June, 2008) 3 2 5" xfId="29434"/>
    <cellStyle name="T_SUPOR2806-2_Du toan BONFIGLIOLI-071126_HUNG_BOQ-Puma-Rev 2 (03June, 2008) 3 2 5 2" xfId="37977"/>
    <cellStyle name="T_SUPOR2806-2_Du toan BONFIGLIOLI-071126_HUNG_BOQ-Puma-Rev 2 (03June, 2008) 3 2 6" xfId="37978"/>
    <cellStyle name="T_SUPOR2806-2_Du toan BONFIGLIOLI-071126_HUNG_BOQ-Puma-Rev 2 (03June, 2008) 3 2 6 2" xfId="37979"/>
    <cellStyle name="T_SUPOR2806-2_Du toan BONFIGLIOLI-071126_HUNG_BOQ-Puma-Rev 2 (03June, 2008) 3 2 7" xfId="9534"/>
    <cellStyle name="T_SUPOR2806-2_Du toan BONFIGLIOLI-071126_HUNG_BOQ-Puma-Rev 2 (03June, 2008) 3 3" xfId="37980"/>
    <cellStyle name="T_SUPOR2806-2_Du toan BONFIGLIOLI-071126_HUNG_BOQ-Puma-Rev 2 (03June, 2008) 3 3 2" xfId="37981"/>
    <cellStyle name="T_SUPOR2806-2_Du toan BONFIGLIOLI-071126_HUNG_BOQ-Puma-Rev 2 (03June, 2008) 3 3 2 2" xfId="37983"/>
    <cellStyle name="T_SUPOR2806-2_Du toan BONFIGLIOLI-071126_HUNG_BOQ-Puma-Rev 2 (03June, 2008) 3 3 3" xfId="37985"/>
    <cellStyle name="T_SUPOR2806-2_Du toan BONFIGLIOLI-071126_HUNG_BOQ-Puma-Rev 2 (03June, 2008) 3 3 3 2" xfId="37987"/>
    <cellStyle name="T_SUPOR2806-2_Du toan BONFIGLIOLI-071126_HUNG_BOQ-Puma-Rev 2 (03June, 2008) 3 3 4" xfId="37989"/>
    <cellStyle name="T_SUPOR2806-2_Du toan BONFIGLIOLI-071126_HUNG_BOQ-Puma-Rev 2 (03June, 2008) 3 3 4 2" xfId="37990"/>
    <cellStyle name="T_SUPOR2806-2_Du toan BONFIGLIOLI-071126_HUNG_BOQ-Puma-Rev 2 (03June, 2008) 3 3 5" xfId="29438"/>
    <cellStyle name="T_SUPOR2806-2_Du toan BONFIGLIOLI-071126_HUNG_BOQ-Puma-Rev 2 (03June, 2008) 3 3 5 2" xfId="37991"/>
    <cellStyle name="T_SUPOR2806-2_Du toan BONFIGLIOLI-071126_HUNG_BOQ-Puma-Rev 2 (03June, 2008) 3 3 6" xfId="37992"/>
    <cellStyle name="T_SUPOR2806-2_Du toan BONFIGLIOLI-071126_HUNG_BOQ-Puma-Rev 2 (03June, 2008) 3 3 6 2" xfId="35042"/>
    <cellStyle name="T_SUPOR2806-2_Du toan BONFIGLIOLI-071126_HUNG_BOQ-Puma-Rev 2 (03June, 2008) 3 3 7" xfId="7803"/>
    <cellStyle name="T_SUPOR2806-2_Du toan BONFIGLIOLI-071126_HUNG_BOQ-Puma-Rev 2 (03June, 2008) 3 4" xfId="32774"/>
    <cellStyle name="T_SUPOR2806-2_Du toan BONFIGLIOLI-071126_HUNG_BOQ-Puma-Rev 2 (03June, 2008) 3 4 2" xfId="37993"/>
    <cellStyle name="T_SUPOR2806-2_Du toan BONFIGLIOLI-071126_HUNG_BOQ-Puma-Rev 2 (03June, 2008) 3 5" xfId="37995"/>
    <cellStyle name="T_SUPOR2806-2_Du toan BONFIGLIOLI-071126_HUNG_BOQ-Puma-Rev 2 (03June, 2008) 3 5 2" xfId="37996"/>
    <cellStyle name="T_SUPOR2806-2_Du toan BONFIGLIOLI-071126_HUNG_BOQ-Puma-Rev 2 (03June, 2008) 3 6" xfId="37998"/>
    <cellStyle name="T_SUPOR2806-2_Du toan BONFIGLIOLI-071126_HUNG_BOQ-Puma-Rev 2 (03June, 2008) 3 6 2" xfId="37999"/>
    <cellStyle name="T_SUPOR2806-2_Du toan BONFIGLIOLI-071126_HUNG_BOQ-Puma-Rev 2 (03June, 2008) 3 7" xfId="38001"/>
    <cellStyle name="T_SUPOR2806-2_Du toan BONFIGLIOLI-071126_HUNG_BOQ-Puma-Rev 2 (03June, 2008) 3 7 2" xfId="38002"/>
    <cellStyle name="T_SUPOR2806-2_Du toan BONFIGLIOLI-071126_HUNG_BOQ-Puma-Rev 2 (03June, 2008) 3 8" xfId="38004"/>
    <cellStyle name="T_SUPOR2806-2_Du toan BONFIGLIOLI-071126_HUNG_BOQ-Puma-Rev 2 (03June, 2008) 3 8 2" xfId="38006"/>
    <cellStyle name="T_SUPOR2806-2_Du toan BONFIGLIOLI-071126_HUNG_BOQ-Puma-Rev 2 (03June, 2008) 4" xfId="38007"/>
    <cellStyle name="T_SUPOR2806-2_Du toan BONFIGLIOLI-071126_HUNG_BOQ-Puma-Rev 2 (03June, 2008) 4 2" xfId="38008"/>
    <cellStyle name="T_SUPOR2806-2_Du toan BONFIGLIOLI-071126_HUNG_BOQ-Puma-Rev 2 (03June, 2008) 4 2 2" xfId="38009"/>
    <cellStyle name="T_SUPOR2806-2_Du toan BONFIGLIOLI-071126_HUNG_BOQ-Puma-Rev 2 (03June, 2008) 4 3" xfId="38010"/>
    <cellStyle name="T_SUPOR2806-2_Du toan BONFIGLIOLI-071126_HUNG_BOQ-Puma-Rev 2 (03June, 2008) 4 3 2" xfId="38011"/>
    <cellStyle name="T_SUPOR2806-2_Du toan BONFIGLIOLI-071126_HUNG_BOQ-Puma-Rev 2 (03June, 2008) 4 4" xfId="32777"/>
    <cellStyle name="T_SUPOR2806-2_Du toan BONFIGLIOLI-071126_HUNG_BOQ-Puma-Rev 2 (03June, 2008) 4 4 2" xfId="38012"/>
    <cellStyle name="T_SUPOR2806-2_Du toan BONFIGLIOLI-071126_HUNG_BOQ-Puma-Rev 2 (03June, 2008) 4 5" xfId="38013"/>
    <cellStyle name="T_SUPOR2806-2_Du toan BONFIGLIOLI-071126_HUNG_BOQ-Puma-Rev 2 (03June, 2008) 4 5 2" xfId="38014"/>
    <cellStyle name="T_SUPOR2806-2_Du toan BONFIGLIOLI-071126_HUNG_BOQ-Puma-Rev 2 (03June, 2008) 4 6" xfId="38015"/>
    <cellStyle name="T_SUPOR2806-2_Du toan BONFIGLIOLI-071126_HUNG_BOQ-Puma-Rev 2 (03June, 2008) 4 6 2" xfId="8642"/>
    <cellStyle name="T_SUPOR2806-2_Du toan BONFIGLIOLI-071126_HUNG_BOQ-Puma-Rev 2 (03June, 2008) 4 7" xfId="38016"/>
    <cellStyle name="T_SUPOR2806-2_Du toan BONFIGLIOLI-071126_HUNG_BOQ-Puma-Rev 2 (03June, 2008) 5" xfId="38017"/>
    <cellStyle name="T_SUPOR2806-2_Du toan BONFIGLIOLI-071126_HUNG_BOQ-Puma-Rev 2 (03June, 2008) 5 2" xfId="38018"/>
    <cellStyle name="T_SUPOR2806-2_Du toan BONFIGLIOLI-071126_HUNG_BOQ-Puma-Rev 2 (03June, 2008) 5 2 2" xfId="38019"/>
    <cellStyle name="T_SUPOR2806-2_Du toan BONFIGLIOLI-071126_HUNG_BOQ-Puma-Rev 2 (03June, 2008) 5 3" xfId="38020"/>
    <cellStyle name="T_SUPOR2806-2_Du toan BONFIGLIOLI-071126_HUNG_BOQ-Puma-Rev 2 (03June, 2008) 5 3 2" xfId="38021"/>
    <cellStyle name="T_SUPOR2806-2_Du toan BONFIGLIOLI-071126_HUNG_BOQ-Puma-Rev 2 (03June, 2008) 5 4" xfId="32781"/>
    <cellStyle name="T_SUPOR2806-2_Du toan BONFIGLIOLI-071126_HUNG_BOQ-Puma-Rev 2 (03June, 2008) 5 4 2" xfId="38022"/>
    <cellStyle name="T_SUPOR2806-2_Du toan BONFIGLIOLI-071126_HUNG_BOQ-Puma-Rev 2 (03June, 2008) 5 5" xfId="2862"/>
    <cellStyle name="T_SUPOR2806-2_Du toan BONFIGLIOLI-071126_HUNG_BOQ-Puma-Rev 2 (03June, 2008) 5 5 2" xfId="38023"/>
    <cellStyle name="T_SUPOR2806-2_Du toan BONFIGLIOLI-071126_HUNG_BOQ-Puma-Rev 2 (03June, 2008) 5 6" xfId="38024"/>
    <cellStyle name="T_SUPOR2806-2_Du toan BONFIGLIOLI-071126_HUNG_BOQ-Puma-Rev 2 (03June, 2008) 5 6 2" xfId="38025"/>
    <cellStyle name="T_SUPOR2806-2_Du toan BONFIGLIOLI-071126_HUNG_BOQ-Puma-Rev 2 (03June, 2008) 5 7" xfId="38027"/>
    <cellStyle name="T_SUPOR2806-2_Du toan BONFIGLIOLI-071126_HUNG_BOQ-Puma-Rev 2 (03June, 2008) 6" xfId="38028"/>
    <cellStyle name="T_SUPOR2806-2_Du toan BONFIGLIOLI-071126_HUNG_BOQ-Puma-Rev 2 (03June, 2008) 6 2" xfId="38029"/>
    <cellStyle name="T_SUPOR2806-2_Du toan BONFIGLIOLI-071126_HUNG_BOQ-Puma-Rev 2 (03June, 2008) 6 2 2" xfId="38030"/>
    <cellStyle name="T_SUPOR2806-2_Du toan BONFIGLIOLI-071126_HUNG_BOQ-Puma-Rev 2 (03June, 2008) 6 3" xfId="38031"/>
    <cellStyle name="T_SUPOR2806-2_Du toan BONFIGLIOLI-071126_HUNG_BOQ-Puma-Rev 2 (03June, 2008) 6 3 2" xfId="38032"/>
    <cellStyle name="T_SUPOR2806-2_Du toan BONFIGLIOLI-071126_HUNG_BOQ-Puma-Rev 2 (03June, 2008) 6 4" xfId="32785"/>
    <cellStyle name="T_SUPOR2806-2_Du toan BONFIGLIOLI-071126_HUNG_BOQ-Puma-Rev 2 (03June, 2008) 6 4 2" xfId="38033"/>
    <cellStyle name="T_SUPOR2806-2_Du toan BONFIGLIOLI-071126_HUNG_BOQ-Puma-Rev 2 (03June, 2008) 6 5" xfId="38034"/>
    <cellStyle name="T_SUPOR2806-2_Du toan BONFIGLIOLI-071126_HUNG_BOQ-Puma-Rev 2 (03June, 2008) 6 5 2" xfId="38035"/>
    <cellStyle name="T_SUPOR2806-2_Du toan BONFIGLIOLI-071126_HUNG_BOQ-Puma-Rev 2 (03June, 2008) 6 6" xfId="3046"/>
    <cellStyle name="T_SUPOR2806-2_Du toan BONFIGLIOLI-071126_HUNG_BOQ-Puma-Rev 2 (03June, 2008) 6 6 2" xfId="38036"/>
    <cellStyle name="T_SUPOR2806-2_Du toan BONFIGLIOLI-071126_HUNG_BOQ-Puma-Rev 2 (03June, 2008) 6 7" xfId="38037"/>
    <cellStyle name="T_SUPOR2806-2_Du toan BONFIGLIOLI-071126_HUNG_BOQ-Puma-Rev 2 (03June, 2008) 7" xfId="38038"/>
    <cellStyle name="T_SUPOR2806-2_Du toan BONFIGLIOLI-071126_HUNG_BOQ-Puma-Rev 2 (03June, 2008) 7 2" xfId="38039"/>
    <cellStyle name="T_SUPOR2806-2_Du toan BONFIGLIOLI-071126_HUNG_BOQ-Puma-Rev 2 (03June, 2008) 8" xfId="38040"/>
    <cellStyle name="T_SUPOR2806-2_Du toan BONFIGLIOLI-071126_HUNG_BOQ-Puma-Rev 2 (03June, 2008) 8 2" xfId="34057"/>
    <cellStyle name="T_SUPOR2806-2_Du toan BONFIGLIOLI-071126_HUNG_BOQ-Puma-Rev 2 (03June, 2008) 9" xfId="38041"/>
    <cellStyle name="T_SUPOR2806-2_Du toan BONFIGLIOLI-071126_HUNG_BOQ-Puma-Rev 2 (03June, 2008) 9 2" xfId="34067"/>
    <cellStyle name="T_SUPOR2806-2_Du toan BONFIGLIOLI-071126_HUNG_BOQ-Puma-Rev 2 (04June, 2008)" xfId="29101"/>
    <cellStyle name="T_SUPOR2806-2_Du toan BONFIGLIOLI-071126_HUNG_BOQ-Puma-Rev 2 (04June, 2008) 10" xfId="38042"/>
    <cellStyle name="T_SUPOR2806-2_Du toan BONFIGLIOLI-071126_HUNG_BOQ-Puma-Rev 2 (04June, 2008) 10 2" xfId="38043"/>
    <cellStyle name="T_SUPOR2806-2_Du toan BONFIGLIOLI-071126_HUNG_BOQ-Puma-Rev 2 (04June, 2008) 11" xfId="38044"/>
    <cellStyle name="T_SUPOR2806-2_Du toan BONFIGLIOLI-071126_HUNG_BOQ-Puma-Rev 2 (04June, 2008) 11 2" xfId="38045"/>
    <cellStyle name="T_SUPOR2806-2_Du toan BONFIGLIOLI-071126_HUNG_BOQ-Puma-Rev 2 (04June, 2008) 2" xfId="38046"/>
    <cellStyle name="T_SUPOR2806-2_Du toan BONFIGLIOLI-071126_HUNG_BOQ-Puma-Rev 2 (04June, 2008) 2 2" xfId="38047"/>
    <cellStyle name="T_SUPOR2806-2_Du toan BONFIGLIOLI-071126_HUNG_BOQ-Puma-Rev 2 (04June, 2008) 2 2 2" xfId="38048"/>
    <cellStyle name="T_SUPOR2806-2_Du toan BONFIGLIOLI-071126_HUNG_BOQ-Puma-Rev 2 (04June, 2008) 2 2 2 2" xfId="38049"/>
    <cellStyle name="T_SUPOR2806-2_Du toan BONFIGLIOLI-071126_HUNG_BOQ-Puma-Rev 2 (04June, 2008) 2 2 3" xfId="38050"/>
    <cellStyle name="T_SUPOR2806-2_Du toan BONFIGLIOLI-071126_HUNG_BOQ-Puma-Rev 2 (04June, 2008) 2 2 3 2" xfId="38051"/>
    <cellStyle name="T_SUPOR2806-2_Du toan BONFIGLIOLI-071126_HUNG_BOQ-Puma-Rev 2 (04June, 2008) 2 2 4" xfId="38052"/>
    <cellStyle name="T_SUPOR2806-2_Du toan BONFIGLIOLI-071126_HUNG_BOQ-Puma-Rev 2 (04June, 2008) 2 2 4 2" xfId="38053"/>
    <cellStyle name="T_SUPOR2806-2_Du toan BONFIGLIOLI-071126_HUNG_BOQ-Puma-Rev 2 (04June, 2008) 2 2 5" xfId="38054"/>
    <cellStyle name="T_SUPOR2806-2_Du toan BONFIGLIOLI-071126_HUNG_BOQ-Puma-Rev 2 (04June, 2008) 2 2 5 2" xfId="38055"/>
    <cellStyle name="T_SUPOR2806-2_Du toan BONFIGLIOLI-071126_HUNG_BOQ-Puma-Rev 2 (04June, 2008) 2 2 6" xfId="38056"/>
    <cellStyle name="T_SUPOR2806-2_Du toan BONFIGLIOLI-071126_HUNG_BOQ-Puma-Rev 2 (04June, 2008) 2 2 6 2" xfId="38057"/>
    <cellStyle name="T_SUPOR2806-2_Du toan BONFIGLIOLI-071126_HUNG_BOQ-Puma-Rev 2 (04June, 2008) 2 2 7" xfId="38058"/>
    <cellStyle name="T_SUPOR2806-2_Du toan BONFIGLIOLI-071126_HUNG_BOQ-Puma-Rev 2 (04June, 2008) 2 3" xfId="38059"/>
    <cellStyle name="T_SUPOR2806-2_Du toan BONFIGLIOLI-071126_HUNG_BOQ-Puma-Rev 2 (04June, 2008) 2 3 2" xfId="10565"/>
    <cellStyle name="T_SUPOR2806-2_Du toan BONFIGLIOLI-071126_HUNG_BOQ-Puma-Rev 2 (04June, 2008) 2 3 2 2" xfId="8543"/>
    <cellStyle name="T_SUPOR2806-2_Du toan BONFIGLIOLI-071126_HUNG_BOQ-Puma-Rev 2 (04June, 2008) 2 3 3" xfId="730"/>
    <cellStyle name="T_SUPOR2806-2_Du toan BONFIGLIOLI-071126_HUNG_BOQ-Puma-Rev 2 (04June, 2008) 2 3 3 2" xfId="3539"/>
    <cellStyle name="T_SUPOR2806-2_Du toan BONFIGLIOLI-071126_HUNG_BOQ-Puma-Rev 2 (04June, 2008) 2 3 4" xfId="10959"/>
    <cellStyle name="T_SUPOR2806-2_Du toan BONFIGLIOLI-071126_HUNG_BOQ-Puma-Rev 2 (04June, 2008) 2 3 4 2" xfId="10961"/>
    <cellStyle name="T_SUPOR2806-2_Du toan BONFIGLIOLI-071126_HUNG_BOQ-Puma-Rev 2 (04June, 2008) 2 3 5" xfId="10968"/>
    <cellStyle name="T_SUPOR2806-2_Du toan BONFIGLIOLI-071126_HUNG_BOQ-Puma-Rev 2 (04June, 2008) 2 3 5 2" xfId="38060"/>
    <cellStyle name="T_SUPOR2806-2_Du toan BONFIGLIOLI-071126_HUNG_BOQ-Puma-Rev 2 (04June, 2008) 2 3 6" xfId="38061"/>
    <cellStyle name="T_SUPOR2806-2_Du toan BONFIGLIOLI-071126_HUNG_BOQ-Puma-Rev 2 (04June, 2008) 2 3 6 2" xfId="38062"/>
    <cellStyle name="T_SUPOR2806-2_Du toan BONFIGLIOLI-071126_HUNG_BOQ-Puma-Rev 2 (04June, 2008) 2 3 7" xfId="38063"/>
    <cellStyle name="T_SUPOR2806-2_Du toan BONFIGLIOLI-071126_HUNG_BOQ-Puma-Rev 2 (04June, 2008) 2 4" xfId="32151"/>
    <cellStyle name="T_SUPOR2806-2_Du toan BONFIGLIOLI-071126_HUNG_BOQ-Puma-Rev 2 (04June, 2008) 2 4 2" xfId="1038"/>
    <cellStyle name="T_SUPOR2806-2_Du toan BONFIGLIOLI-071126_HUNG_BOQ-Puma-Rev 2 (04June, 2008) 2 5" xfId="38064"/>
    <cellStyle name="T_SUPOR2806-2_Du toan BONFIGLIOLI-071126_HUNG_BOQ-Puma-Rev 2 (04June, 2008) 2 5 2" xfId="38066"/>
    <cellStyle name="T_SUPOR2806-2_Du toan BONFIGLIOLI-071126_HUNG_BOQ-Puma-Rev 2 (04June, 2008) 2 6" xfId="38067"/>
    <cellStyle name="T_SUPOR2806-2_Du toan BONFIGLIOLI-071126_HUNG_BOQ-Puma-Rev 2 (04June, 2008) 2 6 2" xfId="38068"/>
    <cellStyle name="T_SUPOR2806-2_Du toan BONFIGLIOLI-071126_HUNG_BOQ-Puma-Rev 2 (04June, 2008) 2 7" xfId="38069"/>
    <cellStyle name="T_SUPOR2806-2_Du toan BONFIGLIOLI-071126_HUNG_BOQ-Puma-Rev 2 (04June, 2008) 2 7 2" xfId="38070"/>
    <cellStyle name="T_SUPOR2806-2_Du toan BONFIGLIOLI-071126_HUNG_BOQ-Puma-Rev 2 (04June, 2008) 2 8" xfId="29975"/>
    <cellStyle name="T_SUPOR2806-2_Du toan BONFIGLIOLI-071126_HUNG_BOQ-Puma-Rev 2 (04June, 2008) 2 8 2" xfId="29977"/>
    <cellStyle name="T_SUPOR2806-2_Du toan BONFIGLIOLI-071126_HUNG_BOQ-Puma-Rev 2 (04June, 2008) 3" xfId="28283"/>
    <cellStyle name="T_SUPOR2806-2_Du toan BONFIGLIOLI-071126_HUNG_BOQ-Puma-Rev 2 (04June, 2008) 3 2" xfId="38071"/>
    <cellStyle name="T_SUPOR2806-2_Du toan BONFIGLIOLI-071126_HUNG_BOQ-Puma-Rev 2 (04June, 2008) 3 2 2" xfId="38072"/>
    <cellStyle name="T_SUPOR2806-2_Du toan BONFIGLIOLI-071126_HUNG_BOQ-Puma-Rev 2 (04June, 2008) 3 2 2 2" xfId="38073"/>
    <cellStyle name="T_SUPOR2806-2_Du toan BONFIGLIOLI-071126_HUNG_BOQ-Puma-Rev 2 (04June, 2008) 3 2 3" xfId="38074"/>
    <cellStyle name="T_SUPOR2806-2_Du toan BONFIGLIOLI-071126_HUNG_BOQ-Puma-Rev 2 (04June, 2008) 3 2 3 2" xfId="38075"/>
    <cellStyle name="T_SUPOR2806-2_Du toan BONFIGLIOLI-071126_HUNG_BOQ-Puma-Rev 2 (04June, 2008) 3 2 4" xfId="38076"/>
    <cellStyle name="T_SUPOR2806-2_Du toan BONFIGLIOLI-071126_HUNG_BOQ-Puma-Rev 2 (04June, 2008) 3 2 4 2" xfId="38077"/>
    <cellStyle name="T_SUPOR2806-2_Du toan BONFIGLIOLI-071126_HUNG_BOQ-Puma-Rev 2 (04June, 2008) 3 2 5" xfId="38078"/>
    <cellStyle name="T_SUPOR2806-2_Du toan BONFIGLIOLI-071126_HUNG_BOQ-Puma-Rev 2 (04June, 2008) 3 2 5 2" xfId="38079"/>
    <cellStyle name="T_SUPOR2806-2_Du toan BONFIGLIOLI-071126_HUNG_BOQ-Puma-Rev 2 (04June, 2008) 3 2 6" xfId="38080"/>
    <cellStyle name="T_SUPOR2806-2_Du toan BONFIGLIOLI-071126_HUNG_BOQ-Puma-Rev 2 (04June, 2008) 3 2 6 2" xfId="38082"/>
    <cellStyle name="T_SUPOR2806-2_Du toan BONFIGLIOLI-071126_HUNG_BOQ-Puma-Rev 2 (04June, 2008) 3 2 7" xfId="38083"/>
    <cellStyle name="T_SUPOR2806-2_Du toan BONFIGLIOLI-071126_HUNG_BOQ-Puma-Rev 2 (04June, 2008) 3 3" xfId="38084"/>
    <cellStyle name="T_SUPOR2806-2_Du toan BONFIGLIOLI-071126_HUNG_BOQ-Puma-Rev 2 (04June, 2008) 3 3 2" xfId="6397"/>
    <cellStyle name="T_SUPOR2806-2_Du toan BONFIGLIOLI-071126_HUNG_BOQ-Puma-Rev 2 (04June, 2008) 3 3 2 2" xfId="10687"/>
    <cellStyle name="T_SUPOR2806-2_Du toan BONFIGLIOLI-071126_HUNG_BOQ-Puma-Rev 2 (04June, 2008) 3 3 3" xfId="10981"/>
    <cellStyle name="T_SUPOR2806-2_Du toan BONFIGLIOLI-071126_HUNG_BOQ-Puma-Rev 2 (04June, 2008) 3 3 3 2" xfId="10741"/>
    <cellStyle name="T_SUPOR2806-2_Du toan BONFIGLIOLI-071126_HUNG_BOQ-Puma-Rev 2 (04June, 2008) 3 3 4" xfId="10983"/>
    <cellStyle name="T_SUPOR2806-2_Du toan BONFIGLIOLI-071126_HUNG_BOQ-Puma-Rev 2 (04June, 2008) 3 3 4 2" xfId="3172"/>
    <cellStyle name="T_SUPOR2806-2_Du toan BONFIGLIOLI-071126_HUNG_BOQ-Puma-Rev 2 (04June, 2008) 3 3 5" xfId="10993"/>
    <cellStyle name="T_SUPOR2806-2_Du toan BONFIGLIOLI-071126_HUNG_BOQ-Puma-Rev 2 (04June, 2008) 3 3 5 2" xfId="38085"/>
    <cellStyle name="T_SUPOR2806-2_Du toan BONFIGLIOLI-071126_HUNG_BOQ-Puma-Rev 2 (04June, 2008) 3 3 6" xfId="38086"/>
    <cellStyle name="T_SUPOR2806-2_Du toan BONFIGLIOLI-071126_HUNG_BOQ-Puma-Rev 2 (04June, 2008) 3 3 6 2" xfId="38088"/>
    <cellStyle name="T_SUPOR2806-2_Du toan BONFIGLIOLI-071126_HUNG_BOQ-Puma-Rev 2 (04June, 2008) 3 3 7" xfId="38090"/>
    <cellStyle name="T_SUPOR2806-2_Du toan BONFIGLIOLI-071126_HUNG_BOQ-Puma-Rev 2 (04June, 2008) 3 4" xfId="32154"/>
    <cellStyle name="T_SUPOR2806-2_Du toan BONFIGLIOLI-071126_HUNG_BOQ-Puma-Rev 2 (04June, 2008) 3 4 2" xfId="6110"/>
    <cellStyle name="T_SUPOR2806-2_Du toan BONFIGLIOLI-071126_HUNG_BOQ-Puma-Rev 2 (04June, 2008) 3 5" xfId="38092"/>
    <cellStyle name="T_SUPOR2806-2_Du toan BONFIGLIOLI-071126_HUNG_BOQ-Puma-Rev 2 (04June, 2008) 3 5 2" xfId="38094"/>
    <cellStyle name="T_SUPOR2806-2_Du toan BONFIGLIOLI-071126_HUNG_BOQ-Puma-Rev 2 (04June, 2008) 3 6" xfId="38095"/>
    <cellStyle name="T_SUPOR2806-2_Du toan BONFIGLIOLI-071126_HUNG_BOQ-Puma-Rev 2 (04June, 2008) 3 6 2" xfId="38096"/>
    <cellStyle name="T_SUPOR2806-2_Du toan BONFIGLIOLI-071126_HUNG_BOQ-Puma-Rev 2 (04June, 2008) 3 7" xfId="38097"/>
    <cellStyle name="T_SUPOR2806-2_Du toan BONFIGLIOLI-071126_HUNG_BOQ-Puma-Rev 2 (04June, 2008) 3 7 2" xfId="38098"/>
    <cellStyle name="T_SUPOR2806-2_Du toan BONFIGLIOLI-071126_HUNG_BOQ-Puma-Rev 2 (04June, 2008) 3 8" xfId="19771"/>
    <cellStyle name="T_SUPOR2806-2_Du toan BONFIGLIOLI-071126_HUNG_BOQ-Puma-Rev 2 (04June, 2008) 3 8 2" xfId="38099"/>
    <cellStyle name="T_SUPOR2806-2_Du toan BONFIGLIOLI-071126_HUNG_BOQ-Puma-Rev 2 (04June, 2008) 4" xfId="38100"/>
    <cellStyle name="T_SUPOR2806-2_Du toan BONFIGLIOLI-071126_HUNG_BOQ-Puma-Rev 2 (04June, 2008) 4 2" xfId="38101"/>
    <cellStyle name="T_SUPOR2806-2_Du toan BONFIGLIOLI-071126_HUNG_BOQ-Puma-Rev 2 (04June, 2008) 4 2 2" xfId="38102"/>
    <cellStyle name="T_SUPOR2806-2_Du toan BONFIGLIOLI-071126_HUNG_BOQ-Puma-Rev 2 (04June, 2008) 4 3" xfId="38103"/>
    <cellStyle name="T_SUPOR2806-2_Du toan BONFIGLIOLI-071126_HUNG_BOQ-Puma-Rev 2 (04June, 2008) 4 3 2" xfId="38104"/>
    <cellStyle name="T_SUPOR2806-2_Du toan BONFIGLIOLI-071126_HUNG_BOQ-Puma-Rev 2 (04June, 2008) 4 4" xfId="16458"/>
    <cellStyle name="T_SUPOR2806-2_Du toan BONFIGLIOLI-071126_HUNG_BOQ-Puma-Rev 2 (04June, 2008) 4 4 2" xfId="38106"/>
    <cellStyle name="T_SUPOR2806-2_Du toan BONFIGLIOLI-071126_HUNG_BOQ-Puma-Rev 2 (04June, 2008) 4 5" xfId="38108"/>
    <cellStyle name="T_SUPOR2806-2_Du toan BONFIGLIOLI-071126_HUNG_BOQ-Puma-Rev 2 (04June, 2008) 4 5 2" xfId="38110"/>
    <cellStyle name="T_SUPOR2806-2_Du toan BONFIGLIOLI-071126_HUNG_BOQ-Puma-Rev 2 (04June, 2008) 4 6" xfId="16477"/>
    <cellStyle name="T_SUPOR2806-2_Du toan BONFIGLIOLI-071126_HUNG_BOQ-Puma-Rev 2 (04June, 2008) 4 6 2" xfId="38112"/>
    <cellStyle name="T_SUPOR2806-2_Du toan BONFIGLIOLI-071126_HUNG_BOQ-Puma-Rev 2 (04June, 2008) 4 7" xfId="38114"/>
    <cellStyle name="T_SUPOR2806-2_Du toan BONFIGLIOLI-071126_HUNG_BOQ-Puma-Rev 2 (04June, 2008) 5" xfId="38115"/>
    <cellStyle name="T_SUPOR2806-2_Du toan BONFIGLIOLI-071126_HUNG_BOQ-Puma-Rev 2 (04June, 2008) 5 2" xfId="38116"/>
    <cellStyle name="T_SUPOR2806-2_Du toan BONFIGLIOLI-071126_HUNG_BOQ-Puma-Rev 2 (04June, 2008) 5 2 2" xfId="38117"/>
    <cellStyle name="T_SUPOR2806-2_Du toan BONFIGLIOLI-071126_HUNG_BOQ-Puma-Rev 2 (04June, 2008) 5 3" xfId="38118"/>
    <cellStyle name="T_SUPOR2806-2_Du toan BONFIGLIOLI-071126_HUNG_BOQ-Puma-Rev 2 (04June, 2008) 5 3 2" xfId="38119"/>
    <cellStyle name="T_SUPOR2806-2_Du toan BONFIGLIOLI-071126_HUNG_BOQ-Puma-Rev 2 (04June, 2008) 5 4" xfId="16515"/>
    <cellStyle name="T_SUPOR2806-2_Du toan BONFIGLIOLI-071126_HUNG_BOQ-Puma-Rev 2 (04June, 2008) 5 4 2" xfId="38120"/>
    <cellStyle name="T_SUPOR2806-2_Du toan BONFIGLIOLI-071126_HUNG_BOQ-Puma-Rev 2 (04June, 2008) 5 5" xfId="38121"/>
    <cellStyle name="T_SUPOR2806-2_Du toan BONFIGLIOLI-071126_HUNG_BOQ-Puma-Rev 2 (04June, 2008) 5 5 2" xfId="38122"/>
    <cellStyle name="T_SUPOR2806-2_Du toan BONFIGLIOLI-071126_HUNG_BOQ-Puma-Rev 2 (04June, 2008) 5 6" xfId="6990"/>
    <cellStyle name="T_SUPOR2806-2_Du toan BONFIGLIOLI-071126_HUNG_BOQ-Puma-Rev 2 (04June, 2008) 5 6 2" xfId="38123"/>
    <cellStyle name="T_SUPOR2806-2_Du toan BONFIGLIOLI-071126_HUNG_BOQ-Puma-Rev 2 (04June, 2008) 5 7" xfId="38124"/>
    <cellStyle name="T_SUPOR2806-2_Du toan BONFIGLIOLI-071126_HUNG_BOQ-Puma-Rev 2 (04June, 2008) 6" xfId="38125"/>
    <cellStyle name="T_SUPOR2806-2_Du toan BONFIGLIOLI-071126_HUNG_BOQ-Puma-Rev 2 (04June, 2008) 6 2" xfId="38126"/>
    <cellStyle name="T_SUPOR2806-2_Du toan BONFIGLIOLI-071126_HUNG_BOQ-Puma-Rev 2 (04June, 2008) 6 2 2" xfId="7005"/>
    <cellStyle name="T_SUPOR2806-2_Du toan BONFIGLIOLI-071126_HUNG_BOQ-Puma-Rev 2 (04June, 2008) 6 3" xfId="38127"/>
    <cellStyle name="T_SUPOR2806-2_Du toan BONFIGLIOLI-071126_HUNG_BOQ-Puma-Rev 2 (04June, 2008) 6 3 2" xfId="38128"/>
    <cellStyle name="T_SUPOR2806-2_Du toan BONFIGLIOLI-071126_HUNG_BOQ-Puma-Rev 2 (04June, 2008) 6 4" xfId="16565"/>
    <cellStyle name="T_SUPOR2806-2_Du toan BONFIGLIOLI-071126_HUNG_BOQ-Puma-Rev 2 (04June, 2008) 6 4 2" xfId="38129"/>
    <cellStyle name="T_SUPOR2806-2_Du toan BONFIGLIOLI-071126_HUNG_BOQ-Puma-Rev 2 (04June, 2008) 6 5" xfId="38130"/>
    <cellStyle name="T_SUPOR2806-2_Du toan BONFIGLIOLI-071126_HUNG_BOQ-Puma-Rev 2 (04June, 2008) 6 5 2" xfId="38131"/>
    <cellStyle name="T_SUPOR2806-2_Du toan BONFIGLIOLI-071126_HUNG_BOQ-Puma-Rev 2 (04June, 2008) 6 6" xfId="4682"/>
    <cellStyle name="T_SUPOR2806-2_Du toan BONFIGLIOLI-071126_HUNG_BOQ-Puma-Rev 2 (04June, 2008) 6 6 2" xfId="38132"/>
    <cellStyle name="T_SUPOR2806-2_Du toan BONFIGLIOLI-071126_HUNG_BOQ-Puma-Rev 2 (04June, 2008) 6 7" xfId="38133"/>
    <cellStyle name="T_SUPOR2806-2_Du toan BONFIGLIOLI-071126_HUNG_BOQ-Puma-Rev 2 (04June, 2008) 7" xfId="12869"/>
    <cellStyle name="T_SUPOR2806-2_Du toan BONFIGLIOLI-071126_HUNG_BOQ-Puma-Rev 2 (04June, 2008) 7 2" xfId="4850"/>
    <cellStyle name="T_SUPOR2806-2_Du toan BONFIGLIOLI-071126_HUNG_BOQ-Puma-Rev 2 (04June, 2008) 8" xfId="38134"/>
    <cellStyle name="T_SUPOR2806-2_Du toan BONFIGLIOLI-071126_HUNG_BOQ-Puma-Rev 2 (04June, 2008) 8 2" xfId="38135"/>
    <cellStyle name="T_SUPOR2806-2_Du toan BONFIGLIOLI-071126_HUNG_BOQ-Puma-Rev 2 (04June, 2008) 9" xfId="10070"/>
    <cellStyle name="T_SUPOR2806-2_Du toan BONFIGLIOLI-071126_HUNG_BOQ-Puma-Rev 2 (04June, 2008) 9 2" xfId="38136"/>
    <cellStyle name="T_SUPOR2806-2_Du toan BONFIGLIOLI-071126_HUNG_BOQ-Puma-Rev 3" xfId="38137"/>
    <cellStyle name="T_SUPOR2806-2_Du toan BONFIGLIOLI-071126_HUNG_BOQ-Puma-Rev 3 10" xfId="26820"/>
    <cellStyle name="T_SUPOR2806-2_Du toan BONFIGLIOLI-071126_HUNG_BOQ-Puma-Rev 3 10 2" xfId="38138"/>
    <cellStyle name="T_SUPOR2806-2_Du toan BONFIGLIOLI-071126_HUNG_BOQ-Puma-Rev 3 11" xfId="38139"/>
    <cellStyle name="T_SUPOR2806-2_Du toan BONFIGLIOLI-071126_HUNG_BOQ-Puma-Rev 3 11 2" xfId="15917"/>
    <cellStyle name="T_SUPOR2806-2_Du toan BONFIGLIOLI-071126_HUNG_BOQ-Puma-Rev 3 2" xfId="38140"/>
    <cellStyle name="T_SUPOR2806-2_Du toan BONFIGLIOLI-071126_HUNG_BOQ-Puma-Rev 3 2 2" xfId="38141"/>
    <cellStyle name="T_SUPOR2806-2_Du toan BONFIGLIOLI-071126_HUNG_BOQ-Puma-Rev 3 2 2 2" xfId="38142"/>
    <cellStyle name="T_SUPOR2806-2_Du toan BONFIGLIOLI-071126_HUNG_BOQ-Puma-Rev 3 2 2 2 2" xfId="38143"/>
    <cellStyle name="T_SUPOR2806-2_Du toan BONFIGLIOLI-071126_HUNG_BOQ-Puma-Rev 3 2 2 3" xfId="38144"/>
    <cellStyle name="T_SUPOR2806-2_Du toan BONFIGLIOLI-071126_HUNG_BOQ-Puma-Rev 3 2 2 3 2" xfId="38145"/>
    <cellStyle name="T_SUPOR2806-2_Du toan BONFIGLIOLI-071126_HUNG_BOQ-Puma-Rev 3 2 2 4" xfId="38146"/>
    <cellStyle name="T_SUPOR2806-2_Du toan BONFIGLIOLI-071126_HUNG_BOQ-Puma-Rev 3 2 2 4 2" xfId="5249"/>
    <cellStyle name="T_SUPOR2806-2_Du toan BONFIGLIOLI-071126_HUNG_BOQ-Puma-Rev 3 2 2 5" xfId="38147"/>
    <cellStyle name="T_SUPOR2806-2_Du toan BONFIGLIOLI-071126_HUNG_BOQ-Puma-Rev 3 2 2 5 2" xfId="38148"/>
    <cellStyle name="T_SUPOR2806-2_Du toan BONFIGLIOLI-071126_HUNG_BOQ-Puma-Rev 3 2 2 6" xfId="38149"/>
    <cellStyle name="T_SUPOR2806-2_Du toan BONFIGLIOLI-071126_HUNG_BOQ-Puma-Rev 3 2 2 6 2" xfId="38151"/>
    <cellStyle name="T_SUPOR2806-2_Du toan BONFIGLIOLI-071126_HUNG_BOQ-Puma-Rev 3 2 2 7" xfId="38152"/>
    <cellStyle name="T_SUPOR2806-2_Du toan BONFIGLIOLI-071126_HUNG_BOQ-Puma-Rev 3 2 3" xfId="38153"/>
    <cellStyle name="T_SUPOR2806-2_Du toan BONFIGLIOLI-071126_HUNG_BOQ-Puma-Rev 3 2 3 2" xfId="35751"/>
    <cellStyle name="T_SUPOR2806-2_Du toan BONFIGLIOLI-071126_HUNG_BOQ-Puma-Rev 3 2 3 2 2" xfId="35753"/>
    <cellStyle name="T_SUPOR2806-2_Du toan BONFIGLIOLI-071126_HUNG_BOQ-Puma-Rev 3 2 3 3" xfId="3232"/>
    <cellStyle name="T_SUPOR2806-2_Du toan BONFIGLIOLI-071126_HUNG_BOQ-Puma-Rev 3 2 3 3 2" xfId="7841"/>
    <cellStyle name="T_SUPOR2806-2_Du toan BONFIGLIOLI-071126_HUNG_BOQ-Puma-Rev 3 2 3 4" xfId="38154"/>
    <cellStyle name="T_SUPOR2806-2_Du toan BONFIGLIOLI-071126_HUNG_BOQ-Puma-Rev 3 2 3 4 2" xfId="38155"/>
    <cellStyle name="T_SUPOR2806-2_Du toan BONFIGLIOLI-071126_HUNG_BOQ-Puma-Rev 3 2 3 5" xfId="38156"/>
    <cellStyle name="T_SUPOR2806-2_Du toan BONFIGLIOLI-071126_HUNG_BOQ-Puma-Rev 3 2 3 5 2" xfId="7670"/>
    <cellStyle name="T_SUPOR2806-2_Du toan BONFIGLIOLI-071126_HUNG_BOQ-Puma-Rev 3 2 3 6" xfId="38157"/>
    <cellStyle name="T_SUPOR2806-2_Du toan BONFIGLIOLI-071126_HUNG_BOQ-Puma-Rev 3 2 3 6 2" xfId="38159"/>
    <cellStyle name="T_SUPOR2806-2_Du toan BONFIGLIOLI-071126_HUNG_BOQ-Puma-Rev 3 2 3 7" xfId="38160"/>
    <cellStyle name="T_SUPOR2806-2_Du toan BONFIGLIOLI-071126_HUNG_BOQ-Puma-Rev 3 2 4" xfId="25459"/>
    <cellStyle name="T_SUPOR2806-2_Du toan BONFIGLIOLI-071126_HUNG_BOQ-Puma-Rev 3 2 4 2" xfId="38161"/>
    <cellStyle name="T_SUPOR2806-2_Du toan BONFIGLIOLI-071126_HUNG_BOQ-Puma-Rev 3 2 5" xfId="38162"/>
    <cellStyle name="T_SUPOR2806-2_Du toan BONFIGLIOLI-071126_HUNG_BOQ-Puma-Rev 3 2 5 2" xfId="38163"/>
    <cellStyle name="T_SUPOR2806-2_Du toan BONFIGLIOLI-071126_HUNG_BOQ-Puma-Rev 3 2 6" xfId="24197"/>
    <cellStyle name="T_SUPOR2806-2_Du toan BONFIGLIOLI-071126_HUNG_BOQ-Puma-Rev 3 2 6 2" xfId="18310"/>
    <cellStyle name="T_SUPOR2806-2_Du toan BONFIGLIOLI-071126_HUNG_BOQ-Puma-Rev 3 2 7" xfId="24203"/>
    <cellStyle name="T_SUPOR2806-2_Du toan BONFIGLIOLI-071126_HUNG_BOQ-Puma-Rev 3 2 7 2" xfId="9973"/>
    <cellStyle name="T_SUPOR2806-2_Du toan BONFIGLIOLI-071126_HUNG_BOQ-Puma-Rev 3 2 8" xfId="24222"/>
    <cellStyle name="T_SUPOR2806-2_Du toan BONFIGLIOLI-071126_HUNG_BOQ-Puma-Rev 3 2 8 2" xfId="24225"/>
    <cellStyle name="T_SUPOR2806-2_Du toan BONFIGLIOLI-071126_HUNG_BOQ-Puma-Rev 3 3" xfId="38164"/>
    <cellStyle name="T_SUPOR2806-2_Du toan BONFIGLIOLI-071126_HUNG_BOQ-Puma-Rev 3 3 2" xfId="38166"/>
    <cellStyle name="T_SUPOR2806-2_Du toan BONFIGLIOLI-071126_HUNG_BOQ-Puma-Rev 3 3 2 2" xfId="38167"/>
    <cellStyle name="T_SUPOR2806-2_Du toan BONFIGLIOLI-071126_HUNG_BOQ-Puma-Rev 3 3 2 2 2" xfId="38168"/>
    <cellStyle name="T_SUPOR2806-2_Du toan BONFIGLIOLI-071126_HUNG_BOQ-Puma-Rev 3 3 2 3" xfId="3002"/>
    <cellStyle name="T_SUPOR2806-2_Du toan BONFIGLIOLI-071126_HUNG_BOQ-Puma-Rev 3 3 2 3 2" xfId="38169"/>
    <cellStyle name="T_SUPOR2806-2_Du toan BONFIGLIOLI-071126_HUNG_BOQ-Puma-Rev 3 3 2 4" xfId="38170"/>
    <cellStyle name="T_SUPOR2806-2_Du toan BONFIGLIOLI-071126_HUNG_BOQ-Puma-Rev 3 3 2 4 2" xfId="38171"/>
    <cellStyle name="T_SUPOR2806-2_Du toan BONFIGLIOLI-071126_HUNG_BOQ-Puma-Rev 3 3 2 5" xfId="35980"/>
    <cellStyle name="T_SUPOR2806-2_Du toan BONFIGLIOLI-071126_HUNG_BOQ-Puma-Rev 3 3 2 5 2" xfId="38172"/>
    <cellStyle name="T_SUPOR2806-2_Du toan BONFIGLIOLI-071126_HUNG_BOQ-Puma-Rev 3 3 2 6" xfId="38173"/>
    <cellStyle name="T_SUPOR2806-2_Du toan BONFIGLIOLI-071126_HUNG_BOQ-Puma-Rev 3 3 2 6 2" xfId="38175"/>
    <cellStyle name="T_SUPOR2806-2_Du toan BONFIGLIOLI-071126_HUNG_BOQ-Puma-Rev 3 3 2 7" xfId="38176"/>
    <cellStyle name="T_SUPOR2806-2_Du toan BONFIGLIOLI-071126_HUNG_BOQ-Puma-Rev 3 3 3" xfId="38177"/>
    <cellStyle name="T_SUPOR2806-2_Du toan BONFIGLIOLI-071126_HUNG_BOQ-Puma-Rev 3 3 3 2" xfId="38178"/>
    <cellStyle name="T_SUPOR2806-2_Du toan BONFIGLIOLI-071126_HUNG_BOQ-Puma-Rev 3 3 3 2 2" xfId="36301"/>
    <cellStyle name="T_SUPOR2806-2_Du toan BONFIGLIOLI-071126_HUNG_BOQ-Puma-Rev 3 3 3 3" xfId="38179"/>
    <cellStyle name="T_SUPOR2806-2_Du toan BONFIGLIOLI-071126_HUNG_BOQ-Puma-Rev 3 3 3 3 2" xfId="36304"/>
    <cellStyle name="T_SUPOR2806-2_Du toan BONFIGLIOLI-071126_HUNG_BOQ-Puma-Rev 3 3 3 4" xfId="38180"/>
    <cellStyle name="T_SUPOR2806-2_Du toan BONFIGLIOLI-071126_HUNG_BOQ-Puma-Rev 3 3 3 4 2" xfId="36311"/>
    <cellStyle name="T_SUPOR2806-2_Du toan BONFIGLIOLI-071126_HUNG_BOQ-Puma-Rev 3 3 3 5" xfId="38181"/>
    <cellStyle name="T_SUPOR2806-2_Du toan BONFIGLIOLI-071126_HUNG_BOQ-Puma-Rev 3 3 3 5 2" xfId="36313"/>
    <cellStyle name="T_SUPOR2806-2_Du toan BONFIGLIOLI-071126_HUNG_BOQ-Puma-Rev 3 3 3 6" xfId="38182"/>
    <cellStyle name="T_SUPOR2806-2_Du toan BONFIGLIOLI-071126_HUNG_BOQ-Puma-Rev 3 3 3 6 2" xfId="2109"/>
    <cellStyle name="T_SUPOR2806-2_Du toan BONFIGLIOLI-071126_HUNG_BOQ-Puma-Rev 3 3 3 7" xfId="38184"/>
    <cellStyle name="T_SUPOR2806-2_Du toan BONFIGLIOLI-071126_HUNG_BOQ-Puma-Rev 3 3 4" xfId="25464"/>
    <cellStyle name="T_SUPOR2806-2_Du toan BONFIGLIOLI-071126_HUNG_BOQ-Puma-Rev 3 3 4 2" xfId="38185"/>
    <cellStyle name="T_SUPOR2806-2_Du toan BONFIGLIOLI-071126_HUNG_BOQ-Puma-Rev 3 3 5" xfId="38186"/>
    <cellStyle name="T_SUPOR2806-2_Du toan BONFIGLIOLI-071126_HUNG_BOQ-Puma-Rev 3 3 5 2" xfId="38187"/>
    <cellStyle name="T_SUPOR2806-2_Du toan BONFIGLIOLI-071126_HUNG_BOQ-Puma-Rev 3 3 6" xfId="24233"/>
    <cellStyle name="T_SUPOR2806-2_Du toan BONFIGLIOLI-071126_HUNG_BOQ-Puma-Rev 3 3 6 2" xfId="17979"/>
    <cellStyle name="T_SUPOR2806-2_Du toan BONFIGLIOLI-071126_HUNG_BOQ-Puma-Rev 3 3 7" xfId="24235"/>
    <cellStyle name="T_SUPOR2806-2_Du toan BONFIGLIOLI-071126_HUNG_BOQ-Puma-Rev 3 3 7 2" xfId="18002"/>
    <cellStyle name="T_SUPOR2806-2_Du toan BONFIGLIOLI-071126_HUNG_BOQ-Puma-Rev 3 3 8" xfId="24237"/>
    <cellStyle name="T_SUPOR2806-2_Du toan BONFIGLIOLI-071126_HUNG_BOQ-Puma-Rev 3 3 8 2" xfId="24239"/>
    <cellStyle name="T_SUPOR2806-2_Du toan BONFIGLIOLI-071126_HUNG_BOQ-Puma-Rev 3 4" xfId="3975"/>
    <cellStyle name="T_SUPOR2806-2_Du toan BONFIGLIOLI-071126_HUNG_BOQ-Puma-Rev 3 4 2" xfId="38188"/>
    <cellStyle name="T_SUPOR2806-2_Du toan BONFIGLIOLI-071126_HUNG_BOQ-Puma-Rev 3 4 2 2" xfId="38189"/>
    <cellStyle name="T_SUPOR2806-2_Du toan BONFIGLIOLI-071126_HUNG_BOQ-Puma-Rev 3 4 3" xfId="38190"/>
    <cellStyle name="T_SUPOR2806-2_Du toan BONFIGLIOLI-071126_HUNG_BOQ-Puma-Rev 3 4 3 2" xfId="38191"/>
    <cellStyle name="T_SUPOR2806-2_Du toan BONFIGLIOLI-071126_HUNG_BOQ-Puma-Rev 3 4 4" xfId="2322"/>
    <cellStyle name="T_SUPOR2806-2_Du toan BONFIGLIOLI-071126_HUNG_BOQ-Puma-Rev 3 4 4 2" xfId="38192"/>
    <cellStyle name="T_SUPOR2806-2_Du toan BONFIGLIOLI-071126_HUNG_BOQ-Puma-Rev 3 4 5" xfId="38194"/>
    <cellStyle name="T_SUPOR2806-2_Du toan BONFIGLIOLI-071126_HUNG_BOQ-Puma-Rev 3 4 5 2" xfId="15271"/>
    <cellStyle name="T_SUPOR2806-2_Du toan BONFIGLIOLI-071126_HUNG_BOQ-Puma-Rev 3 4 6" xfId="24245"/>
    <cellStyle name="T_SUPOR2806-2_Du toan BONFIGLIOLI-071126_HUNG_BOQ-Puma-Rev 3 4 6 2" xfId="18033"/>
    <cellStyle name="T_SUPOR2806-2_Du toan BONFIGLIOLI-071126_HUNG_BOQ-Puma-Rev 3 4 7" xfId="13387"/>
    <cellStyle name="T_SUPOR2806-2_Du toan BONFIGLIOLI-071126_HUNG_BOQ-Puma-Rev 3 5" xfId="38195"/>
    <cellStyle name="T_SUPOR2806-2_Du toan BONFIGLIOLI-071126_HUNG_BOQ-Puma-Rev 3 5 2" xfId="38196"/>
    <cellStyle name="T_SUPOR2806-2_Du toan BONFIGLIOLI-071126_HUNG_BOQ-Puma-Rev 3 5 2 2" xfId="38197"/>
    <cellStyle name="T_SUPOR2806-2_Du toan BONFIGLIOLI-071126_HUNG_BOQ-Puma-Rev 3 5 3" xfId="38198"/>
    <cellStyle name="T_SUPOR2806-2_Du toan BONFIGLIOLI-071126_HUNG_BOQ-Puma-Rev 3 5 3 2" xfId="38199"/>
    <cellStyle name="T_SUPOR2806-2_Du toan BONFIGLIOLI-071126_HUNG_BOQ-Puma-Rev 3 5 4" xfId="29477"/>
    <cellStyle name="T_SUPOR2806-2_Du toan BONFIGLIOLI-071126_HUNG_BOQ-Puma-Rev 3 5 4 2" xfId="38200"/>
    <cellStyle name="T_SUPOR2806-2_Du toan BONFIGLIOLI-071126_HUNG_BOQ-Puma-Rev 3 5 5" xfId="38201"/>
    <cellStyle name="T_SUPOR2806-2_Du toan BONFIGLIOLI-071126_HUNG_BOQ-Puma-Rev 3 5 5 2" xfId="29483"/>
    <cellStyle name="T_SUPOR2806-2_Du toan BONFIGLIOLI-071126_HUNG_BOQ-Puma-Rev 3 5 6" xfId="24249"/>
    <cellStyle name="T_SUPOR2806-2_Du toan BONFIGLIOLI-071126_HUNG_BOQ-Puma-Rev 3 5 6 2" xfId="24254"/>
    <cellStyle name="T_SUPOR2806-2_Du toan BONFIGLIOLI-071126_HUNG_BOQ-Puma-Rev 3 5 7" xfId="24257"/>
    <cellStyle name="T_SUPOR2806-2_Du toan BONFIGLIOLI-071126_HUNG_BOQ-Puma-Rev 3 6" xfId="38202"/>
    <cellStyle name="T_SUPOR2806-2_Du toan BONFIGLIOLI-071126_HUNG_BOQ-Puma-Rev 3 6 2" xfId="38203"/>
    <cellStyle name="T_SUPOR2806-2_Du toan BONFIGLIOLI-071126_HUNG_BOQ-Puma-Rev 3 6 2 2" xfId="38204"/>
    <cellStyle name="T_SUPOR2806-2_Du toan BONFIGLIOLI-071126_HUNG_BOQ-Puma-Rev 3 6 3" xfId="38205"/>
    <cellStyle name="T_SUPOR2806-2_Du toan BONFIGLIOLI-071126_HUNG_BOQ-Puma-Rev 3 6 3 2" xfId="38206"/>
    <cellStyle name="T_SUPOR2806-2_Du toan BONFIGLIOLI-071126_HUNG_BOQ-Puma-Rev 3 6 4" xfId="29501"/>
    <cellStyle name="T_SUPOR2806-2_Du toan BONFIGLIOLI-071126_HUNG_BOQ-Puma-Rev 3 6 4 2" xfId="38207"/>
    <cellStyle name="T_SUPOR2806-2_Du toan BONFIGLIOLI-071126_HUNG_BOQ-Puma-Rev 3 6 5" xfId="38208"/>
    <cellStyle name="T_SUPOR2806-2_Du toan BONFIGLIOLI-071126_HUNG_BOQ-Puma-Rev 3 6 5 2" xfId="38209"/>
    <cellStyle name="T_SUPOR2806-2_Du toan BONFIGLIOLI-071126_HUNG_BOQ-Puma-Rev 3 6 6" xfId="24271"/>
    <cellStyle name="T_SUPOR2806-2_Du toan BONFIGLIOLI-071126_HUNG_BOQ-Puma-Rev 3 6 6 2" xfId="29507"/>
    <cellStyle name="T_SUPOR2806-2_Du toan BONFIGLIOLI-071126_HUNG_BOQ-Puma-Rev 3 6 7" xfId="38210"/>
    <cellStyle name="T_SUPOR2806-2_Du toan BONFIGLIOLI-071126_HUNG_BOQ-Puma-Rev 3 7" xfId="38211"/>
    <cellStyle name="T_SUPOR2806-2_Du toan BONFIGLIOLI-071126_HUNG_BOQ-Puma-Rev 3 7 2" xfId="38213"/>
    <cellStyle name="T_SUPOR2806-2_Du toan BONFIGLIOLI-071126_HUNG_BOQ-Puma-Rev 3 8" xfId="38214"/>
    <cellStyle name="T_SUPOR2806-2_Du toan BONFIGLIOLI-071126_HUNG_BOQ-Puma-Rev 3 8 2" xfId="38215"/>
    <cellStyle name="T_SUPOR2806-2_Du toan BONFIGLIOLI-071126_HUNG_BOQ-Puma-Rev 3 9" xfId="1261"/>
    <cellStyle name="T_SUPOR2806-2_Du toan BONFIGLIOLI-071126_HUNG_BOQ-Puma-Rev 3 9 2" xfId="38216"/>
    <cellStyle name="T_SUPOR2806-2_Du toan BONFIGLIOLI-071126_HUNG_BOQ-Puma-Update (02July, 2008)-R1" xfId="38217"/>
    <cellStyle name="T_SUPOR2806-2_Du toan BONFIGLIOLI-071126_HUNG_BOQ-Puma-Update (02July, 2008)-R1 10" xfId="31355"/>
    <cellStyle name="T_SUPOR2806-2_Du toan BONFIGLIOLI-071126_HUNG_BOQ-Puma-Update (02July, 2008)-R1 10 2" xfId="31357"/>
    <cellStyle name="T_SUPOR2806-2_Du toan BONFIGLIOLI-071126_HUNG_BOQ-Puma-Update (02July, 2008)-R1 11" xfId="31359"/>
    <cellStyle name="T_SUPOR2806-2_Du toan BONFIGLIOLI-071126_HUNG_BOQ-Puma-Update (02July, 2008)-R1 11 2" xfId="31363"/>
    <cellStyle name="T_SUPOR2806-2_Du toan BONFIGLIOLI-071126_HUNG_BOQ-Puma-Update (02July, 2008)-R1 2" xfId="38218"/>
    <cellStyle name="T_SUPOR2806-2_Du toan BONFIGLIOLI-071126_HUNG_BOQ-Puma-Update (02July, 2008)-R1 2 2" xfId="38219"/>
    <cellStyle name="T_SUPOR2806-2_Du toan BONFIGLIOLI-071126_HUNG_BOQ-Puma-Update (02July, 2008)-R1 2 2 2" xfId="25071"/>
    <cellStyle name="T_SUPOR2806-2_Du toan BONFIGLIOLI-071126_HUNG_BOQ-Puma-Update (02July, 2008)-R1 2 2 2 2" xfId="38220"/>
    <cellStyle name="T_SUPOR2806-2_Du toan BONFIGLIOLI-071126_HUNG_BOQ-Puma-Update (02July, 2008)-R1 2 2 3" xfId="22753"/>
    <cellStyle name="T_SUPOR2806-2_Du toan BONFIGLIOLI-071126_HUNG_BOQ-Puma-Update (02July, 2008)-R1 2 2 3 2" xfId="38221"/>
    <cellStyle name="T_SUPOR2806-2_Du toan BONFIGLIOLI-071126_HUNG_BOQ-Puma-Update (02July, 2008)-R1 2 2 4" xfId="38222"/>
    <cellStyle name="T_SUPOR2806-2_Du toan BONFIGLIOLI-071126_HUNG_BOQ-Puma-Update (02July, 2008)-R1 2 2 4 2" xfId="22761"/>
    <cellStyle name="T_SUPOR2806-2_Du toan BONFIGLIOLI-071126_HUNG_BOQ-Puma-Update (02July, 2008)-R1 2 2 5" xfId="38224"/>
    <cellStyle name="T_SUPOR2806-2_Du toan BONFIGLIOLI-071126_HUNG_BOQ-Puma-Update (02July, 2008)-R1 2 2 5 2" xfId="22765"/>
    <cellStyle name="T_SUPOR2806-2_Du toan BONFIGLIOLI-071126_HUNG_BOQ-Puma-Update (02July, 2008)-R1 2 2 6" xfId="21075"/>
    <cellStyle name="T_SUPOR2806-2_Du toan BONFIGLIOLI-071126_HUNG_BOQ-Puma-Update (02July, 2008)-R1 2 2 6 2" xfId="38225"/>
    <cellStyle name="T_SUPOR2806-2_Du toan BONFIGLIOLI-071126_HUNG_BOQ-Puma-Update (02July, 2008)-R1 2 2 7" xfId="38226"/>
    <cellStyle name="T_SUPOR2806-2_Du toan BONFIGLIOLI-071126_HUNG_BOQ-Puma-Update (02July, 2008)-R1 2 3" xfId="38227"/>
    <cellStyle name="T_SUPOR2806-2_Du toan BONFIGLIOLI-071126_HUNG_BOQ-Puma-Update (02July, 2008)-R1 2 3 2" xfId="25084"/>
    <cellStyle name="T_SUPOR2806-2_Du toan BONFIGLIOLI-071126_HUNG_BOQ-Puma-Update (02July, 2008)-R1 2 3 2 2" xfId="38229"/>
    <cellStyle name="T_SUPOR2806-2_Du toan BONFIGLIOLI-071126_HUNG_BOQ-Puma-Update (02July, 2008)-R1 2 3 3" xfId="2213"/>
    <cellStyle name="T_SUPOR2806-2_Du toan BONFIGLIOLI-071126_HUNG_BOQ-Puma-Update (02July, 2008)-R1 2 3 3 2" xfId="38230"/>
    <cellStyle name="T_SUPOR2806-2_Du toan BONFIGLIOLI-071126_HUNG_BOQ-Puma-Update (02July, 2008)-R1 2 3 4" xfId="38231"/>
    <cellStyle name="T_SUPOR2806-2_Du toan BONFIGLIOLI-071126_HUNG_BOQ-Puma-Update (02July, 2008)-R1 2 3 4 2" xfId="38065"/>
    <cellStyle name="T_SUPOR2806-2_Du toan BONFIGLIOLI-071126_HUNG_BOQ-Puma-Update (02July, 2008)-R1 2 3 5" xfId="38233"/>
    <cellStyle name="T_SUPOR2806-2_Du toan BONFIGLIOLI-071126_HUNG_BOQ-Puma-Update (02July, 2008)-R1 2 3 5 2" xfId="38093"/>
    <cellStyle name="T_SUPOR2806-2_Du toan BONFIGLIOLI-071126_HUNG_BOQ-Puma-Update (02July, 2008)-R1 2 3 6" xfId="4894"/>
    <cellStyle name="T_SUPOR2806-2_Du toan BONFIGLIOLI-071126_HUNG_BOQ-Puma-Update (02July, 2008)-R1 2 3 6 2" xfId="38109"/>
    <cellStyle name="T_SUPOR2806-2_Du toan BONFIGLIOLI-071126_HUNG_BOQ-Puma-Update (02July, 2008)-R1 2 3 7" xfId="38234"/>
    <cellStyle name="T_SUPOR2806-2_Du toan BONFIGLIOLI-071126_HUNG_BOQ-Puma-Update (02July, 2008)-R1 2 4" xfId="30954"/>
    <cellStyle name="T_SUPOR2806-2_Du toan BONFIGLIOLI-071126_HUNG_BOQ-Puma-Update (02July, 2008)-R1 2 4 2" xfId="38235"/>
    <cellStyle name="T_SUPOR2806-2_Du toan BONFIGLIOLI-071126_HUNG_BOQ-Puma-Update (02July, 2008)-R1 2 5" xfId="38236"/>
    <cellStyle name="T_SUPOR2806-2_Du toan BONFIGLIOLI-071126_HUNG_BOQ-Puma-Update (02July, 2008)-R1 2 5 2" xfId="38237"/>
    <cellStyle name="T_SUPOR2806-2_Du toan BONFIGLIOLI-071126_HUNG_BOQ-Puma-Update (02July, 2008)-R1 2 6" xfId="27354"/>
    <cellStyle name="T_SUPOR2806-2_Du toan BONFIGLIOLI-071126_HUNG_BOQ-Puma-Update (02July, 2008)-R1 2 6 2" xfId="38238"/>
    <cellStyle name="T_SUPOR2806-2_Du toan BONFIGLIOLI-071126_HUNG_BOQ-Puma-Update (02July, 2008)-R1 2 7" xfId="38239"/>
    <cellStyle name="T_SUPOR2806-2_Du toan BONFIGLIOLI-071126_HUNG_BOQ-Puma-Update (02July, 2008)-R1 2 7 2" xfId="38240"/>
    <cellStyle name="T_SUPOR2806-2_Du toan BONFIGLIOLI-071126_HUNG_BOQ-Puma-Update (02July, 2008)-R1 2 8" xfId="38241"/>
    <cellStyle name="T_SUPOR2806-2_Du toan BONFIGLIOLI-071126_HUNG_BOQ-Puma-Update (02July, 2008)-R1 2 8 2" xfId="38242"/>
    <cellStyle name="T_SUPOR2806-2_Du toan BONFIGLIOLI-071126_HUNG_BOQ-Puma-Update (02July, 2008)-R1 3" xfId="38243"/>
    <cellStyle name="T_SUPOR2806-2_Du toan BONFIGLIOLI-071126_HUNG_BOQ-Puma-Update (02July, 2008)-R1 3 2" xfId="38244"/>
    <cellStyle name="T_SUPOR2806-2_Du toan BONFIGLIOLI-071126_HUNG_BOQ-Puma-Update (02July, 2008)-R1 3 2 2" xfId="25102"/>
    <cellStyle name="T_SUPOR2806-2_Du toan BONFIGLIOLI-071126_HUNG_BOQ-Puma-Update (02July, 2008)-R1 3 2 2 2" xfId="38245"/>
    <cellStyle name="T_SUPOR2806-2_Du toan BONFIGLIOLI-071126_HUNG_BOQ-Puma-Update (02July, 2008)-R1 3 2 3" xfId="38246"/>
    <cellStyle name="T_SUPOR2806-2_Du toan BONFIGLIOLI-071126_HUNG_BOQ-Puma-Update (02July, 2008)-R1 3 2 3 2" xfId="38247"/>
    <cellStyle name="T_SUPOR2806-2_Du toan BONFIGLIOLI-071126_HUNG_BOQ-Puma-Update (02July, 2008)-R1 3 2 4" xfId="38248"/>
    <cellStyle name="T_SUPOR2806-2_Du toan BONFIGLIOLI-071126_HUNG_BOQ-Puma-Update (02July, 2008)-R1 3 2 4 2" xfId="38250"/>
    <cellStyle name="T_SUPOR2806-2_Du toan BONFIGLIOLI-071126_HUNG_BOQ-Puma-Update (02July, 2008)-R1 3 2 5" xfId="17359"/>
    <cellStyle name="T_SUPOR2806-2_Du toan BONFIGLIOLI-071126_HUNG_BOQ-Puma-Update (02July, 2008)-R1 3 2 5 2" xfId="38251"/>
    <cellStyle name="T_SUPOR2806-2_Du toan BONFIGLIOLI-071126_HUNG_BOQ-Puma-Update (02July, 2008)-R1 3 2 6" xfId="38252"/>
    <cellStyle name="T_SUPOR2806-2_Du toan BONFIGLIOLI-071126_HUNG_BOQ-Puma-Update (02July, 2008)-R1 3 2 6 2" xfId="38253"/>
    <cellStyle name="T_SUPOR2806-2_Du toan BONFIGLIOLI-071126_HUNG_BOQ-Puma-Update (02July, 2008)-R1 3 2 7" xfId="38254"/>
    <cellStyle name="T_SUPOR2806-2_Du toan BONFIGLIOLI-071126_HUNG_BOQ-Puma-Update (02July, 2008)-R1 3 3" xfId="26032"/>
    <cellStyle name="T_SUPOR2806-2_Du toan BONFIGLIOLI-071126_HUNG_BOQ-Puma-Update (02July, 2008)-R1 3 3 2" xfId="25110"/>
    <cellStyle name="T_SUPOR2806-2_Du toan BONFIGLIOLI-071126_HUNG_BOQ-Puma-Update (02July, 2008)-R1 3 3 2 2" xfId="38255"/>
    <cellStyle name="T_SUPOR2806-2_Du toan BONFIGLIOLI-071126_HUNG_BOQ-Puma-Update (02July, 2008)-R1 3 3 3" xfId="38256"/>
    <cellStyle name="T_SUPOR2806-2_Du toan BONFIGLIOLI-071126_HUNG_BOQ-Puma-Update (02July, 2008)-R1 3 3 3 2" xfId="38257"/>
    <cellStyle name="T_SUPOR2806-2_Du toan BONFIGLIOLI-071126_HUNG_BOQ-Puma-Update (02July, 2008)-R1 3 3 4" xfId="36957"/>
    <cellStyle name="T_SUPOR2806-2_Du toan BONFIGLIOLI-071126_HUNG_BOQ-Puma-Update (02July, 2008)-R1 3 3 4 2" xfId="36960"/>
    <cellStyle name="T_SUPOR2806-2_Du toan BONFIGLIOLI-071126_HUNG_BOQ-Puma-Update (02July, 2008)-R1 3 3 5" xfId="17362"/>
    <cellStyle name="T_SUPOR2806-2_Du toan BONFIGLIOLI-071126_HUNG_BOQ-Puma-Update (02July, 2008)-R1 3 3 5 2" xfId="36962"/>
    <cellStyle name="T_SUPOR2806-2_Du toan BONFIGLIOLI-071126_HUNG_BOQ-Puma-Update (02July, 2008)-R1 3 3 6" xfId="36964"/>
    <cellStyle name="T_SUPOR2806-2_Du toan BONFIGLIOLI-071126_HUNG_BOQ-Puma-Update (02July, 2008)-R1 3 3 6 2" xfId="36966"/>
    <cellStyle name="T_SUPOR2806-2_Du toan BONFIGLIOLI-071126_HUNG_BOQ-Puma-Update (02July, 2008)-R1 3 3 7" xfId="36968"/>
    <cellStyle name="T_SUPOR2806-2_Du toan BONFIGLIOLI-071126_HUNG_BOQ-Puma-Update (02July, 2008)-R1 3 4" xfId="38258"/>
    <cellStyle name="T_SUPOR2806-2_Du toan BONFIGLIOLI-071126_HUNG_BOQ-Puma-Update (02July, 2008)-R1 3 4 2" xfId="38259"/>
    <cellStyle name="T_SUPOR2806-2_Du toan BONFIGLIOLI-071126_HUNG_BOQ-Puma-Update (02July, 2008)-R1 3 5" xfId="38260"/>
    <cellStyle name="T_SUPOR2806-2_Du toan BONFIGLIOLI-071126_HUNG_BOQ-Puma-Update (02July, 2008)-R1 3 5 2" xfId="38261"/>
    <cellStyle name="T_SUPOR2806-2_Du toan BONFIGLIOLI-071126_HUNG_BOQ-Puma-Update (02July, 2008)-R1 3 6" xfId="27360"/>
    <cellStyle name="T_SUPOR2806-2_Du toan BONFIGLIOLI-071126_HUNG_BOQ-Puma-Update (02July, 2008)-R1 3 6 2" xfId="38262"/>
    <cellStyle name="T_SUPOR2806-2_Du toan BONFIGLIOLI-071126_HUNG_BOQ-Puma-Update (02July, 2008)-R1 3 7" xfId="38263"/>
    <cellStyle name="T_SUPOR2806-2_Du toan BONFIGLIOLI-071126_HUNG_BOQ-Puma-Update (02July, 2008)-R1 3 7 2" xfId="38264"/>
    <cellStyle name="T_SUPOR2806-2_Du toan BONFIGLIOLI-071126_HUNG_BOQ-Puma-Update (02July, 2008)-R1 3 8" xfId="38265"/>
    <cellStyle name="T_SUPOR2806-2_Du toan BONFIGLIOLI-071126_HUNG_BOQ-Puma-Update (02July, 2008)-R1 3 8 2" xfId="38266"/>
    <cellStyle name="T_SUPOR2806-2_Du toan BONFIGLIOLI-071126_HUNG_BOQ-Puma-Update (02July, 2008)-R1 4" xfId="38267"/>
    <cellStyle name="T_SUPOR2806-2_Du toan BONFIGLIOLI-071126_HUNG_BOQ-Puma-Update (02July, 2008)-R1 4 2" xfId="38268"/>
    <cellStyle name="T_SUPOR2806-2_Du toan BONFIGLIOLI-071126_HUNG_BOQ-Puma-Update (02July, 2008)-R1 4 2 2" xfId="38269"/>
    <cellStyle name="T_SUPOR2806-2_Du toan BONFIGLIOLI-071126_HUNG_BOQ-Puma-Update (02July, 2008)-R1 4 3" xfId="26037"/>
    <cellStyle name="T_SUPOR2806-2_Du toan BONFIGLIOLI-071126_HUNG_BOQ-Puma-Update (02July, 2008)-R1 4 3 2" xfId="38270"/>
    <cellStyle name="T_SUPOR2806-2_Du toan BONFIGLIOLI-071126_HUNG_BOQ-Puma-Update (02July, 2008)-R1 4 4" xfId="38271"/>
    <cellStyle name="T_SUPOR2806-2_Du toan BONFIGLIOLI-071126_HUNG_BOQ-Puma-Update (02July, 2008)-R1 4 4 2" xfId="38272"/>
    <cellStyle name="T_SUPOR2806-2_Du toan BONFIGLIOLI-071126_HUNG_BOQ-Puma-Update (02July, 2008)-R1 4 5" xfId="38274"/>
    <cellStyle name="T_SUPOR2806-2_Du toan BONFIGLIOLI-071126_HUNG_BOQ-Puma-Update (02July, 2008)-R1 4 5 2" xfId="38275"/>
    <cellStyle name="T_SUPOR2806-2_Du toan BONFIGLIOLI-071126_HUNG_BOQ-Puma-Update (02July, 2008)-R1 4 6" xfId="27367"/>
    <cellStyle name="T_SUPOR2806-2_Du toan BONFIGLIOLI-071126_HUNG_BOQ-Puma-Update (02July, 2008)-R1 4 6 2" xfId="38276"/>
    <cellStyle name="T_SUPOR2806-2_Du toan BONFIGLIOLI-071126_HUNG_BOQ-Puma-Update (02July, 2008)-R1 4 7" xfId="38277"/>
    <cellStyle name="T_SUPOR2806-2_Du toan BONFIGLIOLI-071126_HUNG_BOQ-Puma-Update (02July, 2008)-R1 5" xfId="12631"/>
    <cellStyle name="T_SUPOR2806-2_Du toan BONFIGLIOLI-071126_HUNG_BOQ-Puma-Update (02July, 2008)-R1 5 2" xfId="38278"/>
    <cellStyle name="T_SUPOR2806-2_Du toan BONFIGLIOLI-071126_HUNG_BOQ-Puma-Update (02July, 2008)-R1 5 2 2" xfId="38279"/>
    <cellStyle name="T_SUPOR2806-2_Du toan BONFIGLIOLI-071126_HUNG_BOQ-Puma-Update (02July, 2008)-R1 5 3" xfId="38280"/>
    <cellStyle name="T_SUPOR2806-2_Du toan BONFIGLIOLI-071126_HUNG_BOQ-Puma-Update (02July, 2008)-R1 5 3 2" xfId="38281"/>
    <cellStyle name="T_SUPOR2806-2_Du toan BONFIGLIOLI-071126_HUNG_BOQ-Puma-Update (02July, 2008)-R1 5 4" xfId="38282"/>
    <cellStyle name="T_SUPOR2806-2_Du toan BONFIGLIOLI-071126_HUNG_BOQ-Puma-Update (02July, 2008)-R1 5 4 2" xfId="34775"/>
    <cellStyle name="T_SUPOR2806-2_Du toan BONFIGLIOLI-071126_HUNG_BOQ-Puma-Update (02July, 2008)-R1 5 5" xfId="38283"/>
    <cellStyle name="T_SUPOR2806-2_Du toan BONFIGLIOLI-071126_HUNG_BOQ-Puma-Update (02July, 2008)-R1 5 5 2" xfId="12654"/>
    <cellStyle name="T_SUPOR2806-2_Du toan BONFIGLIOLI-071126_HUNG_BOQ-Puma-Update (02July, 2008)-R1 5 6" xfId="38284"/>
    <cellStyle name="T_SUPOR2806-2_Du toan BONFIGLIOLI-071126_HUNG_BOQ-Puma-Update (02July, 2008)-R1 5 6 2" xfId="38285"/>
    <cellStyle name="T_SUPOR2806-2_Du toan BONFIGLIOLI-071126_HUNG_BOQ-Puma-Update (02July, 2008)-R1 5 7" xfId="38286"/>
    <cellStyle name="T_SUPOR2806-2_Du toan BONFIGLIOLI-071126_HUNG_BOQ-Puma-Update (02July, 2008)-R1 6" xfId="38287"/>
    <cellStyle name="T_SUPOR2806-2_Du toan BONFIGLIOLI-071126_HUNG_BOQ-Puma-Update (02July, 2008)-R1 6 2" xfId="37747"/>
    <cellStyle name="T_SUPOR2806-2_Du toan BONFIGLIOLI-071126_HUNG_BOQ-Puma-Update (02July, 2008)-R1 6 2 2" xfId="37749"/>
    <cellStyle name="T_SUPOR2806-2_Du toan BONFIGLIOLI-071126_HUNG_BOQ-Puma-Update (02July, 2008)-R1 6 3" xfId="37751"/>
    <cellStyle name="T_SUPOR2806-2_Du toan BONFIGLIOLI-071126_HUNG_BOQ-Puma-Update (02July, 2008)-R1 6 3 2" xfId="37753"/>
    <cellStyle name="T_SUPOR2806-2_Du toan BONFIGLIOLI-071126_HUNG_BOQ-Puma-Update (02July, 2008)-R1 6 4" xfId="34153"/>
    <cellStyle name="T_SUPOR2806-2_Du toan BONFIGLIOLI-071126_HUNG_BOQ-Puma-Update (02July, 2008)-R1 6 4 2" xfId="2923"/>
    <cellStyle name="T_SUPOR2806-2_Du toan BONFIGLIOLI-071126_HUNG_BOQ-Puma-Update (02July, 2008)-R1 6 5" xfId="38288"/>
    <cellStyle name="T_SUPOR2806-2_Du toan BONFIGLIOLI-071126_HUNG_BOQ-Puma-Update (02July, 2008)-R1 6 5 2" xfId="38289"/>
    <cellStyle name="T_SUPOR2806-2_Du toan BONFIGLIOLI-071126_HUNG_BOQ-Puma-Update (02July, 2008)-R1 6 6" xfId="38290"/>
    <cellStyle name="T_SUPOR2806-2_Du toan BONFIGLIOLI-071126_HUNG_BOQ-Puma-Update (02July, 2008)-R1 6 6 2" xfId="2619"/>
    <cellStyle name="T_SUPOR2806-2_Du toan BONFIGLIOLI-071126_HUNG_BOQ-Puma-Update (02July, 2008)-R1 6 7" xfId="38292"/>
    <cellStyle name="T_SUPOR2806-2_Du toan BONFIGLIOLI-071126_HUNG_BOQ-Puma-Update (02July, 2008)-R1 7" xfId="38294"/>
    <cellStyle name="T_SUPOR2806-2_Du toan BONFIGLIOLI-071126_HUNG_BOQ-Puma-Update (02July, 2008)-R1 7 2" xfId="37770"/>
    <cellStyle name="T_SUPOR2806-2_Du toan BONFIGLIOLI-071126_HUNG_BOQ-Puma-Update (02July, 2008)-R1 8" xfId="3937"/>
    <cellStyle name="T_SUPOR2806-2_Du toan BONFIGLIOLI-071126_HUNG_BOQ-Puma-Update (02July, 2008)-R1 8 2" xfId="37781"/>
    <cellStyle name="T_SUPOR2806-2_Du toan BONFIGLIOLI-071126_HUNG_BOQ-Puma-Update (02July, 2008)-R1 9" xfId="38295"/>
    <cellStyle name="T_SUPOR2806-2_Du toan BONFIGLIOLI-071126_HUNG_BOQ-Puma-Update (02July, 2008)-R1 9 2" xfId="37790"/>
    <cellStyle name="T_SUPOR2806-2_Du toan BONFIGLIOLI-071126_puma 16.1" xfId="33809"/>
    <cellStyle name="T_SUPOR2806-2_Du toan BONFIGLIOLI-071126_puma 16.1 10" xfId="38296"/>
    <cellStyle name="T_SUPOR2806-2_Du toan BONFIGLIOLI-071126_puma 16.1 10 2" xfId="38297"/>
    <cellStyle name="T_SUPOR2806-2_Du toan BONFIGLIOLI-071126_puma 16.1 11" xfId="38298"/>
    <cellStyle name="T_SUPOR2806-2_Du toan BONFIGLIOLI-071126_puma 16.1 11 2" xfId="38299"/>
    <cellStyle name="T_SUPOR2806-2_Du toan BONFIGLIOLI-071126_puma 16.1 2" xfId="33813"/>
    <cellStyle name="T_SUPOR2806-2_Du toan BONFIGLIOLI-071126_puma 16.1 2 2" xfId="38300"/>
    <cellStyle name="T_SUPOR2806-2_Du toan BONFIGLIOLI-071126_puma 16.1 2 2 2" xfId="38301"/>
    <cellStyle name="T_SUPOR2806-2_Du toan BONFIGLIOLI-071126_puma 16.1 2 2 2 2" xfId="31605"/>
    <cellStyle name="T_SUPOR2806-2_Du toan BONFIGLIOLI-071126_puma 16.1 2 2 3" xfId="38302"/>
    <cellStyle name="T_SUPOR2806-2_Du toan BONFIGLIOLI-071126_puma 16.1 2 2 3 2" xfId="38303"/>
    <cellStyle name="T_SUPOR2806-2_Du toan BONFIGLIOLI-071126_puma 16.1 2 2 4" xfId="38304"/>
    <cellStyle name="T_SUPOR2806-2_Du toan BONFIGLIOLI-071126_puma 16.1 2 2 4 2" xfId="38305"/>
    <cellStyle name="T_SUPOR2806-2_Du toan BONFIGLIOLI-071126_puma 16.1 2 2 5" xfId="38306"/>
    <cellStyle name="T_SUPOR2806-2_Du toan BONFIGLIOLI-071126_puma 16.1 2 2 5 2" xfId="38307"/>
    <cellStyle name="T_SUPOR2806-2_Du toan BONFIGLIOLI-071126_puma 16.1 2 2 6" xfId="38308"/>
    <cellStyle name="T_SUPOR2806-2_Du toan BONFIGLIOLI-071126_puma 16.1 2 2 6 2" xfId="38309"/>
    <cellStyle name="T_SUPOR2806-2_Du toan BONFIGLIOLI-071126_puma 16.1 2 2 7" xfId="38310"/>
    <cellStyle name="T_SUPOR2806-2_Du toan BONFIGLIOLI-071126_puma 16.1 2 3" xfId="38311"/>
    <cellStyle name="T_SUPOR2806-2_Du toan BONFIGLIOLI-071126_puma 16.1 2 3 2" xfId="38312"/>
    <cellStyle name="T_SUPOR2806-2_Du toan BONFIGLIOLI-071126_puma 16.1 2 3 2 2" xfId="38313"/>
    <cellStyle name="T_SUPOR2806-2_Du toan BONFIGLIOLI-071126_puma 16.1 2 3 3" xfId="38314"/>
    <cellStyle name="T_SUPOR2806-2_Du toan BONFIGLIOLI-071126_puma 16.1 2 3 3 2" xfId="38315"/>
    <cellStyle name="T_SUPOR2806-2_Du toan BONFIGLIOLI-071126_puma 16.1 2 3 4" xfId="38316"/>
    <cellStyle name="T_SUPOR2806-2_Du toan BONFIGLIOLI-071126_puma 16.1 2 3 4 2" xfId="38318"/>
    <cellStyle name="T_SUPOR2806-2_Du toan BONFIGLIOLI-071126_puma 16.1 2 3 5" xfId="38320"/>
    <cellStyle name="T_SUPOR2806-2_Du toan BONFIGLIOLI-071126_puma 16.1 2 3 5 2" xfId="38321"/>
    <cellStyle name="T_SUPOR2806-2_Du toan BONFIGLIOLI-071126_puma 16.1 2 3 6" xfId="38322"/>
    <cellStyle name="T_SUPOR2806-2_Du toan BONFIGLIOLI-071126_puma 16.1 2 3 6 2" xfId="38323"/>
    <cellStyle name="T_SUPOR2806-2_Du toan BONFIGLIOLI-071126_puma 16.1 2 3 7" xfId="38324"/>
    <cellStyle name="T_SUPOR2806-2_Du toan BONFIGLIOLI-071126_puma 16.1 2 4" xfId="38325"/>
    <cellStyle name="T_SUPOR2806-2_Du toan BONFIGLIOLI-071126_puma 16.1 2 4 2" xfId="38326"/>
    <cellStyle name="T_SUPOR2806-2_Du toan BONFIGLIOLI-071126_puma 16.1 2 5" xfId="12507"/>
    <cellStyle name="T_SUPOR2806-2_Du toan BONFIGLIOLI-071126_puma 16.1 2 5 2" xfId="35515"/>
    <cellStyle name="T_SUPOR2806-2_Du toan BONFIGLIOLI-071126_puma 16.1 2 6" xfId="35517"/>
    <cellStyle name="T_SUPOR2806-2_Du toan BONFIGLIOLI-071126_puma 16.1 2 6 2" xfId="35519"/>
    <cellStyle name="T_SUPOR2806-2_Du toan BONFIGLIOLI-071126_puma 16.1 2 7" xfId="35521"/>
    <cellStyle name="T_SUPOR2806-2_Du toan BONFIGLIOLI-071126_puma 16.1 2 7 2" xfId="35523"/>
    <cellStyle name="T_SUPOR2806-2_Du toan BONFIGLIOLI-071126_puma 16.1 2 8" xfId="35525"/>
    <cellStyle name="T_SUPOR2806-2_Du toan BONFIGLIOLI-071126_puma 16.1 2 8 2" xfId="35527"/>
    <cellStyle name="T_SUPOR2806-2_Du toan BONFIGLIOLI-071126_puma 16.1 3" xfId="29282"/>
    <cellStyle name="T_SUPOR2806-2_Du toan BONFIGLIOLI-071126_puma 16.1 3 2" xfId="38327"/>
    <cellStyle name="T_SUPOR2806-2_Du toan BONFIGLIOLI-071126_puma 16.1 3 2 2" xfId="24731"/>
    <cellStyle name="T_SUPOR2806-2_Du toan BONFIGLIOLI-071126_puma 16.1 3 2 2 2" xfId="24733"/>
    <cellStyle name="T_SUPOR2806-2_Du toan BONFIGLIOLI-071126_puma 16.1 3 2 3" xfId="24735"/>
    <cellStyle name="T_SUPOR2806-2_Du toan BONFIGLIOLI-071126_puma 16.1 3 2 3 2" xfId="24738"/>
    <cellStyle name="T_SUPOR2806-2_Du toan BONFIGLIOLI-071126_puma 16.1 3 2 4" xfId="38328"/>
    <cellStyle name="T_SUPOR2806-2_Du toan BONFIGLIOLI-071126_puma 16.1 3 2 4 2" xfId="38329"/>
    <cellStyle name="T_SUPOR2806-2_Du toan BONFIGLIOLI-071126_puma 16.1 3 2 5" xfId="38330"/>
    <cellStyle name="T_SUPOR2806-2_Du toan BONFIGLIOLI-071126_puma 16.1 3 2 5 2" xfId="38331"/>
    <cellStyle name="T_SUPOR2806-2_Du toan BONFIGLIOLI-071126_puma 16.1 3 2 6" xfId="38332"/>
    <cellStyle name="T_SUPOR2806-2_Du toan BONFIGLIOLI-071126_puma 16.1 3 2 6 2" xfId="38333"/>
    <cellStyle name="T_SUPOR2806-2_Du toan BONFIGLIOLI-071126_puma 16.1 3 2 7" xfId="38334"/>
    <cellStyle name="T_SUPOR2806-2_Du toan BONFIGLIOLI-071126_puma 16.1 3 3" xfId="38335"/>
    <cellStyle name="T_SUPOR2806-2_Du toan BONFIGLIOLI-071126_puma 16.1 3 3 2" xfId="24760"/>
    <cellStyle name="T_SUPOR2806-2_Du toan BONFIGLIOLI-071126_puma 16.1 3 3 2 2" xfId="24762"/>
    <cellStyle name="T_SUPOR2806-2_Du toan BONFIGLIOLI-071126_puma 16.1 3 3 3" xfId="24764"/>
    <cellStyle name="T_SUPOR2806-2_Du toan BONFIGLIOLI-071126_puma 16.1 3 3 3 2" xfId="7168"/>
    <cellStyle name="T_SUPOR2806-2_Du toan BONFIGLIOLI-071126_puma 16.1 3 3 4" xfId="38336"/>
    <cellStyle name="T_SUPOR2806-2_Du toan BONFIGLIOLI-071126_puma 16.1 3 3 4 2" xfId="28753"/>
    <cellStyle name="T_SUPOR2806-2_Du toan BONFIGLIOLI-071126_puma 16.1 3 3 5" xfId="38337"/>
    <cellStyle name="T_SUPOR2806-2_Du toan BONFIGLIOLI-071126_puma 16.1 3 3 5 2" xfId="4303"/>
    <cellStyle name="T_SUPOR2806-2_Du toan BONFIGLIOLI-071126_puma 16.1 3 3 6" xfId="38338"/>
    <cellStyle name="T_SUPOR2806-2_Du toan BONFIGLIOLI-071126_puma 16.1 3 3 6 2" xfId="38339"/>
    <cellStyle name="T_SUPOR2806-2_Du toan BONFIGLIOLI-071126_puma 16.1 3 3 7" xfId="11878"/>
    <cellStyle name="T_SUPOR2806-2_Du toan BONFIGLIOLI-071126_puma 16.1 3 4" xfId="38340"/>
    <cellStyle name="T_SUPOR2806-2_Du toan BONFIGLIOLI-071126_puma 16.1 3 4 2" xfId="24775"/>
    <cellStyle name="T_SUPOR2806-2_Du toan BONFIGLIOLI-071126_puma 16.1 3 5" xfId="34487"/>
    <cellStyle name="T_SUPOR2806-2_Du toan BONFIGLIOLI-071126_puma 16.1 3 5 2" xfId="24784"/>
    <cellStyle name="T_SUPOR2806-2_Du toan BONFIGLIOLI-071126_puma 16.1 3 6" xfId="38341"/>
    <cellStyle name="T_SUPOR2806-2_Du toan BONFIGLIOLI-071126_puma 16.1 3 6 2" xfId="24800"/>
    <cellStyle name="T_SUPOR2806-2_Du toan BONFIGLIOLI-071126_puma 16.1 3 7" xfId="38342"/>
    <cellStyle name="T_SUPOR2806-2_Du toan BONFIGLIOLI-071126_puma 16.1 3 7 2" xfId="38343"/>
    <cellStyle name="T_SUPOR2806-2_Du toan BONFIGLIOLI-071126_puma 16.1 3 8" xfId="38344"/>
    <cellStyle name="T_SUPOR2806-2_Du toan BONFIGLIOLI-071126_puma 16.1 3 8 2" xfId="38345"/>
    <cellStyle name="T_SUPOR2806-2_Du toan BONFIGLIOLI-071126_puma 16.1 4" xfId="38346"/>
    <cellStyle name="T_SUPOR2806-2_Du toan BONFIGLIOLI-071126_puma 16.1 4 2" xfId="38347"/>
    <cellStyle name="T_SUPOR2806-2_Du toan BONFIGLIOLI-071126_puma 16.1 4 2 2" xfId="38348"/>
    <cellStyle name="T_SUPOR2806-2_Du toan BONFIGLIOLI-071126_puma 16.1 4 3" xfId="38349"/>
    <cellStyle name="T_SUPOR2806-2_Du toan BONFIGLIOLI-071126_puma 16.1 4 3 2" xfId="38350"/>
    <cellStyle name="T_SUPOR2806-2_Du toan BONFIGLIOLI-071126_puma 16.1 4 4" xfId="38351"/>
    <cellStyle name="T_SUPOR2806-2_Du toan BONFIGLIOLI-071126_puma 16.1 4 4 2" xfId="38352"/>
    <cellStyle name="T_SUPOR2806-2_Du toan BONFIGLIOLI-071126_puma 16.1 4 5" xfId="34492"/>
    <cellStyle name="T_SUPOR2806-2_Du toan BONFIGLIOLI-071126_puma 16.1 4 5 2" xfId="38353"/>
    <cellStyle name="T_SUPOR2806-2_Du toan BONFIGLIOLI-071126_puma 16.1 4 6" xfId="38354"/>
    <cellStyle name="T_SUPOR2806-2_Du toan BONFIGLIOLI-071126_puma 16.1 4 6 2" xfId="38355"/>
    <cellStyle name="T_SUPOR2806-2_Du toan BONFIGLIOLI-071126_puma 16.1 4 7" xfId="38356"/>
    <cellStyle name="T_SUPOR2806-2_Du toan BONFIGLIOLI-071126_puma 16.1 5" xfId="24165"/>
    <cellStyle name="T_SUPOR2806-2_Du toan BONFIGLIOLI-071126_puma 16.1 5 2" xfId="21070"/>
    <cellStyle name="T_SUPOR2806-2_Du toan BONFIGLIOLI-071126_puma 16.1 5 2 2" xfId="38357"/>
    <cellStyle name="T_SUPOR2806-2_Du toan BONFIGLIOLI-071126_puma 16.1 5 3" xfId="38358"/>
    <cellStyle name="T_SUPOR2806-2_Du toan BONFIGLIOLI-071126_puma 16.1 5 3 2" xfId="38359"/>
    <cellStyle name="T_SUPOR2806-2_Du toan BONFIGLIOLI-071126_puma 16.1 5 4" xfId="20478"/>
    <cellStyle name="T_SUPOR2806-2_Du toan BONFIGLIOLI-071126_puma 16.1 5 4 2" xfId="38360"/>
    <cellStyle name="T_SUPOR2806-2_Du toan BONFIGLIOLI-071126_puma 16.1 5 5" xfId="35533"/>
    <cellStyle name="T_SUPOR2806-2_Du toan BONFIGLIOLI-071126_puma 16.1 5 5 2" xfId="38361"/>
    <cellStyle name="T_SUPOR2806-2_Du toan BONFIGLIOLI-071126_puma 16.1 5 6" xfId="38362"/>
    <cellStyle name="T_SUPOR2806-2_Du toan BONFIGLIOLI-071126_puma 16.1 5 6 2" xfId="38363"/>
    <cellStyle name="T_SUPOR2806-2_Du toan BONFIGLIOLI-071126_puma 16.1 5 7" xfId="38364"/>
    <cellStyle name="T_SUPOR2806-2_Du toan BONFIGLIOLI-071126_puma 16.1 6" xfId="24167"/>
    <cellStyle name="T_SUPOR2806-2_Du toan BONFIGLIOLI-071126_puma 16.1 6 2" xfId="24169"/>
    <cellStyle name="T_SUPOR2806-2_Du toan BONFIGLIOLI-071126_puma 16.1 6 2 2" xfId="38365"/>
    <cellStyle name="T_SUPOR2806-2_Du toan BONFIGLIOLI-071126_puma 16.1 6 3" xfId="38366"/>
    <cellStyle name="T_SUPOR2806-2_Du toan BONFIGLIOLI-071126_puma 16.1 6 3 2" xfId="38367"/>
    <cellStyle name="T_SUPOR2806-2_Du toan BONFIGLIOLI-071126_puma 16.1 6 4" xfId="20480"/>
    <cellStyle name="T_SUPOR2806-2_Du toan BONFIGLIOLI-071126_puma 16.1 6 4 2" xfId="38368"/>
    <cellStyle name="T_SUPOR2806-2_Du toan BONFIGLIOLI-071126_puma 16.1 6 5" xfId="38369"/>
    <cellStyle name="T_SUPOR2806-2_Du toan BONFIGLIOLI-071126_puma 16.1 6 5 2" xfId="38370"/>
    <cellStyle name="T_SUPOR2806-2_Du toan BONFIGLIOLI-071126_puma 16.1 6 6" xfId="38371"/>
    <cellStyle name="T_SUPOR2806-2_Du toan BONFIGLIOLI-071126_puma 16.1 6 6 2" xfId="38372"/>
    <cellStyle name="T_SUPOR2806-2_Du toan BONFIGLIOLI-071126_puma 16.1 6 7" xfId="25158"/>
    <cellStyle name="T_SUPOR2806-2_Du toan BONFIGLIOLI-071126_puma 16.1 7" xfId="24171"/>
    <cellStyle name="T_SUPOR2806-2_Du toan BONFIGLIOLI-071126_puma 16.1 7 2" xfId="24173"/>
    <cellStyle name="T_SUPOR2806-2_Du toan BONFIGLIOLI-071126_puma 16.1 8" xfId="24175"/>
    <cellStyle name="T_SUPOR2806-2_Du toan BONFIGLIOLI-071126_puma 16.1 8 2" xfId="24177"/>
    <cellStyle name="T_SUPOR2806-2_Du toan BONFIGLIOLI-071126_puma 16.1 9" xfId="24179"/>
    <cellStyle name="T_SUPOR2806-2_Du toan BONFIGLIOLI-071126_puma 16.1 9 2" xfId="24181"/>
    <cellStyle name="T_SUPOR2806-2_Du toan BONFIGLIOLI-071126_puma 16.1_05. 080428- BOQ - Main construction(05May, 2008) Tai" xfId="38373"/>
    <cellStyle name="T_SUPOR2806-2_Du toan BONFIGLIOLI-071126_puma 16.1_05. 080428- BOQ - Main construction(05May, 2008) Tai 10" xfId="38374"/>
    <cellStyle name="T_SUPOR2806-2_Du toan BONFIGLIOLI-071126_puma 16.1_05. 080428- BOQ - Main construction(05May, 2008) Tai 10 2" xfId="38375"/>
    <cellStyle name="T_SUPOR2806-2_Du toan BONFIGLIOLI-071126_puma 16.1_05. 080428- BOQ - Main construction(05May, 2008) Tai 11" xfId="38376"/>
    <cellStyle name="T_SUPOR2806-2_Du toan BONFIGLIOLI-071126_puma 16.1_05. 080428- BOQ - Main construction(05May, 2008) Tai 11 2" xfId="38377"/>
    <cellStyle name="T_SUPOR2806-2_Du toan BONFIGLIOLI-071126_puma 16.1_05. 080428- BOQ - Main construction(05May, 2008) Tai 2" xfId="38378"/>
    <cellStyle name="T_SUPOR2806-2_Du toan BONFIGLIOLI-071126_puma 16.1_05. 080428- BOQ - Main construction(05May, 2008) Tai 2 2" xfId="26102"/>
    <cellStyle name="T_SUPOR2806-2_Du toan BONFIGLIOLI-071126_puma 16.1_05. 080428- BOQ - Main construction(05May, 2008) Tai 2 2 2" xfId="26104"/>
    <cellStyle name="T_SUPOR2806-2_Du toan BONFIGLIOLI-071126_puma 16.1_05. 080428- BOQ - Main construction(05May, 2008) Tai 2 2 2 2" xfId="38379"/>
    <cellStyle name="T_SUPOR2806-2_Du toan BONFIGLIOLI-071126_puma 16.1_05. 080428- BOQ - Main construction(05May, 2008) Tai 2 2 3" xfId="38380"/>
    <cellStyle name="T_SUPOR2806-2_Du toan BONFIGLIOLI-071126_puma 16.1_05. 080428- BOQ - Main construction(05May, 2008) Tai 2 2 3 2" xfId="38381"/>
    <cellStyle name="T_SUPOR2806-2_Du toan BONFIGLIOLI-071126_puma 16.1_05. 080428- BOQ - Main construction(05May, 2008) Tai 2 2 4" xfId="38382"/>
    <cellStyle name="T_SUPOR2806-2_Du toan BONFIGLIOLI-071126_puma 16.1_05. 080428- BOQ - Main construction(05May, 2008) Tai 2 2 4 2" xfId="38383"/>
    <cellStyle name="T_SUPOR2806-2_Du toan BONFIGLIOLI-071126_puma 16.1_05. 080428- BOQ - Main construction(05May, 2008) Tai 2 2 5" xfId="25962"/>
    <cellStyle name="T_SUPOR2806-2_Du toan BONFIGLIOLI-071126_puma 16.1_05. 080428- BOQ - Main construction(05May, 2008) Tai 2 2 5 2" xfId="4301"/>
    <cellStyle name="T_SUPOR2806-2_Du toan BONFIGLIOLI-071126_puma 16.1_05. 080428- BOQ - Main construction(05May, 2008) Tai 2 2 6" xfId="38384"/>
    <cellStyle name="T_SUPOR2806-2_Du toan BONFIGLIOLI-071126_puma 16.1_05. 080428- BOQ - Main construction(05May, 2008) Tai 2 2 6 2" xfId="38385"/>
    <cellStyle name="T_SUPOR2806-2_Du toan BONFIGLIOLI-071126_puma 16.1_05. 080428- BOQ - Main construction(05May, 2008) Tai 2 2 7" xfId="1275"/>
    <cellStyle name="T_SUPOR2806-2_Du toan BONFIGLIOLI-071126_puma 16.1_05. 080428- BOQ - Main construction(05May, 2008) Tai 2 3" xfId="26106"/>
    <cellStyle name="T_SUPOR2806-2_Du toan BONFIGLIOLI-071126_puma 16.1_05. 080428- BOQ - Main construction(05May, 2008) Tai 2 3 2" xfId="38386"/>
    <cellStyle name="T_SUPOR2806-2_Du toan BONFIGLIOLI-071126_puma 16.1_05. 080428- BOQ - Main construction(05May, 2008) Tai 2 3 2 2" xfId="38387"/>
    <cellStyle name="T_SUPOR2806-2_Du toan BONFIGLIOLI-071126_puma 16.1_05. 080428- BOQ - Main construction(05May, 2008) Tai 2 3 3" xfId="38388"/>
    <cellStyle name="T_SUPOR2806-2_Du toan BONFIGLIOLI-071126_puma 16.1_05. 080428- BOQ - Main construction(05May, 2008) Tai 2 3 3 2" xfId="38389"/>
    <cellStyle name="T_SUPOR2806-2_Du toan BONFIGLIOLI-071126_puma 16.1_05. 080428- BOQ - Main construction(05May, 2008) Tai 2 3 4" xfId="38390"/>
    <cellStyle name="T_SUPOR2806-2_Du toan BONFIGLIOLI-071126_puma 16.1_05. 080428- BOQ - Main construction(05May, 2008) Tai 2 3 4 2" xfId="38391"/>
    <cellStyle name="T_SUPOR2806-2_Du toan BONFIGLIOLI-071126_puma 16.1_05. 080428- BOQ - Main construction(05May, 2008) Tai 2 3 5" xfId="25971"/>
    <cellStyle name="T_SUPOR2806-2_Du toan BONFIGLIOLI-071126_puma 16.1_05. 080428- BOQ - Main construction(05May, 2008) Tai 2 3 5 2" xfId="38392"/>
    <cellStyle name="T_SUPOR2806-2_Du toan BONFIGLIOLI-071126_puma 16.1_05. 080428- BOQ - Main construction(05May, 2008) Tai 2 3 6" xfId="38393"/>
    <cellStyle name="T_SUPOR2806-2_Du toan BONFIGLIOLI-071126_puma 16.1_05. 080428- BOQ - Main construction(05May, 2008) Tai 2 3 6 2" xfId="38394"/>
    <cellStyle name="T_SUPOR2806-2_Du toan BONFIGLIOLI-071126_puma 16.1_05. 080428- BOQ - Main construction(05May, 2008) Tai 2 3 7" xfId="8473"/>
    <cellStyle name="T_SUPOR2806-2_Du toan BONFIGLIOLI-071126_puma 16.1_05. 080428- BOQ - Main construction(05May, 2008) Tai 2 4" xfId="38395"/>
    <cellStyle name="T_SUPOR2806-2_Du toan BONFIGLIOLI-071126_puma 16.1_05. 080428- BOQ - Main construction(05May, 2008) Tai 2 4 2" xfId="38396"/>
    <cellStyle name="T_SUPOR2806-2_Du toan BONFIGLIOLI-071126_puma 16.1_05. 080428- BOQ - Main construction(05May, 2008) Tai 2 5" xfId="20849"/>
    <cellStyle name="T_SUPOR2806-2_Du toan BONFIGLIOLI-071126_puma 16.1_05. 080428- BOQ - Main construction(05May, 2008) Tai 2 5 2" xfId="11928"/>
    <cellStyle name="T_SUPOR2806-2_Du toan BONFIGLIOLI-071126_puma 16.1_05. 080428- BOQ - Main construction(05May, 2008) Tai 2 6" xfId="38397"/>
    <cellStyle name="T_SUPOR2806-2_Du toan BONFIGLIOLI-071126_puma 16.1_05. 080428- BOQ - Main construction(05May, 2008) Tai 2 6 2" xfId="2196"/>
    <cellStyle name="T_SUPOR2806-2_Du toan BONFIGLIOLI-071126_puma 16.1_05. 080428- BOQ - Main construction(05May, 2008) Tai 2 7" xfId="38398"/>
    <cellStyle name="T_SUPOR2806-2_Du toan BONFIGLIOLI-071126_puma 16.1_05. 080428- BOQ - Main construction(05May, 2008) Tai 2 7 2" xfId="38399"/>
    <cellStyle name="T_SUPOR2806-2_Du toan BONFIGLIOLI-071126_puma 16.1_05. 080428- BOQ - Main construction(05May, 2008) Tai 2 8" xfId="38400"/>
    <cellStyle name="T_SUPOR2806-2_Du toan BONFIGLIOLI-071126_puma 16.1_05. 080428- BOQ - Main construction(05May, 2008) Tai 2 8 2" xfId="38401"/>
    <cellStyle name="T_SUPOR2806-2_Du toan BONFIGLIOLI-071126_puma 16.1_05. 080428- BOQ - Main construction(05May, 2008) Tai 3" xfId="38402"/>
    <cellStyle name="T_SUPOR2806-2_Du toan BONFIGLIOLI-071126_puma 16.1_05. 080428- BOQ - Main construction(05May, 2008) Tai 3 2" xfId="26116"/>
    <cellStyle name="T_SUPOR2806-2_Du toan BONFIGLIOLI-071126_puma 16.1_05. 080428- BOQ - Main construction(05May, 2008) Tai 3 2 2" xfId="23904"/>
    <cellStyle name="T_SUPOR2806-2_Du toan BONFIGLIOLI-071126_puma 16.1_05. 080428- BOQ - Main construction(05May, 2008) Tai 3 2 2 2" xfId="38403"/>
    <cellStyle name="T_SUPOR2806-2_Du toan BONFIGLIOLI-071126_puma 16.1_05. 080428- BOQ - Main construction(05May, 2008) Tai 3 2 3" xfId="38404"/>
    <cellStyle name="T_SUPOR2806-2_Du toan BONFIGLIOLI-071126_puma 16.1_05. 080428- BOQ - Main construction(05May, 2008) Tai 3 2 3 2" xfId="38405"/>
    <cellStyle name="T_SUPOR2806-2_Du toan BONFIGLIOLI-071126_puma 16.1_05. 080428- BOQ - Main construction(05May, 2008) Tai 3 2 4" xfId="38406"/>
    <cellStyle name="T_SUPOR2806-2_Du toan BONFIGLIOLI-071126_puma 16.1_05. 080428- BOQ - Main construction(05May, 2008) Tai 3 2 4 2" xfId="38407"/>
    <cellStyle name="T_SUPOR2806-2_Du toan BONFIGLIOLI-071126_puma 16.1_05. 080428- BOQ - Main construction(05May, 2008) Tai 3 2 5" xfId="20520"/>
    <cellStyle name="T_SUPOR2806-2_Du toan BONFIGLIOLI-071126_puma 16.1_05. 080428- BOQ - Main construction(05May, 2008) Tai 3 2 5 2" xfId="15908"/>
    <cellStyle name="T_SUPOR2806-2_Du toan BONFIGLIOLI-071126_puma 16.1_05. 080428- BOQ - Main construction(05May, 2008) Tai 3 2 6" xfId="38408"/>
    <cellStyle name="T_SUPOR2806-2_Du toan BONFIGLIOLI-071126_puma 16.1_05. 080428- BOQ - Main construction(05May, 2008) Tai 3 2 6 2" xfId="10639"/>
    <cellStyle name="T_SUPOR2806-2_Du toan BONFIGLIOLI-071126_puma 16.1_05. 080428- BOQ - Main construction(05May, 2008) Tai 3 2 7" xfId="20959"/>
    <cellStyle name="T_SUPOR2806-2_Du toan BONFIGLIOLI-071126_puma 16.1_05. 080428- BOQ - Main construction(05May, 2008) Tai 3 3" xfId="26118"/>
    <cellStyle name="T_SUPOR2806-2_Du toan BONFIGLIOLI-071126_puma 16.1_05. 080428- BOQ - Main construction(05May, 2008) Tai 3 3 2" xfId="38409"/>
    <cellStyle name="T_SUPOR2806-2_Du toan BONFIGLIOLI-071126_puma 16.1_05. 080428- BOQ - Main construction(05May, 2008) Tai 3 3 2 2" xfId="38410"/>
    <cellStyle name="T_SUPOR2806-2_Du toan BONFIGLIOLI-071126_puma 16.1_05. 080428- BOQ - Main construction(05May, 2008) Tai 3 3 3" xfId="38411"/>
    <cellStyle name="T_SUPOR2806-2_Du toan BONFIGLIOLI-071126_puma 16.1_05. 080428- BOQ - Main construction(05May, 2008) Tai 3 3 3 2" xfId="38412"/>
    <cellStyle name="T_SUPOR2806-2_Du toan BONFIGLIOLI-071126_puma 16.1_05. 080428- BOQ - Main construction(05May, 2008) Tai 3 3 4" xfId="38413"/>
    <cellStyle name="T_SUPOR2806-2_Du toan BONFIGLIOLI-071126_puma 16.1_05. 080428- BOQ - Main construction(05May, 2008) Tai 3 3 4 2" xfId="38414"/>
    <cellStyle name="T_SUPOR2806-2_Du toan BONFIGLIOLI-071126_puma 16.1_05. 080428- BOQ - Main construction(05May, 2008) Tai 3 3 5" xfId="20526"/>
    <cellStyle name="T_SUPOR2806-2_Du toan BONFIGLIOLI-071126_puma 16.1_05. 080428- BOQ - Main construction(05May, 2008) Tai 3 3 5 2" xfId="38415"/>
    <cellStyle name="T_SUPOR2806-2_Du toan BONFIGLIOLI-071126_puma 16.1_05. 080428- BOQ - Main construction(05May, 2008) Tai 3 3 6" xfId="38416"/>
    <cellStyle name="T_SUPOR2806-2_Du toan BONFIGLIOLI-071126_puma 16.1_05. 080428- BOQ - Main construction(05May, 2008) Tai 3 3 6 2" xfId="29139"/>
    <cellStyle name="T_SUPOR2806-2_Du toan BONFIGLIOLI-071126_puma 16.1_05. 080428- BOQ - Main construction(05May, 2008) Tai 3 3 7" xfId="20963"/>
    <cellStyle name="T_SUPOR2806-2_Du toan BONFIGLIOLI-071126_puma 16.1_05. 080428- BOQ - Main construction(05May, 2008) Tai 3 4" xfId="38417"/>
    <cellStyle name="T_SUPOR2806-2_Du toan BONFIGLIOLI-071126_puma 16.1_05. 080428- BOQ - Main construction(05May, 2008) Tai 3 4 2" xfId="38418"/>
    <cellStyle name="T_SUPOR2806-2_Du toan BONFIGLIOLI-071126_puma 16.1_05. 080428- BOQ - Main construction(05May, 2008) Tai 3 5" xfId="15389"/>
    <cellStyle name="T_SUPOR2806-2_Du toan BONFIGLIOLI-071126_puma 16.1_05. 080428- BOQ - Main construction(05May, 2008) Tai 3 5 2" xfId="3456"/>
    <cellStyle name="T_SUPOR2806-2_Du toan BONFIGLIOLI-071126_puma 16.1_05. 080428- BOQ - Main construction(05May, 2008) Tai 3 6" xfId="38419"/>
    <cellStyle name="T_SUPOR2806-2_Du toan BONFIGLIOLI-071126_puma 16.1_05. 080428- BOQ - Main construction(05May, 2008) Tai 3 6 2" xfId="38420"/>
    <cellStyle name="T_SUPOR2806-2_Du toan BONFIGLIOLI-071126_puma 16.1_05. 080428- BOQ - Main construction(05May, 2008) Tai 3 7" xfId="38421"/>
    <cellStyle name="T_SUPOR2806-2_Du toan BONFIGLIOLI-071126_puma 16.1_05. 080428- BOQ - Main construction(05May, 2008) Tai 3 7 2" xfId="38422"/>
    <cellStyle name="T_SUPOR2806-2_Du toan BONFIGLIOLI-071126_puma 16.1_05. 080428- BOQ - Main construction(05May, 2008) Tai 3 8" xfId="38423"/>
    <cellStyle name="T_SUPOR2806-2_Du toan BONFIGLIOLI-071126_puma 16.1_05. 080428- BOQ - Main construction(05May, 2008) Tai 3 8 2" xfId="38424"/>
    <cellStyle name="T_SUPOR2806-2_Du toan BONFIGLIOLI-071126_puma 16.1_05. 080428- BOQ - Main construction(05May, 2008) Tai 4" xfId="36917"/>
    <cellStyle name="T_SUPOR2806-2_Du toan BONFIGLIOLI-071126_puma 16.1_05. 080428- BOQ - Main construction(05May, 2008) Tai 4 2" xfId="36920"/>
    <cellStyle name="T_SUPOR2806-2_Du toan BONFIGLIOLI-071126_puma 16.1_05. 080428- BOQ - Main construction(05May, 2008) Tai 4 2 2" xfId="38425"/>
    <cellStyle name="T_SUPOR2806-2_Du toan BONFIGLIOLI-071126_puma 16.1_05. 080428- BOQ - Main construction(05May, 2008) Tai 4 3" xfId="38426"/>
    <cellStyle name="T_SUPOR2806-2_Du toan BONFIGLIOLI-071126_puma 16.1_05. 080428- BOQ - Main construction(05May, 2008) Tai 4 3 2" xfId="38427"/>
    <cellStyle name="T_SUPOR2806-2_Du toan BONFIGLIOLI-071126_puma 16.1_05. 080428- BOQ - Main construction(05May, 2008) Tai 4 4" xfId="4688"/>
    <cellStyle name="T_SUPOR2806-2_Du toan BONFIGLIOLI-071126_puma 16.1_05. 080428- BOQ - Main construction(05May, 2008) Tai 4 4 2" xfId="888"/>
    <cellStyle name="T_SUPOR2806-2_Du toan BONFIGLIOLI-071126_puma 16.1_05. 080428- BOQ - Main construction(05May, 2008) Tai 4 5" xfId="9921"/>
    <cellStyle name="T_SUPOR2806-2_Du toan BONFIGLIOLI-071126_puma 16.1_05. 080428- BOQ - Main construction(05May, 2008) Tai 4 5 2" xfId="38428"/>
    <cellStyle name="T_SUPOR2806-2_Du toan BONFIGLIOLI-071126_puma 16.1_05. 080428- BOQ - Main construction(05May, 2008) Tai 4 6" xfId="38429"/>
    <cellStyle name="T_SUPOR2806-2_Du toan BONFIGLIOLI-071126_puma 16.1_05. 080428- BOQ - Main construction(05May, 2008) Tai 4 6 2" xfId="30115"/>
    <cellStyle name="T_SUPOR2806-2_Du toan BONFIGLIOLI-071126_puma 16.1_05. 080428- BOQ - Main construction(05May, 2008) Tai 4 7" xfId="1500"/>
    <cellStyle name="T_SUPOR2806-2_Du toan BONFIGLIOLI-071126_puma 16.1_05. 080428- BOQ - Main construction(05May, 2008) Tai 5" xfId="36922"/>
    <cellStyle name="T_SUPOR2806-2_Du toan BONFIGLIOLI-071126_puma 16.1_05. 080428- BOQ - Main construction(05May, 2008) Tai 5 2" xfId="36924"/>
    <cellStyle name="T_SUPOR2806-2_Du toan BONFIGLIOLI-071126_puma 16.1_05. 080428- BOQ - Main construction(05May, 2008) Tai 5 2 2" xfId="38430"/>
    <cellStyle name="T_SUPOR2806-2_Du toan BONFIGLIOLI-071126_puma 16.1_05. 080428- BOQ - Main construction(05May, 2008) Tai 5 3" xfId="38431"/>
    <cellStyle name="T_SUPOR2806-2_Du toan BONFIGLIOLI-071126_puma 16.1_05. 080428- BOQ - Main construction(05May, 2008) Tai 5 3 2" xfId="38432"/>
    <cellStyle name="T_SUPOR2806-2_Du toan BONFIGLIOLI-071126_puma 16.1_05. 080428- BOQ - Main construction(05May, 2008) Tai 5 4" xfId="38433"/>
    <cellStyle name="T_SUPOR2806-2_Du toan BONFIGLIOLI-071126_puma 16.1_05. 080428- BOQ - Main construction(05May, 2008) Tai 5 4 2" xfId="2265"/>
    <cellStyle name="T_SUPOR2806-2_Du toan BONFIGLIOLI-071126_puma 16.1_05. 080428- BOQ - Main construction(05May, 2008) Tai 5 5" xfId="21270"/>
    <cellStyle name="T_SUPOR2806-2_Du toan BONFIGLIOLI-071126_puma 16.1_05. 080428- BOQ - Main construction(05May, 2008) Tai 5 5 2" xfId="4445"/>
    <cellStyle name="T_SUPOR2806-2_Du toan BONFIGLIOLI-071126_puma 16.1_05. 080428- BOQ - Main construction(05May, 2008) Tai 5 6" xfId="38434"/>
    <cellStyle name="T_SUPOR2806-2_Du toan BONFIGLIOLI-071126_puma 16.1_05. 080428- BOQ - Main construction(05May, 2008) Tai 5 6 2" xfId="30153"/>
    <cellStyle name="T_SUPOR2806-2_Du toan BONFIGLIOLI-071126_puma 16.1_05. 080428- BOQ - Main construction(05May, 2008) Tai 5 7" xfId="38435"/>
    <cellStyle name="T_SUPOR2806-2_Du toan BONFIGLIOLI-071126_puma 16.1_05. 080428- BOQ - Main construction(05May, 2008) Tai 6" xfId="36926"/>
    <cellStyle name="T_SUPOR2806-2_Du toan BONFIGLIOLI-071126_puma 16.1_05. 080428- BOQ - Main construction(05May, 2008) Tai 6 2" xfId="36928"/>
    <cellStyle name="T_SUPOR2806-2_Du toan BONFIGLIOLI-071126_puma 16.1_05. 080428- BOQ - Main construction(05May, 2008) Tai 6 2 2" xfId="38436"/>
    <cellStyle name="T_SUPOR2806-2_Du toan BONFIGLIOLI-071126_puma 16.1_05. 080428- BOQ - Main construction(05May, 2008) Tai 6 3" xfId="38437"/>
    <cellStyle name="T_SUPOR2806-2_Du toan BONFIGLIOLI-071126_puma 16.1_05. 080428- BOQ - Main construction(05May, 2008) Tai 6 3 2" xfId="38438"/>
    <cellStyle name="T_SUPOR2806-2_Du toan BONFIGLIOLI-071126_puma 16.1_05. 080428- BOQ - Main construction(05May, 2008) Tai 6 4" xfId="38439"/>
    <cellStyle name="T_SUPOR2806-2_Du toan BONFIGLIOLI-071126_puma 16.1_05. 080428- BOQ - Main construction(05May, 2008) Tai 6 4 2" xfId="38440"/>
    <cellStyle name="T_SUPOR2806-2_Du toan BONFIGLIOLI-071126_puma 16.1_05. 080428- BOQ - Main construction(05May, 2008) Tai 6 5" xfId="38441"/>
    <cellStyle name="T_SUPOR2806-2_Du toan BONFIGLIOLI-071126_puma 16.1_05. 080428- BOQ - Main construction(05May, 2008) Tai 6 5 2" xfId="38442"/>
    <cellStyle name="T_SUPOR2806-2_Du toan BONFIGLIOLI-071126_puma 16.1_05. 080428- BOQ - Main construction(05May, 2008) Tai 6 6" xfId="38443"/>
    <cellStyle name="T_SUPOR2806-2_Du toan BONFIGLIOLI-071126_puma 16.1_05. 080428- BOQ - Main construction(05May, 2008) Tai 6 6 2" xfId="38444"/>
    <cellStyle name="T_SUPOR2806-2_Du toan BONFIGLIOLI-071126_puma 16.1_05. 080428- BOQ - Main construction(05May, 2008) Tai 6 7" xfId="38446"/>
    <cellStyle name="T_SUPOR2806-2_Du toan BONFIGLIOLI-071126_puma 16.1_05. 080428- BOQ - Main construction(05May, 2008) Tai 7" xfId="6956"/>
    <cellStyle name="T_SUPOR2806-2_Du toan BONFIGLIOLI-071126_puma 16.1_05. 080428- BOQ - Main construction(05May, 2008) Tai 7 2" xfId="5674"/>
    <cellStyle name="T_SUPOR2806-2_Du toan BONFIGLIOLI-071126_puma 16.1_05. 080428- BOQ - Main construction(05May, 2008) Tai 8" xfId="36930"/>
    <cellStyle name="T_SUPOR2806-2_Du toan BONFIGLIOLI-071126_puma 16.1_05. 080428- BOQ - Main construction(05May, 2008) Tai 8 2" xfId="6219"/>
    <cellStyle name="T_SUPOR2806-2_Du toan BONFIGLIOLI-071126_puma 16.1_05. 080428- BOQ - Main construction(05May, 2008) Tai 9" xfId="28541"/>
    <cellStyle name="T_SUPOR2806-2_Du toan BONFIGLIOLI-071126_puma 16.1_05. 080428- BOQ - Main construction(05May, 2008) Tai 9 2" xfId="38447"/>
    <cellStyle name="T_SUPOR2806-2_Du toan BONFIGLIOLI-071126_puma 16.1_Addendum- BOQ - Main construction-r.2" xfId="38448"/>
    <cellStyle name="T_SUPOR2806-2_Du toan BONFIGLIOLI-071126_puma 16.1_Addendum- BOQ - Main construction-r.2 10" xfId="38449"/>
    <cellStyle name="T_SUPOR2806-2_Du toan BONFIGLIOLI-071126_puma 16.1_Addendum- BOQ - Main construction-r.2 10 2" xfId="38450"/>
    <cellStyle name="T_SUPOR2806-2_Du toan BONFIGLIOLI-071126_puma 16.1_Addendum- BOQ - Main construction-r.2 11" xfId="38451"/>
    <cellStyle name="T_SUPOR2806-2_Du toan BONFIGLIOLI-071126_puma 16.1_Addendum- BOQ - Main construction-r.2 11 2" xfId="38452"/>
    <cellStyle name="T_SUPOR2806-2_Du toan BONFIGLIOLI-071126_puma 16.1_Addendum- BOQ - Main construction-r.2 2" xfId="35970"/>
    <cellStyle name="T_SUPOR2806-2_Du toan BONFIGLIOLI-071126_puma 16.1_Addendum- BOQ - Main construction-r.2 2 2" xfId="35973"/>
    <cellStyle name="T_SUPOR2806-2_Du toan BONFIGLIOLI-071126_puma 16.1_Addendum- BOQ - Main construction-r.2 2 2 2" xfId="38453"/>
    <cellStyle name="T_SUPOR2806-2_Du toan BONFIGLIOLI-071126_puma 16.1_Addendum- BOQ - Main construction-r.2 2 2 2 2" xfId="38454"/>
    <cellStyle name="T_SUPOR2806-2_Du toan BONFIGLIOLI-071126_puma 16.1_Addendum- BOQ - Main construction-r.2 2 2 3" xfId="38455"/>
    <cellStyle name="T_SUPOR2806-2_Du toan BONFIGLIOLI-071126_puma 16.1_Addendum- BOQ - Main construction-r.2 2 2 3 2" xfId="38456"/>
    <cellStyle name="T_SUPOR2806-2_Du toan BONFIGLIOLI-071126_puma 16.1_Addendum- BOQ - Main construction-r.2 2 2 4" xfId="37464"/>
    <cellStyle name="T_SUPOR2806-2_Du toan BONFIGLIOLI-071126_puma 16.1_Addendum- BOQ - Main construction-r.2 2 2 4 2" xfId="37466"/>
    <cellStyle name="T_SUPOR2806-2_Du toan BONFIGLIOLI-071126_puma 16.1_Addendum- BOQ - Main construction-r.2 2 2 5" xfId="37470"/>
    <cellStyle name="T_SUPOR2806-2_Du toan BONFIGLIOLI-071126_puma 16.1_Addendum- BOQ - Main construction-r.2 2 2 5 2" xfId="37472"/>
    <cellStyle name="T_SUPOR2806-2_Du toan BONFIGLIOLI-071126_puma 16.1_Addendum- BOQ - Main construction-r.2 2 2 6" xfId="37475"/>
    <cellStyle name="T_SUPOR2806-2_Du toan BONFIGLIOLI-071126_puma 16.1_Addendum- BOQ - Main construction-r.2 2 2 6 2" xfId="37477"/>
    <cellStyle name="T_SUPOR2806-2_Du toan BONFIGLIOLI-071126_puma 16.1_Addendum- BOQ - Main construction-r.2 2 2 7" xfId="37479"/>
    <cellStyle name="T_SUPOR2806-2_Du toan BONFIGLIOLI-071126_puma 16.1_Addendum- BOQ - Main construction-r.2 2 3" xfId="38457"/>
    <cellStyle name="T_SUPOR2806-2_Du toan BONFIGLIOLI-071126_puma 16.1_Addendum- BOQ - Main construction-r.2 2 3 2" xfId="38458"/>
    <cellStyle name="T_SUPOR2806-2_Du toan BONFIGLIOLI-071126_puma 16.1_Addendum- BOQ - Main construction-r.2 2 3 2 2" xfId="38459"/>
    <cellStyle name="T_SUPOR2806-2_Du toan BONFIGLIOLI-071126_puma 16.1_Addendum- BOQ - Main construction-r.2 2 3 3" xfId="38460"/>
    <cellStyle name="T_SUPOR2806-2_Du toan BONFIGLIOLI-071126_puma 16.1_Addendum- BOQ - Main construction-r.2 2 3 3 2" xfId="38461"/>
    <cellStyle name="T_SUPOR2806-2_Du toan BONFIGLIOLI-071126_puma 16.1_Addendum- BOQ - Main construction-r.2 2 3 4" xfId="37485"/>
    <cellStyle name="T_SUPOR2806-2_Du toan BONFIGLIOLI-071126_puma 16.1_Addendum- BOQ - Main construction-r.2 2 3 4 2" xfId="37487"/>
    <cellStyle name="T_SUPOR2806-2_Du toan BONFIGLIOLI-071126_puma 16.1_Addendum- BOQ - Main construction-r.2 2 3 5" xfId="37489"/>
    <cellStyle name="T_SUPOR2806-2_Du toan BONFIGLIOLI-071126_puma 16.1_Addendum- BOQ - Main construction-r.2 2 3 5 2" xfId="37491"/>
    <cellStyle name="T_SUPOR2806-2_Du toan BONFIGLIOLI-071126_puma 16.1_Addendum- BOQ - Main construction-r.2 2 3 6" xfId="37493"/>
    <cellStyle name="T_SUPOR2806-2_Du toan BONFIGLIOLI-071126_puma 16.1_Addendum- BOQ - Main construction-r.2 2 3 6 2" xfId="37495"/>
    <cellStyle name="T_SUPOR2806-2_Du toan BONFIGLIOLI-071126_puma 16.1_Addendum- BOQ - Main construction-r.2 2 3 7" xfId="37497"/>
    <cellStyle name="T_SUPOR2806-2_Du toan BONFIGLIOLI-071126_puma 16.1_Addendum- BOQ - Main construction-r.2 2 4" xfId="38462"/>
    <cellStyle name="T_SUPOR2806-2_Du toan BONFIGLIOLI-071126_puma 16.1_Addendum- BOQ - Main construction-r.2 2 4 2" xfId="38463"/>
    <cellStyle name="T_SUPOR2806-2_Du toan BONFIGLIOLI-071126_puma 16.1_Addendum- BOQ - Main construction-r.2 2 5" xfId="38464"/>
    <cellStyle name="T_SUPOR2806-2_Du toan BONFIGLIOLI-071126_puma 16.1_Addendum- BOQ - Main construction-r.2 2 5 2" xfId="38465"/>
    <cellStyle name="T_SUPOR2806-2_Du toan BONFIGLIOLI-071126_puma 16.1_Addendum- BOQ - Main construction-r.2 2 6" xfId="38466"/>
    <cellStyle name="T_SUPOR2806-2_Du toan BONFIGLIOLI-071126_puma 16.1_Addendum- BOQ - Main construction-r.2 2 6 2" xfId="38467"/>
    <cellStyle name="T_SUPOR2806-2_Du toan BONFIGLIOLI-071126_puma 16.1_Addendum- BOQ - Main construction-r.2 2 7" xfId="38468"/>
    <cellStyle name="T_SUPOR2806-2_Du toan BONFIGLIOLI-071126_puma 16.1_Addendum- BOQ - Main construction-r.2 2 7 2" xfId="6132"/>
    <cellStyle name="T_SUPOR2806-2_Du toan BONFIGLIOLI-071126_puma 16.1_Addendum- BOQ - Main construction-r.2 2 8" xfId="38469"/>
    <cellStyle name="T_SUPOR2806-2_Du toan BONFIGLIOLI-071126_puma 16.1_Addendum- BOQ - Main construction-r.2 2 8 2" xfId="38470"/>
    <cellStyle name="T_SUPOR2806-2_Du toan BONFIGLIOLI-071126_puma 16.1_Addendum- BOQ - Main construction-r.2 3" xfId="35976"/>
    <cellStyle name="T_SUPOR2806-2_Du toan BONFIGLIOLI-071126_puma 16.1_Addendum- BOQ - Main construction-r.2 3 2" xfId="4985"/>
    <cellStyle name="T_SUPOR2806-2_Du toan BONFIGLIOLI-071126_puma 16.1_Addendum- BOQ - Main construction-r.2 3 2 2" xfId="38471"/>
    <cellStyle name="T_SUPOR2806-2_Du toan BONFIGLIOLI-071126_puma 16.1_Addendum- BOQ - Main construction-r.2 3 2 2 2" xfId="34387"/>
    <cellStyle name="T_SUPOR2806-2_Du toan BONFIGLIOLI-071126_puma 16.1_Addendum- BOQ - Main construction-r.2 3 2 3" xfId="38472"/>
    <cellStyle name="T_SUPOR2806-2_Du toan BONFIGLIOLI-071126_puma 16.1_Addendum- BOQ - Main construction-r.2 3 2 3 2" xfId="34391"/>
    <cellStyle name="T_SUPOR2806-2_Du toan BONFIGLIOLI-071126_puma 16.1_Addendum- BOQ - Main construction-r.2 3 2 4" xfId="38473"/>
    <cellStyle name="T_SUPOR2806-2_Du toan BONFIGLIOLI-071126_puma 16.1_Addendum- BOQ - Main construction-r.2 3 2 4 2" xfId="34393"/>
    <cellStyle name="T_SUPOR2806-2_Du toan BONFIGLIOLI-071126_puma 16.1_Addendum- BOQ - Main construction-r.2 3 2 5" xfId="38474"/>
    <cellStyle name="T_SUPOR2806-2_Du toan BONFIGLIOLI-071126_puma 16.1_Addendum- BOQ - Main construction-r.2 3 2 5 2" xfId="38475"/>
    <cellStyle name="T_SUPOR2806-2_Du toan BONFIGLIOLI-071126_puma 16.1_Addendum- BOQ - Main construction-r.2 3 2 6" xfId="38476"/>
    <cellStyle name="T_SUPOR2806-2_Du toan BONFIGLIOLI-071126_puma 16.1_Addendum- BOQ - Main construction-r.2 3 2 6 2" xfId="38477"/>
    <cellStyle name="T_SUPOR2806-2_Du toan BONFIGLIOLI-071126_puma 16.1_Addendum- BOQ - Main construction-r.2 3 2 7" xfId="38478"/>
    <cellStyle name="T_SUPOR2806-2_Du toan BONFIGLIOLI-071126_puma 16.1_Addendum- BOQ - Main construction-r.2 3 3" xfId="38479"/>
    <cellStyle name="T_SUPOR2806-2_Du toan BONFIGLIOLI-071126_puma 16.1_Addendum- BOQ - Main construction-r.2 3 3 2" xfId="38480"/>
    <cellStyle name="T_SUPOR2806-2_Du toan BONFIGLIOLI-071126_puma 16.1_Addendum- BOQ - Main construction-r.2 3 3 2 2" xfId="38481"/>
    <cellStyle name="T_SUPOR2806-2_Du toan BONFIGLIOLI-071126_puma 16.1_Addendum- BOQ - Main construction-r.2 3 3 3" xfId="38482"/>
    <cellStyle name="T_SUPOR2806-2_Du toan BONFIGLIOLI-071126_puma 16.1_Addendum- BOQ - Main construction-r.2 3 3 3 2" xfId="38483"/>
    <cellStyle name="T_SUPOR2806-2_Du toan BONFIGLIOLI-071126_puma 16.1_Addendum- BOQ - Main construction-r.2 3 3 4" xfId="38484"/>
    <cellStyle name="T_SUPOR2806-2_Du toan BONFIGLIOLI-071126_puma 16.1_Addendum- BOQ - Main construction-r.2 3 3 4 2" xfId="24420"/>
    <cellStyle name="T_SUPOR2806-2_Du toan BONFIGLIOLI-071126_puma 16.1_Addendum- BOQ - Main construction-r.2 3 3 5" xfId="38485"/>
    <cellStyle name="T_SUPOR2806-2_Du toan BONFIGLIOLI-071126_puma 16.1_Addendum- BOQ - Main construction-r.2 3 3 5 2" xfId="13494"/>
    <cellStyle name="T_SUPOR2806-2_Du toan BONFIGLIOLI-071126_puma 16.1_Addendum- BOQ - Main construction-r.2 3 3 6" xfId="38486"/>
    <cellStyle name="T_SUPOR2806-2_Du toan BONFIGLIOLI-071126_puma 16.1_Addendum- BOQ - Main construction-r.2 3 3 6 2" xfId="38487"/>
    <cellStyle name="T_SUPOR2806-2_Du toan BONFIGLIOLI-071126_puma 16.1_Addendum- BOQ - Main construction-r.2 3 3 7" xfId="38488"/>
    <cellStyle name="T_SUPOR2806-2_Du toan BONFIGLIOLI-071126_puma 16.1_Addendum- BOQ - Main construction-r.2 3 4" xfId="38490"/>
    <cellStyle name="T_SUPOR2806-2_Du toan BONFIGLIOLI-071126_puma 16.1_Addendum- BOQ - Main construction-r.2 3 4 2" xfId="38491"/>
    <cellStyle name="T_SUPOR2806-2_Du toan BONFIGLIOLI-071126_puma 16.1_Addendum- BOQ - Main construction-r.2 3 5" xfId="38492"/>
    <cellStyle name="T_SUPOR2806-2_Du toan BONFIGLIOLI-071126_puma 16.1_Addendum- BOQ - Main construction-r.2 3 5 2" xfId="38493"/>
    <cellStyle name="T_SUPOR2806-2_Du toan BONFIGLIOLI-071126_puma 16.1_Addendum- BOQ - Main construction-r.2 3 6" xfId="38494"/>
    <cellStyle name="T_SUPOR2806-2_Du toan BONFIGLIOLI-071126_puma 16.1_Addendum- BOQ - Main construction-r.2 3 6 2" xfId="38495"/>
    <cellStyle name="T_SUPOR2806-2_Du toan BONFIGLIOLI-071126_puma 16.1_Addendum- BOQ - Main construction-r.2 3 7" xfId="38496"/>
    <cellStyle name="T_SUPOR2806-2_Du toan BONFIGLIOLI-071126_puma 16.1_Addendum- BOQ - Main construction-r.2 3 7 2" xfId="28900"/>
    <cellStyle name="T_SUPOR2806-2_Du toan BONFIGLIOLI-071126_puma 16.1_Addendum- BOQ - Main construction-r.2 3 8" xfId="38497"/>
    <cellStyle name="T_SUPOR2806-2_Du toan BONFIGLIOLI-071126_puma 16.1_Addendum- BOQ - Main construction-r.2 3 8 2" xfId="28941"/>
    <cellStyle name="T_SUPOR2806-2_Du toan BONFIGLIOLI-071126_puma 16.1_Addendum- BOQ - Main construction-r.2 4" xfId="14209"/>
    <cellStyle name="T_SUPOR2806-2_Du toan BONFIGLIOLI-071126_puma 16.1_Addendum- BOQ - Main construction-r.2 4 2" xfId="35987"/>
    <cellStyle name="T_SUPOR2806-2_Du toan BONFIGLIOLI-071126_puma 16.1_Addendum- BOQ - Main construction-r.2 4 2 2" xfId="38498"/>
    <cellStyle name="T_SUPOR2806-2_Du toan BONFIGLIOLI-071126_puma 16.1_Addendum- BOQ - Main construction-r.2 4 3" xfId="38499"/>
    <cellStyle name="T_SUPOR2806-2_Du toan BONFIGLIOLI-071126_puma 16.1_Addendum- BOQ - Main construction-r.2 4 3 2" xfId="38500"/>
    <cellStyle name="T_SUPOR2806-2_Du toan BONFIGLIOLI-071126_puma 16.1_Addendum- BOQ - Main construction-r.2 4 4" xfId="31937"/>
    <cellStyle name="T_SUPOR2806-2_Du toan BONFIGLIOLI-071126_puma 16.1_Addendum- BOQ - Main construction-r.2 4 4 2" xfId="36525"/>
    <cellStyle name="T_SUPOR2806-2_Du toan BONFIGLIOLI-071126_puma 16.1_Addendum- BOQ - Main construction-r.2 4 5" xfId="38501"/>
    <cellStyle name="T_SUPOR2806-2_Du toan BONFIGLIOLI-071126_puma 16.1_Addendum- BOQ - Main construction-r.2 4 5 2" xfId="36558"/>
    <cellStyle name="T_SUPOR2806-2_Du toan BONFIGLIOLI-071126_puma 16.1_Addendum- BOQ - Main construction-r.2 4 6" xfId="38502"/>
    <cellStyle name="T_SUPOR2806-2_Du toan BONFIGLIOLI-071126_puma 16.1_Addendum- BOQ - Main construction-r.2 4 6 2" xfId="36571"/>
    <cellStyle name="T_SUPOR2806-2_Du toan BONFIGLIOLI-071126_puma 16.1_Addendum- BOQ - Main construction-r.2 4 7" xfId="38503"/>
    <cellStyle name="T_SUPOR2806-2_Du toan BONFIGLIOLI-071126_puma 16.1_Addendum- BOQ - Main construction-r.2 5" xfId="35989"/>
    <cellStyle name="T_SUPOR2806-2_Du toan BONFIGLIOLI-071126_puma 16.1_Addendum- BOQ - Main construction-r.2 5 2" xfId="38504"/>
    <cellStyle name="T_SUPOR2806-2_Du toan BONFIGLIOLI-071126_puma 16.1_Addendum- BOQ - Main construction-r.2 5 2 2" xfId="38505"/>
    <cellStyle name="T_SUPOR2806-2_Du toan BONFIGLIOLI-071126_puma 16.1_Addendum- BOQ - Main construction-r.2 5 3" xfId="38506"/>
    <cellStyle name="T_SUPOR2806-2_Du toan BONFIGLIOLI-071126_puma 16.1_Addendum- BOQ - Main construction-r.2 5 3 2" xfId="38507"/>
    <cellStyle name="T_SUPOR2806-2_Du toan BONFIGLIOLI-071126_puma 16.1_Addendum- BOQ - Main construction-r.2 5 4" xfId="31940"/>
    <cellStyle name="T_SUPOR2806-2_Du toan BONFIGLIOLI-071126_puma 16.1_Addendum- BOQ - Main construction-r.2 5 4 2" xfId="38508"/>
    <cellStyle name="T_SUPOR2806-2_Du toan BONFIGLIOLI-071126_puma 16.1_Addendum- BOQ - Main construction-r.2 5 5" xfId="38509"/>
    <cellStyle name="T_SUPOR2806-2_Du toan BONFIGLIOLI-071126_puma 16.1_Addendum- BOQ - Main construction-r.2 5 5 2" xfId="38510"/>
    <cellStyle name="T_SUPOR2806-2_Du toan BONFIGLIOLI-071126_puma 16.1_Addendum- BOQ - Main construction-r.2 5 6" xfId="38511"/>
    <cellStyle name="T_SUPOR2806-2_Du toan BONFIGLIOLI-071126_puma 16.1_Addendum- BOQ - Main construction-r.2 5 6 2" xfId="38512"/>
    <cellStyle name="T_SUPOR2806-2_Du toan BONFIGLIOLI-071126_puma 16.1_Addendum- BOQ - Main construction-r.2 5 7" xfId="38513"/>
    <cellStyle name="T_SUPOR2806-2_Du toan BONFIGLIOLI-071126_puma 16.1_Addendum- BOQ - Main construction-r.2 6" xfId="38514"/>
    <cellStyle name="T_SUPOR2806-2_Du toan BONFIGLIOLI-071126_puma 16.1_Addendum- BOQ - Main construction-r.2 6 2" xfId="38515"/>
    <cellStyle name="T_SUPOR2806-2_Du toan BONFIGLIOLI-071126_puma 16.1_Addendum- BOQ - Main construction-r.2 6 2 2" xfId="38516"/>
    <cellStyle name="T_SUPOR2806-2_Du toan BONFIGLIOLI-071126_puma 16.1_Addendum- BOQ - Main construction-r.2 6 3" xfId="38517"/>
    <cellStyle name="T_SUPOR2806-2_Du toan BONFIGLIOLI-071126_puma 16.1_Addendum- BOQ - Main construction-r.2 6 3 2" xfId="38518"/>
    <cellStyle name="T_SUPOR2806-2_Du toan BONFIGLIOLI-071126_puma 16.1_Addendum- BOQ - Main construction-r.2 6 4" xfId="31944"/>
    <cellStyle name="T_SUPOR2806-2_Du toan BONFIGLIOLI-071126_puma 16.1_Addendum- BOQ - Main construction-r.2 6 4 2" xfId="21557"/>
    <cellStyle name="T_SUPOR2806-2_Du toan BONFIGLIOLI-071126_puma 16.1_Addendum- BOQ - Main construction-r.2 6 5" xfId="38519"/>
    <cellStyle name="T_SUPOR2806-2_Du toan BONFIGLIOLI-071126_puma 16.1_Addendum- BOQ - Main construction-r.2 6 5 2" xfId="21611"/>
    <cellStyle name="T_SUPOR2806-2_Du toan BONFIGLIOLI-071126_puma 16.1_Addendum- BOQ - Main construction-r.2 6 6" xfId="38520"/>
    <cellStyle name="T_SUPOR2806-2_Du toan BONFIGLIOLI-071126_puma 16.1_Addendum- BOQ - Main construction-r.2 6 6 2" xfId="21630"/>
    <cellStyle name="T_SUPOR2806-2_Du toan BONFIGLIOLI-071126_puma 16.1_Addendum- BOQ - Main construction-r.2 6 7" xfId="38521"/>
    <cellStyle name="T_SUPOR2806-2_Du toan BONFIGLIOLI-071126_puma 16.1_Addendum- BOQ - Main construction-r.2 7" xfId="38522"/>
    <cellStyle name="T_SUPOR2806-2_Du toan BONFIGLIOLI-071126_puma 16.1_Addendum- BOQ - Main construction-r.2 7 2" xfId="38523"/>
    <cellStyle name="T_SUPOR2806-2_Du toan BONFIGLIOLI-071126_puma 16.1_Addendum- BOQ - Main construction-r.2 8" xfId="38524"/>
    <cellStyle name="T_SUPOR2806-2_Du toan BONFIGLIOLI-071126_puma 16.1_Addendum- BOQ - Main construction-r.2 8 2" xfId="38525"/>
    <cellStyle name="T_SUPOR2806-2_Du toan BONFIGLIOLI-071126_puma 16.1_Addendum- BOQ - Main construction-r.2 9" xfId="23760"/>
    <cellStyle name="T_SUPOR2806-2_Du toan BONFIGLIOLI-071126_puma 16.1_Addendum- BOQ - Main construction-r.2 9 2" xfId="38526"/>
    <cellStyle name="T_SUPOR2806-2_Du toan BONFIGLIOLI-071126_puma 16.1_BOQ - Puma - Main construction (20May, 2008)" xfId="38527"/>
    <cellStyle name="T_SUPOR2806-2_Du toan BONFIGLIOLI-071126_puma 16.1_BOQ - Puma - Main construction (20May, 2008) 10" xfId="37211"/>
    <cellStyle name="T_SUPOR2806-2_Du toan BONFIGLIOLI-071126_puma 16.1_BOQ - Puma - Main construction (20May, 2008) 10 2" xfId="37213"/>
    <cellStyle name="T_SUPOR2806-2_Du toan BONFIGLIOLI-071126_puma 16.1_BOQ - Puma - Main construction (20May, 2008) 11" xfId="37215"/>
    <cellStyle name="T_SUPOR2806-2_Du toan BONFIGLIOLI-071126_puma 16.1_BOQ - Puma - Main construction (20May, 2008) 11 2" xfId="37217"/>
    <cellStyle name="T_SUPOR2806-2_Du toan BONFIGLIOLI-071126_puma 16.1_BOQ - Puma - Main construction (20May, 2008) 2" xfId="38528"/>
    <cellStyle name="T_SUPOR2806-2_Du toan BONFIGLIOLI-071126_puma 16.1_BOQ - Puma - Main construction (20May, 2008) 2 2" xfId="5726"/>
    <cellStyle name="T_SUPOR2806-2_Du toan BONFIGLIOLI-071126_puma 16.1_BOQ - Puma - Main construction (20May, 2008) 2 2 2" xfId="15976"/>
    <cellStyle name="T_SUPOR2806-2_Du toan BONFIGLIOLI-071126_puma 16.1_BOQ - Puma - Main construction (20May, 2008) 2 2 2 2" xfId="20648"/>
    <cellStyle name="T_SUPOR2806-2_Du toan BONFIGLIOLI-071126_puma 16.1_BOQ - Puma - Main construction (20May, 2008) 2 2 3" xfId="19132"/>
    <cellStyle name="T_SUPOR2806-2_Du toan BONFIGLIOLI-071126_puma 16.1_BOQ - Puma - Main construction (20May, 2008) 2 2 3 2" xfId="38529"/>
    <cellStyle name="T_SUPOR2806-2_Du toan BONFIGLIOLI-071126_puma 16.1_BOQ - Puma - Main construction (20May, 2008) 2 2 4" xfId="38530"/>
    <cellStyle name="T_SUPOR2806-2_Du toan BONFIGLIOLI-071126_puma 16.1_BOQ - Puma - Main construction (20May, 2008) 2 2 4 2" xfId="37075"/>
    <cellStyle name="T_SUPOR2806-2_Du toan BONFIGLIOLI-071126_puma 16.1_BOQ - Puma - Main construction (20May, 2008) 2 2 5" xfId="38531"/>
    <cellStyle name="T_SUPOR2806-2_Du toan BONFIGLIOLI-071126_puma 16.1_BOQ - Puma - Main construction (20May, 2008) 2 2 5 2" xfId="37085"/>
    <cellStyle name="T_SUPOR2806-2_Du toan BONFIGLIOLI-071126_puma 16.1_BOQ - Puma - Main construction (20May, 2008) 2 2 6" xfId="38532"/>
    <cellStyle name="T_SUPOR2806-2_Du toan BONFIGLIOLI-071126_puma 16.1_BOQ - Puma - Main construction (20May, 2008) 2 2 6 2" xfId="38533"/>
    <cellStyle name="T_SUPOR2806-2_Du toan BONFIGLIOLI-071126_puma 16.1_BOQ - Puma - Main construction (20May, 2008) 2 2 7" xfId="38534"/>
    <cellStyle name="T_SUPOR2806-2_Du toan BONFIGLIOLI-071126_puma 16.1_BOQ - Puma - Main construction (20May, 2008) 2 3" xfId="4395"/>
    <cellStyle name="T_SUPOR2806-2_Du toan BONFIGLIOLI-071126_puma 16.1_BOQ - Puma - Main construction (20May, 2008) 2 3 2" xfId="15981"/>
    <cellStyle name="T_SUPOR2806-2_Du toan BONFIGLIOLI-071126_puma 16.1_BOQ - Puma - Main construction (20May, 2008) 2 3 2 2" xfId="20670"/>
    <cellStyle name="T_SUPOR2806-2_Du toan BONFIGLIOLI-071126_puma 16.1_BOQ - Puma - Main construction (20May, 2008) 2 3 3" xfId="19141"/>
    <cellStyle name="T_SUPOR2806-2_Du toan BONFIGLIOLI-071126_puma 16.1_BOQ - Puma - Main construction (20May, 2008) 2 3 3 2" xfId="38535"/>
    <cellStyle name="T_SUPOR2806-2_Du toan BONFIGLIOLI-071126_puma 16.1_BOQ - Puma - Main construction (20May, 2008) 2 3 4" xfId="38536"/>
    <cellStyle name="T_SUPOR2806-2_Du toan BONFIGLIOLI-071126_puma 16.1_BOQ - Puma - Main construction (20May, 2008) 2 3 4 2" xfId="37100"/>
    <cellStyle name="T_SUPOR2806-2_Du toan BONFIGLIOLI-071126_puma 16.1_BOQ - Puma - Main construction (20May, 2008) 2 3 5" xfId="38537"/>
    <cellStyle name="T_SUPOR2806-2_Du toan BONFIGLIOLI-071126_puma 16.1_BOQ - Puma - Main construction (20May, 2008) 2 3 5 2" xfId="37113"/>
    <cellStyle name="T_SUPOR2806-2_Du toan BONFIGLIOLI-071126_puma 16.1_BOQ - Puma - Main construction (20May, 2008) 2 3 6" xfId="38538"/>
    <cellStyle name="T_SUPOR2806-2_Du toan BONFIGLIOLI-071126_puma 16.1_BOQ - Puma - Main construction (20May, 2008) 2 3 6 2" xfId="38539"/>
    <cellStyle name="T_SUPOR2806-2_Du toan BONFIGLIOLI-071126_puma 16.1_BOQ - Puma - Main construction (20May, 2008) 2 3 7" xfId="38540"/>
    <cellStyle name="T_SUPOR2806-2_Du toan BONFIGLIOLI-071126_puma 16.1_BOQ - Puma - Main construction (20May, 2008) 2 4" xfId="38541"/>
    <cellStyle name="T_SUPOR2806-2_Du toan BONFIGLIOLI-071126_puma 16.1_BOQ - Puma - Main construction (20May, 2008) 2 4 2" xfId="15984"/>
    <cellStyle name="T_SUPOR2806-2_Du toan BONFIGLIOLI-071126_puma 16.1_BOQ - Puma - Main construction (20May, 2008) 2 5" xfId="38542"/>
    <cellStyle name="T_SUPOR2806-2_Du toan BONFIGLIOLI-071126_puma 16.1_BOQ - Puma - Main construction (20May, 2008) 2 5 2" xfId="1293"/>
    <cellStyle name="T_SUPOR2806-2_Du toan BONFIGLIOLI-071126_puma 16.1_BOQ - Puma - Main construction (20May, 2008) 2 6" xfId="38543"/>
    <cellStyle name="T_SUPOR2806-2_Du toan BONFIGLIOLI-071126_puma 16.1_BOQ - Puma - Main construction (20May, 2008) 2 6 2" xfId="38544"/>
    <cellStyle name="T_SUPOR2806-2_Du toan BONFIGLIOLI-071126_puma 16.1_BOQ - Puma - Main construction (20May, 2008) 2 7" xfId="38545"/>
    <cellStyle name="T_SUPOR2806-2_Du toan BONFIGLIOLI-071126_puma 16.1_BOQ - Puma - Main construction (20May, 2008) 2 7 2" xfId="38546"/>
    <cellStyle name="T_SUPOR2806-2_Du toan BONFIGLIOLI-071126_puma 16.1_BOQ - Puma - Main construction (20May, 2008) 2 8" xfId="38547"/>
    <cellStyle name="T_SUPOR2806-2_Du toan BONFIGLIOLI-071126_puma 16.1_BOQ - Puma - Main construction (20May, 2008) 2 8 2" xfId="38548"/>
    <cellStyle name="T_SUPOR2806-2_Du toan BONFIGLIOLI-071126_puma 16.1_BOQ - Puma - Main construction (20May, 2008) 3" xfId="38549"/>
    <cellStyle name="T_SUPOR2806-2_Du toan BONFIGLIOLI-071126_puma 16.1_BOQ - Puma - Main construction (20May, 2008) 3 2" xfId="15330"/>
    <cellStyle name="T_SUPOR2806-2_Du toan BONFIGLIOLI-071126_puma 16.1_BOQ - Puma - Main construction (20May, 2008) 3 2 2" xfId="6507"/>
    <cellStyle name="T_SUPOR2806-2_Du toan BONFIGLIOLI-071126_puma 16.1_BOQ - Puma - Main construction (20May, 2008) 3 2 2 2" xfId="38550"/>
    <cellStyle name="T_SUPOR2806-2_Du toan BONFIGLIOLI-071126_puma 16.1_BOQ - Puma - Main construction (20May, 2008) 3 2 3" xfId="38551"/>
    <cellStyle name="T_SUPOR2806-2_Du toan BONFIGLIOLI-071126_puma 16.1_BOQ - Puma - Main construction (20May, 2008) 3 2 3 2" xfId="2708"/>
    <cellStyle name="T_SUPOR2806-2_Du toan BONFIGLIOLI-071126_puma 16.1_BOQ - Puma - Main construction (20May, 2008) 3 2 4" xfId="38552"/>
    <cellStyle name="T_SUPOR2806-2_Du toan BONFIGLIOLI-071126_puma 16.1_BOQ - Puma - Main construction (20May, 2008) 3 2 4 2" xfId="38553"/>
    <cellStyle name="T_SUPOR2806-2_Du toan BONFIGLIOLI-071126_puma 16.1_BOQ - Puma - Main construction (20May, 2008) 3 2 5" xfId="18496"/>
    <cellStyle name="T_SUPOR2806-2_Du toan BONFIGLIOLI-071126_puma 16.1_BOQ - Puma - Main construction (20May, 2008) 3 2 5 2" xfId="18500"/>
    <cellStyle name="T_SUPOR2806-2_Du toan BONFIGLIOLI-071126_puma 16.1_BOQ - Puma - Main construction (20May, 2008) 3 2 6" xfId="18512"/>
    <cellStyle name="T_SUPOR2806-2_Du toan BONFIGLIOLI-071126_puma 16.1_BOQ - Puma - Main construction (20May, 2008) 3 2 6 2" xfId="425"/>
    <cellStyle name="T_SUPOR2806-2_Du toan BONFIGLIOLI-071126_puma 16.1_BOQ - Puma - Main construction (20May, 2008) 3 2 7" xfId="1310"/>
    <cellStyle name="T_SUPOR2806-2_Du toan BONFIGLIOLI-071126_puma 16.1_BOQ - Puma - Main construction (20May, 2008) 3 3" xfId="16000"/>
    <cellStyle name="T_SUPOR2806-2_Du toan BONFIGLIOLI-071126_puma 16.1_BOQ - Puma - Main construction (20May, 2008) 3 3 2" xfId="3834"/>
    <cellStyle name="T_SUPOR2806-2_Du toan BONFIGLIOLI-071126_puma 16.1_BOQ - Puma - Main construction (20May, 2008) 3 3 2 2" xfId="38554"/>
    <cellStyle name="T_SUPOR2806-2_Du toan BONFIGLIOLI-071126_puma 16.1_BOQ - Puma - Main construction (20May, 2008) 3 3 3" xfId="38555"/>
    <cellStyle name="T_SUPOR2806-2_Du toan BONFIGLIOLI-071126_puma 16.1_BOQ - Puma - Main construction (20May, 2008) 3 3 3 2" xfId="38556"/>
    <cellStyle name="T_SUPOR2806-2_Du toan BONFIGLIOLI-071126_puma 16.1_BOQ - Puma - Main construction (20May, 2008) 3 3 4" xfId="38557"/>
    <cellStyle name="T_SUPOR2806-2_Du toan BONFIGLIOLI-071126_puma 16.1_BOQ - Puma - Main construction (20May, 2008) 3 3 4 2" xfId="38558"/>
    <cellStyle name="T_SUPOR2806-2_Du toan BONFIGLIOLI-071126_puma 16.1_BOQ - Puma - Main construction (20May, 2008) 3 3 5" xfId="18536"/>
    <cellStyle name="T_SUPOR2806-2_Du toan BONFIGLIOLI-071126_puma 16.1_BOQ - Puma - Main construction (20May, 2008) 3 3 5 2" xfId="18541"/>
    <cellStyle name="T_SUPOR2806-2_Du toan BONFIGLIOLI-071126_puma 16.1_BOQ - Puma - Main construction (20May, 2008) 3 3 6" xfId="18545"/>
    <cellStyle name="T_SUPOR2806-2_Du toan BONFIGLIOLI-071126_puma 16.1_BOQ - Puma - Main construction (20May, 2008) 3 3 6 2" xfId="18549"/>
    <cellStyle name="T_SUPOR2806-2_Du toan BONFIGLIOLI-071126_puma 16.1_BOQ - Puma - Main construction (20May, 2008) 3 3 7" xfId="18554"/>
    <cellStyle name="T_SUPOR2806-2_Du toan BONFIGLIOLI-071126_puma 16.1_BOQ - Puma - Main construction (20May, 2008) 3 4" xfId="16005"/>
    <cellStyle name="T_SUPOR2806-2_Du toan BONFIGLIOLI-071126_puma 16.1_BOQ - Puma - Main construction (20May, 2008) 3 4 2" xfId="1522"/>
    <cellStyle name="T_SUPOR2806-2_Du toan BONFIGLIOLI-071126_puma 16.1_BOQ - Puma - Main construction (20May, 2008) 3 5" xfId="38559"/>
    <cellStyle name="T_SUPOR2806-2_Du toan BONFIGLIOLI-071126_puma 16.1_BOQ - Puma - Main construction (20May, 2008) 3 5 2" xfId="38561"/>
    <cellStyle name="T_SUPOR2806-2_Du toan BONFIGLIOLI-071126_puma 16.1_BOQ - Puma - Main construction (20May, 2008) 3 6" xfId="38562"/>
    <cellStyle name="T_SUPOR2806-2_Du toan BONFIGLIOLI-071126_puma 16.1_BOQ - Puma - Main construction (20May, 2008) 3 6 2" xfId="38563"/>
    <cellStyle name="T_SUPOR2806-2_Du toan BONFIGLIOLI-071126_puma 16.1_BOQ - Puma - Main construction (20May, 2008) 3 7" xfId="38564"/>
    <cellStyle name="T_SUPOR2806-2_Du toan BONFIGLIOLI-071126_puma 16.1_BOQ - Puma - Main construction (20May, 2008) 3 7 2" xfId="19301"/>
    <cellStyle name="T_SUPOR2806-2_Du toan BONFIGLIOLI-071126_puma 16.1_BOQ - Puma - Main construction (20May, 2008) 3 8" xfId="38565"/>
    <cellStyle name="T_SUPOR2806-2_Du toan BONFIGLIOLI-071126_puma 16.1_BOQ - Puma - Main construction (20May, 2008) 3 8 2" xfId="38566"/>
    <cellStyle name="T_SUPOR2806-2_Du toan BONFIGLIOLI-071126_puma 16.1_BOQ - Puma - Main construction (20May, 2008) 4" xfId="38567"/>
    <cellStyle name="T_SUPOR2806-2_Du toan BONFIGLIOLI-071126_puma 16.1_BOQ - Puma - Main construction (20May, 2008) 4 2" xfId="16018"/>
    <cellStyle name="T_SUPOR2806-2_Du toan BONFIGLIOLI-071126_puma 16.1_BOQ - Puma - Main construction (20May, 2008) 4 2 2" xfId="17095"/>
    <cellStyle name="T_SUPOR2806-2_Du toan BONFIGLIOLI-071126_puma 16.1_BOQ - Puma - Main construction (20May, 2008) 4 3" xfId="16055"/>
    <cellStyle name="T_SUPOR2806-2_Du toan BONFIGLIOLI-071126_puma 16.1_BOQ - Puma - Main construction (20May, 2008) 4 3 2" xfId="4298"/>
    <cellStyle name="T_SUPOR2806-2_Du toan BONFIGLIOLI-071126_puma 16.1_BOQ - Puma - Main construction (20May, 2008) 4 4" xfId="17099"/>
    <cellStyle name="T_SUPOR2806-2_Du toan BONFIGLIOLI-071126_puma 16.1_BOQ - Puma - Main construction (20May, 2008) 4 4 2" xfId="38568"/>
    <cellStyle name="T_SUPOR2806-2_Du toan BONFIGLIOLI-071126_puma 16.1_BOQ - Puma - Main construction (20May, 2008) 4 5" xfId="38570"/>
    <cellStyle name="T_SUPOR2806-2_Du toan BONFIGLIOLI-071126_puma 16.1_BOQ - Puma - Main construction (20May, 2008) 4 5 2" xfId="617"/>
    <cellStyle name="T_SUPOR2806-2_Du toan BONFIGLIOLI-071126_puma 16.1_BOQ - Puma - Main construction (20May, 2008) 4 6" xfId="38572"/>
    <cellStyle name="T_SUPOR2806-2_Du toan BONFIGLIOLI-071126_puma 16.1_BOQ - Puma - Main construction (20May, 2008) 4 6 2" xfId="4819"/>
    <cellStyle name="T_SUPOR2806-2_Du toan BONFIGLIOLI-071126_puma 16.1_BOQ - Puma - Main construction (20May, 2008) 4 7" xfId="38573"/>
    <cellStyle name="T_SUPOR2806-2_Du toan BONFIGLIOLI-071126_puma 16.1_BOQ - Puma - Main construction (20May, 2008) 5" xfId="38574"/>
    <cellStyle name="T_SUPOR2806-2_Du toan BONFIGLIOLI-071126_puma 16.1_BOQ - Puma - Main construction (20May, 2008) 5 2" xfId="38576"/>
    <cellStyle name="T_SUPOR2806-2_Du toan BONFIGLIOLI-071126_puma 16.1_BOQ - Puma - Main construction (20May, 2008) 5 2 2" xfId="34474"/>
    <cellStyle name="T_SUPOR2806-2_Du toan BONFIGLIOLI-071126_puma 16.1_BOQ - Puma - Main construction (20May, 2008) 5 3" xfId="16060"/>
    <cellStyle name="T_SUPOR2806-2_Du toan BONFIGLIOLI-071126_puma 16.1_BOQ - Puma - Main construction (20May, 2008) 5 3 2" xfId="38577"/>
    <cellStyle name="T_SUPOR2806-2_Du toan BONFIGLIOLI-071126_puma 16.1_BOQ - Puma - Main construction (20May, 2008) 5 4" xfId="38578"/>
    <cellStyle name="T_SUPOR2806-2_Du toan BONFIGLIOLI-071126_puma 16.1_BOQ - Puma - Main construction (20May, 2008) 5 4 2" xfId="38579"/>
    <cellStyle name="T_SUPOR2806-2_Du toan BONFIGLIOLI-071126_puma 16.1_BOQ - Puma - Main construction (20May, 2008) 5 5" xfId="2005"/>
    <cellStyle name="T_SUPOR2806-2_Du toan BONFIGLIOLI-071126_puma 16.1_BOQ - Puma - Main construction (20May, 2008) 5 5 2" xfId="10588"/>
    <cellStyle name="T_SUPOR2806-2_Du toan BONFIGLIOLI-071126_puma 16.1_BOQ - Puma - Main construction (20May, 2008) 5 6" xfId="1097"/>
    <cellStyle name="T_SUPOR2806-2_Du toan BONFIGLIOLI-071126_puma 16.1_BOQ - Puma - Main construction (20May, 2008) 5 6 2" xfId="10674"/>
    <cellStyle name="T_SUPOR2806-2_Du toan BONFIGLIOLI-071126_puma 16.1_BOQ - Puma - Main construction (20May, 2008) 5 7" xfId="1029"/>
    <cellStyle name="T_SUPOR2806-2_Du toan BONFIGLIOLI-071126_puma 16.1_BOQ - Puma - Main construction (20May, 2008) 6" xfId="2247"/>
    <cellStyle name="T_SUPOR2806-2_Du toan BONFIGLIOLI-071126_puma 16.1_BOQ - Puma - Main construction (20May, 2008) 6 2" xfId="16027"/>
    <cellStyle name="T_SUPOR2806-2_Du toan BONFIGLIOLI-071126_puma 16.1_BOQ - Puma - Main construction (20May, 2008) 6 2 2" xfId="31776"/>
    <cellStyle name="T_SUPOR2806-2_Du toan BONFIGLIOLI-071126_puma 16.1_BOQ - Puma - Main construction (20May, 2008) 6 3" xfId="31778"/>
    <cellStyle name="T_SUPOR2806-2_Du toan BONFIGLIOLI-071126_puma 16.1_BOQ - Puma - Main construction (20May, 2008) 6 3 2" xfId="31780"/>
    <cellStyle name="T_SUPOR2806-2_Du toan BONFIGLIOLI-071126_puma 16.1_BOQ - Puma - Main construction (20May, 2008) 6 4" xfId="38580"/>
    <cellStyle name="T_SUPOR2806-2_Du toan BONFIGLIOLI-071126_puma 16.1_BOQ - Puma - Main construction (20May, 2008) 6 4 2" xfId="38581"/>
    <cellStyle name="T_SUPOR2806-2_Du toan BONFIGLIOLI-071126_puma 16.1_BOQ - Puma - Main construction (20May, 2008) 6 5" xfId="10702"/>
    <cellStyle name="T_SUPOR2806-2_Du toan BONFIGLIOLI-071126_puma 16.1_BOQ - Puma - Main construction (20May, 2008) 6 5 2" xfId="5542"/>
    <cellStyle name="T_SUPOR2806-2_Du toan BONFIGLIOLI-071126_puma 16.1_BOQ - Puma - Main construction (20May, 2008) 6 6" xfId="10411"/>
    <cellStyle name="T_SUPOR2806-2_Du toan BONFIGLIOLI-071126_puma 16.1_BOQ - Puma - Main construction (20May, 2008) 6 6 2" xfId="8614"/>
    <cellStyle name="T_SUPOR2806-2_Du toan BONFIGLIOLI-071126_puma 16.1_BOQ - Puma - Main construction (20May, 2008) 6 7" xfId="11323"/>
    <cellStyle name="T_SUPOR2806-2_Du toan BONFIGLIOLI-071126_puma 16.1_BOQ - Puma - Main construction (20May, 2008) 7" xfId="38582"/>
    <cellStyle name="T_SUPOR2806-2_Du toan BONFIGLIOLI-071126_puma 16.1_BOQ - Puma - Main construction (20May, 2008) 7 2" xfId="38583"/>
    <cellStyle name="T_SUPOR2806-2_Du toan BONFIGLIOLI-071126_puma 16.1_BOQ - Puma - Main construction (20May, 2008) 8" xfId="38584"/>
    <cellStyle name="T_SUPOR2806-2_Du toan BONFIGLIOLI-071126_puma 16.1_BOQ - Puma - Main construction (20May, 2008) 8 2" xfId="5534"/>
    <cellStyle name="T_SUPOR2806-2_Du toan BONFIGLIOLI-071126_puma 16.1_BOQ - Puma - Main construction (20May, 2008) 9" xfId="38585"/>
    <cellStyle name="T_SUPOR2806-2_Du toan BONFIGLIOLI-071126_puma 16.1_BOQ - Puma - Main construction (20May, 2008) 9 2" xfId="38586"/>
    <cellStyle name="T_SUPOR2806-2_Du toan BONFIGLIOLI-071126_puma 16.1_BOQ - Puma - Main construction (20May, 2008) trinh nop" xfId="32134"/>
    <cellStyle name="T_SUPOR2806-2_Du toan BONFIGLIOLI-071126_puma 16.1_BOQ - Puma - Main construction (20May, 2008) trinh nop 10" xfId="38587"/>
    <cellStyle name="T_SUPOR2806-2_Du toan BONFIGLIOLI-071126_puma 16.1_BOQ - Puma - Main construction (20May, 2008) trinh nop 10 2" xfId="38588"/>
    <cellStyle name="T_SUPOR2806-2_Du toan BONFIGLIOLI-071126_puma 16.1_BOQ - Puma - Main construction (20May, 2008) trinh nop 11" xfId="10714"/>
    <cellStyle name="T_SUPOR2806-2_Du toan BONFIGLIOLI-071126_puma 16.1_BOQ - Puma - Main construction (20May, 2008) trinh nop 11 2" xfId="38589"/>
    <cellStyle name="T_SUPOR2806-2_Du toan BONFIGLIOLI-071126_puma 16.1_BOQ - Puma - Main construction (20May, 2008) trinh nop 2" xfId="38590"/>
    <cellStyle name="T_SUPOR2806-2_Du toan BONFIGLIOLI-071126_puma 16.1_BOQ - Puma - Main construction (20May, 2008) trinh nop 2 2" xfId="38591"/>
    <cellStyle name="T_SUPOR2806-2_Du toan BONFIGLIOLI-071126_puma 16.1_BOQ - Puma - Main construction (20May, 2008) trinh nop 2 2 2" xfId="38592"/>
    <cellStyle name="T_SUPOR2806-2_Du toan BONFIGLIOLI-071126_puma 16.1_BOQ - Puma - Main construction (20May, 2008) trinh nop 2 2 2 2" xfId="16263"/>
    <cellStyle name="T_SUPOR2806-2_Du toan BONFIGLIOLI-071126_puma 16.1_BOQ - Puma - Main construction (20May, 2008) trinh nop 2 2 3" xfId="16510"/>
    <cellStyle name="T_SUPOR2806-2_Du toan BONFIGLIOLI-071126_puma 16.1_BOQ - Puma - Main construction (20May, 2008) trinh nop 2 2 3 2" xfId="16432"/>
    <cellStyle name="T_SUPOR2806-2_Du toan BONFIGLIOLI-071126_puma 16.1_BOQ - Puma - Main construction (20May, 2008) trinh nop 2 2 4" xfId="30106"/>
    <cellStyle name="T_SUPOR2806-2_Du toan BONFIGLIOLI-071126_puma 16.1_BOQ - Puma - Main construction (20May, 2008) trinh nop 2 2 4 2" xfId="16585"/>
    <cellStyle name="T_SUPOR2806-2_Du toan BONFIGLIOLI-071126_puma 16.1_BOQ - Puma - Main construction (20May, 2008) trinh nop 2 2 5" xfId="1222"/>
    <cellStyle name="T_SUPOR2806-2_Du toan BONFIGLIOLI-071126_puma 16.1_BOQ - Puma - Main construction (20May, 2008) trinh nop 2 2 5 2" xfId="4274"/>
    <cellStyle name="T_SUPOR2806-2_Du toan BONFIGLIOLI-071126_puma 16.1_BOQ - Puma - Main construction (20May, 2008) trinh nop 2 2 6" xfId="16715"/>
    <cellStyle name="T_SUPOR2806-2_Du toan BONFIGLIOLI-071126_puma 16.1_BOQ - Puma - Main construction (20May, 2008) trinh nop 2 2 6 2" xfId="16717"/>
    <cellStyle name="T_SUPOR2806-2_Du toan BONFIGLIOLI-071126_puma 16.1_BOQ - Puma - Main construction (20May, 2008) trinh nop 2 2 7" xfId="9869"/>
    <cellStyle name="T_SUPOR2806-2_Du toan BONFIGLIOLI-071126_puma 16.1_BOQ - Puma - Main construction (20May, 2008) trinh nop 2 3" xfId="38593"/>
    <cellStyle name="T_SUPOR2806-2_Du toan BONFIGLIOLI-071126_puma 16.1_BOQ - Puma - Main construction (20May, 2008) trinh nop 2 3 2" xfId="38594"/>
    <cellStyle name="T_SUPOR2806-2_Du toan BONFIGLIOLI-071126_puma 16.1_BOQ - Puma - Main construction (20May, 2008) trinh nop 2 3 2 2" xfId="38595"/>
    <cellStyle name="T_SUPOR2806-2_Du toan BONFIGLIOLI-071126_puma 16.1_BOQ - Puma - Main construction (20May, 2008) trinh nop 2 3 3" xfId="38596"/>
    <cellStyle name="T_SUPOR2806-2_Du toan BONFIGLIOLI-071126_puma 16.1_BOQ - Puma - Main construction (20May, 2008) trinh nop 2 3 3 2" xfId="17232"/>
    <cellStyle name="T_SUPOR2806-2_Du toan BONFIGLIOLI-071126_puma 16.1_BOQ - Puma - Main construction (20May, 2008) trinh nop 2 3 4" xfId="30108"/>
    <cellStyle name="T_SUPOR2806-2_Du toan BONFIGLIOLI-071126_puma 16.1_BOQ - Puma - Main construction (20May, 2008) trinh nop 2 3 4 2" xfId="17285"/>
    <cellStyle name="T_SUPOR2806-2_Du toan BONFIGLIOLI-071126_puma 16.1_BOQ - Puma - Main construction (20May, 2008) trinh nop 2 3 5" xfId="16729"/>
    <cellStyle name="T_SUPOR2806-2_Du toan BONFIGLIOLI-071126_puma 16.1_BOQ - Puma - Main construction (20May, 2008) trinh nop 2 3 5 2" xfId="16731"/>
    <cellStyle name="T_SUPOR2806-2_Du toan BONFIGLIOLI-071126_puma 16.1_BOQ - Puma - Main construction (20May, 2008) trinh nop 2 3 6" xfId="16734"/>
    <cellStyle name="T_SUPOR2806-2_Du toan BONFIGLIOLI-071126_puma 16.1_BOQ - Puma - Main construction (20May, 2008) trinh nop 2 3 6 2" xfId="16738"/>
    <cellStyle name="T_SUPOR2806-2_Du toan BONFIGLIOLI-071126_puma 16.1_BOQ - Puma - Main construction (20May, 2008) trinh nop 2 3 7" xfId="9885"/>
    <cellStyle name="T_SUPOR2806-2_Du toan BONFIGLIOLI-071126_puma 16.1_BOQ - Puma - Main construction (20May, 2008) trinh nop 2 4" xfId="38597"/>
    <cellStyle name="T_SUPOR2806-2_Du toan BONFIGLIOLI-071126_puma 16.1_BOQ - Puma - Main construction (20May, 2008) trinh nop 2 4 2" xfId="38598"/>
    <cellStyle name="T_SUPOR2806-2_Du toan BONFIGLIOLI-071126_puma 16.1_BOQ - Puma - Main construction (20May, 2008) trinh nop 2 5" xfId="38599"/>
    <cellStyle name="T_SUPOR2806-2_Du toan BONFIGLIOLI-071126_puma 16.1_BOQ - Puma - Main construction (20May, 2008) trinh nop 2 5 2" xfId="28022"/>
    <cellStyle name="T_SUPOR2806-2_Du toan BONFIGLIOLI-071126_puma 16.1_BOQ - Puma - Main construction (20May, 2008) trinh nop 2 6" xfId="20614"/>
    <cellStyle name="T_SUPOR2806-2_Du toan BONFIGLIOLI-071126_puma 16.1_BOQ - Puma - Main construction (20May, 2008) trinh nop 2 6 2" xfId="28027"/>
    <cellStyle name="T_SUPOR2806-2_Du toan BONFIGLIOLI-071126_puma 16.1_BOQ - Puma - Main construction (20May, 2008) trinh nop 2 7" xfId="38600"/>
    <cellStyle name="T_SUPOR2806-2_Du toan BONFIGLIOLI-071126_puma 16.1_BOQ - Puma - Main construction (20May, 2008) trinh nop 2 7 2" xfId="38601"/>
    <cellStyle name="T_SUPOR2806-2_Du toan BONFIGLIOLI-071126_puma 16.1_BOQ - Puma - Main construction (20May, 2008) trinh nop 2 8" xfId="38602"/>
    <cellStyle name="T_SUPOR2806-2_Du toan BONFIGLIOLI-071126_puma 16.1_BOQ - Puma - Main construction (20May, 2008) trinh nop 2 8 2" xfId="3403"/>
    <cellStyle name="T_SUPOR2806-2_Du toan BONFIGLIOLI-071126_puma 16.1_BOQ - Puma - Main construction (20May, 2008) trinh nop 3" xfId="38603"/>
    <cellStyle name="T_SUPOR2806-2_Du toan BONFIGLIOLI-071126_puma 16.1_BOQ - Puma - Main construction (20May, 2008) trinh nop 3 2" xfId="38604"/>
    <cellStyle name="T_SUPOR2806-2_Du toan BONFIGLIOLI-071126_puma 16.1_BOQ - Puma - Main construction (20May, 2008) trinh nop 3 2 2" xfId="38605"/>
    <cellStyle name="T_SUPOR2806-2_Du toan BONFIGLIOLI-071126_puma 16.1_BOQ - Puma - Main construction (20May, 2008) trinh nop 3 2 2 2" xfId="38606"/>
    <cellStyle name="T_SUPOR2806-2_Du toan BONFIGLIOLI-071126_puma 16.1_BOQ - Puma - Main construction (20May, 2008) trinh nop 3 2 3" xfId="16526"/>
    <cellStyle name="T_SUPOR2806-2_Du toan BONFIGLIOLI-071126_puma 16.1_BOQ - Puma - Main construction (20May, 2008) trinh nop 3 2 3 2" xfId="34733"/>
    <cellStyle name="T_SUPOR2806-2_Du toan BONFIGLIOLI-071126_puma 16.1_BOQ - Puma - Main construction (20May, 2008) trinh nop 3 2 4" xfId="38607"/>
    <cellStyle name="T_SUPOR2806-2_Du toan BONFIGLIOLI-071126_puma 16.1_BOQ - Puma - Main construction (20May, 2008) trinh nop 3 2 4 2" xfId="34739"/>
    <cellStyle name="T_SUPOR2806-2_Du toan BONFIGLIOLI-071126_puma 16.1_BOQ - Puma - Main construction (20May, 2008) trinh nop 3 2 5" xfId="16886"/>
    <cellStyle name="T_SUPOR2806-2_Du toan BONFIGLIOLI-071126_puma 16.1_BOQ - Puma - Main construction (20May, 2008) trinh nop 3 2 5 2" xfId="16891"/>
    <cellStyle name="T_SUPOR2806-2_Du toan BONFIGLIOLI-071126_puma 16.1_BOQ - Puma - Main construction (20May, 2008) trinh nop 3 2 6" xfId="16893"/>
    <cellStyle name="T_SUPOR2806-2_Du toan BONFIGLIOLI-071126_puma 16.1_BOQ - Puma - Main construction (20May, 2008) trinh nop 3 2 6 2" xfId="15382"/>
    <cellStyle name="T_SUPOR2806-2_Du toan BONFIGLIOLI-071126_puma 16.1_BOQ - Puma - Main construction (20May, 2008) trinh nop 3 2 7" xfId="9930"/>
    <cellStyle name="T_SUPOR2806-2_Du toan BONFIGLIOLI-071126_puma 16.1_BOQ - Puma - Main construction (20May, 2008) trinh nop 3 3" xfId="38608"/>
    <cellStyle name="T_SUPOR2806-2_Du toan BONFIGLIOLI-071126_puma 16.1_BOQ - Puma - Main construction (20May, 2008) trinh nop 3 3 2" xfId="38609"/>
    <cellStyle name="T_SUPOR2806-2_Du toan BONFIGLIOLI-071126_puma 16.1_BOQ - Puma - Main construction (20May, 2008) trinh nop 3 3 2 2" xfId="38610"/>
    <cellStyle name="T_SUPOR2806-2_Du toan BONFIGLIOLI-071126_puma 16.1_BOQ - Puma - Main construction (20May, 2008) trinh nop 3 3 3" xfId="38611"/>
    <cellStyle name="T_SUPOR2806-2_Du toan BONFIGLIOLI-071126_puma 16.1_BOQ - Puma - Main construction (20May, 2008) trinh nop 3 3 3 2" xfId="38612"/>
    <cellStyle name="T_SUPOR2806-2_Du toan BONFIGLIOLI-071126_puma 16.1_BOQ - Puma - Main construction (20May, 2008) trinh nop 3 3 4" xfId="38613"/>
    <cellStyle name="T_SUPOR2806-2_Du toan BONFIGLIOLI-071126_puma 16.1_BOQ - Puma - Main construction (20May, 2008) trinh nop 3 3 4 2" xfId="38614"/>
    <cellStyle name="T_SUPOR2806-2_Du toan BONFIGLIOLI-071126_puma 16.1_BOQ - Puma - Main construction (20May, 2008) trinh nop 3 3 5" xfId="4218"/>
    <cellStyle name="T_SUPOR2806-2_Du toan BONFIGLIOLI-071126_puma 16.1_BOQ - Puma - Main construction (20May, 2008) trinh nop 3 3 5 2" xfId="16900"/>
    <cellStyle name="T_SUPOR2806-2_Du toan BONFIGLIOLI-071126_puma 16.1_BOQ - Puma - Main construction (20May, 2008) trinh nop 3 3 6" xfId="1796"/>
    <cellStyle name="T_SUPOR2806-2_Du toan BONFIGLIOLI-071126_puma 16.1_BOQ - Puma - Main construction (20May, 2008) trinh nop 3 3 6 2" xfId="15111"/>
    <cellStyle name="T_SUPOR2806-2_Du toan BONFIGLIOLI-071126_puma 16.1_BOQ - Puma - Main construction (20May, 2008) trinh nop 3 3 7" xfId="1805"/>
    <cellStyle name="T_SUPOR2806-2_Du toan BONFIGLIOLI-071126_puma 16.1_BOQ - Puma - Main construction (20May, 2008) trinh nop 3 4" xfId="38615"/>
    <cellStyle name="T_SUPOR2806-2_Du toan BONFIGLIOLI-071126_puma 16.1_BOQ - Puma - Main construction (20May, 2008) trinh nop 3 4 2" xfId="38616"/>
    <cellStyle name="T_SUPOR2806-2_Du toan BONFIGLIOLI-071126_puma 16.1_BOQ - Puma - Main construction (20May, 2008) trinh nop 3 5" xfId="38617"/>
    <cellStyle name="T_SUPOR2806-2_Du toan BONFIGLIOLI-071126_puma 16.1_BOQ - Puma - Main construction (20May, 2008) trinh nop 3 5 2" xfId="38618"/>
    <cellStyle name="T_SUPOR2806-2_Du toan BONFIGLIOLI-071126_puma 16.1_BOQ - Puma - Main construction (20May, 2008) trinh nop 3 6" xfId="20619"/>
    <cellStyle name="T_SUPOR2806-2_Du toan BONFIGLIOLI-071126_puma 16.1_BOQ - Puma - Main construction (20May, 2008) trinh nop 3 6 2" xfId="33667"/>
    <cellStyle name="T_SUPOR2806-2_Du toan BONFIGLIOLI-071126_puma 16.1_BOQ - Puma - Main construction (20May, 2008) trinh nop 3 7" xfId="38619"/>
    <cellStyle name="T_SUPOR2806-2_Du toan BONFIGLIOLI-071126_puma 16.1_BOQ - Puma - Main construction (20May, 2008) trinh nop 3 7 2" xfId="38620"/>
    <cellStyle name="T_SUPOR2806-2_Du toan BONFIGLIOLI-071126_puma 16.1_BOQ - Puma - Main construction (20May, 2008) trinh nop 3 8" xfId="38621"/>
    <cellStyle name="T_SUPOR2806-2_Du toan BONFIGLIOLI-071126_puma 16.1_BOQ - Puma - Main construction (20May, 2008) trinh nop 3 8 2" xfId="38622"/>
    <cellStyle name="T_SUPOR2806-2_Du toan BONFIGLIOLI-071126_puma 16.1_BOQ - Puma - Main construction (20May, 2008) trinh nop 4" xfId="31707"/>
    <cellStyle name="T_SUPOR2806-2_Du toan BONFIGLIOLI-071126_puma 16.1_BOQ - Puma - Main construction (20May, 2008) trinh nop 4 2" xfId="38623"/>
    <cellStyle name="T_SUPOR2806-2_Du toan BONFIGLIOLI-071126_puma 16.1_BOQ - Puma - Main construction (20May, 2008) trinh nop 4 2 2" xfId="38625"/>
    <cellStyle name="T_SUPOR2806-2_Du toan BONFIGLIOLI-071126_puma 16.1_BOQ - Puma - Main construction (20May, 2008) trinh nop 4 3" xfId="38627"/>
    <cellStyle name="T_SUPOR2806-2_Du toan BONFIGLIOLI-071126_puma 16.1_BOQ - Puma - Main construction (20May, 2008) trinh nop 4 3 2" xfId="38629"/>
    <cellStyle name="T_SUPOR2806-2_Du toan BONFIGLIOLI-071126_puma 16.1_BOQ - Puma - Main construction (20May, 2008) trinh nop 4 4" xfId="38630"/>
    <cellStyle name="T_SUPOR2806-2_Du toan BONFIGLIOLI-071126_puma 16.1_BOQ - Puma - Main construction (20May, 2008) trinh nop 4 4 2" xfId="16594"/>
    <cellStyle name="T_SUPOR2806-2_Du toan BONFIGLIOLI-071126_puma 16.1_BOQ - Puma - Main construction (20May, 2008) trinh nop 4 5" xfId="38631"/>
    <cellStyle name="T_SUPOR2806-2_Du toan BONFIGLIOLI-071126_puma 16.1_BOQ - Puma - Main construction (20May, 2008) trinh nop 4 5 2" xfId="38632"/>
    <cellStyle name="T_SUPOR2806-2_Du toan BONFIGLIOLI-071126_puma 16.1_BOQ - Puma - Main construction (20May, 2008) trinh nop 4 6" xfId="10055"/>
    <cellStyle name="T_SUPOR2806-2_Du toan BONFIGLIOLI-071126_puma 16.1_BOQ - Puma - Main construction (20May, 2008) trinh nop 4 6 2" xfId="38633"/>
    <cellStyle name="T_SUPOR2806-2_Du toan BONFIGLIOLI-071126_puma 16.1_BOQ - Puma - Main construction (20May, 2008) trinh nop 4 7" xfId="38634"/>
    <cellStyle name="T_SUPOR2806-2_Du toan BONFIGLIOLI-071126_puma 16.1_BOQ - Puma - Main construction (20May, 2008) trinh nop 5" xfId="38635"/>
    <cellStyle name="T_SUPOR2806-2_Du toan BONFIGLIOLI-071126_puma 16.1_BOQ - Puma - Main construction (20May, 2008) trinh nop 5 2" xfId="38636"/>
    <cellStyle name="T_SUPOR2806-2_Du toan BONFIGLIOLI-071126_puma 16.1_BOQ - Puma - Main construction (20May, 2008) trinh nop 5 2 2" xfId="38639"/>
    <cellStyle name="T_SUPOR2806-2_Du toan BONFIGLIOLI-071126_puma 16.1_BOQ - Puma - Main construction (20May, 2008) trinh nop 5 3" xfId="38642"/>
    <cellStyle name="T_SUPOR2806-2_Du toan BONFIGLIOLI-071126_puma 16.1_BOQ - Puma - Main construction (20May, 2008) trinh nop 5 3 2" xfId="38644"/>
    <cellStyle name="T_SUPOR2806-2_Du toan BONFIGLIOLI-071126_puma 16.1_BOQ - Puma - Main construction (20May, 2008) trinh nop 5 4" xfId="38645"/>
    <cellStyle name="T_SUPOR2806-2_Du toan BONFIGLIOLI-071126_puma 16.1_BOQ - Puma - Main construction (20May, 2008) trinh nop 5 4 2" xfId="38646"/>
    <cellStyle name="T_SUPOR2806-2_Du toan BONFIGLIOLI-071126_puma 16.1_BOQ - Puma - Main construction (20May, 2008) trinh nop 5 5" xfId="38647"/>
    <cellStyle name="T_SUPOR2806-2_Du toan BONFIGLIOLI-071126_puma 16.1_BOQ - Puma - Main construction (20May, 2008) trinh nop 5 5 2" xfId="38648"/>
    <cellStyle name="T_SUPOR2806-2_Du toan BONFIGLIOLI-071126_puma 16.1_BOQ - Puma - Main construction (20May, 2008) trinh nop 5 6" xfId="1574"/>
    <cellStyle name="T_SUPOR2806-2_Du toan BONFIGLIOLI-071126_puma 16.1_BOQ - Puma - Main construction (20May, 2008) trinh nop 5 6 2" xfId="38649"/>
    <cellStyle name="T_SUPOR2806-2_Du toan BONFIGLIOLI-071126_puma 16.1_BOQ - Puma - Main construction (20May, 2008) trinh nop 5 7" xfId="38650"/>
    <cellStyle name="T_SUPOR2806-2_Du toan BONFIGLIOLI-071126_puma 16.1_BOQ - Puma - Main construction (20May, 2008) trinh nop 6" xfId="38651"/>
    <cellStyle name="T_SUPOR2806-2_Du toan BONFIGLIOLI-071126_puma 16.1_BOQ - Puma - Main construction (20May, 2008) trinh nop 6 2" xfId="38652"/>
    <cellStyle name="T_SUPOR2806-2_Du toan BONFIGLIOLI-071126_puma 16.1_BOQ - Puma - Main construction (20May, 2008) trinh nop 6 2 2" xfId="51"/>
    <cellStyle name="T_SUPOR2806-2_Du toan BONFIGLIOLI-071126_puma 16.1_BOQ - Puma - Main construction (20May, 2008) trinh nop 6 3" xfId="38654"/>
    <cellStyle name="T_SUPOR2806-2_Du toan BONFIGLIOLI-071126_puma 16.1_BOQ - Puma - Main construction (20May, 2008) trinh nop 6 3 2" xfId="15448"/>
    <cellStyle name="T_SUPOR2806-2_Du toan BONFIGLIOLI-071126_puma 16.1_BOQ - Puma - Main construction (20May, 2008) trinh nop 6 4" xfId="38655"/>
    <cellStyle name="T_SUPOR2806-2_Du toan BONFIGLIOLI-071126_puma 16.1_BOQ - Puma - Main construction (20May, 2008) trinh nop 6 4 2" xfId="14646"/>
    <cellStyle name="T_SUPOR2806-2_Du toan BONFIGLIOLI-071126_puma 16.1_BOQ - Puma - Main construction (20May, 2008) trinh nop 6 5" xfId="38656"/>
    <cellStyle name="T_SUPOR2806-2_Du toan BONFIGLIOLI-071126_puma 16.1_BOQ - Puma - Main construction (20May, 2008) trinh nop 6 5 2" xfId="14811"/>
    <cellStyle name="T_SUPOR2806-2_Du toan BONFIGLIOLI-071126_puma 16.1_BOQ - Puma - Main construction (20May, 2008) trinh nop 6 6" xfId="29343"/>
    <cellStyle name="T_SUPOR2806-2_Du toan BONFIGLIOLI-071126_puma 16.1_BOQ - Puma - Main construction (20May, 2008) trinh nop 6 6 2" xfId="5029"/>
    <cellStyle name="T_SUPOR2806-2_Du toan BONFIGLIOLI-071126_puma 16.1_BOQ - Puma - Main construction (20May, 2008) trinh nop 6 7" xfId="23054"/>
    <cellStyle name="T_SUPOR2806-2_Du toan BONFIGLIOLI-071126_puma 16.1_BOQ - Puma - Main construction (20May, 2008) trinh nop 7" xfId="38657"/>
    <cellStyle name="T_SUPOR2806-2_Du toan BONFIGLIOLI-071126_puma 16.1_BOQ - Puma - Main construction (20May, 2008) trinh nop 7 2" xfId="38658"/>
    <cellStyle name="T_SUPOR2806-2_Du toan BONFIGLIOLI-071126_puma 16.1_BOQ - Puma - Main construction (20May, 2008) trinh nop 8" xfId="38660"/>
    <cellStyle name="T_SUPOR2806-2_Du toan BONFIGLIOLI-071126_puma 16.1_BOQ - Puma - Main construction (20May, 2008) trinh nop 8 2" xfId="31350"/>
    <cellStyle name="T_SUPOR2806-2_Du toan BONFIGLIOLI-071126_puma 16.1_BOQ - Puma - Main construction (20May, 2008) trinh nop 9" xfId="34730"/>
    <cellStyle name="T_SUPOR2806-2_Du toan BONFIGLIOLI-071126_puma 16.1_BOQ - Puma - Main construction (20May, 2008) trinh nop 9 2" xfId="31384"/>
    <cellStyle name="T_SUPOR2806-2_Du toan BONFIGLIOLI-071126_puma 16.1_BOQ-Puma-Rev 1 (29May, 2008)-Final" xfId="38662"/>
    <cellStyle name="T_SUPOR2806-2_Du toan BONFIGLIOLI-071126_puma 16.1_BOQ-Puma-Rev 1 (29May, 2008)-Final 10" xfId="34644"/>
    <cellStyle name="T_SUPOR2806-2_Du toan BONFIGLIOLI-071126_puma 16.1_BOQ-Puma-Rev 1 (29May, 2008)-Final 10 2" xfId="34647"/>
    <cellStyle name="T_SUPOR2806-2_Du toan BONFIGLIOLI-071126_puma 16.1_BOQ-Puma-Rev 1 (29May, 2008)-Final 11" xfId="34650"/>
    <cellStyle name="T_SUPOR2806-2_Du toan BONFIGLIOLI-071126_puma 16.1_BOQ-Puma-Rev 1 (29May, 2008)-Final 11 2" xfId="7848"/>
    <cellStyle name="T_SUPOR2806-2_Du toan BONFIGLIOLI-071126_puma 16.1_BOQ-Puma-Rev 1 (29May, 2008)-Final 2" xfId="38663"/>
    <cellStyle name="T_SUPOR2806-2_Du toan BONFIGLIOLI-071126_puma 16.1_BOQ-Puma-Rev 1 (29May, 2008)-Final 2 2" xfId="38664"/>
    <cellStyle name="T_SUPOR2806-2_Du toan BONFIGLIOLI-071126_puma 16.1_BOQ-Puma-Rev 1 (29May, 2008)-Final 2 2 2" xfId="38665"/>
    <cellStyle name="T_SUPOR2806-2_Du toan BONFIGLIOLI-071126_puma 16.1_BOQ-Puma-Rev 1 (29May, 2008)-Final 2 2 2 2" xfId="38666"/>
    <cellStyle name="T_SUPOR2806-2_Du toan BONFIGLIOLI-071126_puma 16.1_BOQ-Puma-Rev 1 (29May, 2008)-Final 2 2 3" xfId="38667"/>
    <cellStyle name="T_SUPOR2806-2_Du toan BONFIGLIOLI-071126_puma 16.1_BOQ-Puma-Rev 1 (29May, 2008)-Final 2 2 3 2" xfId="38668"/>
    <cellStyle name="T_SUPOR2806-2_Du toan BONFIGLIOLI-071126_puma 16.1_BOQ-Puma-Rev 1 (29May, 2008)-Final 2 2 4" xfId="38669"/>
    <cellStyle name="T_SUPOR2806-2_Du toan BONFIGLIOLI-071126_puma 16.1_BOQ-Puma-Rev 1 (29May, 2008)-Final 2 2 4 2" xfId="38670"/>
    <cellStyle name="T_SUPOR2806-2_Du toan BONFIGLIOLI-071126_puma 16.1_BOQ-Puma-Rev 1 (29May, 2008)-Final 2 2 5" xfId="35387"/>
    <cellStyle name="T_SUPOR2806-2_Du toan BONFIGLIOLI-071126_puma 16.1_BOQ-Puma-Rev 1 (29May, 2008)-Final 2 2 5 2" xfId="15758"/>
    <cellStyle name="T_SUPOR2806-2_Du toan BONFIGLIOLI-071126_puma 16.1_BOQ-Puma-Rev 1 (29May, 2008)-Final 2 2 6" xfId="31500"/>
    <cellStyle name="T_SUPOR2806-2_Du toan BONFIGLIOLI-071126_puma 16.1_BOQ-Puma-Rev 1 (29May, 2008)-Final 2 2 6 2" xfId="28670"/>
    <cellStyle name="T_SUPOR2806-2_Du toan BONFIGLIOLI-071126_puma 16.1_BOQ-Puma-Rev 1 (29May, 2008)-Final 2 2 7" xfId="18208"/>
    <cellStyle name="T_SUPOR2806-2_Du toan BONFIGLIOLI-071126_puma 16.1_BOQ-Puma-Rev 1 (29May, 2008)-Final 2 3" xfId="35018"/>
    <cellStyle name="T_SUPOR2806-2_Du toan BONFIGLIOLI-071126_puma 16.1_BOQ-Puma-Rev 1 (29May, 2008)-Final 2 3 2" xfId="35020"/>
    <cellStyle name="T_SUPOR2806-2_Du toan BONFIGLIOLI-071126_puma 16.1_BOQ-Puma-Rev 1 (29May, 2008)-Final 2 3 2 2" xfId="38671"/>
    <cellStyle name="T_SUPOR2806-2_Du toan BONFIGLIOLI-071126_puma 16.1_BOQ-Puma-Rev 1 (29May, 2008)-Final 2 3 3" xfId="38672"/>
    <cellStyle name="T_SUPOR2806-2_Du toan BONFIGLIOLI-071126_puma 16.1_BOQ-Puma-Rev 1 (29May, 2008)-Final 2 3 3 2" xfId="32935"/>
    <cellStyle name="T_SUPOR2806-2_Du toan BONFIGLIOLI-071126_puma 16.1_BOQ-Puma-Rev 1 (29May, 2008)-Final 2 3 4" xfId="38673"/>
    <cellStyle name="T_SUPOR2806-2_Du toan BONFIGLIOLI-071126_puma 16.1_BOQ-Puma-Rev 1 (29May, 2008)-Final 2 3 4 2" xfId="32944"/>
    <cellStyle name="T_SUPOR2806-2_Du toan BONFIGLIOLI-071126_puma 16.1_BOQ-Puma-Rev 1 (29May, 2008)-Final 2 3 5" xfId="35390"/>
    <cellStyle name="T_SUPOR2806-2_Du toan BONFIGLIOLI-071126_puma 16.1_BOQ-Puma-Rev 1 (29May, 2008)-Final 2 3 5 2" xfId="35392"/>
    <cellStyle name="T_SUPOR2806-2_Du toan BONFIGLIOLI-071126_puma 16.1_BOQ-Puma-Rev 1 (29May, 2008)-Final 2 3 6" xfId="13019"/>
    <cellStyle name="T_SUPOR2806-2_Du toan BONFIGLIOLI-071126_puma 16.1_BOQ-Puma-Rev 1 (29May, 2008)-Final 2 3 6 2" xfId="13026"/>
    <cellStyle name="T_SUPOR2806-2_Du toan BONFIGLIOLI-071126_puma 16.1_BOQ-Puma-Rev 1 (29May, 2008)-Final 2 3 7" xfId="13031"/>
    <cellStyle name="T_SUPOR2806-2_Du toan BONFIGLIOLI-071126_puma 16.1_BOQ-Puma-Rev 1 (29May, 2008)-Final 2 4" xfId="7149"/>
    <cellStyle name="T_SUPOR2806-2_Du toan BONFIGLIOLI-071126_puma 16.1_BOQ-Puma-Rev 1 (29May, 2008)-Final 2 4 2" xfId="35022"/>
    <cellStyle name="T_SUPOR2806-2_Du toan BONFIGLIOLI-071126_puma 16.1_BOQ-Puma-Rev 1 (29May, 2008)-Final 2 5" xfId="35024"/>
    <cellStyle name="T_SUPOR2806-2_Du toan BONFIGLIOLI-071126_puma 16.1_BOQ-Puma-Rev 1 (29May, 2008)-Final 2 5 2" xfId="4645"/>
    <cellStyle name="T_SUPOR2806-2_Du toan BONFIGLIOLI-071126_puma 16.1_BOQ-Puma-Rev 1 (29May, 2008)-Final 2 6" xfId="14652"/>
    <cellStyle name="T_SUPOR2806-2_Du toan BONFIGLIOLI-071126_puma 16.1_BOQ-Puma-Rev 1 (29May, 2008)-Final 2 6 2" xfId="9499"/>
    <cellStyle name="T_SUPOR2806-2_Du toan BONFIGLIOLI-071126_puma 16.1_BOQ-Puma-Rev 1 (29May, 2008)-Final 2 7" xfId="35026"/>
    <cellStyle name="T_SUPOR2806-2_Du toan BONFIGLIOLI-071126_puma 16.1_BOQ-Puma-Rev 1 (29May, 2008)-Final 2 7 2" xfId="35028"/>
    <cellStyle name="T_SUPOR2806-2_Du toan BONFIGLIOLI-071126_puma 16.1_BOQ-Puma-Rev 1 (29May, 2008)-Final 2 8" xfId="35030"/>
    <cellStyle name="T_SUPOR2806-2_Du toan BONFIGLIOLI-071126_puma 16.1_BOQ-Puma-Rev 1 (29May, 2008)-Final 2 8 2" xfId="38674"/>
    <cellStyle name="T_SUPOR2806-2_Du toan BONFIGLIOLI-071126_puma 16.1_BOQ-Puma-Rev 1 (29May, 2008)-Final 3" xfId="14901"/>
    <cellStyle name="T_SUPOR2806-2_Du toan BONFIGLIOLI-071126_puma 16.1_BOQ-Puma-Rev 1 (29May, 2008)-Final 3 2" xfId="38675"/>
    <cellStyle name="T_SUPOR2806-2_Du toan BONFIGLIOLI-071126_puma 16.1_BOQ-Puma-Rev 1 (29May, 2008)-Final 3 2 2" xfId="35038"/>
    <cellStyle name="T_SUPOR2806-2_Du toan BONFIGLIOLI-071126_puma 16.1_BOQ-Puma-Rev 1 (29May, 2008)-Final 3 2 2 2" xfId="29941"/>
    <cellStyle name="T_SUPOR2806-2_Du toan BONFIGLIOLI-071126_puma 16.1_BOQ-Puma-Rev 1 (29May, 2008)-Final 3 2 3" xfId="1351"/>
    <cellStyle name="T_SUPOR2806-2_Du toan BONFIGLIOLI-071126_puma 16.1_BOQ-Puma-Rev 1 (29May, 2008)-Final 3 2 3 2" xfId="38676"/>
    <cellStyle name="T_SUPOR2806-2_Du toan BONFIGLIOLI-071126_puma 16.1_BOQ-Puma-Rev 1 (29May, 2008)-Final 3 2 4" xfId="27626"/>
    <cellStyle name="T_SUPOR2806-2_Du toan BONFIGLIOLI-071126_puma 16.1_BOQ-Puma-Rev 1 (29May, 2008)-Final 3 2 4 2" xfId="27628"/>
    <cellStyle name="T_SUPOR2806-2_Du toan BONFIGLIOLI-071126_puma 16.1_BOQ-Puma-Rev 1 (29May, 2008)-Final 3 2 5" xfId="27631"/>
    <cellStyle name="T_SUPOR2806-2_Du toan BONFIGLIOLI-071126_puma 16.1_BOQ-Puma-Rev 1 (29May, 2008)-Final 3 2 5 2" xfId="1999"/>
    <cellStyle name="T_SUPOR2806-2_Du toan BONFIGLIOLI-071126_puma 16.1_BOQ-Puma-Rev 1 (29May, 2008)-Final 3 2 6" xfId="27634"/>
    <cellStyle name="T_SUPOR2806-2_Du toan BONFIGLIOLI-071126_puma 16.1_BOQ-Puma-Rev 1 (29May, 2008)-Final 3 2 6 2" xfId="24378"/>
    <cellStyle name="T_SUPOR2806-2_Du toan BONFIGLIOLI-071126_puma 16.1_BOQ-Puma-Rev 1 (29May, 2008)-Final 3 2 7" xfId="27637"/>
    <cellStyle name="T_SUPOR2806-2_Du toan BONFIGLIOLI-071126_puma 16.1_BOQ-Puma-Rev 1 (29May, 2008)-Final 3 3" xfId="1031"/>
    <cellStyle name="T_SUPOR2806-2_Du toan BONFIGLIOLI-071126_puma 16.1_BOQ-Puma-Rev 1 (29May, 2008)-Final 3 3 2" xfId="38677"/>
    <cellStyle name="T_SUPOR2806-2_Du toan BONFIGLIOLI-071126_puma 16.1_BOQ-Puma-Rev 1 (29May, 2008)-Final 3 3 2 2" xfId="30023"/>
    <cellStyle name="T_SUPOR2806-2_Du toan BONFIGLIOLI-071126_puma 16.1_BOQ-Puma-Rev 1 (29May, 2008)-Final 3 3 3" xfId="24639"/>
    <cellStyle name="T_SUPOR2806-2_Du toan BONFIGLIOLI-071126_puma 16.1_BOQ-Puma-Rev 1 (29May, 2008)-Final 3 3 3 2" xfId="30060"/>
    <cellStyle name="T_SUPOR2806-2_Du toan BONFIGLIOLI-071126_puma 16.1_BOQ-Puma-Rev 1 (29May, 2008)-Final 3 3 4" xfId="27639"/>
    <cellStyle name="T_SUPOR2806-2_Du toan BONFIGLIOLI-071126_puma 16.1_BOQ-Puma-Rev 1 (29May, 2008)-Final 3 3 4 2" xfId="27641"/>
    <cellStyle name="T_SUPOR2806-2_Du toan BONFIGLIOLI-071126_puma 16.1_BOQ-Puma-Rev 1 (29May, 2008)-Final 3 3 5" xfId="27644"/>
    <cellStyle name="T_SUPOR2806-2_Du toan BONFIGLIOLI-071126_puma 16.1_BOQ-Puma-Rev 1 (29May, 2008)-Final 3 3 5 2" xfId="27646"/>
    <cellStyle name="T_SUPOR2806-2_Du toan BONFIGLIOLI-071126_puma 16.1_BOQ-Puma-Rev 1 (29May, 2008)-Final 3 3 6" xfId="12165"/>
    <cellStyle name="T_SUPOR2806-2_Du toan BONFIGLIOLI-071126_puma 16.1_BOQ-Puma-Rev 1 (29May, 2008)-Final 3 3 6 2" xfId="27649"/>
    <cellStyle name="T_SUPOR2806-2_Du toan BONFIGLIOLI-071126_puma 16.1_BOQ-Puma-Rev 1 (29May, 2008)-Final 3 3 7" xfId="27652"/>
    <cellStyle name="T_SUPOR2806-2_Du toan BONFIGLIOLI-071126_puma 16.1_BOQ-Puma-Rev 1 (29May, 2008)-Final 3 4" xfId="35150"/>
    <cellStyle name="T_SUPOR2806-2_Du toan BONFIGLIOLI-071126_puma 16.1_BOQ-Puma-Rev 1 (29May, 2008)-Final 3 4 2" xfId="38678"/>
    <cellStyle name="T_SUPOR2806-2_Du toan BONFIGLIOLI-071126_puma 16.1_BOQ-Puma-Rev 1 (29May, 2008)-Final 3 5" xfId="38679"/>
    <cellStyle name="T_SUPOR2806-2_Du toan BONFIGLIOLI-071126_puma 16.1_BOQ-Puma-Rev 1 (29May, 2008)-Final 3 5 2" xfId="38680"/>
    <cellStyle name="T_SUPOR2806-2_Du toan BONFIGLIOLI-071126_puma 16.1_BOQ-Puma-Rev 1 (29May, 2008)-Final 3 6" xfId="11317"/>
    <cellStyle name="T_SUPOR2806-2_Du toan BONFIGLIOLI-071126_puma 16.1_BOQ-Puma-Rev 1 (29May, 2008)-Final 3 6 2" xfId="38681"/>
    <cellStyle name="T_SUPOR2806-2_Du toan BONFIGLIOLI-071126_puma 16.1_BOQ-Puma-Rev 1 (29May, 2008)-Final 3 7" xfId="38683"/>
    <cellStyle name="T_SUPOR2806-2_Du toan BONFIGLIOLI-071126_puma 16.1_BOQ-Puma-Rev 1 (29May, 2008)-Final 3 7 2" xfId="38684"/>
    <cellStyle name="T_SUPOR2806-2_Du toan BONFIGLIOLI-071126_puma 16.1_BOQ-Puma-Rev 1 (29May, 2008)-Final 3 8" xfId="38686"/>
    <cellStyle name="T_SUPOR2806-2_Du toan BONFIGLIOLI-071126_puma 16.1_BOQ-Puma-Rev 1 (29May, 2008)-Final 3 8 2" xfId="38687"/>
    <cellStyle name="T_SUPOR2806-2_Du toan BONFIGLIOLI-071126_puma 16.1_BOQ-Puma-Rev 1 (29May, 2008)-Final 4" xfId="38689"/>
    <cellStyle name="T_SUPOR2806-2_Du toan BONFIGLIOLI-071126_puma 16.1_BOQ-Puma-Rev 1 (29May, 2008)-Final 4 2" xfId="38690"/>
    <cellStyle name="T_SUPOR2806-2_Du toan BONFIGLIOLI-071126_puma 16.1_BOQ-Puma-Rev 1 (29May, 2008)-Final 4 2 2" xfId="8611"/>
    <cellStyle name="T_SUPOR2806-2_Du toan BONFIGLIOLI-071126_puma 16.1_BOQ-Puma-Rev 1 (29May, 2008)-Final 4 3" xfId="35034"/>
    <cellStyle name="T_SUPOR2806-2_Du toan BONFIGLIOLI-071126_puma 16.1_BOQ-Puma-Rev 1 (29May, 2008)-Final 4 3 2" xfId="38691"/>
    <cellStyle name="T_SUPOR2806-2_Du toan BONFIGLIOLI-071126_puma 16.1_BOQ-Puma-Rev 1 (29May, 2008)-Final 4 4" xfId="35152"/>
    <cellStyle name="T_SUPOR2806-2_Du toan BONFIGLIOLI-071126_puma 16.1_BOQ-Puma-Rev 1 (29May, 2008)-Final 4 4 2" xfId="38692"/>
    <cellStyle name="T_SUPOR2806-2_Du toan BONFIGLIOLI-071126_puma 16.1_BOQ-Puma-Rev 1 (29May, 2008)-Final 4 5" xfId="38693"/>
    <cellStyle name="T_SUPOR2806-2_Du toan BONFIGLIOLI-071126_puma 16.1_BOQ-Puma-Rev 1 (29May, 2008)-Final 4 5 2" xfId="38694"/>
    <cellStyle name="T_SUPOR2806-2_Du toan BONFIGLIOLI-071126_puma 16.1_BOQ-Puma-Rev 1 (29May, 2008)-Final 4 6" xfId="11333"/>
    <cellStyle name="T_SUPOR2806-2_Du toan BONFIGLIOLI-071126_puma 16.1_BOQ-Puma-Rev 1 (29May, 2008)-Final 4 6 2" xfId="38695"/>
    <cellStyle name="T_SUPOR2806-2_Du toan BONFIGLIOLI-071126_puma 16.1_BOQ-Puma-Rev 1 (29May, 2008)-Final 4 7" xfId="38696"/>
    <cellStyle name="T_SUPOR2806-2_Du toan BONFIGLIOLI-071126_puma 16.1_BOQ-Puma-Rev 1 (29May, 2008)-Final 5" xfId="38697"/>
    <cellStyle name="T_SUPOR2806-2_Du toan BONFIGLIOLI-071126_puma 16.1_BOQ-Puma-Rev 1 (29May, 2008)-Final 5 2" xfId="26044"/>
    <cellStyle name="T_SUPOR2806-2_Du toan BONFIGLIOLI-071126_puma 16.1_BOQ-Puma-Rev 1 (29May, 2008)-Final 5 2 2" xfId="26046"/>
    <cellStyle name="T_SUPOR2806-2_Du toan BONFIGLIOLI-071126_puma 16.1_BOQ-Puma-Rev 1 (29May, 2008)-Final 5 3" xfId="26048"/>
    <cellStyle name="T_SUPOR2806-2_Du toan BONFIGLIOLI-071126_puma 16.1_BOQ-Puma-Rev 1 (29May, 2008)-Final 5 3 2" xfId="26051"/>
    <cellStyle name="T_SUPOR2806-2_Du toan BONFIGLIOLI-071126_puma 16.1_BOQ-Puma-Rev 1 (29May, 2008)-Final 5 4" xfId="26053"/>
    <cellStyle name="T_SUPOR2806-2_Du toan BONFIGLIOLI-071126_puma 16.1_BOQ-Puma-Rev 1 (29May, 2008)-Final 5 4 2" xfId="38698"/>
    <cellStyle name="T_SUPOR2806-2_Du toan BONFIGLIOLI-071126_puma 16.1_BOQ-Puma-Rev 1 (29May, 2008)-Final 5 5" xfId="38699"/>
    <cellStyle name="T_SUPOR2806-2_Du toan BONFIGLIOLI-071126_puma 16.1_BOQ-Puma-Rev 1 (29May, 2008)-Final 5 5 2" xfId="38700"/>
    <cellStyle name="T_SUPOR2806-2_Du toan BONFIGLIOLI-071126_puma 16.1_BOQ-Puma-Rev 1 (29May, 2008)-Final 5 6" xfId="8188"/>
    <cellStyle name="T_SUPOR2806-2_Du toan BONFIGLIOLI-071126_puma 16.1_BOQ-Puma-Rev 1 (29May, 2008)-Final 5 6 2" xfId="38701"/>
    <cellStyle name="T_SUPOR2806-2_Du toan BONFIGLIOLI-071126_puma 16.1_BOQ-Puma-Rev 1 (29May, 2008)-Final 5 7" xfId="38702"/>
    <cellStyle name="T_SUPOR2806-2_Du toan BONFIGLIOLI-071126_puma 16.1_BOQ-Puma-Rev 1 (29May, 2008)-Final 6" xfId="38703"/>
    <cellStyle name="T_SUPOR2806-2_Du toan BONFIGLIOLI-071126_puma 16.1_BOQ-Puma-Rev 1 (29May, 2008)-Final 6 2" xfId="26066"/>
    <cellStyle name="T_SUPOR2806-2_Du toan BONFIGLIOLI-071126_puma 16.1_BOQ-Puma-Rev 1 (29May, 2008)-Final 6 2 2" xfId="26068"/>
    <cellStyle name="T_SUPOR2806-2_Du toan BONFIGLIOLI-071126_puma 16.1_BOQ-Puma-Rev 1 (29May, 2008)-Final 6 3" xfId="26073"/>
    <cellStyle name="T_SUPOR2806-2_Du toan BONFIGLIOLI-071126_puma 16.1_BOQ-Puma-Rev 1 (29May, 2008)-Final 6 3 2" xfId="20439"/>
    <cellStyle name="T_SUPOR2806-2_Du toan BONFIGLIOLI-071126_puma 16.1_BOQ-Puma-Rev 1 (29May, 2008)-Final 6 4" xfId="26075"/>
    <cellStyle name="T_SUPOR2806-2_Du toan BONFIGLIOLI-071126_puma 16.1_BOQ-Puma-Rev 1 (29May, 2008)-Final 6 4 2" xfId="37858"/>
    <cellStyle name="T_SUPOR2806-2_Du toan BONFIGLIOLI-071126_puma 16.1_BOQ-Puma-Rev 1 (29May, 2008)-Final 6 5" xfId="38704"/>
    <cellStyle name="T_SUPOR2806-2_Du toan BONFIGLIOLI-071126_puma 16.1_BOQ-Puma-Rev 1 (29May, 2008)-Final 6 5 2" xfId="37868"/>
    <cellStyle name="T_SUPOR2806-2_Du toan BONFIGLIOLI-071126_puma 16.1_BOQ-Puma-Rev 1 (29May, 2008)-Final 6 6" xfId="9135"/>
    <cellStyle name="T_SUPOR2806-2_Du toan BONFIGLIOLI-071126_puma 16.1_BOQ-Puma-Rev 1 (29May, 2008)-Final 6 6 2" xfId="38705"/>
    <cellStyle name="T_SUPOR2806-2_Du toan BONFIGLIOLI-071126_puma 16.1_BOQ-Puma-Rev 1 (29May, 2008)-Final 6 7" xfId="38706"/>
    <cellStyle name="T_SUPOR2806-2_Du toan BONFIGLIOLI-071126_puma 16.1_BOQ-Puma-Rev 1 (29May, 2008)-Final 7" xfId="5939"/>
    <cellStyle name="T_SUPOR2806-2_Du toan BONFIGLIOLI-071126_puma 16.1_BOQ-Puma-Rev 1 (29May, 2008)-Final 7 2" xfId="4442"/>
    <cellStyle name="T_SUPOR2806-2_Du toan BONFIGLIOLI-071126_puma 16.1_BOQ-Puma-Rev 1 (29May, 2008)-Final 8" xfId="15732"/>
    <cellStyle name="T_SUPOR2806-2_Du toan BONFIGLIOLI-071126_puma 16.1_BOQ-Puma-Rev 1 (29May, 2008)-Final 8 2" xfId="10341"/>
    <cellStyle name="T_SUPOR2806-2_Du toan BONFIGLIOLI-071126_puma 16.1_BOQ-Puma-Rev 1 (29May, 2008)-Final 9" xfId="15739"/>
    <cellStyle name="T_SUPOR2806-2_Du toan BONFIGLIOLI-071126_puma 16.1_BOQ-Puma-Rev 1 (29May, 2008)-Final 9 2" xfId="15744"/>
    <cellStyle name="T_SUPOR2806-2_Du toan BONFIGLIOLI-071126_puma 16.1_BOQ-Puma-Rev 2 (03June, 2008)" xfId="30067"/>
    <cellStyle name="T_SUPOR2806-2_Du toan BONFIGLIOLI-071126_puma 16.1_BOQ-Puma-Rev 2 (03June, 2008) 10" xfId="38707"/>
    <cellStyle name="T_SUPOR2806-2_Du toan BONFIGLIOLI-071126_puma 16.1_BOQ-Puma-Rev 2 (03June, 2008) 10 2" xfId="38708"/>
    <cellStyle name="T_SUPOR2806-2_Du toan BONFIGLIOLI-071126_puma 16.1_BOQ-Puma-Rev 2 (03June, 2008) 11" xfId="38709"/>
    <cellStyle name="T_SUPOR2806-2_Du toan BONFIGLIOLI-071126_puma 16.1_BOQ-Puma-Rev 2 (03June, 2008) 11 2" xfId="38710"/>
    <cellStyle name="T_SUPOR2806-2_Du toan BONFIGLIOLI-071126_puma 16.1_BOQ-Puma-Rev 2 (03June, 2008) 2" xfId="30069"/>
    <cellStyle name="T_SUPOR2806-2_Du toan BONFIGLIOLI-071126_puma 16.1_BOQ-Puma-Rev 2 (03June, 2008) 2 2" xfId="38711"/>
    <cellStyle name="T_SUPOR2806-2_Du toan BONFIGLIOLI-071126_puma 16.1_BOQ-Puma-Rev 2 (03June, 2008) 2 2 2" xfId="38712"/>
    <cellStyle name="T_SUPOR2806-2_Du toan BONFIGLIOLI-071126_puma 16.1_BOQ-Puma-Rev 2 (03June, 2008) 2 2 2 2" xfId="10879"/>
    <cellStyle name="T_SUPOR2806-2_Du toan BONFIGLIOLI-071126_puma 16.1_BOQ-Puma-Rev 2 (03June, 2008) 2 2 3" xfId="38713"/>
    <cellStyle name="T_SUPOR2806-2_Du toan BONFIGLIOLI-071126_puma 16.1_BOQ-Puma-Rev 2 (03June, 2008) 2 2 3 2" xfId="38714"/>
    <cellStyle name="T_SUPOR2806-2_Du toan BONFIGLIOLI-071126_puma 16.1_BOQ-Puma-Rev 2 (03June, 2008) 2 2 4" xfId="38715"/>
    <cellStyle name="T_SUPOR2806-2_Du toan BONFIGLIOLI-071126_puma 16.1_BOQ-Puma-Rev 2 (03June, 2008) 2 2 4 2" xfId="38716"/>
    <cellStyle name="T_SUPOR2806-2_Du toan BONFIGLIOLI-071126_puma 16.1_BOQ-Puma-Rev 2 (03June, 2008) 2 2 5" xfId="15641"/>
    <cellStyle name="T_SUPOR2806-2_Du toan BONFIGLIOLI-071126_puma 16.1_BOQ-Puma-Rev 2 (03June, 2008) 2 2 5 2" xfId="38717"/>
    <cellStyle name="T_SUPOR2806-2_Du toan BONFIGLIOLI-071126_puma 16.1_BOQ-Puma-Rev 2 (03June, 2008) 2 2 6" xfId="38718"/>
    <cellStyle name="T_SUPOR2806-2_Du toan BONFIGLIOLI-071126_puma 16.1_BOQ-Puma-Rev 2 (03June, 2008) 2 2 6 2" xfId="38720"/>
    <cellStyle name="T_SUPOR2806-2_Du toan BONFIGLIOLI-071126_puma 16.1_BOQ-Puma-Rev 2 (03June, 2008) 2 2 7" xfId="38721"/>
    <cellStyle name="T_SUPOR2806-2_Du toan BONFIGLIOLI-071126_puma 16.1_BOQ-Puma-Rev 2 (03June, 2008) 2 3" xfId="38722"/>
    <cellStyle name="T_SUPOR2806-2_Du toan BONFIGLIOLI-071126_puma 16.1_BOQ-Puma-Rev 2 (03June, 2008) 2 3 2" xfId="38723"/>
    <cellStyle name="T_SUPOR2806-2_Du toan BONFIGLIOLI-071126_puma 16.1_BOQ-Puma-Rev 2 (03June, 2008) 2 3 2 2" xfId="38724"/>
    <cellStyle name="T_SUPOR2806-2_Du toan BONFIGLIOLI-071126_puma 16.1_BOQ-Puma-Rev 2 (03June, 2008) 2 3 3" xfId="38725"/>
    <cellStyle name="T_SUPOR2806-2_Du toan BONFIGLIOLI-071126_puma 16.1_BOQ-Puma-Rev 2 (03June, 2008) 2 3 3 2" xfId="38726"/>
    <cellStyle name="T_SUPOR2806-2_Du toan BONFIGLIOLI-071126_puma 16.1_BOQ-Puma-Rev 2 (03June, 2008) 2 3 4" xfId="38727"/>
    <cellStyle name="T_SUPOR2806-2_Du toan BONFIGLIOLI-071126_puma 16.1_BOQ-Puma-Rev 2 (03June, 2008) 2 3 4 2" xfId="38728"/>
    <cellStyle name="T_SUPOR2806-2_Du toan BONFIGLIOLI-071126_puma 16.1_BOQ-Puma-Rev 2 (03June, 2008) 2 3 5" xfId="6610"/>
    <cellStyle name="T_SUPOR2806-2_Du toan BONFIGLIOLI-071126_puma 16.1_BOQ-Puma-Rev 2 (03June, 2008) 2 3 5 2" xfId="38729"/>
    <cellStyle name="T_SUPOR2806-2_Du toan BONFIGLIOLI-071126_puma 16.1_BOQ-Puma-Rev 2 (03June, 2008) 2 3 6" xfId="38730"/>
    <cellStyle name="T_SUPOR2806-2_Du toan BONFIGLIOLI-071126_puma 16.1_BOQ-Puma-Rev 2 (03June, 2008) 2 3 6 2" xfId="38731"/>
    <cellStyle name="T_SUPOR2806-2_Du toan BONFIGLIOLI-071126_puma 16.1_BOQ-Puma-Rev 2 (03June, 2008) 2 3 7" xfId="38732"/>
    <cellStyle name="T_SUPOR2806-2_Du toan BONFIGLIOLI-071126_puma 16.1_BOQ-Puma-Rev 2 (03June, 2008) 2 4" xfId="38733"/>
    <cellStyle name="T_SUPOR2806-2_Du toan BONFIGLIOLI-071126_puma 16.1_BOQ-Puma-Rev 2 (03June, 2008) 2 4 2" xfId="38734"/>
    <cellStyle name="T_SUPOR2806-2_Du toan BONFIGLIOLI-071126_puma 16.1_BOQ-Puma-Rev 2 (03June, 2008) 2 5" xfId="38735"/>
    <cellStyle name="T_SUPOR2806-2_Du toan BONFIGLIOLI-071126_puma 16.1_BOQ-Puma-Rev 2 (03June, 2008) 2 5 2" xfId="38736"/>
    <cellStyle name="T_SUPOR2806-2_Du toan BONFIGLIOLI-071126_puma 16.1_BOQ-Puma-Rev 2 (03June, 2008) 2 6" xfId="36263"/>
    <cellStyle name="T_SUPOR2806-2_Du toan BONFIGLIOLI-071126_puma 16.1_BOQ-Puma-Rev 2 (03June, 2008) 2 6 2" xfId="30333"/>
    <cellStyle name="T_SUPOR2806-2_Du toan BONFIGLIOLI-071126_puma 16.1_BOQ-Puma-Rev 2 (03June, 2008) 2 7" xfId="38737"/>
    <cellStyle name="T_SUPOR2806-2_Du toan BONFIGLIOLI-071126_puma 16.1_BOQ-Puma-Rev 2 (03June, 2008) 2 7 2" xfId="14137"/>
    <cellStyle name="T_SUPOR2806-2_Du toan BONFIGLIOLI-071126_puma 16.1_BOQ-Puma-Rev 2 (03June, 2008) 2 8" xfId="38738"/>
    <cellStyle name="T_SUPOR2806-2_Du toan BONFIGLIOLI-071126_puma 16.1_BOQ-Puma-Rev 2 (03June, 2008) 2 8 2" xfId="30386"/>
    <cellStyle name="T_SUPOR2806-2_Du toan BONFIGLIOLI-071126_puma 16.1_BOQ-Puma-Rev 2 (03June, 2008) 3" xfId="38739"/>
    <cellStyle name="T_SUPOR2806-2_Du toan BONFIGLIOLI-071126_puma 16.1_BOQ-Puma-Rev 2 (03June, 2008) 3 2" xfId="38740"/>
    <cellStyle name="T_SUPOR2806-2_Du toan BONFIGLIOLI-071126_puma 16.1_BOQ-Puma-Rev 2 (03June, 2008) 3 2 2" xfId="38741"/>
    <cellStyle name="T_SUPOR2806-2_Du toan BONFIGLIOLI-071126_puma 16.1_BOQ-Puma-Rev 2 (03June, 2008) 3 2 2 2" xfId="38742"/>
    <cellStyle name="T_SUPOR2806-2_Du toan BONFIGLIOLI-071126_puma 16.1_BOQ-Puma-Rev 2 (03June, 2008) 3 2 3" xfId="35064"/>
    <cellStyle name="T_SUPOR2806-2_Du toan BONFIGLIOLI-071126_puma 16.1_BOQ-Puma-Rev 2 (03June, 2008) 3 2 3 2" xfId="8212"/>
    <cellStyle name="T_SUPOR2806-2_Du toan BONFIGLIOLI-071126_puma 16.1_BOQ-Puma-Rev 2 (03June, 2008) 3 2 4" xfId="30455"/>
    <cellStyle name="T_SUPOR2806-2_Du toan BONFIGLIOLI-071126_puma 16.1_BOQ-Puma-Rev 2 (03June, 2008) 3 2 4 2" xfId="38743"/>
    <cellStyle name="T_SUPOR2806-2_Du toan BONFIGLIOLI-071126_puma 16.1_BOQ-Puma-Rev 2 (03June, 2008) 3 2 5" xfId="38744"/>
    <cellStyle name="T_SUPOR2806-2_Du toan BONFIGLIOLI-071126_puma 16.1_BOQ-Puma-Rev 2 (03June, 2008) 3 2 5 2" xfId="38745"/>
    <cellStyle name="T_SUPOR2806-2_Du toan BONFIGLIOLI-071126_puma 16.1_BOQ-Puma-Rev 2 (03June, 2008) 3 2 6" xfId="38746"/>
    <cellStyle name="T_SUPOR2806-2_Du toan BONFIGLIOLI-071126_puma 16.1_BOQ-Puma-Rev 2 (03June, 2008) 3 2 6 2" xfId="38748"/>
    <cellStyle name="T_SUPOR2806-2_Du toan BONFIGLIOLI-071126_puma 16.1_BOQ-Puma-Rev 2 (03June, 2008) 3 2 7" xfId="38749"/>
    <cellStyle name="T_SUPOR2806-2_Du toan BONFIGLIOLI-071126_puma 16.1_BOQ-Puma-Rev 2 (03June, 2008) 3 3" xfId="38750"/>
    <cellStyle name="T_SUPOR2806-2_Du toan BONFIGLIOLI-071126_puma 16.1_BOQ-Puma-Rev 2 (03June, 2008) 3 3 2" xfId="38751"/>
    <cellStyle name="T_SUPOR2806-2_Du toan BONFIGLIOLI-071126_puma 16.1_BOQ-Puma-Rev 2 (03June, 2008) 3 3 2 2" xfId="38752"/>
    <cellStyle name="T_SUPOR2806-2_Du toan BONFIGLIOLI-071126_puma 16.1_BOQ-Puma-Rev 2 (03June, 2008) 3 3 3" xfId="38753"/>
    <cellStyle name="T_SUPOR2806-2_Du toan BONFIGLIOLI-071126_puma 16.1_BOQ-Puma-Rev 2 (03June, 2008) 3 3 3 2" xfId="38754"/>
    <cellStyle name="T_SUPOR2806-2_Du toan BONFIGLIOLI-071126_puma 16.1_BOQ-Puma-Rev 2 (03June, 2008) 3 3 4" xfId="7257"/>
    <cellStyle name="T_SUPOR2806-2_Du toan BONFIGLIOLI-071126_puma 16.1_BOQ-Puma-Rev 2 (03June, 2008) 3 3 4 2" xfId="38755"/>
    <cellStyle name="T_SUPOR2806-2_Du toan BONFIGLIOLI-071126_puma 16.1_BOQ-Puma-Rev 2 (03June, 2008) 3 3 5" xfId="38756"/>
    <cellStyle name="T_SUPOR2806-2_Du toan BONFIGLIOLI-071126_puma 16.1_BOQ-Puma-Rev 2 (03June, 2008) 3 3 5 2" xfId="38757"/>
    <cellStyle name="T_SUPOR2806-2_Du toan BONFIGLIOLI-071126_puma 16.1_BOQ-Puma-Rev 2 (03June, 2008) 3 3 6" xfId="1462"/>
    <cellStyle name="T_SUPOR2806-2_Du toan BONFIGLIOLI-071126_puma 16.1_BOQ-Puma-Rev 2 (03June, 2008) 3 3 6 2" xfId="13432"/>
    <cellStyle name="T_SUPOR2806-2_Du toan BONFIGLIOLI-071126_puma 16.1_BOQ-Puma-Rev 2 (03June, 2008) 3 3 7" xfId="38758"/>
    <cellStyle name="T_SUPOR2806-2_Du toan BONFIGLIOLI-071126_puma 16.1_BOQ-Puma-Rev 2 (03June, 2008) 3 4" xfId="38759"/>
    <cellStyle name="T_SUPOR2806-2_Du toan BONFIGLIOLI-071126_puma 16.1_BOQ-Puma-Rev 2 (03June, 2008) 3 4 2" xfId="38760"/>
    <cellStyle name="T_SUPOR2806-2_Du toan BONFIGLIOLI-071126_puma 16.1_BOQ-Puma-Rev 2 (03June, 2008) 3 5" xfId="38761"/>
    <cellStyle name="T_SUPOR2806-2_Du toan BONFIGLIOLI-071126_puma 16.1_BOQ-Puma-Rev 2 (03June, 2008) 3 5 2" xfId="38762"/>
    <cellStyle name="T_SUPOR2806-2_Du toan BONFIGLIOLI-071126_puma 16.1_BOQ-Puma-Rev 2 (03June, 2008) 3 6" xfId="38763"/>
    <cellStyle name="T_SUPOR2806-2_Du toan BONFIGLIOLI-071126_puma 16.1_BOQ-Puma-Rev 2 (03June, 2008) 3 6 2" xfId="38764"/>
    <cellStyle name="T_SUPOR2806-2_Du toan BONFIGLIOLI-071126_puma 16.1_BOQ-Puma-Rev 2 (03June, 2008) 3 7" xfId="38765"/>
    <cellStyle name="T_SUPOR2806-2_Du toan BONFIGLIOLI-071126_puma 16.1_BOQ-Puma-Rev 2 (03June, 2008) 3 7 2" xfId="38766"/>
    <cellStyle name="T_SUPOR2806-2_Du toan BONFIGLIOLI-071126_puma 16.1_BOQ-Puma-Rev 2 (03June, 2008) 3 8" xfId="38767"/>
    <cellStyle name="T_SUPOR2806-2_Du toan BONFIGLIOLI-071126_puma 16.1_BOQ-Puma-Rev 2 (03June, 2008) 3 8 2" xfId="13583"/>
    <cellStyle name="T_SUPOR2806-2_Du toan BONFIGLIOLI-071126_puma 16.1_BOQ-Puma-Rev 2 (03June, 2008) 4" xfId="38768"/>
    <cellStyle name="T_SUPOR2806-2_Du toan BONFIGLIOLI-071126_puma 16.1_BOQ-Puma-Rev 2 (03June, 2008) 4 2" xfId="38769"/>
    <cellStyle name="T_SUPOR2806-2_Du toan BONFIGLIOLI-071126_puma 16.1_BOQ-Puma-Rev 2 (03June, 2008) 4 2 2" xfId="33446"/>
    <cellStyle name="T_SUPOR2806-2_Du toan BONFIGLIOLI-071126_puma 16.1_BOQ-Puma-Rev 2 (03June, 2008) 4 3" xfId="38770"/>
    <cellStyle name="T_SUPOR2806-2_Du toan BONFIGLIOLI-071126_puma 16.1_BOQ-Puma-Rev 2 (03June, 2008) 4 3 2" xfId="14577"/>
    <cellStyle name="T_SUPOR2806-2_Du toan BONFIGLIOLI-071126_puma 16.1_BOQ-Puma-Rev 2 (03June, 2008) 4 4" xfId="38771"/>
    <cellStyle name="T_SUPOR2806-2_Du toan BONFIGLIOLI-071126_puma 16.1_BOQ-Puma-Rev 2 (03June, 2008) 4 4 2" xfId="38772"/>
    <cellStyle name="T_SUPOR2806-2_Du toan BONFIGLIOLI-071126_puma 16.1_BOQ-Puma-Rev 2 (03June, 2008) 4 5" xfId="38773"/>
    <cellStyle name="T_SUPOR2806-2_Du toan BONFIGLIOLI-071126_puma 16.1_BOQ-Puma-Rev 2 (03June, 2008) 4 5 2" xfId="14583"/>
    <cellStyle name="T_SUPOR2806-2_Du toan BONFIGLIOLI-071126_puma 16.1_BOQ-Puma-Rev 2 (03June, 2008) 4 6" xfId="38774"/>
    <cellStyle name="T_SUPOR2806-2_Du toan BONFIGLIOLI-071126_puma 16.1_BOQ-Puma-Rev 2 (03June, 2008) 4 6 2" xfId="12023"/>
    <cellStyle name="T_SUPOR2806-2_Du toan BONFIGLIOLI-071126_puma 16.1_BOQ-Puma-Rev 2 (03June, 2008) 4 7" xfId="38775"/>
    <cellStyle name="T_SUPOR2806-2_Du toan BONFIGLIOLI-071126_puma 16.1_BOQ-Puma-Rev 2 (03June, 2008) 5" xfId="38776"/>
    <cellStyle name="T_SUPOR2806-2_Du toan BONFIGLIOLI-071126_puma 16.1_BOQ-Puma-Rev 2 (03June, 2008) 5 2" xfId="7706"/>
    <cellStyle name="T_SUPOR2806-2_Du toan BONFIGLIOLI-071126_puma 16.1_BOQ-Puma-Rev 2 (03June, 2008) 5 2 2" xfId="29431"/>
    <cellStyle name="T_SUPOR2806-2_Du toan BONFIGLIOLI-071126_puma 16.1_BOQ-Puma-Rev 2 (03June, 2008) 5 3" xfId="7307"/>
    <cellStyle name="T_SUPOR2806-2_Du toan BONFIGLIOLI-071126_puma 16.1_BOQ-Puma-Rev 2 (03June, 2008) 5 3 2" xfId="12387"/>
    <cellStyle name="T_SUPOR2806-2_Du toan BONFIGLIOLI-071126_puma 16.1_BOQ-Puma-Rev 2 (03June, 2008) 5 4" xfId="38777"/>
    <cellStyle name="T_SUPOR2806-2_Du toan BONFIGLIOLI-071126_puma 16.1_BOQ-Puma-Rev 2 (03June, 2008) 5 4 2" xfId="38778"/>
    <cellStyle name="T_SUPOR2806-2_Du toan BONFIGLIOLI-071126_puma 16.1_BOQ-Puma-Rev 2 (03June, 2008) 5 5" xfId="38779"/>
    <cellStyle name="T_SUPOR2806-2_Du toan BONFIGLIOLI-071126_puma 16.1_BOQ-Puma-Rev 2 (03June, 2008) 5 5 2" xfId="12499"/>
    <cellStyle name="T_SUPOR2806-2_Du toan BONFIGLIOLI-071126_puma 16.1_BOQ-Puma-Rev 2 (03June, 2008) 5 6" xfId="38780"/>
    <cellStyle name="T_SUPOR2806-2_Du toan BONFIGLIOLI-071126_puma 16.1_BOQ-Puma-Rev 2 (03June, 2008) 5 6 2" xfId="14633"/>
    <cellStyle name="T_SUPOR2806-2_Du toan BONFIGLIOLI-071126_puma 16.1_BOQ-Puma-Rev 2 (03June, 2008) 5 7" xfId="38781"/>
    <cellStyle name="T_SUPOR2806-2_Du toan BONFIGLIOLI-071126_puma 16.1_BOQ-Puma-Rev 2 (03June, 2008) 6" xfId="28139"/>
    <cellStyle name="T_SUPOR2806-2_Du toan BONFIGLIOLI-071126_puma 16.1_BOQ-Puma-Rev 2 (03June, 2008) 6 2" xfId="38782"/>
    <cellStyle name="T_SUPOR2806-2_Du toan BONFIGLIOLI-071126_puma 16.1_BOQ-Puma-Rev 2 (03June, 2008) 6 2 2" xfId="38783"/>
    <cellStyle name="T_SUPOR2806-2_Du toan BONFIGLIOLI-071126_puma 16.1_BOQ-Puma-Rev 2 (03June, 2008) 6 3" xfId="38784"/>
    <cellStyle name="T_SUPOR2806-2_Du toan BONFIGLIOLI-071126_puma 16.1_BOQ-Puma-Rev 2 (03June, 2008) 6 3 2" xfId="38786"/>
    <cellStyle name="T_SUPOR2806-2_Du toan BONFIGLIOLI-071126_puma 16.1_BOQ-Puma-Rev 2 (03June, 2008) 6 4" xfId="38788"/>
    <cellStyle name="T_SUPOR2806-2_Du toan BONFIGLIOLI-071126_puma 16.1_BOQ-Puma-Rev 2 (03June, 2008) 6 4 2" xfId="38790"/>
    <cellStyle name="T_SUPOR2806-2_Du toan BONFIGLIOLI-071126_puma 16.1_BOQ-Puma-Rev 2 (03June, 2008) 6 5" xfId="3759"/>
    <cellStyle name="T_SUPOR2806-2_Du toan BONFIGLIOLI-071126_puma 16.1_BOQ-Puma-Rev 2 (03June, 2008) 6 5 2" xfId="38792"/>
    <cellStyle name="T_SUPOR2806-2_Du toan BONFIGLIOLI-071126_puma 16.1_BOQ-Puma-Rev 2 (03June, 2008) 6 6" xfId="38794"/>
    <cellStyle name="T_SUPOR2806-2_Du toan BONFIGLIOLI-071126_puma 16.1_BOQ-Puma-Rev 2 (03June, 2008) 6 6 2" xfId="38797"/>
    <cellStyle name="T_SUPOR2806-2_Du toan BONFIGLIOLI-071126_puma 16.1_BOQ-Puma-Rev 2 (03June, 2008) 6 7" xfId="38799"/>
    <cellStyle name="T_SUPOR2806-2_Du toan BONFIGLIOLI-071126_puma 16.1_BOQ-Puma-Rev 2 (03June, 2008) 7" xfId="22932"/>
    <cellStyle name="T_SUPOR2806-2_Du toan BONFIGLIOLI-071126_puma 16.1_BOQ-Puma-Rev 2 (03June, 2008) 7 2" xfId="22934"/>
    <cellStyle name="T_SUPOR2806-2_Du toan BONFIGLIOLI-071126_puma 16.1_BOQ-Puma-Rev 2 (03June, 2008) 8" xfId="2768"/>
    <cellStyle name="T_SUPOR2806-2_Du toan BONFIGLIOLI-071126_puma 16.1_BOQ-Puma-Rev 2 (03June, 2008) 8 2" xfId="22949"/>
    <cellStyle name="T_SUPOR2806-2_Du toan BONFIGLIOLI-071126_puma 16.1_BOQ-Puma-Rev 2 (03June, 2008) 9" xfId="6595"/>
    <cellStyle name="T_SUPOR2806-2_Du toan BONFIGLIOLI-071126_puma 16.1_BOQ-Puma-Rev 2 (03June, 2008) 9 2" xfId="22968"/>
    <cellStyle name="T_SUPOR2806-2_Du toan BONFIGLIOLI-071126_puma 16.1_BOQ-Puma-Rev 2 (04June, 2008)" xfId="38801"/>
    <cellStyle name="T_SUPOR2806-2_Du toan BONFIGLIOLI-071126_puma 16.1_BOQ-Puma-Rev 2 (04June, 2008) 10" xfId="38802"/>
    <cellStyle name="T_SUPOR2806-2_Du toan BONFIGLIOLI-071126_puma 16.1_BOQ-Puma-Rev 2 (04June, 2008) 10 2" xfId="38803"/>
    <cellStyle name="T_SUPOR2806-2_Du toan BONFIGLIOLI-071126_puma 16.1_BOQ-Puma-Rev 2 (04June, 2008) 11" xfId="38804"/>
    <cellStyle name="T_SUPOR2806-2_Du toan BONFIGLIOLI-071126_puma 16.1_BOQ-Puma-Rev 2 (04June, 2008) 11 2" xfId="38805"/>
    <cellStyle name="T_SUPOR2806-2_Du toan BONFIGLIOLI-071126_puma 16.1_BOQ-Puma-Rev 2 (04June, 2008) 2" xfId="38806"/>
    <cellStyle name="T_SUPOR2806-2_Du toan BONFIGLIOLI-071126_puma 16.1_BOQ-Puma-Rev 2 (04June, 2008) 2 2" xfId="38807"/>
    <cellStyle name="T_SUPOR2806-2_Du toan BONFIGLIOLI-071126_puma 16.1_BOQ-Puma-Rev 2 (04June, 2008) 2 2 2" xfId="38661"/>
    <cellStyle name="T_SUPOR2806-2_Du toan BONFIGLIOLI-071126_puma 16.1_BOQ-Puma-Rev 2 (04June, 2008) 2 2 2 2" xfId="31349"/>
    <cellStyle name="T_SUPOR2806-2_Du toan BONFIGLIOLI-071126_puma 16.1_BOQ-Puma-Rev 2 (04June, 2008) 2 2 3" xfId="34731"/>
    <cellStyle name="T_SUPOR2806-2_Du toan BONFIGLIOLI-071126_puma 16.1_BOQ-Puma-Rev 2 (04June, 2008) 2 2 3 2" xfId="31383"/>
    <cellStyle name="T_SUPOR2806-2_Du toan BONFIGLIOLI-071126_puma 16.1_BOQ-Puma-Rev 2 (04June, 2008) 2 2 4" xfId="38808"/>
    <cellStyle name="T_SUPOR2806-2_Du toan BONFIGLIOLI-071126_puma 16.1_BOQ-Puma-Rev 2 (04June, 2008) 2 2 4 2" xfId="31402"/>
    <cellStyle name="T_SUPOR2806-2_Du toan BONFIGLIOLI-071126_puma 16.1_BOQ-Puma-Rev 2 (04June, 2008) 2 2 5" xfId="38809"/>
    <cellStyle name="T_SUPOR2806-2_Du toan BONFIGLIOLI-071126_puma 16.1_BOQ-Puma-Rev 2 (04June, 2008) 2 2 5 2" xfId="31411"/>
    <cellStyle name="T_SUPOR2806-2_Du toan BONFIGLIOLI-071126_puma 16.1_BOQ-Puma-Rev 2 (04June, 2008) 2 2 6" xfId="38810"/>
    <cellStyle name="T_SUPOR2806-2_Du toan BONFIGLIOLI-071126_puma 16.1_BOQ-Puma-Rev 2 (04June, 2008) 2 2 6 2" xfId="31421"/>
    <cellStyle name="T_SUPOR2806-2_Du toan BONFIGLIOLI-071126_puma 16.1_BOQ-Puma-Rev 2 (04June, 2008) 2 2 7" xfId="38811"/>
    <cellStyle name="T_SUPOR2806-2_Du toan BONFIGLIOLI-071126_puma 16.1_BOQ-Puma-Rev 2 (04June, 2008) 2 3" xfId="3448"/>
    <cellStyle name="T_SUPOR2806-2_Du toan BONFIGLIOLI-071126_puma 16.1_BOQ-Puma-Rev 2 (04June, 2008) 2 3 2" xfId="38812"/>
    <cellStyle name="T_SUPOR2806-2_Du toan BONFIGLIOLI-071126_puma 16.1_BOQ-Puma-Rev 2 (04June, 2008) 2 3 2 2" xfId="38813"/>
    <cellStyle name="T_SUPOR2806-2_Du toan BONFIGLIOLI-071126_puma 16.1_BOQ-Puma-Rev 2 (04June, 2008) 2 3 3" xfId="34735"/>
    <cellStyle name="T_SUPOR2806-2_Du toan BONFIGLIOLI-071126_puma 16.1_BOQ-Puma-Rev 2 (04June, 2008) 2 3 3 2" xfId="38814"/>
    <cellStyle name="T_SUPOR2806-2_Du toan BONFIGLIOLI-071126_puma 16.1_BOQ-Puma-Rev 2 (04June, 2008) 2 3 4" xfId="38815"/>
    <cellStyle name="T_SUPOR2806-2_Du toan BONFIGLIOLI-071126_puma 16.1_BOQ-Puma-Rev 2 (04June, 2008) 2 3 4 2" xfId="38816"/>
    <cellStyle name="T_SUPOR2806-2_Du toan BONFIGLIOLI-071126_puma 16.1_BOQ-Puma-Rev 2 (04June, 2008) 2 3 5" xfId="38817"/>
    <cellStyle name="T_SUPOR2806-2_Du toan BONFIGLIOLI-071126_puma 16.1_BOQ-Puma-Rev 2 (04June, 2008) 2 3 5 2" xfId="38818"/>
    <cellStyle name="T_SUPOR2806-2_Du toan BONFIGLIOLI-071126_puma 16.1_BOQ-Puma-Rev 2 (04June, 2008) 2 3 6" xfId="38819"/>
    <cellStyle name="T_SUPOR2806-2_Du toan BONFIGLIOLI-071126_puma 16.1_BOQ-Puma-Rev 2 (04June, 2008) 2 3 6 2" xfId="38820"/>
    <cellStyle name="T_SUPOR2806-2_Du toan BONFIGLIOLI-071126_puma 16.1_BOQ-Puma-Rev 2 (04June, 2008) 2 3 7" xfId="38821"/>
    <cellStyle name="T_SUPOR2806-2_Du toan BONFIGLIOLI-071126_puma 16.1_BOQ-Puma-Rev 2 (04June, 2008) 2 4" xfId="934"/>
    <cellStyle name="T_SUPOR2806-2_Du toan BONFIGLIOLI-071126_puma 16.1_BOQ-Puma-Rev 2 (04June, 2008) 2 4 2" xfId="38822"/>
    <cellStyle name="T_SUPOR2806-2_Du toan BONFIGLIOLI-071126_puma 16.1_BOQ-Puma-Rev 2 (04June, 2008) 2 5" xfId="38823"/>
    <cellStyle name="T_SUPOR2806-2_Du toan BONFIGLIOLI-071126_puma 16.1_BOQ-Puma-Rev 2 (04June, 2008) 2 5 2" xfId="38824"/>
    <cellStyle name="T_SUPOR2806-2_Du toan BONFIGLIOLI-071126_puma 16.1_BOQ-Puma-Rev 2 (04June, 2008) 2 6" xfId="38825"/>
    <cellStyle name="T_SUPOR2806-2_Du toan BONFIGLIOLI-071126_puma 16.1_BOQ-Puma-Rev 2 (04June, 2008) 2 6 2" xfId="4122"/>
    <cellStyle name="T_SUPOR2806-2_Du toan BONFIGLIOLI-071126_puma 16.1_BOQ-Puma-Rev 2 (04June, 2008) 2 7" xfId="38826"/>
    <cellStyle name="T_SUPOR2806-2_Du toan BONFIGLIOLI-071126_puma 16.1_BOQ-Puma-Rev 2 (04June, 2008) 2 7 2" xfId="4693"/>
    <cellStyle name="T_SUPOR2806-2_Du toan BONFIGLIOLI-071126_puma 16.1_BOQ-Puma-Rev 2 (04June, 2008) 2 8" xfId="38827"/>
    <cellStyle name="T_SUPOR2806-2_Du toan BONFIGLIOLI-071126_puma 16.1_BOQ-Puma-Rev 2 (04June, 2008) 2 8 2" xfId="38828"/>
    <cellStyle name="T_SUPOR2806-2_Du toan BONFIGLIOLI-071126_puma 16.1_BOQ-Puma-Rev 2 (04June, 2008) 3" xfId="38829"/>
    <cellStyle name="T_SUPOR2806-2_Du toan BONFIGLIOLI-071126_puma 16.1_BOQ-Puma-Rev 2 (04June, 2008) 3 2" xfId="26732"/>
    <cellStyle name="T_SUPOR2806-2_Du toan BONFIGLIOLI-071126_puma 16.1_BOQ-Puma-Rev 2 (04June, 2008) 3 2 2" xfId="37255"/>
    <cellStyle name="T_SUPOR2806-2_Du toan BONFIGLIOLI-071126_puma 16.1_BOQ-Puma-Rev 2 (04June, 2008) 3 2 2 2" xfId="37257"/>
    <cellStyle name="T_SUPOR2806-2_Du toan BONFIGLIOLI-071126_puma 16.1_BOQ-Puma-Rev 2 (04June, 2008) 3 2 3" xfId="34744"/>
    <cellStyle name="T_SUPOR2806-2_Du toan BONFIGLIOLI-071126_puma 16.1_BOQ-Puma-Rev 2 (04June, 2008) 3 2 3 2" xfId="38830"/>
    <cellStyle name="T_SUPOR2806-2_Du toan BONFIGLIOLI-071126_puma 16.1_BOQ-Puma-Rev 2 (04June, 2008) 3 2 4" xfId="33494"/>
    <cellStyle name="T_SUPOR2806-2_Du toan BONFIGLIOLI-071126_puma 16.1_BOQ-Puma-Rev 2 (04June, 2008) 3 2 4 2" xfId="38831"/>
    <cellStyle name="T_SUPOR2806-2_Du toan BONFIGLIOLI-071126_puma 16.1_BOQ-Puma-Rev 2 (04June, 2008) 3 2 5" xfId="38832"/>
    <cellStyle name="T_SUPOR2806-2_Du toan BONFIGLIOLI-071126_puma 16.1_BOQ-Puma-Rev 2 (04June, 2008) 3 2 5 2" xfId="38833"/>
    <cellStyle name="T_SUPOR2806-2_Du toan BONFIGLIOLI-071126_puma 16.1_BOQ-Puma-Rev 2 (04June, 2008) 3 2 6" xfId="38834"/>
    <cellStyle name="T_SUPOR2806-2_Du toan BONFIGLIOLI-071126_puma 16.1_BOQ-Puma-Rev 2 (04June, 2008) 3 2 6 2" xfId="38835"/>
    <cellStyle name="T_SUPOR2806-2_Du toan BONFIGLIOLI-071126_puma 16.1_BOQ-Puma-Rev 2 (04June, 2008) 3 2 7" xfId="38836"/>
    <cellStyle name="T_SUPOR2806-2_Du toan BONFIGLIOLI-071126_puma 16.1_BOQ-Puma-Rev 2 (04June, 2008) 3 3" xfId="38837"/>
    <cellStyle name="T_SUPOR2806-2_Du toan BONFIGLIOLI-071126_puma 16.1_BOQ-Puma-Rev 2 (04June, 2008) 3 3 2" xfId="38838"/>
    <cellStyle name="T_SUPOR2806-2_Du toan BONFIGLIOLI-071126_puma 16.1_BOQ-Puma-Rev 2 (04June, 2008) 3 3 2 2" xfId="3913"/>
    <cellStyle name="T_SUPOR2806-2_Du toan BONFIGLIOLI-071126_puma 16.1_BOQ-Puma-Rev 2 (04June, 2008) 3 3 3" xfId="34747"/>
    <cellStyle name="T_SUPOR2806-2_Du toan BONFIGLIOLI-071126_puma 16.1_BOQ-Puma-Rev 2 (04June, 2008) 3 3 3 2" xfId="38839"/>
    <cellStyle name="T_SUPOR2806-2_Du toan BONFIGLIOLI-071126_puma 16.1_BOQ-Puma-Rev 2 (04June, 2008) 3 3 4" xfId="33497"/>
    <cellStyle name="T_SUPOR2806-2_Du toan BONFIGLIOLI-071126_puma 16.1_BOQ-Puma-Rev 2 (04June, 2008) 3 3 4 2" xfId="3597"/>
    <cellStyle name="T_SUPOR2806-2_Du toan BONFIGLIOLI-071126_puma 16.1_BOQ-Puma-Rev 2 (04June, 2008) 3 3 5" xfId="38840"/>
    <cellStyle name="T_SUPOR2806-2_Du toan BONFIGLIOLI-071126_puma 16.1_BOQ-Puma-Rev 2 (04June, 2008) 3 3 5 2" xfId="7222"/>
    <cellStyle name="T_SUPOR2806-2_Du toan BONFIGLIOLI-071126_puma 16.1_BOQ-Puma-Rev 2 (04June, 2008) 3 3 6" xfId="38841"/>
    <cellStyle name="T_SUPOR2806-2_Du toan BONFIGLIOLI-071126_puma 16.1_BOQ-Puma-Rev 2 (04June, 2008) 3 3 6 2" xfId="945"/>
    <cellStyle name="T_SUPOR2806-2_Du toan BONFIGLIOLI-071126_puma 16.1_BOQ-Puma-Rev 2 (04June, 2008) 3 3 7" xfId="38842"/>
    <cellStyle name="T_SUPOR2806-2_Du toan BONFIGLIOLI-071126_puma 16.1_BOQ-Puma-Rev 2 (04June, 2008) 3 4" xfId="38843"/>
    <cellStyle name="T_SUPOR2806-2_Du toan BONFIGLIOLI-071126_puma 16.1_BOQ-Puma-Rev 2 (04June, 2008) 3 4 2" xfId="38844"/>
    <cellStyle name="T_SUPOR2806-2_Du toan BONFIGLIOLI-071126_puma 16.1_BOQ-Puma-Rev 2 (04June, 2008) 3 5" xfId="38845"/>
    <cellStyle name="T_SUPOR2806-2_Du toan BONFIGLIOLI-071126_puma 16.1_BOQ-Puma-Rev 2 (04June, 2008) 3 5 2" xfId="38846"/>
    <cellStyle name="T_SUPOR2806-2_Du toan BONFIGLIOLI-071126_puma 16.1_BOQ-Puma-Rev 2 (04June, 2008) 3 6" xfId="38847"/>
    <cellStyle name="T_SUPOR2806-2_Du toan BONFIGLIOLI-071126_puma 16.1_BOQ-Puma-Rev 2 (04June, 2008) 3 6 2" xfId="15102"/>
    <cellStyle name="T_SUPOR2806-2_Du toan BONFIGLIOLI-071126_puma 16.1_BOQ-Puma-Rev 2 (04June, 2008) 3 7" xfId="38848"/>
    <cellStyle name="T_SUPOR2806-2_Du toan BONFIGLIOLI-071126_puma 16.1_BOQ-Puma-Rev 2 (04June, 2008) 3 7 2" xfId="15302"/>
    <cellStyle name="T_SUPOR2806-2_Du toan BONFIGLIOLI-071126_puma 16.1_BOQ-Puma-Rev 2 (04June, 2008) 3 8" xfId="15497"/>
    <cellStyle name="T_SUPOR2806-2_Du toan BONFIGLIOLI-071126_puma 16.1_BOQ-Puma-Rev 2 (04June, 2008) 3 8 2" xfId="38849"/>
    <cellStyle name="T_SUPOR2806-2_Du toan BONFIGLIOLI-071126_puma 16.1_BOQ-Puma-Rev 2 (04June, 2008) 4" xfId="38850"/>
    <cellStyle name="T_SUPOR2806-2_Du toan BONFIGLIOLI-071126_puma 16.1_BOQ-Puma-Rev 2 (04June, 2008) 4 2" xfId="26746"/>
    <cellStyle name="T_SUPOR2806-2_Du toan BONFIGLIOLI-071126_puma 16.1_BOQ-Puma-Rev 2 (04June, 2008) 4 2 2" xfId="38851"/>
    <cellStyle name="T_SUPOR2806-2_Du toan BONFIGLIOLI-071126_puma 16.1_BOQ-Puma-Rev 2 (04June, 2008) 4 3" xfId="38852"/>
    <cellStyle name="T_SUPOR2806-2_Du toan BONFIGLIOLI-071126_puma 16.1_BOQ-Puma-Rev 2 (04June, 2008) 4 3 2" xfId="38853"/>
    <cellStyle name="T_SUPOR2806-2_Du toan BONFIGLIOLI-071126_puma 16.1_BOQ-Puma-Rev 2 (04June, 2008) 4 4" xfId="38854"/>
    <cellStyle name="T_SUPOR2806-2_Du toan BONFIGLIOLI-071126_puma 16.1_BOQ-Puma-Rev 2 (04June, 2008) 4 4 2" xfId="38855"/>
    <cellStyle name="T_SUPOR2806-2_Du toan BONFIGLIOLI-071126_puma 16.1_BOQ-Puma-Rev 2 (04June, 2008) 4 5" xfId="38856"/>
    <cellStyle name="T_SUPOR2806-2_Du toan BONFIGLIOLI-071126_puma 16.1_BOQ-Puma-Rev 2 (04June, 2008) 4 5 2" xfId="38857"/>
    <cellStyle name="T_SUPOR2806-2_Du toan BONFIGLIOLI-071126_puma 16.1_BOQ-Puma-Rev 2 (04June, 2008) 4 6" xfId="38858"/>
    <cellStyle name="T_SUPOR2806-2_Du toan BONFIGLIOLI-071126_puma 16.1_BOQ-Puma-Rev 2 (04June, 2008) 4 6 2" xfId="38859"/>
    <cellStyle name="T_SUPOR2806-2_Du toan BONFIGLIOLI-071126_puma 16.1_BOQ-Puma-Rev 2 (04June, 2008) 4 7" xfId="38861"/>
    <cellStyle name="T_SUPOR2806-2_Du toan BONFIGLIOLI-071126_puma 16.1_BOQ-Puma-Rev 2 (04June, 2008) 5" xfId="38862"/>
    <cellStyle name="T_SUPOR2806-2_Du toan BONFIGLIOLI-071126_puma 16.1_BOQ-Puma-Rev 2 (04June, 2008) 5 2" xfId="38863"/>
    <cellStyle name="T_SUPOR2806-2_Du toan BONFIGLIOLI-071126_puma 16.1_BOQ-Puma-Rev 2 (04June, 2008) 5 2 2" xfId="38864"/>
    <cellStyle name="T_SUPOR2806-2_Du toan BONFIGLIOLI-071126_puma 16.1_BOQ-Puma-Rev 2 (04June, 2008) 5 3" xfId="38865"/>
    <cellStyle name="T_SUPOR2806-2_Du toan BONFIGLIOLI-071126_puma 16.1_BOQ-Puma-Rev 2 (04June, 2008) 5 3 2" xfId="12495"/>
    <cellStyle name="T_SUPOR2806-2_Du toan BONFIGLIOLI-071126_puma 16.1_BOQ-Puma-Rev 2 (04June, 2008) 5 4" xfId="38866"/>
    <cellStyle name="T_SUPOR2806-2_Du toan BONFIGLIOLI-071126_puma 16.1_BOQ-Puma-Rev 2 (04June, 2008) 5 4 2" xfId="38867"/>
    <cellStyle name="T_SUPOR2806-2_Du toan BONFIGLIOLI-071126_puma 16.1_BOQ-Puma-Rev 2 (04June, 2008) 5 5" xfId="38868"/>
    <cellStyle name="T_SUPOR2806-2_Du toan BONFIGLIOLI-071126_puma 16.1_BOQ-Puma-Rev 2 (04June, 2008) 5 5 2" xfId="38869"/>
    <cellStyle name="T_SUPOR2806-2_Du toan BONFIGLIOLI-071126_puma 16.1_BOQ-Puma-Rev 2 (04June, 2008) 5 6" xfId="38871"/>
    <cellStyle name="T_SUPOR2806-2_Du toan BONFIGLIOLI-071126_puma 16.1_BOQ-Puma-Rev 2 (04June, 2008) 5 6 2" xfId="38872"/>
    <cellStyle name="T_SUPOR2806-2_Du toan BONFIGLIOLI-071126_puma 16.1_BOQ-Puma-Rev 2 (04June, 2008) 5 7" xfId="38874"/>
    <cellStyle name="T_SUPOR2806-2_Du toan BONFIGLIOLI-071126_puma 16.1_BOQ-Puma-Rev 2 (04June, 2008) 6" xfId="38875"/>
    <cellStyle name="T_SUPOR2806-2_Du toan BONFIGLIOLI-071126_puma 16.1_BOQ-Puma-Rev 2 (04June, 2008) 6 2" xfId="38876"/>
    <cellStyle name="T_SUPOR2806-2_Du toan BONFIGLIOLI-071126_puma 16.1_BOQ-Puma-Rev 2 (04June, 2008) 6 2 2" xfId="33630"/>
    <cellStyle name="T_SUPOR2806-2_Du toan BONFIGLIOLI-071126_puma 16.1_BOQ-Puma-Rev 2 (04June, 2008) 6 3" xfId="38877"/>
    <cellStyle name="T_SUPOR2806-2_Du toan BONFIGLIOLI-071126_puma 16.1_BOQ-Puma-Rev 2 (04June, 2008) 6 3 2" xfId="38878"/>
    <cellStyle name="T_SUPOR2806-2_Du toan BONFIGLIOLI-071126_puma 16.1_BOQ-Puma-Rev 2 (04June, 2008) 6 4" xfId="38879"/>
    <cellStyle name="T_SUPOR2806-2_Du toan BONFIGLIOLI-071126_puma 16.1_BOQ-Puma-Rev 2 (04June, 2008) 6 4 2" xfId="38880"/>
    <cellStyle name="T_SUPOR2806-2_Du toan BONFIGLIOLI-071126_puma 16.1_BOQ-Puma-Rev 2 (04June, 2008) 6 5" xfId="38881"/>
    <cellStyle name="T_SUPOR2806-2_Du toan BONFIGLIOLI-071126_puma 16.1_BOQ-Puma-Rev 2 (04June, 2008) 6 5 2" xfId="35960"/>
    <cellStyle name="T_SUPOR2806-2_Du toan BONFIGLIOLI-071126_puma 16.1_BOQ-Puma-Rev 2 (04June, 2008) 6 6" xfId="38882"/>
    <cellStyle name="T_SUPOR2806-2_Du toan BONFIGLIOLI-071126_puma 16.1_BOQ-Puma-Rev 2 (04June, 2008) 6 6 2" xfId="38883"/>
    <cellStyle name="T_SUPOR2806-2_Du toan BONFIGLIOLI-071126_puma 16.1_BOQ-Puma-Rev 2 (04June, 2008) 6 7" xfId="38884"/>
    <cellStyle name="T_SUPOR2806-2_Du toan BONFIGLIOLI-071126_puma 16.1_BOQ-Puma-Rev 2 (04June, 2008) 7" xfId="14571"/>
    <cellStyle name="T_SUPOR2806-2_Du toan BONFIGLIOLI-071126_puma 16.1_BOQ-Puma-Rev 2 (04June, 2008) 7 2" xfId="38885"/>
    <cellStyle name="T_SUPOR2806-2_Du toan BONFIGLIOLI-071126_puma 16.1_BOQ-Puma-Rev 2 (04June, 2008) 8" xfId="38886"/>
    <cellStyle name="T_SUPOR2806-2_Du toan BONFIGLIOLI-071126_puma 16.1_BOQ-Puma-Rev 2 (04June, 2008) 8 2" xfId="38887"/>
    <cellStyle name="T_SUPOR2806-2_Du toan BONFIGLIOLI-071126_puma 16.1_BOQ-Puma-Rev 2 (04June, 2008) 9" xfId="38888"/>
    <cellStyle name="T_SUPOR2806-2_Du toan BONFIGLIOLI-071126_puma 16.1_BOQ-Puma-Rev 2 (04June, 2008) 9 2" xfId="38890"/>
    <cellStyle name="T_SUPOR2806-2_Du toan BONFIGLIOLI-071126_puma 16.1_BOQ-Puma-Rev 3" xfId="20836"/>
    <cellStyle name="T_SUPOR2806-2_Du toan BONFIGLIOLI-071126_puma 16.1_BOQ-Puma-Rev 3 10" xfId="38891"/>
    <cellStyle name="T_SUPOR2806-2_Du toan BONFIGLIOLI-071126_puma 16.1_BOQ-Puma-Rev 3 10 2" xfId="28952"/>
    <cellStyle name="T_SUPOR2806-2_Du toan BONFIGLIOLI-071126_puma 16.1_BOQ-Puma-Rev 3 11" xfId="38892"/>
    <cellStyle name="T_SUPOR2806-2_Du toan BONFIGLIOLI-071126_puma 16.1_BOQ-Puma-Rev 3 11 2" xfId="27435"/>
    <cellStyle name="T_SUPOR2806-2_Du toan BONFIGLIOLI-071126_puma 16.1_BOQ-Puma-Rev 3 2" xfId="38893"/>
    <cellStyle name="T_SUPOR2806-2_Du toan BONFIGLIOLI-071126_puma 16.1_BOQ-Puma-Rev 3 2 2" xfId="38894"/>
    <cellStyle name="T_SUPOR2806-2_Du toan BONFIGLIOLI-071126_puma 16.1_BOQ-Puma-Rev 3 2 2 2" xfId="38895"/>
    <cellStyle name="T_SUPOR2806-2_Du toan BONFIGLIOLI-071126_puma 16.1_BOQ-Puma-Rev 3 2 2 2 2" xfId="38896"/>
    <cellStyle name="T_SUPOR2806-2_Du toan BONFIGLIOLI-071126_puma 16.1_BOQ-Puma-Rev 3 2 2 3" xfId="38897"/>
    <cellStyle name="T_SUPOR2806-2_Du toan BONFIGLIOLI-071126_puma 16.1_BOQ-Puma-Rev 3 2 2 3 2" xfId="38898"/>
    <cellStyle name="T_SUPOR2806-2_Du toan BONFIGLIOLI-071126_puma 16.1_BOQ-Puma-Rev 3 2 2 4" xfId="31966"/>
    <cellStyle name="T_SUPOR2806-2_Du toan BONFIGLIOLI-071126_puma 16.1_BOQ-Puma-Rev 3 2 2 4 2" xfId="38901"/>
    <cellStyle name="T_SUPOR2806-2_Du toan BONFIGLIOLI-071126_puma 16.1_BOQ-Puma-Rev 3 2 2 5" xfId="38902"/>
    <cellStyle name="T_SUPOR2806-2_Du toan BONFIGLIOLI-071126_puma 16.1_BOQ-Puma-Rev 3 2 2 5 2" xfId="6031"/>
    <cellStyle name="T_SUPOR2806-2_Du toan BONFIGLIOLI-071126_puma 16.1_BOQ-Puma-Rev 3 2 2 6" xfId="34919"/>
    <cellStyle name="T_SUPOR2806-2_Du toan BONFIGLIOLI-071126_puma 16.1_BOQ-Puma-Rev 3 2 2 6 2" xfId="29607"/>
    <cellStyle name="T_SUPOR2806-2_Du toan BONFIGLIOLI-071126_puma 16.1_BOQ-Puma-Rev 3 2 2 7" xfId="38903"/>
    <cellStyle name="T_SUPOR2806-2_Du toan BONFIGLIOLI-071126_puma 16.1_BOQ-Puma-Rev 3 2 3" xfId="15403"/>
    <cellStyle name="T_SUPOR2806-2_Du toan BONFIGLIOLI-071126_puma 16.1_BOQ-Puma-Rev 3 2 3 2" xfId="38904"/>
    <cellStyle name="T_SUPOR2806-2_Du toan BONFIGLIOLI-071126_puma 16.1_BOQ-Puma-Rev 3 2 3 2 2" xfId="28189"/>
    <cellStyle name="T_SUPOR2806-2_Du toan BONFIGLIOLI-071126_puma 16.1_BOQ-Puma-Rev 3 2 3 3" xfId="38905"/>
    <cellStyle name="T_SUPOR2806-2_Du toan BONFIGLIOLI-071126_puma 16.1_BOQ-Puma-Rev 3 2 3 3 2" xfId="37232"/>
    <cellStyle name="T_SUPOR2806-2_Du toan BONFIGLIOLI-071126_puma 16.1_BOQ-Puma-Rev 3 2 3 4" xfId="16681"/>
    <cellStyle name="T_SUPOR2806-2_Du toan BONFIGLIOLI-071126_puma 16.1_BOQ-Puma-Rev 3 2 3 4 2" xfId="37243"/>
    <cellStyle name="T_SUPOR2806-2_Du toan BONFIGLIOLI-071126_puma 16.1_BOQ-Puma-Rev 3 2 3 5" xfId="38906"/>
    <cellStyle name="T_SUPOR2806-2_Du toan BONFIGLIOLI-071126_puma 16.1_BOQ-Puma-Rev 3 2 3 5 2" xfId="38907"/>
    <cellStyle name="T_SUPOR2806-2_Du toan BONFIGLIOLI-071126_puma 16.1_BOQ-Puma-Rev 3 2 3 6" xfId="16685"/>
    <cellStyle name="T_SUPOR2806-2_Du toan BONFIGLIOLI-071126_puma 16.1_BOQ-Puma-Rev 3 2 3 6 2" xfId="38908"/>
    <cellStyle name="T_SUPOR2806-2_Du toan BONFIGLIOLI-071126_puma 16.1_BOQ-Puma-Rev 3 2 3 7" xfId="8093"/>
    <cellStyle name="T_SUPOR2806-2_Du toan BONFIGLIOLI-071126_puma 16.1_BOQ-Puma-Rev 3 2 4" xfId="38909"/>
    <cellStyle name="T_SUPOR2806-2_Du toan BONFIGLIOLI-071126_puma 16.1_BOQ-Puma-Rev 3 2 4 2" xfId="38910"/>
    <cellStyle name="T_SUPOR2806-2_Du toan BONFIGLIOLI-071126_puma 16.1_BOQ-Puma-Rev 3 2 5" xfId="38911"/>
    <cellStyle name="T_SUPOR2806-2_Du toan BONFIGLIOLI-071126_puma 16.1_BOQ-Puma-Rev 3 2 5 2" xfId="38912"/>
    <cellStyle name="T_SUPOR2806-2_Du toan BONFIGLIOLI-071126_puma 16.1_BOQ-Puma-Rev 3 2 6" xfId="30104"/>
    <cellStyle name="T_SUPOR2806-2_Du toan BONFIGLIOLI-071126_puma 16.1_BOQ-Puma-Rev 3 2 6 2" xfId="38913"/>
    <cellStyle name="T_SUPOR2806-2_Du toan BONFIGLIOLI-071126_puma 16.1_BOQ-Puma-Rev 3 2 7" xfId="36854"/>
    <cellStyle name="T_SUPOR2806-2_Du toan BONFIGLIOLI-071126_puma 16.1_BOQ-Puma-Rev 3 2 7 2" xfId="38914"/>
    <cellStyle name="T_SUPOR2806-2_Du toan BONFIGLIOLI-071126_puma 16.1_BOQ-Puma-Rev 3 2 8" xfId="30236"/>
    <cellStyle name="T_SUPOR2806-2_Du toan BONFIGLIOLI-071126_puma 16.1_BOQ-Puma-Rev 3 2 8 2" xfId="30238"/>
    <cellStyle name="T_SUPOR2806-2_Du toan BONFIGLIOLI-071126_puma 16.1_BOQ-Puma-Rev 3 3" xfId="38915"/>
    <cellStyle name="T_SUPOR2806-2_Du toan BONFIGLIOLI-071126_puma 16.1_BOQ-Puma-Rev 3 3 2" xfId="38916"/>
    <cellStyle name="T_SUPOR2806-2_Du toan BONFIGLIOLI-071126_puma 16.1_BOQ-Puma-Rev 3 3 2 2" xfId="38917"/>
    <cellStyle name="T_SUPOR2806-2_Du toan BONFIGLIOLI-071126_puma 16.1_BOQ-Puma-Rev 3 3 2 2 2" xfId="38918"/>
    <cellStyle name="T_SUPOR2806-2_Du toan BONFIGLIOLI-071126_puma 16.1_BOQ-Puma-Rev 3 3 2 3" xfId="38919"/>
    <cellStyle name="T_SUPOR2806-2_Du toan BONFIGLIOLI-071126_puma 16.1_BOQ-Puma-Rev 3 3 2 3 2" xfId="38920"/>
    <cellStyle name="T_SUPOR2806-2_Du toan BONFIGLIOLI-071126_puma 16.1_BOQ-Puma-Rev 3 3 2 4" xfId="31974"/>
    <cellStyle name="T_SUPOR2806-2_Du toan BONFIGLIOLI-071126_puma 16.1_BOQ-Puma-Rev 3 3 2 4 2" xfId="38921"/>
    <cellStyle name="T_SUPOR2806-2_Du toan BONFIGLIOLI-071126_puma 16.1_BOQ-Puma-Rev 3 3 2 5" xfId="38922"/>
    <cellStyle name="T_SUPOR2806-2_Du toan BONFIGLIOLI-071126_puma 16.1_BOQ-Puma-Rev 3 3 2 5 2" xfId="38923"/>
    <cellStyle name="T_SUPOR2806-2_Du toan BONFIGLIOLI-071126_puma 16.1_BOQ-Puma-Rev 3 3 2 6" xfId="142"/>
    <cellStyle name="T_SUPOR2806-2_Du toan BONFIGLIOLI-071126_puma 16.1_BOQ-Puma-Rev 3 3 2 6 2" xfId="11857"/>
    <cellStyle name="T_SUPOR2806-2_Du toan BONFIGLIOLI-071126_puma 16.1_BOQ-Puma-Rev 3 3 2 7" xfId="14010"/>
    <cellStyle name="T_SUPOR2806-2_Du toan BONFIGLIOLI-071126_puma 16.1_BOQ-Puma-Rev 3 3 3" xfId="15406"/>
    <cellStyle name="T_SUPOR2806-2_Du toan BONFIGLIOLI-071126_puma 16.1_BOQ-Puma-Rev 3 3 3 2" xfId="38924"/>
    <cellStyle name="T_SUPOR2806-2_Du toan BONFIGLIOLI-071126_puma 16.1_BOQ-Puma-Rev 3 3 3 2 2" xfId="38925"/>
    <cellStyle name="T_SUPOR2806-2_Du toan BONFIGLIOLI-071126_puma 16.1_BOQ-Puma-Rev 3 3 3 3" xfId="38926"/>
    <cellStyle name="T_SUPOR2806-2_Du toan BONFIGLIOLI-071126_puma 16.1_BOQ-Puma-Rev 3 3 3 3 2" xfId="38927"/>
    <cellStyle name="T_SUPOR2806-2_Du toan BONFIGLIOLI-071126_puma 16.1_BOQ-Puma-Rev 3 3 3 4" xfId="38928"/>
    <cellStyle name="T_SUPOR2806-2_Du toan BONFIGLIOLI-071126_puma 16.1_BOQ-Puma-Rev 3 3 3 4 2" xfId="38929"/>
    <cellStyle name="T_SUPOR2806-2_Du toan BONFIGLIOLI-071126_puma 16.1_BOQ-Puma-Rev 3 3 3 5" xfId="38930"/>
    <cellStyle name="T_SUPOR2806-2_Du toan BONFIGLIOLI-071126_puma 16.1_BOQ-Puma-Rev 3 3 3 5 2" xfId="38931"/>
    <cellStyle name="T_SUPOR2806-2_Du toan BONFIGLIOLI-071126_puma 16.1_BOQ-Puma-Rev 3 3 3 6" xfId="16811"/>
    <cellStyle name="T_SUPOR2806-2_Du toan BONFIGLIOLI-071126_puma 16.1_BOQ-Puma-Rev 3 3 3 6 2" xfId="38932"/>
    <cellStyle name="T_SUPOR2806-2_Du toan BONFIGLIOLI-071126_puma 16.1_BOQ-Puma-Rev 3 3 3 7" xfId="38933"/>
    <cellStyle name="T_SUPOR2806-2_Du toan BONFIGLIOLI-071126_puma 16.1_BOQ-Puma-Rev 3 3 4" xfId="38935"/>
    <cellStyle name="T_SUPOR2806-2_Du toan BONFIGLIOLI-071126_puma 16.1_BOQ-Puma-Rev 3 3 4 2" xfId="38936"/>
    <cellStyle name="T_SUPOR2806-2_Du toan BONFIGLIOLI-071126_puma 16.1_BOQ-Puma-Rev 3 3 5" xfId="38937"/>
    <cellStyle name="T_SUPOR2806-2_Du toan BONFIGLIOLI-071126_puma 16.1_BOQ-Puma-Rev 3 3 5 2" xfId="38938"/>
    <cellStyle name="T_SUPOR2806-2_Du toan BONFIGLIOLI-071126_puma 16.1_BOQ-Puma-Rev 3 3 6" xfId="38939"/>
    <cellStyle name="T_SUPOR2806-2_Du toan BONFIGLIOLI-071126_puma 16.1_BOQ-Puma-Rev 3 3 6 2" xfId="34737"/>
    <cellStyle name="T_SUPOR2806-2_Du toan BONFIGLIOLI-071126_puma 16.1_BOQ-Puma-Rev 3 3 7" xfId="38940"/>
    <cellStyle name="T_SUPOR2806-2_Du toan BONFIGLIOLI-071126_puma 16.1_BOQ-Puma-Rev 3 3 7 2" xfId="34749"/>
    <cellStyle name="T_SUPOR2806-2_Du toan BONFIGLIOLI-071126_puma 16.1_BOQ-Puma-Rev 3 3 8" xfId="38941"/>
    <cellStyle name="T_SUPOR2806-2_Du toan BONFIGLIOLI-071126_puma 16.1_BOQ-Puma-Rev 3 3 8 2" xfId="38942"/>
    <cellStyle name="T_SUPOR2806-2_Du toan BONFIGLIOLI-071126_puma 16.1_BOQ-Puma-Rev 3 4" xfId="38943"/>
    <cellStyle name="T_SUPOR2806-2_Du toan BONFIGLIOLI-071126_puma 16.1_BOQ-Puma-Rev 3 4 2" xfId="18956"/>
    <cellStyle name="T_SUPOR2806-2_Du toan BONFIGLIOLI-071126_puma 16.1_BOQ-Puma-Rev 3 4 2 2" xfId="18959"/>
    <cellStyle name="T_SUPOR2806-2_Du toan BONFIGLIOLI-071126_puma 16.1_BOQ-Puma-Rev 3 4 3" xfId="15414"/>
    <cellStyle name="T_SUPOR2806-2_Du toan BONFIGLIOLI-071126_puma 16.1_BOQ-Puma-Rev 3 4 3 2" xfId="18963"/>
    <cellStyle name="T_SUPOR2806-2_Du toan BONFIGLIOLI-071126_puma 16.1_BOQ-Puma-Rev 3 4 4" xfId="12290"/>
    <cellStyle name="T_SUPOR2806-2_Du toan BONFIGLIOLI-071126_puma 16.1_BOQ-Puma-Rev 3 4 4 2" xfId="3609"/>
    <cellStyle name="T_SUPOR2806-2_Du toan BONFIGLIOLI-071126_puma 16.1_BOQ-Puma-Rev 3 4 5" xfId="38944"/>
    <cellStyle name="T_SUPOR2806-2_Du toan BONFIGLIOLI-071126_puma 16.1_BOQ-Puma-Rev 3 4 5 2" xfId="38945"/>
    <cellStyle name="T_SUPOR2806-2_Du toan BONFIGLIOLI-071126_puma 16.1_BOQ-Puma-Rev 3 4 6" xfId="38946"/>
    <cellStyle name="T_SUPOR2806-2_Du toan BONFIGLIOLI-071126_puma 16.1_BOQ-Puma-Rev 3 4 6 2" xfId="30912"/>
    <cellStyle name="T_SUPOR2806-2_Du toan BONFIGLIOLI-071126_puma 16.1_BOQ-Puma-Rev 3 4 7" xfId="38947"/>
    <cellStyle name="T_SUPOR2806-2_Du toan BONFIGLIOLI-071126_puma 16.1_BOQ-Puma-Rev 3 5" xfId="38948"/>
    <cellStyle name="T_SUPOR2806-2_Du toan BONFIGLIOLI-071126_puma 16.1_BOQ-Puma-Rev 3 5 2" xfId="38949"/>
    <cellStyle name="T_SUPOR2806-2_Du toan BONFIGLIOLI-071126_puma 16.1_BOQ-Puma-Rev 3 5 2 2" xfId="38950"/>
    <cellStyle name="T_SUPOR2806-2_Du toan BONFIGLIOLI-071126_puma 16.1_BOQ-Puma-Rev 3 5 3" xfId="15419"/>
    <cellStyle name="T_SUPOR2806-2_Du toan BONFIGLIOLI-071126_puma 16.1_BOQ-Puma-Rev 3 5 3 2" xfId="38951"/>
    <cellStyle name="T_SUPOR2806-2_Du toan BONFIGLIOLI-071126_puma 16.1_BOQ-Puma-Rev 3 5 4" xfId="12293"/>
    <cellStyle name="T_SUPOR2806-2_Du toan BONFIGLIOLI-071126_puma 16.1_BOQ-Puma-Rev 3 5 4 2" xfId="38952"/>
    <cellStyle name="T_SUPOR2806-2_Du toan BONFIGLIOLI-071126_puma 16.1_BOQ-Puma-Rev 3 5 5" xfId="14035"/>
    <cellStyle name="T_SUPOR2806-2_Du toan BONFIGLIOLI-071126_puma 16.1_BOQ-Puma-Rev 3 5 5 2" xfId="38953"/>
    <cellStyle name="T_SUPOR2806-2_Du toan BONFIGLIOLI-071126_puma 16.1_BOQ-Puma-Rev 3 5 6" xfId="38954"/>
    <cellStyle name="T_SUPOR2806-2_Du toan BONFIGLIOLI-071126_puma 16.1_BOQ-Puma-Rev 3 5 6 2" xfId="38955"/>
    <cellStyle name="T_SUPOR2806-2_Du toan BONFIGLIOLI-071126_puma 16.1_BOQ-Puma-Rev 3 5 7" xfId="38956"/>
    <cellStyle name="T_SUPOR2806-2_Du toan BONFIGLIOLI-071126_puma 16.1_BOQ-Puma-Rev 3 6" xfId="38957"/>
    <cellStyle name="T_SUPOR2806-2_Du toan BONFIGLIOLI-071126_puma 16.1_BOQ-Puma-Rev 3 6 2" xfId="317"/>
    <cellStyle name="T_SUPOR2806-2_Du toan BONFIGLIOLI-071126_puma 16.1_BOQ-Puma-Rev 3 6 2 2" xfId="38958"/>
    <cellStyle name="T_SUPOR2806-2_Du toan BONFIGLIOLI-071126_puma 16.1_BOQ-Puma-Rev 3 6 3" xfId="38959"/>
    <cellStyle name="T_SUPOR2806-2_Du toan BONFIGLIOLI-071126_puma 16.1_BOQ-Puma-Rev 3 6 3 2" xfId="8574"/>
    <cellStyle name="T_SUPOR2806-2_Du toan BONFIGLIOLI-071126_puma 16.1_BOQ-Puma-Rev 3 6 4" xfId="8579"/>
    <cellStyle name="T_SUPOR2806-2_Du toan BONFIGLIOLI-071126_puma 16.1_BOQ-Puma-Rev 3 6 4 2" xfId="2102"/>
    <cellStyle name="T_SUPOR2806-2_Du toan BONFIGLIOLI-071126_puma 16.1_BOQ-Puma-Rev 3 6 5" xfId="14045"/>
    <cellStyle name="T_SUPOR2806-2_Du toan BONFIGLIOLI-071126_puma 16.1_BOQ-Puma-Rev 3 6 5 2" xfId="620"/>
    <cellStyle name="T_SUPOR2806-2_Du toan BONFIGLIOLI-071126_puma 16.1_BOQ-Puma-Rev 3 6 6" xfId="38960"/>
    <cellStyle name="T_SUPOR2806-2_Du toan BONFIGLIOLI-071126_puma 16.1_BOQ-Puma-Rev 3 6 6 2" xfId="15416"/>
    <cellStyle name="T_SUPOR2806-2_Du toan BONFIGLIOLI-071126_puma 16.1_BOQ-Puma-Rev 3 6 7" xfId="2626"/>
    <cellStyle name="T_SUPOR2806-2_Du toan BONFIGLIOLI-071126_puma 16.1_BOQ-Puma-Rev 3 7" xfId="28548"/>
    <cellStyle name="T_SUPOR2806-2_Du toan BONFIGLIOLI-071126_puma 16.1_BOQ-Puma-Rev 3 7 2" xfId="38961"/>
    <cellStyle name="T_SUPOR2806-2_Du toan BONFIGLIOLI-071126_puma 16.1_BOQ-Puma-Rev 3 8" xfId="38962"/>
    <cellStyle name="T_SUPOR2806-2_Du toan BONFIGLIOLI-071126_puma 16.1_BOQ-Puma-Rev 3 8 2" xfId="38963"/>
    <cellStyle name="T_SUPOR2806-2_Du toan BONFIGLIOLI-071126_puma 16.1_BOQ-Puma-Rev 3 9" xfId="38964"/>
    <cellStyle name="T_SUPOR2806-2_Du toan BONFIGLIOLI-071126_puma 16.1_BOQ-Puma-Rev 3 9 2" xfId="38965"/>
    <cellStyle name="T_SUPOR2806-2_Du toan BONFIGLIOLI-071126_puma 16.1_BOQ-Puma-Update (02July, 2008)-R1" xfId="11447"/>
    <cellStyle name="T_SUPOR2806-2_Du toan BONFIGLIOLI-071126_puma 16.1_BOQ-Puma-Update (02July, 2008)-R1 10" xfId="38966"/>
    <cellStyle name="T_SUPOR2806-2_Du toan BONFIGLIOLI-071126_puma 16.1_BOQ-Puma-Update (02July, 2008)-R1 10 2" xfId="38967"/>
    <cellStyle name="T_SUPOR2806-2_Du toan BONFIGLIOLI-071126_puma 16.1_BOQ-Puma-Update (02July, 2008)-R1 11" xfId="38968"/>
    <cellStyle name="T_SUPOR2806-2_Du toan BONFIGLIOLI-071126_puma 16.1_BOQ-Puma-Update (02July, 2008)-R1 11 2" xfId="38969"/>
    <cellStyle name="T_SUPOR2806-2_Du toan BONFIGLIOLI-071126_puma 16.1_BOQ-Puma-Update (02July, 2008)-R1 2" xfId="12033"/>
    <cellStyle name="T_SUPOR2806-2_Du toan BONFIGLIOLI-071126_puma 16.1_BOQ-Puma-Update (02July, 2008)-R1 2 2" xfId="20744"/>
    <cellStyle name="T_SUPOR2806-2_Du toan BONFIGLIOLI-071126_puma 16.1_BOQ-Puma-Update (02July, 2008)-R1 2 2 2" xfId="2524"/>
    <cellStyle name="T_SUPOR2806-2_Du toan BONFIGLIOLI-071126_puma 16.1_BOQ-Puma-Update (02July, 2008)-R1 2 2 2 2" xfId="38970"/>
    <cellStyle name="T_SUPOR2806-2_Du toan BONFIGLIOLI-071126_puma 16.1_BOQ-Puma-Update (02July, 2008)-R1 2 2 3" xfId="38971"/>
    <cellStyle name="T_SUPOR2806-2_Du toan BONFIGLIOLI-071126_puma 16.1_BOQ-Puma-Update (02July, 2008)-R1 2 2 3 2" xfId="38972"/>
    <cellStyle name="T_SUPOR2806-2_Du toan BONFIGLIOLI-071126_puma 16.1_BOQ-Puma-Update (02July, 2008)-R1 2 2 4" xfId="38974"/>
    <cellStyle name="T_SUPOR2806-2_Du toan BONFIGLIOLI-071126_puma 16.1_BOQ-Puma-Update (02July, 2008)-R1 2 2 4 2" xfId="38975"/>
    <cellStyle name="T_SUPOR2806-2_Du toan BONFIGLIOLI-071126_puma 16.1_BOQ-Puma-Update (02July, 2008)-R1 2 2 5" xfId="38976"/>
    <cellStyle name="T_SUPOR2806-2_Du toan BONFIGLIOLI-071126_puma 16.1_BOQ-Puma-Update (02July, 2008)-R1 2 2 5 2" xfId="38977"/>
    <cellStyle name="T_SUPOR2806-2_Du toan BONFIGLIOLI-071126_puma 16.1_BOQ-Puma-Update (02July, 2008)-R1 2 2 6" xfId="38978"/>
    <cellStyle name="T_SUPOR2806-2_Du toan BONFIGLIOLI-071126_puma 16.1_BOQ-Puma-Update (02July, 2008)-R1 2 2 6 2" xfId="38979"/>
    <cellStyle name="T_SUPOR2806-2_Du toan BONFIGLIOLI-071126_puma 16.1_BOQ-Puma-Update (02July, 2008)-R1 2 2 7" xfId="38980"/>
    <cellStyle name="T_SUPOR2806-2_Du toan BONFIGLIOLI-071126_puma 16.1_BOQ-Puma-Update (02July, 2008)-R1 2 3" xfId="11594"/>
    <cellStyle name="T_SUPOR2806-2_Du toan BONFIGLIOLI-071126_puma 16.1_BOQ-Puma-Update (02July, 2008)-R1 2 3 2" xfId="9304"/>
    <cellStyle name="T_SUPOR2806-2_Du toan BONFIGLIOLI-071126_puma 16.1_BOQ-Puma-Update (02July, 2008)-R1 2 3 2 2" xfId="9312"/>
    <cellStyle name="T_SUPOR2806-2_Du toan BONFIGLIOLI-071126_puma 16.1_BOQ-Puma-Update (02July, 2008)-R1 2 3 3" xfId="38982"/>
    <cellStyle name="T_SUPOR2806-2_Du toan BONFIGLIOLI-071126_puma 16.1_BOQ-Puma-Update (02July, 2008)-R1 2 3 3 2" xfId="35985"/>
    <cellStyle name="T_SUPOR2806-2_Du toan BONFIGLIOLI-071126_puma 16.1_BOQ-Puma-Update (02July, 2008)-R1 2 3 4" xfId="38983"/>
    <cellStyle name="T_SUPOR2806-2_Du toan BONFIGLIOLI-071126_puma 16.1_BOQ-Puma-Update (02July, 2008)-R1 2 3 4 2" xfId="35990"/>
    <cellStyle name="T_SUPOR2806-2_Du toan BONFIGLIOLI-071126_puma 16.1_BOQ-Puma-Update (02July, 2008)-R1 2 3 5" xfId="38984"/>
    <cellStyle name="T_SUPOR2806-2_Du toan BONFIGLIOLI-071126_puma 16.1_BOQ-Puma-Update (02July, 2008)-R1 2 3 5 2" xfId="38985"/>
    <cellStyle name="T_SUPOR2806-2_Du toan BONFIGLIOLI-071126_puma 16.1_BOQ-Puma-Update (02July, 2008)-R1 2 3 6" xfId="38986"/>
    <cellStyle name="T_SUPOR2806-2_Du toan BONFIGLIOLI-071126_puma 16.1_BOQ-Puma-Update (02July, 2008)-R1 2 3 6 2" xfId="38987"/>
    <cellStyle name="T_SUPOR2806-2_Du toan BONFIGLIOLI-071126_puma 16.1_BOQ-Puma-Update (02July, 2008)-R1 2 3 7" xfId="38988"/>
    <cellStyle name="T_SUPOR2806-2_Du toan BONFIGLIOLI-071126_puma 16.1_BOQ-Puma-Update (02July, 2008)-R1 2 4" xfId="20747"/>
    <cellStyle name="T_SUPOR2806-2_Du toan BONFIGLIOLI-071126_puma 16.1_BOQ-Puma-Update (02July, 2008)-R1 2 4 2" xfId="9345"/>
    <cellStyle name="T_SUPOR2806-2_Du toan BONFIGLIOLI-071126_puma 16.1_BOQ-Puma-Update (02July, 2008)-R1 2 5" xfId="18219"/>
    <cellStyle name="T_SUPOR2806-2_Du toan BONFIGLIOLI-071126_puma 16.1_BOQ-Puma-Update (02July, 2008)-R1 2 5 2" xfId="38990"/>
    <cellStyle name="T_SUPOR2806-2_Du toan BONFIGLIOLI-071126_puma 16.1_BOQ-Puma-Update (02July, 2008)-R1 2 6" xfId="38991"/>
    <cellStyle name="T_SUPOR2806-2_Du toan BONFIGLIOLI-071126_puma 16.1_BOQ-Puma-Update (02July, 2008)-R1 2 6 2" xfId="38992"/>
    <cellStyle name="T_SUPOR2806-2_Du toan BONFIGLIOLI-071126_puma 16.1_BOQ-Puma-Update (02July, 2008)-R1 2 7" xfId="38993"/>
    <cellStyle name="T_SUPOR2806-2_Du toan BONFIGLIOLI-071126_puma 16.1_BOQ-Puma-Update (02July, 2008)-R1 2 7 2" xfId="38994"/>
    <cellStyle name="T_SUPOR2806-2_Du toan BONFIGLIOLI-071126_puma 16.1_BOQ-Puma-Update (02July, 2008)-R1 2 8" xfId="38995"/>
    <cellStyle name="T_SUPOR2806-2_Du toan BONFIGLIOLI-071126_puma 16.1_BOQ-Puma-Update (02July, 2008)-R1 2 8 2" xfId="38996"/>
    <cellStyle name="T_SUPOR2806-2_Du toan BONFIGLIOLI-071126_puma 16.1_BOQ-Puma-Update (02July, 2008)-R1 3" xfId="29200"/>
    <cellStyle name="T_SUPOR2806-2_Du toan BONFIGLIOLI-071126_puma 16.1_BOQ-Puma-Update (02July, 2008)-R1 3 2" xfId="29202"/>
    <cellStyle name="T_SUPOR2806-2_Du toan BONFIGLIOLI-071126_puma 16.1_BOQ-Puma-Update (02July, 2008)-R1 3 2 2" xfId="38997"/>
    <cellStyle name="T_SUPOR2806-2_Du toan BONFIGLIOLI-071126_puma 16.1_BOQ-Puma-Update (02July, 2008)-R1 3 2 2 2" xfId="38998"/>
    <cellStyle name="T_SUPOR2806-2_Du toan BONFIGLIOLI-071126_puma 16.1_BOQ-Puma-Update (02July, 2008)-R1 3 2 3" xfId="38999"/>
    <cellStyle name="T_SUPOR2806-2_Du toan BONFIGLIOLI-071126_puma 16.1_BOQ-Puma-Update (02July, 2008)-R1 3 2 3 2" xfId="26100"/>
    <cellStyle name="T_SUPOR2806-2_Du toan BONFIGLIOLI-071126_puma 16.1_BOQ-Puma-Update (02July, 2008)-R1 3 2 4" xfId="39000"/>
    <cellStyle name="T_SUPOR2806-2_Du toan BONFIGLIOLI-071126_puma 16.1_BOQ-Puma-Update (02July, 2008)-R1 3 2 4 2" xfId="26114"/>
    <cellStyle name="T_SUPOR2806-2_Du toan BONFIGLIOLI-071126_puma 16.1_BOQ-Puma-Update (02July, 2008)-R1 3 2 5" xfId="39001"/>
    <cellStyle name="T_SUPOR2806-2_Du toan BONFIGLIOLI-071126_puma 16.1_BOQ-Puma-Update (02July, 2008)-R1 3 2 5 2" xfId="39002"/>
    <cellStyle name="T_SUPOR2806-2_Du toan BONFIGLIOLI-071126_puma 16.1_BOQ-Puma-Update (02July, 2008)-R1 3 2 6" xfId="39003"/>
    <cellStyle name="T_SUPOR2806-2_Du toan BONFIGLIOLI-071126_puma 16.1_BOQ-Puma-Update (02July, 2008)-R1 3 2 6 2" xfId="39004"/>
    <cellStyle name="T_SUPOR2806-2_Du toan BONFIGLIOLI-071126_puma 16.1_BOQ-Puma-Update (02July, 2008)-R1 3 2 7" xfId="39005"/>
    <cellStyle name="T_SUPOR2806-2_Du toan BONFIGLIOLI-071126_puma 16.1_BOQ-Puma-Update (02July, 2008)-R1 3 3" xfId="39006"/>
    <cellStyle name="T_SUPOR2806-2_Du toan BONFIGLIOLI-071126_puma 16.1_BOQ-Puma-Update (02July, 2008)-R1 3 3 2" xfId="39007"/>
    <cellStyle name="T_SUPOR2806-2_Du toan BONFIGLIOLI-071126_puma 16.1_BOQ-Puma-Update (02July, 2008)-R1 3 3 2 2" xfId="39008"/>
    <cellStyle name="T_SUPOR2806-2_Du toan BONFIGLIOLI-071126_puma 16.1_BOQ-Puma-Update (02July, 2008)-R1 3 3 3" xfId="39009"/>
    <cellStyle name="T_SUPOR2806-2_Du toan BONFIGLIOLI-071126_puma 16.1_BOQ-Puma-Update (02July, 2008)-R1 3 3 3 2" xfId="39010"/>
    <cellStyle name="T_SUPOR2806-2_Du toan BONFIGLIOLI-071126_puma 16.1_BOQ-Puma-Update (02July, 2008)-R1 3 3 4" xfId="39011"/>
    <cellStyle name="T_SUPOR2806-2_Du toan BONFIGLIOLI-071126_puma 16.1_BOQ-Puma-Update (02July, 2008)-R1 3 3 4 2" xfId="39012"/>
    <cellStyle name="T_SUPOR2806-2_Du toan BONFIGLIOLI-071126_puma 16.1_BOQ-Puma-Update (02July, 2008)-R1 3 3 5" xfId="39013"/>
    <cellStyle name="T_SUPOR2806-2_Du toan BONFIGLIOLI-071126_puma 16.1_BOQ-Puma-Update (02July, 2008)-R1 3 3 5 2" xfId="39014"/>
    <cellStyle name="T_SUPOR2806-2_Du toan BONFIGLIOLI-071126_puma 16.1_BOQ-Puma-Update (02July, 2008)-R1 3 3 6" xfId="39015"/>
    <cellStyle name="T_SUPOR2806-2_Du toan BONFIGLIOLI-071126_puma 16.1_BOQ-Puma-Update (02July, 2008)-R1 3 3 6 2" xfId="39016"/>
    <cellStyle name="T_SUPOR2806-2_Du toan BONFIGLIOLI-071126_puma 16.1_BOQ-Puma-Update (02July, 2008)-R1 3 3 7" xfId="39017"/>
    <cellStyle name="T_SUPOR2806-2_Du toan BONFIGLIOLI-071126_puma 16.1_BOQ-Puma-Update (02July, 2008)-R1 3 4" xfId="35757"/>
    <cellStyle name="T_SUPOR2806-2_Du toan BONFIGLIOLI-071126_puma 16.1_BOQ-Puma-Update (02July, 2008)-R1 3 4 2" xfId="35760"/>
    <cellStyle name="T_SUPOR2806-2_Du toan BONFIGLIOLI-071126_puma 16.1_BOQ-Puma-Update (02July, 2008)-R1 3 5" xfId="35768"/>
    <cellStyle name="T_SUPOR2806-2_Du toan BONFIGLIOLI-071126_puma 16.1_BOQ-Puma-Update (02July, 2008)-R1 3 5 2" xfId="35771"/>
    <cellStyle name="T_SUPOR2806-2_Du toan BONFIGLIOLI-071126_puma 16.1_BOQ-Puma-Update (02July, 2008)-R1 3 6" xfId="35781"/>
    <cellStyle name="T_SUPOR2806-2_Du toan BONFIGLIOLI-071126_puma 16.1_BOQ-Puma-Update (02July, 2008)-R1 3 6 2" xfId="35783"/>
    <cellStyle name="T_SUPOR2806-2_Du toan BONFIGLIOLI-071126_puma 16.1_BOQ-Puma-Update (02July, 2008)-R1 3 7" xfId="35785"/>
    <cellStyle name="T_SUPOR2806-2_Du toan BONFIGLIOLI-071126_puma 16.1_BOQ-Puma-Update (02July, 2008)-R1 3 7 2" xfId="33013"/>
    <cellStyle name="T_SUPOR2806-2_Du toan BONFIGLIOLI-071126_puma 16.1_BOQ-Puma-Update (02July, 2008)-R1 3 8" xfId="35787"/>
    <cellStyle name="T_SUPOR2806-2_Du toan BONFIGLIOLI-071126_puma 16.1_BOQ-Puma-Update (02July, 2008)-R1 3 8 2" xfId="33038"/>
    <cellStyle name="T_SUPOR2806-2_Du toan BONFIGLIOLI-071126_puma 16.1_BOQ-Puma-Update (02July, 2008)-R1 4" xfId="39018"/>
    <cellStyle name="T_SUPOR2806-2_Du toan BONFIGLIOLI-071126_puma 16.1_BOQ-Puma-Update (02July, 2008)-R1 4 2" xfId="39019"/>
    <cellStyle name="T_SUPOR2806-2_Du toan BONFIGLIOLI-071126_puma 16.1_BOQ-Puma-Update (02July, 2008)-R1 4 2 2" xfId="39020"/>
    <cellStyle name="T_SUPOR2806-2_Du toan BONFIGLIOLI-071126_puma 16.1_BOQ-Puma-Update (02July, 2008)-R1 4 3" xfId="39021"/>
    <cellStyle name="T_SUPOR2806-2_Du toan BONFIGLIOLI-071126_puma 16.1_BOQ-Puma-Update (02July, 2008)-R1 4 3 2" xfId="39022"/>
    <cellStyle name="T_SUPOR2806-2_Du toan BONFIGLIOLI-071126_puma 16.1_BOQ-Puma-Update (02July, 2008)-R1 4 4" xfId="22490"/>
    <cellStyle name="T_SUPOR2806-2_Du toan BONFIGLIOLI-071126_puma 16.1_BOQ-Puma-Update (02July, 2008)-R1 4 4 2" xfId="35794"/>
    <cellStyle name="T_SUPOR2806-2_Du toan BONFIGLIOLI-071126_puma 16.1_BOQ-Puma-Update (02July, 2008)-R1 4 5" xfId="35800"/>
    <cellStyle name="T_SUPOR2806-2_Du toan BONFIGLIOLI-071126_puma 16.1_BOQ-Puma-Update (02July, 2008)-R1 4 5 2" xfId="35802"/>
    <cellStyle name="T_SUPOR2806-2_Du toan BONFIGLIOLI-071126_puma 16.1_BOQ-Puma-Update (02July, 2008)-R1 4 6" xfId="35808"/>
    <cellStyle name="T_SUPOR2806-2_Du toan BONFIGLIOLI-071126_puma 16.1_BOQ-Puma-Update (02July, 2008)-R1 4 6 2" xfId="35810"/>
    <cellStyle name="T_SUPOR2806-2_Du toan BONFIGLIOLI-071126_puma 16.1_BOQ-Puma-Update (02July, 2008)-R1 4 7" xfId="35812"/>
    <cellStyle name="T_SUPOR2806-2_Du toan BONFIGLIOLI-071126_puma 16.1_BOQ-Puma-Update (02July, 2008)-R1 5" xfId="39023"/>
    <cellStyle name="T_SUPOR2806-2_Du toan BONFIGLIOLI-071126_puma 16.1_BOQ-Puma-Update (02July, 2008)-R1 5 2" xfId="39024"/>
    <cellStyle name="T_SUPOR2806-2_Du toan BONFIGLIOLI-071126_puma 16.1_BOQ-Puma-Update (02July, 2008)-R1 5 2 2" xfId="39025"/>
    <cellStyle name="T_SUPOR2806-2_Du toan BONFIGLIOLI-071126_puma 16.1_BOQ-Puma-Update (02July, 2008)-R1 5 3" xfId="39026"/>
    <cellStyle name="T_SUPOR2806-2_Du toan BONFIGLIOLI-071126_puma 16.1_BOQ-Puma-Update (02July, 2008)-R1 5 3 2" xfId="39027"/>
    <cellStyle name="T_SUPOR2806-2_Du toan BONFIGLIOLI-071126_puma 16.1_BOQ-Puma-Update (02July, 2008)-R1 5 4" xfId="703"/>
    <cellStyle name="T_SUPOR2806-2_Du toan BONFIGLIOLI-071126_puma 16.1_BOQ-Puma-Update (02July, 2008)-R1 5 4 2" xfId="27988"/>
    <cellStyle name="T_SUPOR2806-2_Du toan BONFIGLIOLI-071126_puma 16.1_BOQ-Puma-Update (02July, 2008)-R1 5 5" xfId="35824"/>
    <cellStyle name="T_SUPOR2806-2_Du toan BONFIGLIOLI-071126_puma 16.1_BOQ-Puma-Update (02July, 2008)-R1 5 5 2" xfId="35826"/>
    <cellStyle name="T_SUPOR2806-2_Du toan BONFIGLIOLI-071126_puma 16.1_BOQ-Puma-Update (02July, 2008)-R1 5 6" xfId="35828"/>
    <cellStyle name="T_SUPOR2806-2_Du toan BONFIGLIOLI-071126_puma 16.1_BOQ-Puma-Update (02July, 2008)-R1 5 6 2" xfId="1837"/>
    <cellStyle name="T_SUPOR2806-2_Du toan BONFIGLIOLI-071126_puma 16.1_BOQ-Puma-Update (02July, 2008)-R1 5 7" xfId="35830"/>
    <cellStyle name="T_SUPOR2806-2_Du toan BONFIGLIOLI-071126_puma 16.1_BOQ-Puma-Update (02July, 2008)-R1 6" xfId="24129"/>
    <cellStyle name="T_SUPOR2806-2_Du toan BONFIGLIOLI-071126_puma 16.1_BOQ-Puma-Update (02July, 2008)-R1 6 2" xfId="39028"/>
    <cellStyle name="T_SUPOR2806-2_Du toan BONFIGLIOLI-071126_puma 16.1_BOQ-Puma-Update (02July, 2008)-R1 6 2 2" xfId="39029"/>
    <cellStyle name="T_SUPOR2806-2_Du toan BONFIGLIOLI-071126_puma 16.1_BOQ-Puma-Update (02July, 2008)-R1 6 3" xfId="10621"/>
    <cellStyle name="T_SUPOR2806-2_Du toan BONFIGLIOLI-071126_puma 16.1_BOQ-Puma-Update (02July, 2008)-R1 6 3 2" xfId="10627"/>
    <cellStyle name="T_SUPOR2806-2_Du toan BONFIGLIOLI-071126_puma 16.1_BOQ-Puma-Update (02July, 2008)-R1 6 4" xfId="942"/>
    <cellStyle name="T_SUPOR2806-2_Du toan BONFIGLIOLI-071126_puma 16.1_BOQ-Puma-Update (02July, 2008)-R1 6 4 2" xfId="1408"/>
    <cellStyle name="T_SUPOR2806-2_Du toan BONFIGLIOLI-071126_puma 16.1_BOQ-Puma-Update (02July, 2008)-R1 6 5" xfId="10635"/>
    <cellStyle name="T_SUPOR2806-2_Du toan BONFIGLIOLI-071126_puma 16.1_BOQ-Puma-Update (02July, 2008)-R1 6 5 2" xfId="10370"/>
    <cellStyle name="T_SUPOR2806-2_Du toan BONFIGLIOLI-071126_puma 16.1_BOQ-Puma-Update (02July, 2008)-R1 6 6" xfId="10642"/>
    <cellStyle name="T_SUPOR2806-2_Du toan BONFIGLIOLI-071126_puma 16.1_BOQ-Puma-Update (02July, 2008)-R1 6 6 2" xfId="4106"/>
    <cellStyle name="T_SUPOR2806-2_Du toan BONFIGLIOLI-071126_puma 16.1_BOQ-Puma-Update (02July, 2008)-R1 6 7" xfId="10650"/>
    <cellStyle name="T_SUPOR2806-2_Du toan BONFIGLIOLI-071126_puma 16.1_BOQ-Puma-Update (02July, 2008)-R1 7" xfId="39030"/>
    <cellStyle name="T_SUPOR2806-2_Du toan BONFIGLIOLI-071126_puma 16.1_BOQ-Puma-Update (02July, 2008)-R1 7 2" xfId="39031"/>
    <cellStyle name="T_SUPOR2806-2_Du toan BONFIGLIOLI-071126_puma 16.1_BOQ-Puma-Update (02July, 2008)-R1 8" xfId="25572"/>
    <cellStyle name="T_SUPOR2806-2_Du toan BONFIGLIOLI-071126_puma 16.1_BOQ-Puma-Update (02July, 2008)-R1 8 2" xfId="25575"/>
    <cellStyle name="T_SUPOR2806-2_Du toan BONFIGLIOLI-071126_puma 16.1_BOQ-Puma-Update (02July, 2008)-R1 9" xfId="25600"/>
    <cellStyle name="T_SUPOR2806-2_Du toan BONFIGLIOLI-071126_puma 16.1_BOQ-Puma-Update (02July, 2008)-R1 9 2" xfId="25602"/>
    <cellStyle name="T_SUPOR2806-2_Du toan BONFIGLIOLI-071126_puma 17.1" xfId="39032"/>
    <cellStyle name="T_SUPOR2806-2_Du toan BONFIGLIOLI-071126_puma 17.1 10" xfId="39034"/>
    <cellStyle name="T_SUPOR2806-2_Du toan BONFIGLIOLI-071126_puma 17.1 10 2" xfId="39035"/>
    <cellStyle name="T_SUPOR2806-2_Du toan BONFIGLIOLI-071126_puma 17.1 11" xfId="39036"/>
    <cellStyle name="T_SUPOR2806-2_Du toan BONFIGLIOLI-071126_puma 17.1 11 2" xfId="39038"/>
    <cellStyle name="T_SUPOR2806-2_Du toan BONFIGLIOLI-071126_puma 17.1 2" xfId="39039"/>
    <cellStyle name="T_SUPOR2806-2_Du toan BONFIGLIOLI-071126_puma 17.1 2 2" xfId="39041"/>
    <cellStyle name="T_SUPOR2806-2_Du toan BONFIGLIOLI-071126_puma 17.1 2 2 2" xfId="433"/>
    <cellStyle name="T_SUPOR2806-2_Du toan BONFIGLIOLI-071126_puma 17.1 2 2 2 2" xfId="7337"/>
    <cellStyle name="T_SUPOR2806-2_Du toan BONFIGLIOLI-071126_puma 17.1 2 2 3" xfId="8619"/>
    <cellStyle name="T_SUPOR2806-2_Du toan BONFIGLIOLI-071126_puma 17.1 2 2 3 2" xfId="8624"/>
    <cellStyle name="T_SUPOR2806-2_Du toan BONFIGLIOLI-071126_puma 17.1 2 2 4" xfId="8626"/>
    <cellStyle name="T_SUPOR2806-2_Du toan BONFIGLIOLI-071126_puma 17.1 2 2 4 2" xfId="8629"/>
    <cellStyle name="T_SUPOR2806-2_Du toan BONFIGLIOLI-071126_puma 17.1 2 2 5" xfId="8643"/>
    <cellStyle name="T_SUPOR2806-2_Du toan BONFIGLIOLI-071126_puma 17.1 2 2 5 2" xfId="8645"/>
    <cellStyle name="T_SUPOR2806-2_Du toan BONFIGLIOLI-071126_puma 17.1 2 2 6" xfId="8648"/>
    <cellStyle name="T_SUPOR2806-2_Du toan BONFIGLIOLI-071126_puma 17.1 2 2 6 2" xfId="8651"/>
    <cellStyle name="T_SUPOR2806-2_Du toan BONFIGLIOLI-071126_puma 17.1 2 2 7" xfId="8653"/>
    <cellStyle name="T_SUPOR2806-2_Du toan BONFIGLIOLI-071126_puma 17.1 2 3" xfId="39043"/>
    <cellStyle name="T_SUPOR2806-2_Du toan BONFIGLIOLI-071126_puma 17.1 2 3 2" xfId="8712"/>
    <cellStyle name="T_SUPOR2806-2_Du toan BONFIGLIOLI-071126_puma 17.1 2 3 2 2" xfId="5386"/>
    <cellStyle name="T_SUPOR2806-2_Du toan BONFIGLIOLI-071126_puma 17.1 2 3 3" xfId="4583"/>
    <cellStyle name="T_SUPOR2806-2_Du toan BONFIGLIOLI-071126_puma 17.1 2 3 3 2" xfId="337"/>
    <cellStyle name="T_SUPOR2806-2_Du toan BONFIGLIOLI-071126_puma 17.1 2 3 4" xfId="8715"/>
    <cellStyle name="T_SUPOR2806-2_Du toan BONFIGLIOLI-071126_puma 17.1 2 3 4 2" xfId="3315"/>
    <cellStyle name="T_SUPOR2806-2_Du toan BONFIGLIOLI-071126_puma 17.1 2 3 5" xfId="8720"/>
    <cellStyle name="T_SUPOR2806-2_Du toan BONFIGLIOLI-071126_puma 17.1 2 3 5 2" xfId="8723"/>
    <cellStyle name="T_SUPOR2806-2_Du toan BONFIGLIOLI-071126_puma 17.1 2 3 6" xfId="7905"/>
    <cellStyle name="T_SUPOR2806-2_Du toan BONFIGLIOLI-071126_puma 17.1 2 3 6 2" xfId="8728"/>
    <cellStyle name="T_SUPOR2806-2_Du toan BONFIGLIOLI-071126_puma 17.1 2 3 7" xfId="8731"/>
    <cellStyle name="T_SUPOR2806-2_Du toan BONFIGLIOLI-071126_puma 17.1 2 4" xfId="39045"/>
    <cellStyle name="T_SUPOR2806-2_Du toan BONFIGLIOLI-071126_puma 17.1 2 4 2" xfId="8779"/>
    <cellStyle name="T_SUPOR2806-2_Du toan BONFIGLIOLI-071126_puma 17.1 2 5" xfId="39047"/>
    <cellStyle name="T_SUPOR2806-2_Du toan BONFIGLIOLI-071126_puma 17.1 2 5 2" xfId="34425"/>
    <cellStyle name="T_SUPOR2806-2_Du toan BONFIGLIOLI-071126_puma 17.1 2 6" xfId="39048"/>
    <cellStyle name="T_SUPOR2806-2_Du toan BONFIGLIOLI-071126_puma 17.1 2 6 2" xfId="34432"/>
    <cellStyle name="T_SUPOR2806-2_Du toan BONFIGLIOLI-071126_puma 17.1 2 7" xfId="39049"/>
    <cellStyle name="T_SUPOR2806-2_Du toan BONFIGLIOLI-071126_puma 17.1 2 7 2" xfId="39051"/>
    <cellStyle name="T_SUPOR2806-2_Du toan BONFIGLIOLI-071126_puma 17.1 2 8" xfId="39052"/>
    <cellStyle name="T_SUPOR2806-2_Du toan BONFIGLIOLI-071126_puma 17.1 2 8 2" xfId="39053"/>
    <cellStyle name="T_SUPOR2806-2_Du toan BONFIGLIOLI-071126_puma 17.1 3" xfId="28821"/>
    <cellStyle name="T_SUPOR2806-2_Du toan BONFIGLIOLI-071126_puma 17.1 3 2" xfId="39054"/>
    <cellStyle name="T_SUPOR2806-2_Du toan BONFIGLIOLI-071126_puma 17.1 3 2 2" xfId="39056"/>
    <cellStyle name="T_SUPOR2806-2_Du toan BONFIGLIOLI-071126_puma 17.1 3 2 2 2" xfId="39058"/>
    <cellStyle name="T_SUPOR2806-2_Du toan BONFIGLIOLI-071126_puma 17.1 3 2 3" xfId="1731"/>
    <cellStyle name="T_SUPOR2806-2_Du toan BONFIGLIOLI-071126_puma 17.1 3 2 3 2" xfId="39059"/>
    <cellStyle name="T_SUPOR2806-2_Du toan BONFIGLIOLI-071126_puma 17.1 3 2 4" xfId="39060"/>
    <cellStyle name="T_SUPOR2806-2_Du toan BONFIGLIOLI-071126_puma 17.1 3 2 4 2" xfId="39061"/>
    <cellStyle name="T_SUPOR2806-2_Du toan BONFIGLIOLI-071126_puma 17.1 3 2 5" xfId="38026"/>
    <cellStyle name="T_SUPOR2806-2_Du toan BONFIGLIOLI-071126_puma 17.1 3 2 5 2" xfId="39062"/>
    <cellStyle name="T_SUPOR2806-2_Du toan BONFIGLIOLI-071126_puma 17.1 3 2 6" xfId="20111"/>
    <cellStyle name="T_SUPOR2806-2_Du toan BONFIGLIOLI-071126_puma 17.1 3 2 6 2" xfId="39063"/>
    <cellStyle name="T_SUPOR2806-2_Du toan BONFIGLIOLI-071126_puma 17.1 3 2 7" xfId="39064"/>
    <cellStyle name="T_SUPOR2806-2_Du toan BONFIGLIOLI-071126_puma 17.1 3 3" xfId="39065"/>
    <cellStyle name="T_SUPOR2806-2_Du toan BONFIGLIOLI-071126_puma 17.1 3 3 2" xfId="39067"/>
    <cellStyle name="T_SUPOR2806-2_Du toan BONFIGLIOLI-071126_puma 17.1 3 3 2 2" xfId="39068"/>
    <cellStyle name="T_SUPOR2806-2_Du toan BONFIGLIOLI-071126_puma 17.1 3 3 3" xfId="12837"/>
    <cellStyle name="T_SUPOR2806-2_Du toan BONFIGLIOLI-071126_puma 17.1 3 3 3 2" xfId="39069"/>
    <cellStyle name="T_SUPOR2806-2_Du toan BONFIGLIOLI-071126_puma 17.1 3 3 4" xfId="39070"/>
    <cellStyle name="T_SUPOR2806-2_Du toan BONFIGLIOLI-071126_puma 17.1 3 3 4 2" xfId="6873"/>
    <cellStyle name="T_SUPOR2806-2_Du toan BONFIGLIOLI-071126_puma 17.1 3 3 5" xfId="689"/>
    <cellStyle name="T_SUPOR2806-2_Du toan BONFIGLIOLI-071126_puma 17.1 3 3 5 2" xfId="17387"/>
    <cellStyle name="T_SUPOR2806-2_Du toan BONFIGLIOLI-071126_puma 17.1 3 3 6" xfId="20122"/>
    <cellStyle name="T_SUPOR2806-2_Du toan BONFIGLIOLI-071126_puma 17.1 3 3 6 2" xfId="28171"/>
    <cellStyle name="T_SUPOR2806-2_Du toan BONFIGLIOLI-071126_puma 17.1 3 3 7" xfId="20650"/>
    <cellStyle name="T_SUPOR2806-2_Du toan BONFIGLIOLI-071126_puma 17.1 3 4" xfId="36838"/>
    <cellStyle name="T_SUPOR2806-2_Du toan BONFIGLIOLI-071126_puma 17.1 3 4 2" xfId="36841"/>
    <cellStyle name="T_SUPOR2806-2_Du toan BONFIGLIOLI-071126_puma 17.1 3 5" xfId="36867"/>
    <cellStyle name="T_SUPOR2806-2_Du toan BONFIGLIOLI-071126_puma 17.1 3 5 2" xfId="36869"/>
    <cellStyle name="T_SUPOR2806-2_Du toan BONFIGLIOLI-071126_puma 17.1 3 6" xfId="36900"/>
    <cellStyle name="T_SUPOR2806-2_Du toan BONFIGLIOLI-071126_puma 17.1 3 6 2" xfId="36902"/>
    <cellStyle name="T_SUPOR2806-2_Du toan BONFIGLIOLI-071126_puma 17.1 3 7" xfId="36915"/>
    <cellStyle name="T_SUPOR2806-2_Du toan BONFIGLIOLI-071126_puma 17.1 3 7 2" xfId="36918"/>
    <cellStyle name="T_SUPOR2806-2_Du toan BONFIGLIOLI-071126_puma 17.1 3 8" xfId="36932"/>
    <cellStyle name="T_SUPOR2806-2_Du toan BONFIGLIOLI-071126_puma 17.1 3 8 2" xfId="36934"/>
    <cellStyle name="T_SUPOR2806-2_Du toan BONFIGLIOLI-071126_puma 17.1 4" xfId="8576"/>
    <cellStyle name="T_SUPOR2806-2_Du toan BONFIGLIOLI-071126_puma 17.1 4 2" xfId="39071"/>
    <cellStyle name="T_SUPOR2806-2_Du toan BONFIGLIOLI-071126_puma 17.1 4 2 2" xfId="39072"/>
    <cellStyle name="T_SUPOR2806-2_Du toan BONFIGLIOLI-071126_puma 17.1 4 3" xfId="39073"/>
    <cellStyle name="T_SUPOR2806-2_Du toan BONFIGLIOLI-071126_puma 17.1 4 3 2" xfId="39074"/>
    <cellStyle name="T_SUPOR2806-2_Du toan BONFIGLIOLI-071126_puma 17.1 4 4" xfId="39075"/>
    <cellStyle name="T_SUPOR2806-2_Du toan BONFIGLIOLI-071126_puma 17.1 4 4 2" xfId="39077"/>
    <cellStyle name="T_SUPOR2806-2_Du toan BONFIGLIOLI-071126_puma 17.1 4 5" xfId="12147"/>
    <cellStyle name="T_SUPOR2806-2_Du toan BONFIGLIOLI-071126_puma 17.1 4 5 2" xfId="39078"/>
    <cellStyle name="T_SUPOR2806-2_Du toan BONFIGLIOLI-071126_puma 17.1 4 6" xfId="39079"/>
    <cellStyle name="T_SUPOR2806-2_Du toan BONFIGLIOLI-071126_puma 17.1 4 6 2" xfId="39080"/>
    <cellStyle name="T_SUPOR2806-2_Du toan BONFIGLIOLI-071126_puma 17.1 4 7" xfId="39081"/>
    <cellStyle name="T_SUPOR2806-2_Du toan BONFIGLIOLI-071126_puma 17.1 5" xfId="9974"/>
    <cellStyle name="T_SUPOR2806-2_Du toan BONFIGLIOLI-071126_puma 17.1 5 2" xfId="9981"/>
    <cellStyle name="T_SUPOR2806-2_Du toan BONFIGLIOLI-071126_puma 17.1 5 2 2" xfId="39082"/>
    <cellStyle name="T_SUPOR2806-2_Du toan BONFIGLIOLI-071126_puma 17.1 5 3" xfId="39083"/>
    <cellStyle name="T_SUPOR2806-2_Du toan BONFIGLIOLI-071126_puma 17.1 5 3 2" xfId="28673"/>
    <cellStyle name="T_SUPOR2806-2_Du toan BONFIGLIOLI-071126_puma 17.1 5 4" xfId="39084"/>
    <cellStyle name="T_SUPOR2806-2_Du toan BONFIGLIOLI-071126_puma 17.1 5 4 2" xfId="28707"/>
    <cellStyle name="T_SUPOR2806-2_Du toan BONFIGLIOLI-071126_puma 17.1 5 5" xfId="33266"/>
    <cellStyle name="T_SUPOR2806-2_Du toan BONFIGLIOLI-071126_puma 17.1 5 5 2" xfId="28735"/>
    <cellStyle name="T_SUPOR2806-2_Du toan BONFIGLIOLI-071126_puma 17.1 5 6" xfId="39086"/>
    <cellStyle name="T_SUPOR2806-2_Du toan BONFIGLIOLI-071126_puma 17.1 5 6 2" xfId="28743"/>
    <cellStyle name="T_SUPOR2806-2_Du toan BONFIGLIOLI-071126_puma 17.1 5 7" xfId="39087"/>
    <cellStyle name="T_SUPOR2806-2_Du toan BONFIGLIOLI-071126_puma 17.1 6" xfId="24205"/>
    <cellStyle name="T_SUPOR2806-2_Du toan BONFIGLIOLI-071126_puma 17.1 6 2" xfId="24208"/>
    <cellStyle name="T_SUPOR2806-2_Du toan BONFIGLIOLI-071126_puma 17.1 6 2 2" xfId="39089"/>
    <cellStyle name="T_SUPOR2806-2_Du toan BONFIGLIOLI-071126_puma 17.1 6 3" xfId="39090"/>
    <cellStyle name="T_SUPOR2806-2_Du toan BONFIGLIOLI-071126_puma 17.1 6 3 2" xfId="39091"/>
    <cellStyle name="T_SUPOR2806-2_Du toan BONFIGLIOLI-071126_puma 17.1 6 4" xfId="39092"/>
    <cellStyle name="T_SUPOR2806-2_Du toan BONFIGLIOLI-071126_puma 17.1 6 4 2" xfId="39094"/>
    <cellStyle name="T_SUPOR2806-2_Du toan BONFIGLIOLI-071126_puma 17.1 6 5" xfId="33268"/>
    <cellStyle name="T_SUPOR2806-2_Du toan BONFIGLIOLI-071126_puma 17.1 6 5 2" xfId="39095"/>
    <cellStyle name="T_SUPOR2806-2_Du toan BONFIGLIOLI-071126_puma 17.1 6 6" xfId="39096"/>
    <cellStyle name="T_SUPOR2806-2_Du toan BONFIGLIOLI-071126_puma 17.1 6 6 2" xfId="39097"/>
    <cellStyle name="T_SUPOR2806-2_Du toan BONFIGLIOLI-071126_puma 17.1 6 7" xfId="39098"/>
    <cellStyle name="T_SUPOR2806-2_Du toan BONFIGLIOLI-071126_puma 17.1 7" xfId="24211"/>
    <cellStyle name="T_SUPOR2806-2_Du toan BONFIGLIOLI-071126_puma 17.1 7 2" xfId="24213"/>
    <cellStyle name="T_SUPOR2806-2_Du toan BONFIGLIOLI-071126_puma 17.1 8" xfId="24215"/>
    <cellStyle name="T_SUPOR2806-2_Du toan BONFIGLIOLI-071126_puma 17.1 8 2" xfId="1399"/>
    <cellStyle name="T_SUPOR2806-2_Du toan BONFIGLIOLI-071126_puma 17.1 9" xfId="24217"/>
    <cellStyle name="T_SUPOR2806-2_Du toan BONFIGLIOLI-071126_puma 17.1 9 2" xfId="24219"/>
    <cellStyle name="T_SUPOR2806-2_Du toan BONFIGLIOLI-071126-Tram" xfId="39100"/>
    <cellStyle name="T_SUPOR2806-2_Du toan BONFIGLIOLI-071126-Tram 10" xfId="28756"/>
    <cellStyle name="T_SUPOR2806-2_Du toan BONFIGLIOLI-071126-Tram 10 2" xfId="28758"/>
    <cellStyle name="T_SUPOR2806-2_Du toan BONFIGLIOLI-071126-Tram 11" xfId="28760"/>
    <cellStyle name="T_SUPOR2806-2_Du toan BONFIGLIOLI-071126-Tram 11 2" xfId="28762"/>
    <cellStyle name="T_SUPOR2806-2_Du toan BONFIGLIOLI-071126-Tram 2" xfId="39101"/>
    <cellStyle name="T_SUPOR2806-2_Du toan BONFIGLIOLI-071126-Tram 2 2" xfId="39102"/>
    <cellStyle name="T_SUPOR2806-2_Du toan BONFIGLIOLI-071126-Tram 2 2 2" xfId="39103"/>
    <cellStyle name="T_SUPOR2806-2_Du toan BONFIGLIOLI-071126-Tram 2 2 2 2" xfId="39104"/>
    <cellStyle name="T_SUPOR2806-2_Du toan BONFIGLIOLI-071126-Tram 2 2 3" xfId="32965"/>
    <cellStyle name="T_SUPOR2806-2_Du toan BONFIGLIOLI-071126-Tram 2 2 3 2" xfId="39105"/>
    <cellStyle name="T_SUPOR2806-2_Du toan BONFIGLIOLI-071126-Tram 2 2 4" xfId="11032"/>
    <cellStyle name="T_SUPOR2806-2_Du toan BONFIGLIOLI-071126-Tram 2 2 4 2" xfId="11035"/>
    <cellStyle name="T_SUPOR2806-2_Du toan BONFIGLIOLI-071126-Tram 2 2 5" xfId="11042"/>
    <cellStyle name="T_SUPOR2806-2_Du toan BONFIGLIOLI-071126-Tram 2 2 5 2" xfId="200"/>
    <cellStyle name="T_SUPOR2806-2_Du toan BONFIGLIOLI-071126-Tram 2 2 6" xfId="9310"/>
    <cellStyle name="T_SUPOR2806-2_Du toan BONFIGLIOLI-071126-Tram 2 2 6 2" xfId="183"/>
    <cellStyle name="T_SUPOR2806-2_Du toan BONFIGLIOLI-071126-Tram 2 2 7" xfId="11049"/>
    <cellStyle name="T_SUPOR2806-2_Du toan BONFIGLIOLI-071126-Tram 2 3" xfId="39106"/>
    <cellStyle name="T_SUPOR2806-2_Du toan BONFIGLIOLI-071126-Tram 2 3 2" xfId="39107"/>
    <cellStyle name="T_SUPOR2806-2_Du toan BONFIGLIOLI-071126-Tram 2 3 2 2" xfId="2803"/>
    <cellStyle name="T_SUPOR2806-2_Du toan BONFIGLIOLI-071126-Tram 2 3 3" xfId="23260"/>
    <cellStyle name="T_SUPOR2806-2_Du toan BONFIGLIOLI-071126-Tram 2 3 3 2" xfId="39108"/>
    <cellStyle name="T_SUPOR2806-2_Du toan BONFIGLIOLI-071126-Tram 2 3 4" xfId="11064"/>
    <cellStyle name="T_SUPOR2806-2_Du toan BONFIGLIOLI-071126-Tram 2 3 4 2" xfId="11069"/>
    <cellStyle name="T_SUPOR2806-2_Du toan BONFIGLIOLI-071126-Tram 2 3 5" xfId="11074"/>
    <cellStyle name="T_SUPOR2806-2_Du toan BONFIGLIOLI-071126-Tram 2 3 5 2" xfId="11077"/>
    <cellStyle name="T_SUPOR2806-2_Du toan BONFIGLIOLI-071126-Tram 2 3 6" xfId="9324"/>
    <cellStyle name="T_SUPOR2806-2_Du toan BONFIGLIOLI-071126-Tram 2 3 6 2" xfId="2849"/>
    <cellStyle name="T_SUPOR2806-2_Du toan BONFIGLIOLI-071126-Tram 2 3 7" xfId="6284"/>
    <cellStyle name="T_SUPOR2806-2_Du toan BONFIGLIOLI-071126-Tram 2 4" xfId="39109"/>
    <cellStyle name="T_SUPOR2806-2_Du toan BONFIGLIOLI-071126-Tram 2 4 2" xfId="39110"/>
    <cellStyle name="T_SUPOR2806-2_Du toan BONFIGLIOLI-071126-Tram 2 5" xfId="39111"/>
    <cellStyle name="T_SUPOR2806-2_Du toan BONFIGLIOLI-071126-Tram 2 5 2" xfId="39112"/>
    <cellStyle name="T_SUPOR2806-2_Du toan BONFIGLIOLI-071126-Tram 2 6" xfId="39113"/>
    <cellStyle name="T_SUPOR2806-2_Du toan BONFIGLIOLI-071126-Tram 2 6 2" xfId="39114"/>
    <cellStyle name="T_SUPOR2806-2_Du toan BONFIGLIOLI-071126-Tram 2 7" xfId="39115"/>
    <cellStyle name="T_SUPOR2806-2_Du toan BONFIGLIOLI-071126-Tram 2 7 2" xfId="39116"/>
    <cellStyle name="T_SUPOR2806-2_Du toan BONFIGLIOLI-071126-Tram 2 8" xfId="22777"/>
    <cellStyle name="T_SUPOR2806-2_Du toan BONFIGLIOLI-071126-Tram 2 8 2" xfId="18975"/>
    <cellStyle name="T_SUPOR2806-2_Du toan BONFIGLIOLI-071126-Tram 3" xfId="37190"/>
    <cellStyle name="T_SUPOR2806-2_Du toan BONFIGLIOLI-071126-Tram 3 2" xfId="39117"/>
    <cellStyle name="T_SUPOR2806-2_Du toan BONFIGLIOLI-071126-Tram 3 2 2" xfId="39118"/>
    <cellStyle name="T_SUPOR2806-2_Du toan BONFIGLIOLI-071126-Tram 3 2 2 2" xfId="39119"/>
    <cellStyle name="T_SUPOR2806-2_Du toan BONFIGLIOLI-071126-Tram 3 2 3" xfId="32977"/>
    <cellStyle name="T_SUPOR2806-2_Du toan BONFIGLIOLI-071126-Tram 3 2 3 2" xfId="39120"/>
    <cellStyle name="T_SUPOR2806-2_Du toan BONFIGLIOLI-071126-Tram 3 2 4" xfId="5221"/>
    <cellStyle name="T_SUPOR2806-2_Du toan BONFIGLIOLI-071126-Tram 3 2 4 2" xfId="39121"/>
    <cellStyle name="T_SUPOR2806-2_Du toan BONFIGLIOLI-071126-Tram 3 2 5" xfId="39122"/>
    <cellStyle name="T_SUPOR2806-2_Du toan BONFIGLIOLI-071126-Tram 3 2 5 2" xfId="39123"/>
    <cellStyle name="T_SUPOR2806-2_Du toan BONFIGLIOLI-071126-Tram 3 2 6" xfId="39124"/>
    <cellStyle name="T_SUPOR2806-2_Du toan BONFIGLIOLI-071126-Tram 3 2 6 2" xfId="3246"/>
    <cellStyle name="T_SUPOR2806-2_Du toan BONFIGLIOLI-071126-Tram 3 2 7" xfId="11540"/>
    <cellStyle name="T_SUPOR2806-2_Du toan BONFIGLIOLI-071126-Tram 3 3" xfId="39125"/>
    <cellStyle name="T_SUPOR2806-2_Du toan BONFIGLIOLI-071126-Tram 3 3 2" xfId="39126"/>
    <cellStyle name="T_SUPOR2806-2_Du toan BONFIGLIOLI-071126-Tram 3 3 2 2" xfId="29305"/>
    <cellStyle name="T_SUPOR2806-2_Du toan BONFIGLIOLI-071126-Tram 3 3 3" xfId="32980"/>
    <cellStyle name="T_SUPOR2806-2_Du toan BONFIGLIOLI-071126-Tram 3 3 3 2" xfId="29317"/>
    <cellStyle name="T_SUPOR2806-2_Du toan BONFIGLIOLI-071126-Tram 3 3 4" xfId="19977"/>
    <cellStyle name="T_SUPOR2806-2_Du toan BONFIGLIOLI-071126-Tram 3 3 4 2" xfId="39127"/>
    <cellStyle name="T_SUPOR2806-2_Du toan BONFIGLIOLI-071126-Tram 3 3 5" xfId="39128"/>
    <cellStyle name="T_SUPOR2806-2_Du toan BONFIGLIOLI-071126-Tram 3 3 5 2" xfId="38165"/>
    <cellStyle name="T_SUPOR2806-2_Du toan BONFIGLIOLI-071126-Tram 3 3 6" xfId="39129"/>
    <cellStyle name="T_SUPOR2806-2_Du toan BONFIGLIOLI-071126-Tram 3 3 6 2" xfId="39130"/>
    <cellStyle name="T_SUPOR2806-2_Du toan BONFIGLIOLI-071126-Tram 3 3 7" xfId="39131"/>
    <cellStyle name="T_SUPOR2806-2_Du toan BONFIGLIOLI-071126-Tram 3 4" xfId="39132"/>
    <cellStyle name="T_SUPOR2806-2_Du toan BONFIGLIOLI-071126-Tram 3 4 2" xfId="4869"/>
    <cellStyle name="T_SUPOR2806-2_Du toan BONFIGLIOLI-071126-Tram 3 5" xfId="39133"/>
    <cellStyle name="T_SUPOR2806-2_Du toan BONFIGLIOLI-071126-Tram 3 5 2" xfId="39134"/>
    <cellStyle name="T_SUPOR2806-2_Du toan BONFIGLIOLI-071126-Tram 3 6" xfId="2998"/>
    <cellStyle name="T_SUPOR2806-2_Du toan BONFIGLIOLI-071126-Tram 3 6 2" xfId="16444"/>
    <cellStyle name="T_SUPOR2806-2_Du toan BONFIGLIOLI-071126-Tram 3 7" xfId="16456"/>
    <cellStyle name="T_SUPOR2806-2_Du toan BONFIGLIOLI-071126-Tram 3 7 2" xfId="6417"/>
    <cellStyle name="T_SUPOR2806-2_Du toan BONFIGLIOLI-071126-Tram 3 8" xfId="6800"/>
    <cellStyle name="T_SUPOR2806-2_Du toan BONFIGLIOLI-071126-Tram 3 8 2" xfId="16470"/>
    <cellStyle name="T_SUPOR2806-2_Du toan BONFIGLIOLI-071126-Tram 4" xfId="39135"/>
    <cellStyle name="T_SUPOR2806-2_Du toan BONFIGLIOLI-071126-Tram 4 2" xfId="39136"/>
    <cellStyle name="T_SUPOR2806-2_Du toan BONFIGLIOLI-071126-Tram 4 2 2" xfId="39137"/>
    <cellStyle name="T_SUPOR2806-2_Du toan BONFIGLIOLI-071126-Tram 4 3" xfId="39139"/>
    <cellStyle name="T_SUPOR2806-2_Du toan BONFIGLIOLI-071126-Tram 4 3 2" xfId="39140"/>
    <cellStyle name="T_SUPOR2806-2_Du toan BONFIGLIOLI-071126-Tram 4 4" xfId="39142"/>
    <cellStyle name="T_SUPOR2806-2_Du toan BONFIGLIOLI-071126-Tram 4 4 2" xfId="39143"/>
    <cellStyle name="T_SUPOR2806-2_Du toan BONFIGLIOLI-071126-Tram 4 5" xfId="39144"/>
    <cellStyle name="T_SUPOR2806-2_Du toan BONFIGLIOLI-071126-Tram 4 5 2" xfId="2482"/>
    <cellStyle name="T_SUPOR2806-2_Du toan BONFIGLIOLI-071126-Tram 4 6" xfId="16501"/>
    <cellStyle name="T_SUPOR2806-2_Du toan BONFIGLIOLI-071126-Tram 4 6 2" xfId="16503"/>
    <cellStyle name="T_SUPOR2806-2_Du toan BONFIGLIOLI-071126-Tram 4 7" xfId="16513"/>
    <cellStyle name="T_SUPOR2806-2_Du toan BONFIGLIOLI-071126-Tram 5" xfId="39145"/>
    <cellStyle name="T_SUPOR2806-2_Du toan BONFIGLIOLI-071126-Tram 5 2" xfId="39146"/>
    <cellStyle name="T_SUPOR2806-2_Du toan BONFIGLIOLI-071126-Tram 5 2 2" xfId="23216"/>
    <cellStyle name="T_SUPOR2806-2_Du toan BONFIGLIOLI-071126-Tram 5 3" xfId="39147"/>
    <cellStyle name="T_SUPOR2806-2_Du toan BONFIGLIOLI-071126-Tram 5 3 2" xfId="23234"/>
    <cellStyle name="T_SUPOR2806-2_Du toan BONFIGLIOLI-071126-Tram 5 4" xfId="39148"/>
    <cellStyle name="T_SUPOR2806-2_Du toan BONFIGLIOLI-071126-Tram 5 4 2" xfId="843"/>
    <cellStyle name="T_SUPOR2806-2_Du toan BONFIGLIOLI-071126-Tram 5 5" xfId="39149"/>
    <cellStyle name="T_SUPOR2806-2_Du toan BONFIGLIOLI-071126-Tram 5 5 2" xfId="7003"/>
    <cellStyle name="T_SUPOR2806-2_Du toan BONFIGLIOLI-071126-Tram 5 6" xfId="16559"/>
    <cellStyle name="T_SUPOR2806-2_Du toan BONFIGLIOLI-071126-Tram 5 6 2" xfId="16561"/>
    <cellStyle name="T_SUPOR2806-2_Du toan BONFIGLIOLI-071126-Tram 5 7" xfId="16563"/>
    <cellStyle name="T_SUPOR2806-2_Du toan BONFIGLIOLI-071126-Tram 6" xfId="39150"/>
    <cellStyle name="T_SUPOR2806-2_Du toan BONFIGLIOLI-071126-Tram 6 2" xfId="39151"/>
    <cellStyle name="T_SUPOR2806-2_Du toan BONFIGLIOLI-071126-Tram 6 2 2" xfId="25615"/>
    <cellStyle name="T_SUPOR2806-2_Du toan BONFIGLIOLI-071126-Tram 6 3" xfId="24806"/>
    <cellStyle name="T_SUPOR2806-2_Du toan BONFIGLIOLI-071126-Tram 6 3 2" xfId="24808"/>
    <cellStyle name="T_SUPOR2806-2_Du toan BONFIGLIOLI-071126-Tram 6 4" xfId="24812"/>
    <cellStyle name="T_SUPOR2806-2_Du toan BONFIGLIOLI-071126-Tram 6 4 2" xfId="3156"/>
    <cellStyle name="T_SUPOR2806-2_Du toan BONFIGLIOLI-071126-Tram 6 5" xfId="4848"/>
    <cellStyle name="T_SUPOR2806-2_Du toan BONFIGLIOLI-071126-Tram 6 5 2" xfId="12874"/>
    <cellStyle name="T_SUPOR2806-2_Du toan BONFIGLIOLI-071126-Tram 6 6" xfId="12921"/>
    <cellStyle name="T_SUPOR2806-2_Du toan BONFIGLIOLI-071126-Tram 6 6 2" xfId="12927"/>
    <cellStyle name="T_SUPOR2806-2_Du toan BONFIGLIOLI-071126-Tram 6 7" xfId="12960"/>
    <cellStyle name="T_SUPOR2806-2_Du toan BONFIGLIOLI-071126-Tram 7" xfId="39152"/>
    <cellStyle name="T_SUPOR2806-2_Du toan BONFIGLIOLI-071126-Tram 7 2" xfId="39153"/>
    <cellStyle name="T_SUPOR2806-2_Du toan BONFIGLIOLI-071126-Tram 8" xfId="39154"/>
    <cellStyle name="T_SUPOR2806-2_Du toan BONFIGLIOLI-071126-Tram 8 2" xfId="3872"/>
    <cellStyle name="T_SUPOR2806-2_Du toan BONFIGLIOLI-071126-Tram 9" xfId="39155"/>
    <cellStyle name="T_SUPOR2806-2_Du toan BONFIGLIOLI-071126-Tram 9 2" xfId="39156"/>
    <cellStyle name="T_SUPOR2806-2_Du toan BONFIGLIOLI-071126-Tram_General Quotation 5-1-2008" xfId="36911"/>
    <cellStyle name="T_SUPOR2806-2_Du toan BONFIGLIOLI-071126-Tram_General Quotation 5-1-2008 10" xfId="39157"/>
    <cellStyle name="T_SUPOR2806-2_Du toan BONFIGLIOLI-071126-Tram_General Quotation 5-1-2008 10 2" xfId="39158"/>
    <cellStyle name="T_SUPOR2806-2_Du toan BONFIGLIOLI-071126-Tram_General Quotation 5-1-2008 11" xfId="39159"/>
    <cellStyle name="T_SUPOR2806-2_Du toan BONFIGLIOLI-071126-Tram_General Quotation 5-1-2008 11 2" xfId="39160"/>
    <cellStyle name="T_SUPOR2806-2_Du toan BONFIGLIOLI-071126-Tram_General Quotation 5-1-2008 2" xfId="36913"/>
    <cellStyle name="T_SUPOR2806-2_Du toan BONFIGLIOLI-071126-Tram_General Quotation 5-1-2008 2 2" xfId="32241"/>
    <cellStyle name="T_SUPOR2806-2_Du toan BONFIGLIOLI-071126-Tram_General Quotation 5-1-2008 2 2 2" xfId="32243"/>
    <cellStyle name="T_SUPOR2806-2_Du toan BONFIGLIOLI-071126-Tram_General Quotation 5-1-2008 2 2 2 2" xfId="39161"/>
    <cellStyle name="T_SUPOR2806-2_Du toan BONFIGLIOLI-071126-Tram_General Quotation 5-1-2008 2 2 3" xfId="39162"/>
    <cellStyle name="T_SUPOR2806-2_Du toan BONFIGLIOLI-071126-Tram_General Quotation 5-1-2008 2 2 3 2" xfId="4224"/>
    <cellStyle name="T_SUPOR2806-2_Du toan BONFIGLIOLI-071126-Tram_General Quotation 5-1-2008 2 2 4" xfId="14127"/>
    <cellStyle name="T_SUPOR2806-2_Du toan BONFIGLIOLI-071126-Tram_General Quotation 5-1-2008 2 2 4 2" xfId="19000"/>
    <cellStyle name="T_SUPOR2806-2_Du toan BONFIGLIOLI-071126-Tram_General Quotation 5-1-2008 2 2 5" xfId="39163"/>
    <cellStyle name="T_SUPOR2806-2_Du toan BONFIGLIOLI-071126-Tram_General Quotation 5-1-2008 2 2 5 2" xfId="19060"/>
    <cellStyle name="T_SUPOR2806-2_Du toan BONFIGLIOLI-071126-Tram_General Quotation 5-1-2008 2 2 6" xfId="39164"/>
    <cellStyle name="T_SUPOR2806-2_Du toan BONFIGLIOLI-071126-Tram_General Quotation 5-1-2008 2 2 6 2" xfId="39165"/>
    <cellStyle name="T_SUPOR2806-2_Du toan BONFIGLIOLI-071126-Tram_General Quotation 5-1-2008 2 2 7" xfId="39166"/>
    <cellStyle name="T_SUPOR2806-2_Du toan BONFIGLIOLI-071126-Tram_General Quotation 5-1-2008 2 3" xfId="32246"/>
    <cellStyle name="T_SUPOR2806-2_Du toan BONFIGLIOLI-071126-Tram_General Quotation 5-1-2008 2 3 2" xfId="39167"/>
    <cellStyle name="T_SUPOR2806-2_Du toan BONFIGLIOLI-071126-Tram_General Quotation 5-1-2008 2 3 2 2" xfId="39168"/>
    <cellStyle name="T_SUPOR2806-2_Du toan BONFIGLIOLI-071126-Tram_General Quotation 5-1-2008 2 3 3" xfId="39169"/>
    <cellStyle name="T_SUPOR2806-2_Du toan BONFIGLIOLI-071126-Tram_General Quotation 5-1-2008 2 3 3 2" xfId="3473"/>
    <cellStyle name="T_SUPOR2806-2_Du toan BONFIGLIOLI-071126-Tram_General Quotation 5-1-2008 2 3 4" xfId="6679"/>
    <cellStyle name="T_SUPOR2806-2_Du toan BONFIGLIOLI-071126-Tram_General Quotation 5-1-2008 2 3 4 2" xfId="39170"/>
    <cellStyle name="T_SUPOR2806-2_Du toan BONFIGLIOLI-071126-Tram_General Quotation 5-1-2008 2 3 5" xfId="39171"/>
    <cellStyle name="T_SUPOR2806-2_Du toan BONFIGLIOLI-071126-Tram_General Quotation 5-1-2008 2 3 5 2" xfId="39172"/>
    <cellStyle name="T_SUPOR2806-2_Du toan BONFIGLIOLI-071126-Tram_General Quotation 5-1-2008 2 3 6" xfId="39173"/>
    <cellStyle name="T_SUPOR2806-2_Du toan BONFIGLIOLI-071126-Tram_General Quotation 5-1-2008 2 3 6 2" xfId="39174"/>
    <cellStyle name="T_SUPOR2806-2_Du toan BONFIGLIOLI-071126-Tram_General Quotation 5-1-2008 2 3 7" xfId="39175"/>
    <cellStyle name="T_SUPOR2806-2_Du toan BONFIGLIOLI-071126-Tram_General Quotation 5-1-2008 2 4" xfId="39176"/>
    <cellStyle name="T_SUPOR2806-2_Du toan BONFIGLIOLI-071126-Tram_General Quotation 5-1-2008 2 4 2" xfId="39177"/>
    <cellStyle name="T_SUPOR2806-2_Du toan BONFIGLIOLI-071126-Tram_General Quotation 5-1-2008 2 5" xfId="13531"/>
    <cellStyle name="T_SUPOR2806-2_Du toan BONFIGLIOLI-071126-Tram_General Quotation 5-1-2008 2 5 2" xfId="39178"/>
    <cellStyle name="T_SUPOR2806-2_Du toan BONFIGLIOLI-071126-Tram_General Quotation 5-1-2008 2 6" xfId="39179"/>
    <cellStyle name="T_SUPOR2806-2_Du toan BONFIGLIOLI-071126-Tram_General Quotation 5-1-2008 2 6 2" xfId="39180"/>
    <cellStyle name="T_SUPOR2806-2_Du toan BONFIGLIOLI-071126-Tram_General Quotation 5-1-2008 2 7" xfId="39181"/>
    <cellStyle name="T_SUPOR2806-2_Du toan BONFIGLIOLI-071126-Tram_General Quotation 5-1-2008 2 7 2" xfId="39182"/>
    <cellStyle name="T_SUPOR2806-2_Du toan BONFIGLIOLI-071126-Tram_General Quotation 5-1-2008 2 8" xfId="39183"/>
    <cellStyle name="T_SUPOR2806-2_Du toan BONFIGLIOLI-071126-Tram_General Quotation 5-1-2008 2 8 2" xfId="39184"/>
    <cellStyle name="T_SUPOR2806-2_Du toan BONFIGLIOLI-071126-Tram_General Quotation 5-1-2008 3" xfId="39185"/>
    <cellStyle name="T_SUPOR2806-2_Du toan BONFIGLIOLI-071126-Tram_General Quotation 5-1-2008 3 2" xfId="14832"/>
    <cellStyle name="T_SUPOR2806-2_Du toan BONFIGLIOLI-071126-Tram_General Quotation 5-1-2008 3 2 2" xfId="35617"/>
    <cellStyle name="T_SUPOR2806-2_Du toan BONFIGLIOLI-071126-Tram_General Quotation 5-1-2008 3 2 2 2" xfId="39186"/>
    <cellStyle name="T_SUPOR2806-2_Du toan BONFIGLIOLI-071126-Tram_General Quotation 5-1-2008 3 2 3" xfId="31652"/>
    <cellStyle name="T_SUPOR2806-2_Du toan BONFIGLIOLI-071126-Tram_General Quotation 5-1-2008 3 2 3 2" xfId="39187"/>
    <cellStyle name="T_SUPOR2806-2_Du toan BONFIGLIOLI-071126-Tram_General Quotation 5-1-2008 3 2 4" xfId="24439"/>
    <cellStyle name="T_SUPOR2806-2_Du toan BONFIGLIOLI-071126-Tram_General Quotation 5-1-2008 3 2 4 2" xfId="39188"/>
    <cellStyle name="T_SUPOR2806-2_Du toan BONFIGLIOLI-071126-Tram_General Quotation 5-1-2008 3 2 5" xfId="39189"/>
    <cellStyle name="T_SUPOR2806-2_Du toan BONFIGLIOLI-071126-Tram_General Quotation 5-1-2008 3 2 5 2" xfId="39190"/>
    <cellStyle name="T_SUPOR2806-2_Du toan BONFIGLIOLI-071126-Tram_General Quotation 5-1-2008 3 2 6" xfId="39191"/>
    <cellStyle name="T_SUPOR2806-2_Du toan BONFIGLIOLI-071126-Tram_General Quotation 5-1-2008 3 2 6 2" xfId="39192"/>
    <cellStyle name="T_SUPOR2806-2_Du toan BONFIGLIOLI-071126-Tram_General Quotation 5-1-2008 3 2 7" xfId="39193"/>
    <cellStyle name="T_SUPOR2806-2_Du toan BONFIGLIOLI-071126-Tram_General Quotation 5-1-2008 3 3" xfId="39194"/>
    <cellStyle name="T_SUPOR2806-2_Du toan BONFIGLIOLI-071126-Tram_General Quotation 5-1-2008 3 3 2" xfId="37065"/>
    <cellStyle name="T_SUPOR2806-2_Du toan BONFIGLIOLI-071126-Tram_General Quotation 5-1-2008 3 3 2 2" xfId="37069"/>
    <cellStyle name="T_SUPOR2806-2_Du toan BONFIGLIOLI-071126-Tram_General Quotation 5-1-2008 3 3 3" xfId="39195"/>
    <cellStyle name="T_SUPOR2806-2_Du toan BONFIGLIOLI-071126-Tram_General Quotation 5-1-2008 3 3 3 2" xfId="39196"/>
    <cellStyle name="T_SUPOR2806-2_Du toan BONFIGLIOLI-071126-Tram_General Quotation 5-1-2008 3 3 4" xfId="39197"/>
    <cellStyle name="T_SUPOR2806-2_Du toan BONFIGLIOLI-071126-Tram_General Quotation 5-1-2008 3 3 4 2" xfId="39198"/>
    <cellStyle name="T_SUPOR2806-2_Du toan BONFIGLIOLI-071126-Tram_General Quotation 5-1-2008 3 3 5" xfId="9678"/>
    <cellStyle name="T_SUPOR2806-2_Du toan BONFIGLIOLI-071126-Tram_General Quotation 5-1-2008 3 3 5 2" xfId="29841"/>
    <cellStyle name="T_SUPOR2806-2_Du toan BONFIGLIOLI-071126-Tram_General Quotation 5-1-2008 3 3 6" xfId="29843"/>
    <cellStyle name="T_SUPOR2806-2_Du toan BONFIGLIOLI-071126-Tram_General Quotation 5-1-2008 3 3 6 2" xfId="29846"/>
    <cellStyle name="T_SUPOR2806-2_Du toan BONFIGLIOLI-071126-Tram_General Quotation 5-1-2008 3 3 7" xfId="39199"/>
    <cellStyle name="T_SUPOR2806-2_Du toan BONFIGLIOLI-071126-Tram_General Quotation 5-1-2008 3 4" xfId="39200"/>
    <cellStyle name="T_SUPOR2806-2_Du toan BONFIGLIOLI-071126-Tram_General Quotation 5-1-2008 3 4 2" xfId="39201"/>
    <cellStyle name="T_SUPOR2806-2_Du toan BONFIGLIOLI-071126-Tram_General Quotation 5-1-2008 3 5" xfId="5794"/>
    <cellStyle name="T_SUPOR2806-2_Du toan BONFIGLIOLI-071126-Tram_General Quotation 5-1-2008 3 5 2" xfId="39202"/>
    <cellStyle name="T_SUPOR2806-2_Du toan BONFIGLIOLI-071126-Tram_General Quotation 5-1-2008 3 6" xfId="39203"/>
    <cellStyle name="T_SUPOR2806-2_Du toan BONFIGLIOLI-071126-Tram_General Quotation 5-1-2008 3 6 2" xfId="22481"/>
    <cellStyle name="T_SUPOR2806-2_Du toan BONFIGLIOLI-071126-Tram_General Quotation 5-1-2008 3 7" xfId="39204"/>
    <cellStyle name="T_SUPOR2806-2_Du toan BONFIGLIOLI-071126-Tram_General Quotation 5-1-2008 3 7 2" xfId="39205"/>
    <cellStyle name="T_SUPOR2806-2_Du toan BONFIGLIOLI-071126-Tram_General Quotation 5-1-2008 3 8" xfId="574"/>
    <cellStyle name="T_SUPOR2806-2_Du toan BONFIGLIOLI-071126-Tram_General Quotation 5-1-2008 3 8 2" xfId="39206"/>
    <cellStyle name="T_SUPOR2806-2_Du toan BONFIGLIOLI-071126-Tram_General Quotation 5-1-2008 4" xfId="39207"/>
    <cellStyle name="T_SUPOR2806-2_Du toan BONFIGLIOLI-071126-Tram_General Quotation 5-1-2008 4 2" xfId="39208"/>
    <cellStyle name="T_SUPOR2806-2_Du toan BONFIGLIOLI-071126-Tram_General Quotation 5-1-2008 4 2 2" xfId="39209"/>
    <cellStyle name="T_SUPOR2806-2_Du toan BONFIGLIOLI-071126-Tram_General Quotation 5-1-2008 4 3" xfId="39210"/>
    <cellStyle name="T_SUPOR2806-2_Du toan BONFIGLIOLI-071126-Tram_General Quotation 5-1-2008 4 3 2" xfId="39211"/>
    <cellStyle name="T_SUPOR2806-2_Du toan BONFIGLIOLI-071126-Tram_General Quotation 5-1-2008 4 4" xfId="39212"/>
    <cellStyle name="T_SUPOR2806-2_Du toan BONFIGLIOLI-071126-Tram_General Quotation 5-1-2008 4 4 2" xfId="39213"/>
    <cellStyle name="T_SUPOR2806-2_Du toan BONFIGLIOLI-071126-Tram_General Quotation 5-1-2008 4 5" xfId="13551"/>
    <cellStyle name="T_SUPOR2806-2_Du toan BONFIGLIOLI-071126-Tram_General Quotation 5-1-2008 4 5 2" xfId="3654"/>
    <cellStyle name="T_SUPOR2806-2_Du toan BONFIGLIOLI-071126-Tram_General Quotation 5-1-2008 4 6" xfId="39214"/>
    <cellStyle name="T_SUPOR2806-2_Du toan BONFIGLIOLI-071126-Tram_General Quotation 5-1-2008 4 6 2" xfId="39215"/>
    <cellStyle name="T_SUPOR2806-2_Du toan BONFIGLIOLI-071126-Tram_General Quotation 5-1-2008 4 7" xfId="39216"/>
    <cellStyle name="T_SUPOR2806-2_Du toan BONFIGLIOLI-071126-Tram_General Quotation 5-1-2008 5" xfId="39217"/>
    <cellStyle name="T_SUPOR2806-2_Du toan BONFIGLIOLI-071126-Tram_General Quotation 5-1-2008 5 2" xfId="39218"/>
    <cellStyle name="T_SUPOR2806-2_Du toan BONFIGLIOLI-071126-Tram_General Quotation 5-1-2008 5 2 2" xfId="39219"/>
    <cellStyle name="T_SUPOR2806-2_Du toan BONFIGLIOLI-071126-Tram_General Quotation 5-1-2008 5 3" xfId="39220"/>
    <cellStyle name="T_SUPOR2806-2_Du toan BONFIGLIOLI-071126-Tram_General Quotation 5-1-2008 5 3 2" xfId="39221"/>
    <cellStyle name="T_SUPOR2806-2_Du toan BONFIGLIOLI-071126-Tram_General Quotation 5-1-2008 5 4" xfId="39222"/>
    <cellStyle name="T_SUPOR2806-2_Du toan BONFIGLIOLI-071126-Tram_General Quotation 5-1-2008 5 4 2" xfId="39223"/>
    <cellStyle name="T_SUPOR2806-2_Du toan BONFIGLIOLI-071126-Tram_General Quotation 5-1-2008 5 5" xfId="39224"/>
    <cellStyle name="T_SUPOR2806-2_Du toan BONFIGLIOLI-071126-Tram_General Quotation 5-1-2008 5 5 2" xfId="39225"/>
    <cellStyle name="T_SUPOR2806-2_Du toan BONFIGLIOLI-071126-Tram_General Quotation 5-1-2008 5 6" xfId="39226"/>
    <cellStyle name="T_SUPOR2806-2_Du toan BONFIGLIOLI-071126-Tram_General Quotation 5-1-2008 5 6 2" xfId="39227"/>
    <cellStyle name="T_SUPOR2806-2_Du toan BONFIGLIOLI-071126-Tram_General Quotation 5-1-2008 5 7" xfId="39228"/>
    <cellStyle name="T_SUPOR2806-2_Du toan BONFIGLIOLI-071126-Tram_General Quotation 5-1-2008 6" xfId="39229"/>
    <cellStyle name="T_SUPOR2806-2_Du toan BONFIGLIOLI-071126-Tram_General Quotation 5-1-2008 6 2" xfId="39230"/>
    <cellStyle name="T_SUPOR2806-2_Du toan BONFIGLIOLI-071126-Tram_General Quotation 5-1-2008 6 2 2" xfId="39231"/>
    <cellStyle name="T_SUPOR2806-2_Du toan BONFIGLIOLI-071126-Tram_General Quotation 5-1-2008 6 3" xfId="6348"/>
    <cellStyle name="T_SUPOR2806-2_Du toan BONFIGLIOLI-071126-Tram_General Quotation 5-1-2008 6 3 2" xfId="39232"/>
    <cellStyle name="T_SUPOR2806-2_Du toan BONFIGLIOLI-071126-Tram_General Quotation 5-1-2008 6 4" xfId="39233"/>
    <cellStyle name="T_SUPOR2806-2_Du toan BONFIGLIOLI-071126-Tram_General Quotation 5-1-2008 6 4 2" xfId="39234"/>
    <cellStyle name="T_SUPOR2806-2_Du toan BONFIGLIOLI-071126-Tram_General Quotation 5-1-2008 6 5" xfId="39235"/>
    <cellStyle name="T_SUPOR2806-2_Du toan BONFIGLIOLI-071126-Tram_General Quotation 5-1-2008 6 5 2" xfId="39236"/>
    <cellStyle name="T_SUPOR2806-2_Du toan BONFIGLIOLI-071126-Tram_General Quotation 5-1-2008 6 6" xfId="39237"/>
    <cellStyle name="T_SUPOR2806-2_Du toan BONFIGLIOLI-071126-Tram_General Quotation 5-1-2008 6 6 2" xfId="39238"/>
    <cellStyle name="T_SUPOR2806-2_Du toan BONFIGLIOLI-071126-Tram_General Quotation 5-1-2008 6 7" xfId="39239"/>
    <cellStyle name="T_SUPOR2806-2_Du toan BONFIGLIOLI-071126-Tram_General Quotation 5-1-2008 7" xfId="39240"/>
    <cellStyle name="T_SUPOR2806-2_Du toan BONFIGLIOLI-071126-Tram_General Quotation 5-1-2008 7 2" xfId="39241"/>
    <cellStyle name="T_SUPOR2806-2_Du toan BONFIGLIOLI-071126-Tram_General Quotation 5-1-2008 8" xfId="14855"/>
    <cellStyle name="T_SUPOR2806-2_Du toan BONFIGLIOLI-071126-Tram_General Quotation 5-1-2008 8 2" xfId="39242"/>
    <cellStyle name="T_SUPOR2806-2_Du toan BONFIGLIOLI-071126-Tram_General Quotation 5-1-2008 9" xfId="39243"/>
    <cellStyle name="T_SUPOR2806-2_Du toan BONFIGLIOLI-071126-Tram_General Quotation 5-1-2008 9 2" xfId="39244"/>
    <cellStyle name="T_SUPOR2806-2_Du toan mau 11-2007" xfId="39245"/>
    <cellStyle name="T_SUPOR2806-2_Du toan mau 11-2007 10" xfId="39246"/>
    <cellStyle name="T_SUPOR2806-2_Du toan mau 11-2007 10 2" xfId="39248"/>
    <cellStyle name="T_SUPOR2806-2_Du toan mau 11-2007 11" xfId="39250"/>
    <cellStyle name="T_SUPOR2806-2_Du toan mau 11-2007 11 2" xfId="2668"/>
    <cellStyle name="T_SUPOR2806-2_Du toan mau 11-2007 2" xfId="39251"/>
    <cellStyle name="T_SUPOR2806-2_Du toan mau 11-2007 2 2" xfId="39252"/>
    <cellStyle name="T_SUPOR2806-2_Du toan mau 11-2007 2 2 2" xfId="1332"/>
    <cellStyle name="T_SUPOR2806-2_Du toan mau 11-2007 2 2 2 2" xfId="39253"/>
    <cellStyle name="T_SUPOR2806-2_Du toan mau 11-2007 2 2 3" xfId="39254"/>
    <cellStyle name="T_SUPOR2806-2_Du toan mau 11-2007 2 2 3 2" xfId="39255"/>
    <cellStyle name="T_SUPOR2806-2_Du toan mau 11-2007 2 2 4" xfId="39256"/>
    <cellStyle name="T_SUPOR2806-2_Du toan mau 11-2007 2 2 4 2" xfId="39257"/>
    <cellStyle name="T_SUPOR2806-2_Du toan mau 11-2007 2 2 5" xfId="39258"/>
    <cellStyle name="T_SUPOR2806-2_Du toan mau 11-2007 2 2 5 2" xfId="39259"/>
    <cellStyle name="T_SUPOR2806-2_Du toan mau 11-2007 2 2 6" xfId="39260"/>
    <cellStyle name="T_SUPOR2806-2_Du toan mau 11-2007 2 2 6 2" xfId="39261"/>
    <cellStyle name="T_SUPOR2806-2_Du toan mau 11-2007 2 2 7" xfId="11185"/>
    <cellStyle name="T_SUPOR2806-2_Du toan mau 11-2007 2 3" xfId="39262"/>
    <cellStyle name="T_SUPOR2806-2_Du toan mau 11-2007 2 3 2" xfId="39263"/>
    <cellStyle name="T_SUPOR2806-2_Du toan mau 11-2007 2 3 2 2" xfId="39264"/>
    <cellStyle name="T_SUPOR2806-2_Du toan mau 11-2007 2 3 3" xfId="39265"/>
    <cellStyle name="T_SUPOR2806-2_Du toan mau 11-2007 2 3 3 2" xfId="39266"/>
    <cellStyle name="T_SUPOR2806-2_Du toan mau 11-2007 2 3 4" xfId="39267"/>
    <cellStyle name="T_SUPOR2806-2_Du toan mau 11-2007 2 3 4 2" xfId="39268"/>
    <cellStyle name="T_SUPOR2806-2_Du toan mau 11-2007 2 3 5" xfId="39269"/>
    <cellStyle name="T_SUPOR2806-2_Du toan mau 11-2007 2 3 5 2" xfId="8951"/>
    <cellStyle name="T_SUPOR2806-2_Du toan mau 11-2007 2 3 6" xfId="39270"/>
    <cellStyle name="T_SUPOR2806-2_Du toan mau 11-2007 2 3 6 2" xfId="39271"/>
    <cellStyle name="T_SUPOR2806-2_Du toan mau 11-2007 2 3 7" xfId="11205"/>
    <cellStyle name="T_SUPOR2806-2_Du toan mau 11-2007 2 4" xfId="39272"/>
    <cellStyle name="T_SUPOR2806-2_Du toan mau 11-2007 2 4 2" xfId="39273"/>
    <cellStyle name="T_SUPOR2806-2_Du toan mau 11-2007 2 5" xfId="39274"/>
    <cellStyle name="T_SUPOR2806-2_Du toan mau 11-2007 2 5 2" xfId="35459"/>
    <cellStyle name="T_SUPOR2806-2_Du toan mau 11-2007 2 6" xfId="26862"/>
    <cellStyle name="T_SUPOR2806-2_Du toan mau 11-2007 2 6 2" xfId="35480"/>
    <cellStyle name="T_SUPOR2806-2_Du toan mau 11-2007 2 7" xfId="39275"/>
    <cellStyle name="T_SUPOR2806-2_Du toan mau 11-2007 2 7 2" xfId="35498"/>
    <cellStyle name="T_SUPOR2806-2_Du toan mau 11-2007 2 8" xfId="39276"/>
    <cellStyle name="T_SUPOR2806-2_Du toan mau 11-2007 2 8 2" xfId="35505"/>
    <cellStyle name="T_SUPOR2806-2_Du toan mau 11-2007 3" xfId="39277"/>
    <cellStyle name="T_SUPOR2806-2_Du toan mau 11-2007 3 2" xfId="39278"/>
    <cellStyle name="T_SUPOR2806-2_Du toan mau 11-2007 3 2 2" xfId="39279"/>
    <cellStyle name="T_SUPOR2806-2_Du toan mau 11-2007 3 2 2 2" xfId="39280"/>
    <cellStyle name="T_SUPOR2806-2_Du toan mau 11-2007 3 2 3" xfId="39281"/>
    <cellStyle name="T_SUPOR2806-2_Du toan mau 11-2007 3 2 3 2" xfId="2530"/>
    <cellStyle name="T_SUPOR2806-2_Du toan mau 11-2007 3 2 4" xfId="39282"/>
    <cellStyle name="T_SUPOR2806-2_Du toan mau 11-2007 3 2 4 2" xfId="6616"/>
    <cellStyle name="T_SUPOR2806-2_Du toan mau 11-2007 3 2 5" xfId="39283"/>
    <cellStyle name="T_SUPOR2806-2_Du toan mau 11-2007 3 2 5 2" xfId="39284"/>
    <cellStyle name="T_SUPOR2806-2_Du toan mau 11-2007 3 2 6" xfId="23598"/>
    <cellStyle name="T_SUPOR2806-2_Du toan mau 11-2007 3 2 6 2" xfId="39285"/>
    <cellStyle name="T_SUPOR2806-2_Du toan mau 11-2007 3 2 7" xfId="23436"/>
    <cellStyle name="T_SUPOR2806-2_Du toan mau 11-2007 3 3" xfId="39286"/>
    <cellStyle name="T_SUPOR2806-2_Du toan mau 11-2007 3 3 2" xfId="8897"/>
    <cellStyle name="T_SUPOR2806-2_Du toan mau 11-2007 3 3 2 2" xfId="11402"/>
    <cellStyle name="T_SUPOR2806-2_Du toan mau 11-2007 3 3 3" xfId="9166"/>
    <cellStyle name="T_SUPOR2806-2_Du toan mau 11-2007 3 3 3 2" xfId="34413"/>
    <cellStyle name="T_SUPOR2806-2_Du toan mau 11-2007 3 3 4" xfId="6687"/>
    <cellStyle name="T_SUPOR2806-2_Du toan mau 11-2007 3 3 4 2" xfId="34436"/>
    <cellStyle name="T_SUPOR2806-2_Du toan mau 11-2007 3 3 5" xfId="39287"/>
    <cellStyle name="T_SUPOR2806-2_Du toan mau 11-2007 3 3 5 2" xfId="34452"/>
    <cellStyle name="T_SUPOR2806-2_Du toan mau 11-2007 3 3 6" xfId="23603"/>
    <cellStyle name="T_SUPOR2806-2_Du toan mau 11-2007 3 3 6 2" xfId="6159"/>
    <cellStyle name="T_SUPOR2806-2_Du toan mau 11-2007 3 3 7" xfId="23456"/>
    <cellStyle name="T_SUPOR2806-2_Du toan mau 11-2007 3 4" xfId="39288"/>
    <cellStyle name="T_SUPOR2806-2_Du toan mau 11-2007 3 4 2" xfId="39289"/>
    <cellStyle name="T_SUPOR2806-2_Du toan mau 11-2007 3 5" xfId="39290"/>
    <cellStyle name="T_SUPOR2806-2_Du toan mau 11-2007 3 5 2" xfId="39291"/>
    <cellStyle name="T_SUPOR2806-2_Du toan mau 11-2007 3 6" xfId="26865"/>
    <cellStyle name="T_SUPOR2806-2_Du toan mau 11-2007 3 6 2" xfId="39292"/>
    <cellStyle name="T_SUPOR2806-2_Du toan mau 11-2007 3 7" xfId="39293"/>
    <cellStyle name="T_SUPOR2806-2_Du toan mau 11-2007 3 7 2" xfId="39294"/>
    <cellStyle name="T_SUPOR2806-2_Du toan mau 11-2007 3 8" xfId="39295"/>
    <cellStyle name="T_SUPOR2806-2_Du toan mau 11-2007 3 8 2" xfId="1586"/>
    <cellStyle name="T_SUPOR2806-2_Du toan mau 11-2007 4" xfId="39296"/>
    <cellStyle name="T_SUPOR2806-2_Du toan mau 11-2007 4 2" xfId="39297"/>
    <cellStyle name="T_SUPOR2806-2_Du toan mau 11-2007 4 2 2" xfId="39298"/>
    <cellStyle name="T_SUPOR2806-2_Du toan mau 11-2007 4 3" xfId="39299"/>
    <cellStyle name="T_SUPOR2806-2_Du toan mau 11-2007 4 3 2" xfId="39300"/>
    <cellStyle name="T_SUPOR2806-2_Du toan mau 11-2007 4 4" xfId="39301"/>
    <cellStyle name="T_SUPOR2806-2_Du toan mau 11-2007 4 4 2" xfId="11777"/>
    <cellStyle name="T_SUPOR2806-2_Du toan mau 11-2007 4 5" xfId="39302"/>
    <cellStyle name="T_SUPOR2806-2_Du toan mau 11-2007 4 5 2" xfId="39303"/>
    <cellStyle name="T_SUPOR2806-2_Du toan mau 11-2007 4 6" xfId="39304"/>
    <cellStyle name="T_SUPOR2806-2_Du toan mau 11-2007 4 6 2" xfId="39305"/>
    <cellStyle name="T_SUPOR2806-2_Du toan mau 11-2007 4 7" xfId="39306"/>
    <cellStyle name="T_SUPOR2806-2_Du toan mau 11-2007 5" xfId="39307"/>
    <cellStyle name="T_SUPOR2806-2_Du toan mau 11-2007 5 2" xfId="39308"/>
    <cellStyle name="T_SUPOR2806-2_Du toan mau 11-2007 5 2 2" xfId="39309"/>
    <cellStyle name="T_SUPOR2806-2_Du toan mau 11-2007 5 3" xfId="2201"/>
    <cellStyle name="T_SUPOR2806-2_Du toan mau 11-2007 5 3 2" xfId="39310"/>
    <cellStyle name="T_SUPOR2806-2_Du toan mau 11-2007 5 4" xfId="39311"/>
    <cellStyle name="T_SUPOR2806-2_Du toan mau 11-2007 5 4 2" xfId="39312"/>
    <cellStyle name="T_SUPOR2806-2_Du toan mau 11-2007 5 5" xfId="39313"/>
    <cellStyle name="T_SUPOR2806-2_Du toan mau 11-2007 5 5 2" xfId="39314"/>
    <cellStyle name="T_SUPOR2806-2_Du toan mau 11-2007 5 6" xfId="39315"/>
    <cellStyle name="T_SUPOR2806-2_Du toan mau 11-2007 5 6 2" xfId="39316"/>
    <cellStyle name="T_SUPOR2806-2_Du toan mau 11-2007 5 7" xfId="39317"/>
    <cellStyle name="T_SUPOR2806-2_Du toan mau 11-2007 6" xfId="39318"/>
    <cellStyle name="T_SUPOR2806-2_Du toan mau 11-2007 6 2" xfId="39319"/>
    <cellStyle name="T_SUPOR2806-2_Du toan mau 11-2007 6 2 2" xfId="39320"/>
    <cellStyle name="T_SUPOR2806-2_Du toan mau 11-2007 6 3" xfId="2820"/>
    <cellStyle name="T_SUPOR2806-2_Du toan mau 11-2007 6 3 2" xfId="39321"/>
    <cellStyle name="T_SUPOR2806-2_Du toan mau 11-2007 6 4" xfId="39322"/>
    <cellStyle name="T_SUPOR2806-2_Du toan mau 11-2007 6 4 2" xfId="16116"/>
    <cellStyle name="T_SUPOR2806-2_Du toan mau 11-2007 6 5" xfId="39323"/>
    <cellStyle name="T_SUPOR2806-2_Du toan mau 11-2007 6 5 2" xfId="39324"/>
    <cellStyle name="T_SUPOR2806-2_Du toan mau 11-2007 6 6" xfId="6824"/>
    <cellStyle name="T_SUPOR2806-2_Du toan mau 11-2007 6 6 2" xfId="39325"/>
    <cellStyle name="T_SUPOR2806-2_Du toan mau 11-2007 6 7" xfId="39326"/>
    <cellStyle name="T_SUPOR2806-2_Du toan mau 11-2007 7" xfId="39327"/>
    <cellStyle name="T_SUPOR2806-2_Du toan mau 11-2007 7 2" xfId="39328"/>
    <cellStyle name="T_SUPOR2806-2_Du toan mau 11-2007 8" xfId="39329"/>
    <cellStyle name="T_SUPOR2806-2_Du toan mau 11-2007 8 2" xfId="39330"/>
    <cellStyle name="T_SUPOR2806-2_Du toan mau 11-2007 9" xfId="39331"/>
    <cellStyle name="T_SUPOR2806-2_Du toan mau 11-2007 9 2" xfId="39332"/>
    <cellStyle name="T_SUPOR2806-2_Du toan mau 11-2007_General Quotation 5-1-2008" xfId="33027"/>
    <cellStyle name="T_SUPOR2806-2_Du toan mau 11-2007_General Quotation 5-1-2008 10" xfId="39333"/>
    <cellStyle name="T_SUPOR2806-2_Du toan mau 11-2007_General Quotation 5-1-2008 10 2" xfId="39088"/>
    <cellStyle name="T_SUPOR2806-2_Du toan mau 11-2007_General Quotation 5-1-2008 11" xfId="39334"/>
    <cellStyle name="T_SUPOR2806-2_Du toan mau 11-2007_General Quotation 5-1-2008 11 2" xfId="39099"/>
    <cellStyle name="T_SUPOR2806-2_Du toan mau 11-2007_General Quotation 5-1-2008 2" xfId="33029"/>
    <cellStyle name="T_SUPOR2806-2_Du toan mau 11-2007_General Quotation 5-1-2008 2 2" xfId="39335"/>
    <cellStyle name="T_SUPOR2806-2_Du toan mau 11-2007_General Quotation 5-1-2008 2 2 2" xfId="39336"/>
    <cellStyle name="T_SUPOR2806-2_Du toan mau 11-2007_General Quotation 5-1-2008 2 2 2 2" xfId="39337"/>
    <cellStyle name="T_SUPOR2806-2_Du toan mau 11-2007_General Quotation 5-1-2008 2 2 3" xfId="39338"/>
    <cellStyle name="T_SUPOR2806-2_Du toan mau 11-2007_General Quotation 5-1-2008 2 2 3 2" xfId="10006"/>
    <cellStyle name="T_SUPOR2806-2_Du toan mau 11-2007_General Quotation 5-1-2008 2 2 4" xfId="39339"/>
    <cellStyle name="T_SUPOR2806-2_Du toan mau 11-2007_General Quotation 5-1-2008 2 2 4 2" xfId="1340"/>
    <cellStyle name="T_SUPOR2806-2_Du toan mau 11-2007_General Quotation 5-1-2008 2 2 5" xfId="39340"/>
    <cellStyle name="T_SUPOR2806-2_Du toan mau 11-2007_General Quotation 5-1-2008 2 2 5 2" xfId="10014"/>
    <cellStyle name="T_SUPOR2806-2_Du toan mau 11-2007_General Quotation 5-1-2008 2 2 6" xfId="39341"/>
    <cellStyle name="T_SUPOR2806-2_Du toan mau 11-2007_General Quotation 5-1-2008 2 2 6 2" xfId="10021"/>
    <cellStyle name="T_SUPOR2806-2_Du toan mau 11-2007_General Quotation 5-1-2008 2 2 7" xfId="6530"/>
    <cellStyle name="T_SUPOR2806-2_Du toan mau 11-2007_General Quotation 5-1-2008 2 3" xfId="39342"/>
    <cellStyle name="T_SUPOR2806-2_Du toan mau 11-2007_General Quotation 5-1-2008 2 3 2" xfId="39343"/>
    <cellStyle name="T_SUPOR2806-2_Du toan mau 11-2007_General Quotation 5-1-2008 2 3 2 2" xfId="17941"/>
    <cellStyle name="T_SUPOR2806-2_Du toan mau 11-2007_General Quotation 5-1-2008 2 3 3" xfId="39344"/>
    <cellStyle name="T_SUPOR2806-2_Du toan mau 11-2007_General Quotation 5-1-2008 2 3 3 2" xfId="11169"/>
    <cellStyle name="T_SUPOR2806-2_Du toan mau 11-2007_General Quotation 5-1-2008 2 3 4" xfId="39345"/>
    <cellStyle name="T_SUPOR2806-2_Du toan mau 11-2007_General Quotation 5-1-2008 2 3 4 2" xfId="11213"/>
    <cellStyle name="T_SUPOR2806-2_Du toan mau 11-2007_General Quotation 5-1-2008 2 3 5" xfId="39346"/>
    <cellStyle name="T_SUPOR2806-2_Du toan mau 11-2007_General Quotation 5-1-2008 2 3 5 2" xfId="11234"/>
    <cellStyle name="T_SUPOR2806-2_Du toan mau 11-2007_General Quotation 5-1-2008 2 3 6" xfId="39347"/>
    <cellStyle name="T_SUPOR2806-2_Du toan mau 11-2007_General Quotation 5-1-2008 2 3 6 2" xfId="1920"/>
    <cellStyle name="T_SUPOR2806-2_Du toan mau 11-2007_General Quotation 5-1-2008 2 3 7" xfId="33588"/>
    <cellStyle name="T_SUPOR2806-2_Du toan mau 11-2007_General Quotation 5-1-2008 2 4" xfId="3804"/>
    <cellStyle name="T_SUPOR2806-2_Du toan mau 11-2007_General Quotation 5-1-2008 2 4 2" xfId="39348"/>
    <cellStyle name="T_SUPOR2806-2_Du toan mau 11-2007_General Quotation 5-1-2008 2 5" xfId="39349"/>
    <cellStyle name="T_SUPOR2806-2_Du toan mau 11-2007_General Quotation 5-1-2008 2 5 2" xfId="7962"/>
    <cellStyle name="T_SUPOR2806-2_Du toan mau 11-2007_General Quotation 5-1-2008 2 6" xfId="39350"/>
    <cellStyle name="T_SUPOR2806-2_Du toan mau 11-2007_General Quotation 5-1-2008 2 6 2" xfId="39351"/>
    <cellStyle name="T_SUPOR2806-2_Du toan mau 11-2007_General Quotation 5-1-2008 2 7" xfId="39352"/>
    <cellStyle name="T_SUPOR2806-2_Du toan mau 11-2007_General Quotation 5-1-2008 2 7 2" xfId="39353"/>
    <cellStyle name="T_SUPOR2806-2_Du toan mau 11-2007_General Quotation 5-1-2008 2 8" xfId="39354"/>
    <cellStyle name="T_SUPOR2806-2_Du toan mau 11-2007_General Quotation 5-1-2008 2 8 2" xfId="39355"/>
    <cellStyle name="T_SUPOR2806-2_Du toan mau 11-2007_General Quotation 5-1-2008 3" xfId="39356"/>
    <cellStyle name="T_SUPOR2806-2_Du toan mau 11-2007_General Quotation 5-1-2008 3 2" xfId="39357"/>
    <cellStyle name="T_SUPOR2806-2_Du toan mau 11-2007_General Quotation 5-1-2008 3 2 2" xfId="39358"/>
    <cellStyle name="T_SUPOR2806-2_Du toan mau 11-2007_General Quotation 5-1-2008 3 2 2 2" xfId="39359"/>
    <cellStyle name="T_SUPOR2806-2_Du toan mau 11-2007_General Quotation 5-1-2008 3 2 3" xfId="10100"/>
    <cellStyle name="T_SUPOR2806-2_Du toan mau 11-2007_General Quotation 5-1-2008 3 2 3 2" xfId="39360"/>
    <cellStyle name="T_SUPOR2806-2_Du toan mau 11-2007_General Quotation 5-1-2008 3 2 4" xfId="39361"/>
    <cellStyle name="T_SUPOR2806-2_Du toan mau 11-2007_General Quotation 5-1-2008 3 2 4 2" xfId="39362"/>
    <cellStyle name="T_SUPOR2806-2_Du toan mau 11-2007_General Quotation 5-1-2008 3 2 5" xfId="39363"/>
    <cellStyle name="T_SUPOR2806-2_Du toan mau 11-2007_General Quotation 5-1-2008 3 2 5 2" xfId="159"/>
    <cellStyle name="T_SUPOR2806-2_Du toan mau 11-2007_General Quotation 5-1-2008 3 2 6" xfId="39365"/>
    <cellStyle name="T_SUPOR2806-2_Du toan mau 11-2007_General Quotation 5-1-2008 3 2 6 2" xfId="39366"/>
    <cellStyle name="T_SUPOR2806-2_Du toan mau 11-2007_General Quotation 5-1-2008 3 2 7" xfId="10110"/>
    <cellStyle name="T_SUPOR2806-2_Du toan mau 11-2007_General Quotation 5-1-2008 3 3" xfId="39367"/>
    <cellStyle name="T_SUPOR2806-2_Du toan mau 11-2007_General Quotation 5-1-2008 3 3 2" xfId="39368"/>
    <cellStyle name="T_SUPOR2806-2_Du toan mau 11-2007_General Quotation 5-1-2008 3 3 2 2" xfId="39369"/>
    <cellStyle name="T_SUPOR2806-2_Du toan mau 11-2007_General Quotation 5-1-2008 3 3 3" xfId="22684"/>
    <cellStyle name="T_SUPOR2806-2_Du toan mau 11-2007_General Quotation 5-1-2008 3 3 3 2" xfId="39370"/>
    <cellStyle name="T_SUPOR2806-2_Du toan mau 11-2007_General Quotation 5-1-2008 3 3 4" xfId="39371"/>
    <cellStyle name="T_SUPOR2806-2_Du toan mau 11-2007_General Quotation 5-1-2008 3 3 4 2" xfId="39372"/>
    <cellStyle name="T_SUPOR2806-2_Du toan mau 11-2007_General Quotation 5-1-2008 3 3 5" xfId="39373"/>
    <cellStyle name="T_SUPOR2806-2_Du toan mau 11-2007_General Quotation 5-1-2008 3 3 5 2" xfId="39374"/>
    <cellStyle name="T_SUPOR2806-2_Du toan mau 11-2007_General Quotation 5-1-2008 3 3 6" xfId="39375"/>
    <cellStyle name="T_SUPOR2806-2_Du toan mau 11-2007_General Quotation 5-1-2008 3 3 6 2" xfId="39376"/>
    <cellStyle name="T_SUPOR2806-2_Du toan mau 11-2007_General Quotation 5-1-2008 3 3 7" xfId="33594"/>
    <cellStyle name="T_SUPOR2806-2_Du toan mau 11-2007_General Quotation 5-1-2008 3 4" xfId="39377"/>
    <cellStyle name="T_SUPOR2806-2_Du toan mau 11-2007_General Quotation 5-1-2008 3 4 2" xfId="39378"/>
    <cellStyle name="T_SUPOR2806-2_Du toan mau 11-2007_General Quotation 5-1-2008 3 5" xfId="39379"/>
    <cellStyle name="T_SUPOR2806-2_Du toan mau 11-2007_General Quotation 5-1-2008 3 5 2" xfId="39380"/>
    <cellStyle name="T_SUPOR2806-2_Du toan mau 11-2007_General Quotation 5-1-2008 3 6" xfId="39381"/>
    <cellStyle name="T_SUPOR2806-2_Du toan mau 11-2007_General Quotation 5-1-2008 3 6 2" xfId="39382"/>
    <cellStyle name="T_SUPOR2806-2_Du toan mau 11-2007_General Quotation 5-1-2008 3 7" xfId="39383"/>
    <cellStyle name="T_SUPOR2806-2_Du toan mau 11-2007_General Quotation 5-1-2008 3 7 2" xfId="39384"/>
    <cellStyle name="T_SUPOR2806-2_Du toan mau 11-2007_General Quotation 5-1-2008 3 8" xfId="39385"/>
    <cellStyle name="T_SUPOR2806-2_Du toan mau 11-2007_General Quotation 5-1-2008 3 8 2" xfId="39386"/>
    <cellStyle name="T_SUPOR2806-2_Du toan mau 11-2007_General Quotation 5-1-2008 4" xfId="18226"/>
    <cellStyle name="T_SUPOR2806-2_Du toan mau 11-2007_General Quotation 5-1-2008 4 2" xfId="39387"/>
    <cellStyle name="T_SUPOR2806-2_Du toan mau 11-2007_General Quotation 5-1-2008 4 2 2" xfId="39388"/>
    <cellStyle name="T_SUPOR2806-2_Du toan mau 11-2007_General Quotation 5-1-2008 4 3" xfId="39389"/>
    <cellStyle name="T_SUPOR2806-2_Du toan mau 11-2007_General Quotation 5-1-2008 4 3 2" xfId="39390"/>
    <cellStyle name="T_SUPOR2806-2_Du toan mau 11-2007_General Quotation 5-1-2008 4 4" xfId="39391"/>
    <cellStyle name="T_SUPOR2806-2_Du toan mau 11-2007_General Quotation 5-1-2008 4 4 2" xfId="39392"/>
    <cellStyle name="T_SUPOR2806-2_Du toan mau 11-2007_General Quotation 5-1-2008 4 5" xfId="39393"/>
    <cellStyle name="T_SUPOR2806-2_Du toan mau 11-2007_General Quotation 5-1-2008 4 5 2" xfId="39394"/>
    <cellStyle name="T_SUPOR2806-2_Du toan mau 11-2007_General Quotation 5-1-2008 4 6" xfId="7374"/>
    <cellStyle name="T_SUPOR2806-2_Du toan mau 11-2007_General Quotation 5-1-2008 4 6 2" xfId="39395"/>
    <cellStyle name="T_SUPOR2806-2_Du toan mau 11-2007_General Quotation 5-1-2008 4 7" xfId="39396"/>
    <cellStyle name="T_SUPOR2806-2_Du toan mau 11-2007_General Quotation 5-1-2008 5" xfId="27235"/>
    <cellStyle name="T_SUPOR2806-2_Du toan mau 11-2007_General Quotation 5-1-2008 5 2" xfId="10183"/>
    <cellStyle name="T_SUPOR2806-2_Du toan mau 11-2007_General Quotation 5-1-2008 5 2 2" xfId="10189"/>
    <cellStyle name="T_SUPOR2806-2_Du toan mau 11-2007_General Quotation 5-1-2008 5 3" xfId="10193"/>
    <cellStyle name="T_SUPOR2806-2_Du toan mau 11-2007_General Quotation 5-1-2008 5 3 2" xfId="10199"/>
    <cellStyle name="T_SUPOR2806-2_Du toan mau 11-2007_General Quotation 5-1-2008 5 4" xfId="39397"/>
    <cellStyle name="T_SUPOR2806-2_Du toan mau 11-2007_General Quotation 5-1-2008 5 4 2" xfId="10206"/>
    <cellStyle name="T_SUPOR2806-2_Du toan mau 11-2007_General Quotation 5-1-2008 5 5" xfId="39398"/>
    <cellStyle name="T_SUPOR2806-2_Du toan mau 11-2007_General Quotation 5-1-2008 5 5 2" xfId="39399"/>
    <cellStyle name="T_SUPOR2806-2_Du toan mau 11-2007_General Quotation 5-1-2008 5 6" xfId="39400"/>
    <cellStyle name="T_SUPOR2806-2_Du toan mau 11-2007_General Quotation 5-1-2008 5 6 2" xfId="39401"/>
    <cellStyle name="T_SUPOR2806-2_Du toan mau 11-2007_General Quotation 5-1-2008 5 7" xfId="39402"/>
    <cellStyle name="T_SUPOR2806-2_Du toan mau 11-2007_General Quotation 5-1-2008 6" xfId="39403"/>
    <cellStyle name="T_SUPOR2806-2_Du toan mau 11-2007_General Quotation 5-1-2008 6 2" xfId="10224"/>
    <cellStyle name="T_SUPOR2806-2_Du toan mau 11-2007_General Quotation 5-1-2008 6 2 2" xfId="10230"/>
    <cellStyle name="T_SUPOR2806-2_Du toan mau 11-2007_General Quotation 5-1-2008 6 3" xfId="10234"/>
    <cellStyle name="T_SUPOR2806-2_Du toan mau 11-2007_General Quotation 5-1-2008 6 3 2" xfId="12678"/>
    <cellStyle name="T_SUPOR2806-2_Du toan mau 11-2007_General Quotation 5-1-2008 6 4" xfId="39404"/>
    <cellStyle name="T_SUPOR2806-2_Du toan mau 11-2007_General Quotation 5-1-2008 6 4 2" xfId="8113"/>
    <cellStyle name="T_SUPOR2806-2_Du toan mau 11-2007_General Quotation 5-1-2008 6 5" xfId="39405"/>
    <cellStyle name="T_SUPOR2806-2_Du toan mau 11-2007_General Quotation 5-1-2008 6 5 2" xfId="10250"/>
    <cellStyle name="T_SUPOR2806-2_Du toan mau 11-2007_General Quotation 5-1-2008 6 6" xfId="39406"/>
    <cellStyle name="T_SUPOR2806-2_Du toan mau 11-2007_General Quotation 5-1-2008 6 6 2" xfId="12812"/>
    <cellStyle name="T_SUPOR2806-2_Du toan mau 11-2007_General Quotation 5-1-2008 6 7" xfId="39407"/>
    <cellStyle name="T_SUPOR2806-2_Du toan mau 11-2007_General Quotation 5-1-2008 7" xfId="39408"/>
    <cellStyle name="T_SUPOR2806-2_Du toan mau 11-2007_General Quotation 5-1-2008 7 2" xfId="39409"/>
    <cellStyle name="T_SUPOR2806-2_Du toan mau 11-2007_General Quotation 5-1-2008 8" xfId="31643"/>
    <cellStyle name="T_SUPOR2806-2_Du toan mau 11-2007_General Quotation 5-1-2008 8 2" xfId="39410"/>
    <cellStyle name="T_SUPOR2806-2_Du toan mau 11-2007_General Quotation 5-1-2008 9" xfId="39411"/>
    <cellStyle name="T_SUPOR2806-2_Du toan mau 11-2007_General Quotation 5-1-2008 9 2" xfId="39412"/>
    <cellStyle name="T_SUPOR2806-2_Du toan mau 11-2007_HUNG" xfId="39413"/>
    <cellStyle name="T_SUPOR2806-2_Du toan mau 11-2007_HUNG 10" xfId="39414"/>
    <cellStyle name="T_SUPOR2806-2_Du toan mau 11-2007_HUNG 10 2" xfId="39415"/>
    <cellStyle name="T_SUPOR2806-2_Du toan mau 11-2007_HUNG 11" xfId="31586"/>
    <cellStyle name="T_SUPOR2806-2_Du toan mau 11-2007_HUNG 11 2" xfId="39416"/>
    <cellStyle name="T_SUPOR2806-2_Du toan mau 11-2007_HUNG 2" xfId="28330"/>
    <cellStyle name="T_SUPOR2806-2_Du toan mau 11-2007_HUNG 2 2" xfId="28332"/>
    <cellStyle name="T_SUPOR2806-2_Du toan mau 11-2007_HUNG 2 2 2" xfId="30639"/>
    <cellStyle name="T_SUPOR2806-2_Du toan mau 11-2007_HUNG 2 2 2 2" xfId="14241"/>
    <cellStyle name="T_SUPOR2806-2_Du toan mau 11-2007_HUNG 2 2 3" xfId="22305"/>
    <cellStyle name="T_SUPOR2806-2_Du toan mau 11-2007_HUNG 2 2 3 2" xfId="14271"/>
    <cellStyle name="T_SUPOR2806-2_Du toan mau 11-2007_HUNG 2 2 4" xfId="22308"/>
    <cellStyle name="T_SUPOR2806-2_Du toan mau 11-2007_HUNG 2 2 4 2" xfId="14288"/>
    <cellStyle name="T_SUPOR2806-2_Du toan mau 11-2007_HUNG 2 2 5" xfId="22312"/>
    <cellStyle name="T_SUPOR2806-2_Du toan mau 11-2007_HUNG 2 2 5 2" xfId="8151"/>
    <cellStyle name="T_SUPOR2806-2_Du toan mau 11-2007_HUNG 2 2 6" xfId="22315"/>
    <cellStyle name="T_SUPOR2806-2_Du toan mau 11-2007_HUNG 2 2 6 2" xfId="22318"/>
    <cellStyle name="T_SUPOR2806-2_Du toan mau 11-2007_HUNG 2 2 7" xfId="39417"/>
    <cellStyle name="T_SUPOR2806-2_Du toan mau 11-2007_HUNG 2 3" xfId="30642"/>
    <cellStyle name="T_SUPOR2806-2_Du toan mau 11-2007_HUNG 2 3 2" xfId="34502"/>
    <cellStyle name="T_SUPOR2806-2_Du toan mau 11-2007_HUNG 2 3 2 2" xfId="34504"/>
    <cellStyle name="T_SUPOR2806-2_Du toan mau 11-2007_HUNG 2 3 3" xfId="22326"/>
    <cellStyle name="T_SUPOR2806-2_Du toan mau 11-2007_HUNG 2 3 3 2" xfId="34205"/>
    <cellStyle name="T_SUPOR2806-2_Du toan mau 11-2007_HUNG 2 3 4" xfId="2542"/>
    <cellStyle name="T_SUPOR2806-2_Du toan mau 11-2007_HUNG 2 3 4 2" xfId="34225"/>
    <cellStyle name="T_SUPOR2806-2_Du toan mau 11-2007_HUNG 2 3 5" xfId="34506"/>
    <cellStyle name="T_SUPOR2806-2_Du toan mau 11-2007_HUNG 2 3 5 2" xfId="39418"/>
    <cellStyle name="T_SUPOR2806-2_Du toan mau 11-2007_HUNG 2 3 6" xfId="39419"/>
    <cellStyle name="T_SUPOR2806-2_Du toan mau 11-2007_HUNG 2 3 6 2" xfId="39420"/>
    <cellStyle name="T_SUPOR2806-2_Du toan mau 11-2007_HUNG 2 3 7" xfId="39421"/>
    <cellStyle name="T_SUPOR2806-2_Du toan mau 11-2007_HUNG 2 4" xfId="39422"/>
    <cellStyle name="T_SUPOR2806-2_Du toan mau 11-2007_HUNG 2 4 2" xfId="34511"/>
    <cellStyle name="T_SUPOR2806-2_Du toan mau 11-2007_HUNG 2 5" xfId="39423"/>
    <cellStyle name="T_SUPOR2806-2_Du toan mau 11-2007_HUNG 2 5 2" xfId="34520"/>
    <cellStyle name="T_SUPOR2806-2_Du toan mau 11-2007_HUNG 2 6" xfId="39425"/>
    <cellStyle name="T_SUPOR2806-2_Du toan mau 11-2007_HUNG 2 6 2" xfId="39427"/>
    <cellStyle name="T_SUPOR2806-2_Du toan mau 11-2007_HUNG 2 7" xfId="30160"/>
    <cellStyle name="T_SUPOR2806-2_Du toan mau 11-2007_HUNG 2 7 2" xfId="30163"/>
    <cellStyle name="T_SUPOR2806-2_Du toan mau 11-2007_HUNG 2 8" xfId="30166"/>
    <cellStyle name="T_SUPOR2806-2_Du toan mau 11-2007_HUNG 2 8 2" xfId="9204"/>
    <cellStyle name="T_SUPOR2806-2_Du toan mau 11-2007_HUNG 3" xfId="28335"/>
    <cellStyle name="T_SUPOR2806-2_Du toan mau 11-2007_HUNG 3 2" xfId="28337"/>
    <cellStyle name="T_SUPOR2806-2_Du toan mau 11-2007_HUNG 3 2 2" xfId="39429"/>
    <cellStyle name="T_SUPOR2806-2_Du toan mau 11-2007_HUNG 3 2 2 2" xfId="39430"/>
    <cellStyle name="T_SUPOR2806-2_Du toan mau 11-2007_HUNG 3 2 3" xfId="39431"/>
    <cellStyle name="T_SUPOR2806-2_Du toan mau 11-2007_HUNG 3 2 3 2" xfId="39432"/>
    <cellStyle name="T_SUPOR2806-2_Du toan mau 11-2007_HUNG 3 2 4" xfId="8435"/>
    <cellStyle name="T_SUPOR2806-2_Du toan mau 11-2007_HUNG 3 2 4 2" xfId="39433"/>
    <cellStyle name="T_SUPOR2806-2_Du toan mau 11-2007_HUNG 3 2 5" xfId="39434"/>
    <cellStyle name="T_SUPOR2806-2_Du toan mau 11-2007_HUNG 3 2 5 2" xfId="2955"/>
    <cellStyle name="T_SUPOR2806-2_Du toan mau 11-2007_HUNG 3 2 6" xfId="39435"/>
    <cellStyle name="T_SUPOR2806-2_Du toan mau 11-2007_HUNG 3 2 6 2" xfId="39436"/>
    <cellStyle name="T_SUPOR2806-2_Du toan mau 11-2007_HUNG 3 2 7" xfId="3131"/>
    <cellStyle name="T_SUPOR2806-2_Du toan mau 11-2007_HUNG 3 3" xfId="39437"/>
    <cellStyle name="T_SUPOR2806-2_Du toan mau 11-2007_HUNG 3 3 2" xfId="39438"/>
    <cellStyle name="T_SUPOR2806-2_Du toan mau 11-2007_HUNG 3 3 2 2" xfId="11676"/>
    <cellStyle name="T_SUPOR2806-2_Du toan mau 11-2007_HUNG 3 3 3" xfId="39439"/>
    <cellStyle name="T_SUPOR2806-2_Du toan mau 11-2007_HUNG 3 3 3 2" xfId="39440"/>
    <cellStyle name="T_SUPOR2806-2_Du toan mau 11-2007_HUNG 3 3 4" xfId="2735"/>
    <cellStyle name="T_SUPOR2806-2_Du toan mau 11-2007_HUNG 3 3 4 2" xfId="23847"/>
    <cellStyle name="T_SUPOR2806-2_Du toan mau 11-2007_HUNG 3 3 5" xfId="5002"/>
    <cellStyle name="T_SUPOR2806-2_Du toan mau 11-2007_HUNG 3 3 5 2" xfId="23858"/>
    <cellStyle name="T_SUPOR2806-2_Du toan mau 11-2007_HUNG 3 3 6" xfId="39441"/>
    <cellStyle name="T_SUPOR2806-2_Du toan mau 11-2007_HUNG 3 3 6 2" xfId="12346"/>
    <cellStyle name="T_SUPOR2806-2_Du toan mau 11-2007_HUNG 3 3 7" xfId="32183"/>
    <cellStyle name="T_SUPOR2806-2_Du toan mau 11-2007_HUNG 3 4" xfId="39442"/>
    <cellStyle name="T_SUPOR2806-2_Du toan mau 11-2007_HUNG 3 4 2" xfId="7098"/>
    <cellStyle name="T_SUPOR2806-2_Du toan mau 11-2007_HUNG 3 5" xfId="5842"/>
    <cellStyle name="T_SUPOR2806-2_Du toan mau 11-2007_HUNG 3 5 2" xfId="39443"/>
    <cellStyle name="T_SUPOR2806-2_Du toan mau 11-2007_HUNG 3 6" xfId="39444"/>
    <cellStyle name="T_SUPOR2806-2_Du toan mau 11-2007_HUNG 3 6 2" xfId="39445"/>
    <cellStyle name="T_SUPOR2806-2_Du toan mau 11-2007_HUNG 3 7" xfId="30177"/>
    <cellStyle name="T_SUPOR2806-2_Du toan mau 11-2007_HUNG 3 7 2" xfId="39446"/>
    <cellStyle name="T_SUPOR2806-2_Du toan mau 11-2007_HUNG 3 8" xfId="39447"/>
    <cellStyle name="T_SUPOR2806-2_Du toan mau 11-2007_HUNG 3 8 2" xfId="3961"/>
    <cellStyle name="T_SUPOR2806-2_Du toan mau 11-2007_HUNG 4" xfId="14678"/>
    <cellStyle name="T_SUPOR2806-2_Du toan mau 11-2007_HUNG 4 2" xfId="39448"/>
    <cellStyle name="T_SUPOR2806-2_Du toan mau 11-2007_HUNG 4 2 2" xfId="39449"/>
    <cellStyle name="T_SUPOR2806-2_Du toan mau 11-2007_HUNG 4 3" xfId="39450"/>
    <cellStyle name="T_SUPOR2806-2_Du toan mau 11-2007_HUNG 4 3 2" xfId="39451"/>
    <cellStyle name="T_SUPOR2806-2_Du toan mau 11-2007_HUNG 4 4" xfId="39452"/>
    <cellStyle name="T_SUPOR2806-2_Du toan mau 11-2007_HUNG 4 4 2" xfId="6422"/>
    <cellStyle name="T_SUPOR2806-2_Du toan mau 11-2007_HUNG 4 5" xfId="39453"/>
    <cellStyle name="T_SUPOR2806-2_Du toan mau 11-2007_HUNG 4 5 2" xfId="39455"/>
    <cellStyle name="T_SUPOR2806-2_Du toan mau 11-2007_HUNG 4 6" xfId="39456"/>
    <cellStyle name="T_SUPOR2806-2_Du toan mau 11-2007_HUNG 4 6 2" xfId="39457"/>
    <cellStyle name="T_SUPOR2806-2_Du toan mau 11-2007_HUNG 4 7" xfId="30180"/>
    <cellStyle name="T_SUPOR2806-2_Du toan mau 11-2007_HUNG 5" xfId="16314"/>
    <cellStyle name="T_SUPOR2806-2_Du toan mau 11-2007_HUNG 5 2" xfId="24814"/>
    <cellStyle name="T_SUPOR2806-2_Du toan mau 11-2007_HUNG 5 2 2" xfId="6022"/>
    <cellStyle name="T_SUPOR2806-2_Du toan mau 11-2007_HUNG 5 3" xfId="24816"/>
    <cellStyle name="T_SUPOR2806-2_Du toan mau 11-2007_HUNG 5 3 2" xfId="23680"/>
    <cellStyle name="T_SUPOR2806-2_Du toan mau 11-2007_HUNG 5 4" xfId="24819"/>
    <cellStyle name="T_SUPOR2806-2_Du toan mau 11-2007_HUNG 5 4 2" xfId="24822"/>
    <cellStyle name="T_SUPOR2806-2_Du toan mau 11-2007_HUNG 5 5" xfId="21607"/>
    <cellStyle name="T_SUPOR2806-2_Du toan mau 11-2007_HUNG 5 5 2" xfId="24825"/>
    <cellStyle name="T_SUPOR2806-2_Du toan mau 11-2007_HUNG 5 6" xfId="24827"/>
    <cellStyle name="T_SUPOR2806-2_Du toan mau 11-2007_HUNG 5 6 2" xfId="24829"/>
    <cellStyle name="T_SUPOR2806-2_Du toan mau 11-2007_HUNG 5 7" xfId="3682"/>
    <cellStyle name="T_SUPOR2806-2_Du toan mau 11-2007_HUNG 6" xfId="13301"/>
    <cellStyle name="T_SUPOR2806-2_Du toan mau 11-2007_HUNG 6 2" xfId="13307"/>
    <cellStyle name="T_SUPOR2806-2_Du toan mau 11-2007_HUNG 6 2 2" xfId="19729"/>
    <cellStyle name="T_SUPOR2806-2_Du toan mau 11-2007_HUNG 6 3" xfId="13313"/>
    <cellStyle name="T_SUPOR2806-2_Du toan mau 11-2007_HUNG 6 3 2" xfId="24831"/>
    <cellStyle name="T_SUPOR2806-2_Du toan mau 11-2007_HUNG 6 4" xfId="24833"/>
    <cellStyle name="T_SUPOR2806-2_Du toan mau 11-2007_HUNG 6 4 2" xfId="4126"/>
    <cellStyle name="T_SUPOR2806-2_Du toan mau 11-2007_HUNG 6 5" xfId="21614"/>
    <cellStyle name="T_SUPOR2806-2_Du toan mau 11-2007_HUNG 6 5 2" xfId="24835"/>
    <cellStyle name="T_SUPOR2806-2_Du toan mau 11-2007_HUNG 6 6" xfId="24837"/>
    <cellStyle name="T_SUPOR2806-2_Du toan mau 11-2007_HUNG 6 6 2" xfId="24839"/>
    <cellStyle name="T_SUPOR2806-2_Du toan mau 11-2007_HUNG 6 7" xfId="24841"/>
    <cellStyle name="T_SUPOR2806-2_Du toan mau 11-2007_HUNG 7" xfId="24844"/>
    <cellStyle name="T_SUPOR2806-2_Du toan mau 11-2007_HUNG 7 2" xfId="24846"/>
    <cellStyle name="T_SUPOR2806-2_Du toan mau 11-2007_HUNG 8" xfId="24850"/>
    <cellStyle name="T_SUPOR2806-2_Du toan mau 11-2007_HUNG 8 2" xfId="24852"/>
    <cellStyle name="T_SUPOR2806-2_Du toan mau 11-2007_HUNG 9" xfId="19961"/>
    <cellStyle name="T_SUPOR2806-2_Du toan mau 11-2007_HUNG 9 2" xfId="24856"/>
    <cellStyle name="T_SUPOR2806-2_Du toan mau 11-2007_HUNG_05. 080428- BOQ - Main construction(05May, 2008) Tai" xfId="39458"/>
    <cellStyle name="T_SUPOR2806-2_Du toan mau 11-2007_HUNG_05. 080428- BOQ - Main construction(05May, 2008) Tai 10" xfId="18149"/>
    <cellStyle name="T_SUPOR2806-2_Du toan mau 11-2007_HUNG_05. 080428- BOQ - Main construction(05May, 2008) Tai 10 2" xfId="23476"/>
    <cellStyle name="T_SUPOR2806-2_Du toan mau 11-2007_HUNG_05. 080428- BOQ - Main construction(05May, 2008) Tai 11" xfId="23479"/>
    <cellStyle name="T_SUPOR2806-2_Du toan mau 11-2007_HUNG_05. 080428- BOQ - Main construction(05May, 2008) Tai 11 2" xfId="23483"/>
    <cellStyle name="T_SUPOR2806-2_Du toan mau 11-2007_HUNG_05. 080428- BOQ - Main construction(05May, 2008) Tai 2" xfId="39459"/>
    <cellStyle name="T_SUPOR2806-2_Du toan mau 11-2007_HUNG_05. 080428- BOQ - Main construction(05May, 2008) Tai 2 2" xfId="39460"/>
    <cellStyle name="T_SUPOR2806-2_Du toan mau 11-2007_HUNG_05. 080428- BOQ - Main construction(05May, 2008) Tai 2 2 2" xfId="38291"/>
    <cellStyle name="T_SUPOR2806-2_Du toan mau 11-2007_HUNG_05. 080428- BOQ - Main construction(05May, 2008) Tai 2 2 2 2" xfId="2620"/>
    <cellStyle name="T_SUPOR2806-2_Du toan mau 11-2007_HUNG_05. 080428- BOQ - Main construction(05May, 2008) Tai 2 2 3" xfId="38293"/>
    <cellStyle name="T_SUPOR2806-2_Du toan mau 11-2007_HUNG_05. 080428- BOQ - Main construction(05May, 2008) Tai 2 2 3 2" xfId="39461"/>
    <cellStyle name="T_SUPOR2806-2_Du toan mau 11-2007_HUNG_05. 080428- BOQ - Main construction(05May, 2008) Tai 2 2 4" xfId="39462"/>
    <cellStyle name="T_SUPOR2806-2_Du toan mau 11-2007_HUNG_05. 080428- BOQ - Main construction(05May, 2008) Tai 2 2 4 2" xfId="39463"/>
    <cellStyle name="T_SUPOR2806-2_Du toan mau 11-2007_HUNG_05. 080428- BOQ - Main construction(05May, 2008) Tai 2 2 5" xfId="39464"/>
    <cellStyle name="T_SUPOR2806-2_Du toan mau 11-2007_HUNG_05. 080428- BOQ - Main construction(05May, 2008) Tai 2 2 5 2" xfId="39465"/>
    <cellStyle name="T_SUPOR2806-2_Du toan mau 11-2007_HUNG_05. 080428- BOQ - Main construction(05May, 2008) Tai 2 2 6" xfId="39466"/>
    <cellStyle name="T_SUPOR2806-2_Du toan mau 11-2007_HUNG_05. 080428- BOQ - Main construction(05May, 2008) Tai 2 2 6 2" xfId="39467"/>
    <cellStyle name="T_SUPOR2806-2_Du toan mau 11-2007_HUNG_05. 080428- BOQ - Main construction(05May, 2008) Tai 2 2 7" xfId="39468"/>
    <cellStyle name="T_SUPOR2806-2_Du toan mau 11-2007_HUNG_05. 080428- BOQ - Main construction(05May, 2008) Tai 2 3" xfId="8236"/>
    <cellStyle name="T_SUPOR2806-2_Du toan mau 11-2007_HUNG_05. 080428- BOQ - Main construction(05May, 2008) Tai 2 3 2" xfId="39469"/>
    <cellStyle name="T_SUPOR2806-2_Du toan mau 11-2007_HUNG_05. 080428- BOQ - Main construction(05May, 2008) Tai 2 3 2 2" xfId="39470"/>
    <cellStyle name="T_SUPOR2806-2_Du toan mau 11-2007_HUNG_05. 080428- BOQ - Main construction(05May, 2008) Tai 2 3 3" xfId="39471"/>
    <cellStyle name="T_SUPOR2806-2_Du toan mau 11-2007_HUNG_05. 080428- BOQ - Main construction(05May, 2008) Tai 2 3 3 2" xfId="39472"/>
    <cellStyle name="T_SUPOR2806-2_Du toan mau 11-2007_HUNG_05. 080428- BOQ - Main construction(05May, 2008) Tai 2 3 4" xfId="39473"/>
    <cellStyle name="T_SUPOR2806-2_Du toan mau 11-2007_HUNG_05. 080428- BOQ - Main construction(05May, 2008) Tai 2 3 4 2" xfId="39474"/>
    <cellStyle name="T_SUPOR2806-2_Du toan mau 11-2007_HUNG_05. 080428- BOQ - Main construction(05May, 2008) Tai 2 3 5" xfId="39475"/>
    <cellStyle name="T_SUPOR2806-2_Du toan mau 11-2007_HUNG_05. 080428- BOQ - Main construction(05May, 2008) Tai 2 3 5 2" xfId="39476"/>
    <cellStyle name="T_SUPOR2806-2_Du toan mau 11-2007_HUNG_05. 080428- BOQ - Main construction(05May, 2008) Tai 2 3 6" xfId="39477"/>
    <cellStyle name="T_SUPOR2806-2_Du toan mau 11-2007_HUNG_05. 080428- BOQ - Main construction(05May, 2008) Tai 2 3 6 2" xfId="39478"/>
    <cellStyle name="T_SUPOR2806-2_Du toan mau 11-2007_HUNG_05. 080428- BOQ - Main construction(05May, 2008) Tai 2 3 7" xfId="39479"/>
    <cellStyle name="T_SUPOR2806-2_Du toan mau 11-2007_HUNG_05. 080428- BOQ - Main construction(05May, 2008) Tai 2 4" xfId="39480"/>
    <cellStyle name="T_SUPOR2806-2_Du toan mau 11-2007_HUNG_05. 080428- BOQ - Main construction(05May, 2008) Tai 2 4 2" xfId="39481"/>
    <cellStyle name="T_SUPOR2806-2_Du toan mau 11-2007_HUNG_05. 080428- BOQ - Main construction(05May, 2008) Tai 2 5" xfId="39482"/>
    <cellStyle name="T_SUPOR2806-2_Du toan mau 11-2007_HUNG_05. 080428- BOQ - Main construction(05May, 2008) Tai 2 5 2" xfId="39484"/>
    <cellStyle name="T_SUPOR2806-2_Du toan mau 11-2007_HUNG_05. 080428- BOQ - Main construction(05May, 2008) Tai 2 6" xfId="1372"/>
    <cellStyle name="T_SUPOR2806-2_Du toan mau 11-2007_HUNG_05. 080428- BOQ - Main construction(05May, 2008) Tai 2 6 2" xfId="31805"/>
    <cellStyle name="T_SUPOR2806-2_Du toan mau 11-2007_HUNG_05. 080428- BOQ - Main construction(05May, 2008) Tai 2 7" xfId="17878"/>
    <cellStyle name="T_SUPOR2806-2_Du toan mau 11-2007_HUNG_05. 080428- BOQ - Main construction(05May, 2008) Tai 2 7 2" xfId="31815"/>
    <cellStyle name="T_SUPOR2806-2_Du toan mau 11-2007_HUNG_05. 080428- BOQ - Main construction(05May, 2008) Tai 2 8" xfId="39485"/>
    <cellStyle name="T_SUPOR2806-2_Du toan mau 11-2007_HUNG_05. 080428- BOQ - Main construction(05May, 2008) Tai 2 8 2" xfId="39486"/>
    <cellStyle name="T_SUPOR2806-2_Du toan mau 11-2007_HUNG_05. 080428- BOQ - Main construction(05May, 2008) Tai 3" xfId="39487"/>
    <cellStyle name="T_SUPOR2806-2_Du toan mau 11-2007_HUNG_05. 080428- BOQ - Main construction(05May, 2008) Tai 3 2" xfId="39488"/>
    <cellStyle name="T_SUPOR2806-2_Du toan mau 11-2007_HUNG_05. 080428- BOQ - Main construction(05May, 2008) Tai 3 2 2" xfId="39489"/>
    <cellStyle name="T_SUPOR2806-2_Du toan mau 11-2007_HUNG_05. 080428- BOQ - Main construction(05May, 2008) Tai 3 2 2 2" xfId="152"/>
    <cellStyle name="T_SUPOR2806-2_Du toan mau 11-2007_HUNG_05. 080428- BOQ - Main construction(05May, 2008) Tai 3 2 3" xfId="39490"/>
    <cellStyle name="T_SUPOR2806-2_Du toan mau 11-2007_HUNG_05. 080428- BOQ - Main construction(05May, 2008) Tai 3 2 3 2" xfId="39491"/>
    <cellStyle name="T_SUPOR2806-2_Du toan mau 11-2007_HUNG_05. 080428- BOQ - Main construction(05May, 2008) Tai 3 2 4" xfId="39492"/>
    <cellStyle name="T_SUPOR2806-2_Du toan mau 11-2007_HUNG_05. 080428- BOQ - Main construction(05May, 2008) Tai 3 2 4 2" xfId="39493"/>
    <cellStyle name="T_SUPOR2806-2_Du toan mau 11-2007_HUNG_05. 080428- BOQ - Main construction(05May, 2008) Tai 3 2 5" xfId="20226"/>
    <cellStyle name="T_SUPOR2806-2_Du toan mau 11-2007_HUNG_05. 080428- BOQ - Main construction(05May, 2008) Tai 3 2 5 2" xfId="39494"/>
    <cellStyle name="T_SUPOR2806-2_Du toan mau 11-2007_HUNG_05. 080428- BOQ - Main construction(05May, 2008) Tai 3 2 6" xfId="39495"/>
    <cellStyle name="T_SUPOR2806-2_Du toan mau 11-2007_HUNG_05. 080428- BOQ - Main construction(05May, 2008) Tai 3 2 6 2" xfId="39496"/>
    <cellStyle name="T_SUPOR2806-2_Du toan mau 11-2007_HUNG_05. 080428- BOQ - Main construction(05May, 2008) Tai 3 2 7" xfId="39497"/>
    <cellStyle name="T_SUPOR2806-2_Du toan mau 11-2007_HUNG_05. 080428- BOQ - Main construction(05May, 2008) Tai 3 3" xfId="8251"/>
    <cellStyle name="T_SUPOR2806-2_Du toan mau 11-2007_HUNG_05. 080428- BOQ - Main construction(05May, 2008) Tai 3 3 2" xfId="39498"/>
    <cellStyle name="T_SUPOR2806-2_Du toan mau 11-2007_HUNG_05. 080428- BOQ - Main construction(05May, 2008) Tai 3 3 2 2" xfId="39499"/>
    <cellStyle name="T_SUPOR2806-2_Du toan mau 11-2007_HUNG_05. 080428- BOQ - Main construction(05May, 2008) Tai 3 3 3" xfId="39500"/>
    <cellStyle name="T_SUPOR2806-2_Du toan mau 11-2007_HUNG_05. 080428- BOQ - Main construction(05May, 2008) Tai 3 3 3 2" xfId="33553"/>
    <cellStyle name="T_SUPOR2806-2_Du toan mau 11-2007_HUNG_05. 080428- BOQ - Main construction(05May, 2008) Tai 3 3 4" xfId="39501"/>
    <cellStyle name="T_SUPOR2806-2_Du toan mau 11-2007_HUNG_05. 080428- BOQ - Main construction(05May, 2008) Tai 3 3 4 2" xfId="39502"/>
    <cellStyle name="T_SUPOR2806-2_Du toan mau 11-2007_HUNG_05. 080428- BOQ - Main construction(05May, 2008) Tai 3 3 5" xfId="20231"/>
    <cellStyle name="T_SUPOR2806-2_Du toan mau 11-2007_HUNG_05. 080428- BOQ - Main construction(05May, 2008) Tai 3 3 5 2" xfId="39503"/>
    <cellStyle name="T_SUPOR2806-2_Du toan mau 11-2007_HUNG_05. 080428- BOQ - Main construction(05May, 2008) Tai 3 3 6" xfId="39504"/>
    <cellStyle name="T_SUPOR2806-2_Du toan mau 11-2007_HUNG_05. 080428- BOQ - Main construction(05May, 2008) Tai 3 3 6 2" xfId="39505"/>
    <cellStyle name="T_SUPOR2806-2_Du toan mau 11-2007_HUNG_05. 080428- BOQ - Main construction(05May, 2008) Tai 3 3 7" xfId="39506"/>
    <cellStyle name="T_SUPOR2806-2_Du toan mau 11-2007_HUNG_05. 080428- BOQ - Main construction(05May, 2008) Tai 3 4" xfId="34673"/>
    <cellStyle name="T_SUPOR2806-2_Du toan mau 11-2007_HUNG_05. 080428- BOQ - Main construction(05May, 2008) Tai 3 4 2" xfId="39507"/>
    <cellStyle name="T_SUPOR2806-2_Du toan mau 11-2007_HUNG_05. 080428- BOQ - Main construction(05May, 2008) Tai 3 5" xfId="39508"/>
    <cellStyle name="T_SUPOR2806-2_Du toan mau 11-2007_HUNG_05. 080428- BOQ - Main construction(05May, 2008) Tai 3 5 2" xfId="39510"/>
    <cellStyle name="T_SUPOR2806-2_Du toan mau 11-2007_HUNG_05. 080428- BOQ - Main construction(05May, 2008) Tai 3 6" xfId="8801"/>
    <cellStyle name="T_SUPOR2806-2_Du toan mau 11-2007_HUNG_05. 080428- BOQ - Main construction(05May, 2008) Tai 3 6 2" xfId="39511"/>
    <cellStyle name="T_SUPOR2806-2_Du toan mau 11-2007_HUNG_05. 080428- BOQ - Main construction(05May, 2008) Tai 3 7" xfId="17882"/>
    <cellStyle name="T_SUPOR2806-2_Du toan mau 11-2007_HUNG_05. 080428- BOQ - Main construction(05May, 2008) Tai 3 7 2" xfId="39512"/>
    <cellStyle name="T_SUPOR2806-2_Du toan mau 11-2007_HUNG_05. 080428- BOQ - Main construction(05May, 2008) Tai 3 8" xfId="39513"/>
    <cellStyle name="T_SUPOR2806-2_Du toan mau 11-2007_HUNG_05. 080428- BOQ - Main construction(05May, 2008) Tai 3 8 2" xfId="39514"/>
    <cellStyle name="T_SUPOR2806-2_Du toan mau 11-2007_HUNG_05. 080428- BOQ - Main construction(05May, 2008) Tai 4" xfId="39515"/>
    <cellStyle name="T_SUPOR2806-2_Du toan mau 11-2007_HUNG_05. 080428- BOQ - Main construction(05May, 2008) Tai 4 2" xfId="39517"/>
    <cellStyle name="T_SUPOR2806-2_Du toan mau 11-2007_HUNG_05. 080428- BOQ - Main construction(05May, 2008) Tai 4 2 2" xfId="39519"/>
    <cellStyle name="T_SUPOR2806-2_Du toan mau 11-2007_HUNG_05. 080428- BOQ - Main construction(05May, 2008) Tai 4 3" xfId="8266"/>
    <cellStyle name="T_SUPOR2806-2_Du toan mau 11-2007_HUNG_05. 080428- BOQ - Main construction(05May, 2008) Tai 4 3 2" xfId="39521"/>
    <cellStyle name="T_SUPOR2806-2_Du toan mau 11-2007_HUNG_05. 080428- BOQ - Main construction(05May, 2008) Tai 4 4" xfId="34675"/>
    <cellStyle name="T_SUPOR2806-2_Du toan mau 11-2007_HUNG_05. 080428- BOQ - Main construction(05May, 2008) Tai 4 4 2" xfId="39523"/>
    <cellStyle name="T_SUPOR2806-2_Du toan mau 11-2007_HUNG_05. 080428- BOQ - Main construction(05May, 2008) Tai 4 5" xfId="39525"/>
    <cellStyle name="T_SUPOR2806-2_Du toan mau 11-2007_HUNG_05. 080428- BOQ - Main construction(05May, 2008) Tai 4 5 2" xfId="39528"/>
    <cellStyle name="T_SUPOR2806-2_Du toan mau 11-2007_HUNG_05. 080428- BOQ - Main construction(05May, 2008) Tai 4 6" xfId="8813"/>
    <cellStyle name="T_SUPOR2806-2_Du toan mau 11-2007_HUNG_05. 080428- BOQ - Main construction(05May, 2008) Tai 4 6 2" xfId="39530"/>
    <cellStyle name="T_SUPOR2806-2_Du toan mau 11-2007_HUNG_05. 080428- BOQ - Main construction(05May, 2008) Tai 4 7" xfId="17888"/>
    <cellStyle name="T_SUPOR2806-2_Du toan mau 11-2007_HUNG_05. 080428- BOQ - Main construction(05May, 2008) Tai 5" xfId="39532"/>
    <cellStyle name="T_SUPOR2806-2_Du toan mau 11-2007_HUNG_05. 080428- BOQ - Main construction(05May, 2008) Tai 5 2" xfId="39534"/>
    <cellStyle name="T_SUPOR2806-2_Du toan mau 11-2007_HUNG_05. 080428- BOQ - Main construction(05May, 2008) Tai 5 2 2" xfId="25711"/>
    <cellStyle name="T_SUPOR2806-2_Du toan mau 11-2007_HUNG_05. 080428- BOQ - Main construction(05May, 2008) Tai 5 3" xfId="8283"/>
    <cellStyle name="T_SUPOR2806-2_Du toan mau 11-2007_HUNG_05. 080428- BOQ - Main construction(05May, 2008) Tai 5 3 2" xfId="25749"/>
    <cellStyle name="T_SUPOR2806-2_Du toan mau 11-2007_HUNG_05. 080428- BOQ - Main construction(05May, 2008) Tai 5 4" xfId="39536"/>
    <cellStyle name="T_SUPOR2806-2_Du toan mau 11-2007_HUNG_05. 080428- BOQ - Main construction(05May, 2008) Tai 5 4 2" xfId="25777"/>
    <cellStyle name="T_SUPOR2806-2_Du toan mau 11-2007_HUNG_05. 080428- BOQ - Main construction(05May, 2008) Tai 5 5" xfId="39538"/>
    <cellStyle name="T_SUPOR2806-2_Du toan mau 11-2007_HUNG_05. 080428- BOQ - Main construction(05May, 2008) Tai 5 5 2" xfId="25793"/>
    <cellStyle name="T_SUPOR2806-2_Du toan mau 11-2007_HUNG_05. 080428- BOQ - Main construction(05May, 2008) Tai 5 6" xfId="8824"/>
    <cellStyle name="T_SUPOR2806-2_Du toan mau 11-2007_HUNG_05. 080428- BOQ - Main construction(05May, 2008) Tai 5 6 2" xfId="25809"/>
    <cellStyle name="T_SUPOR2806-2_Du toan mau 11-2007_HUNG_05. 080428- BOQ - Main construction(05May, 2008) Tai 5 7" xfId="39541"/>
    <cellStyle name="T_SUPOR2806-2_Du toan mau 11-2007_HUNG_05. 080428- BOQ - Main construction(05May, 2008) Tai 6" xfId="38899"/>
    <cellStyle name="T_SUPOR2806-2_Du toan mau 11-2007_HUNG_05. 080428- BOQ - Main construction(05May, 2008) Tai 6 2" xfId="5093"/>
    <cellStyle name="T_SUPOR2806-2_Du toan mau 11-2007_HUNG_05. 080428- BOQ - Main construction(05May, 2008) Tai 6 2 2" xfId="39543"/>
    <cellStyle name="T_SUPOR2806-2_Du toan mau 11-2007_HUNG_05. 080428- BOQ - Main construction(05May, 2008) Tai 6 3" xfId="3507"/>
    <cellStyle name="T_SUPOR2806-2_Du toan mau 11-2007_HUNG_05. 080428- BOQ - Main construction(05May, 2008) Tai 6 3 2" xfId="39545"/>
    <cellStyle name="T_SUPOR2806-2_Du toan mau 11-2007_HUNG_05. 080428- BOQ - Main construction(05May, 2008) Tai 6 4" xfId="39547"/>
    <cellStyle name="T_SUPOR2806-2_Du toan mau 11-2007_HUNG_05. 080428- BOQ - Main construction(05May, 2008) Tai 6 4 2" xfId="4912"/>
    <cellStyle name="T_SUPOR2806-2_Du toan mau 11-2007_HUNG_05. 080428- BOQ - Main construction(05May, 2008) Tai 6 5" xfId="39549"/>
    <cellStyle name="T_SUPOR2806-2_Du toan mau 11-2007_HUNG_05. 080428- BOQ - Main construction(05May, 2008) Tai 6 5 2" xfId="39552"/>
    <cellStyle name="T_SUPOR2806-2_Du toan mau 11-2007_HUNG_05. 080428- BOQ - Main construction(05May, 2008) Tai 6 6" xfId="8834"/>
    <cellStyle name="T_SUPOR2806-2_Du toan mau 11-2007_HUNG_05. 080428- BOQ - Main construction(05May, 2008) Tai 6 6 2" xfId="39554"/>
    <cellStyle name="T_SUPOR2806-2_Du toan mau 11-2007_HUNG_05. 080428- BOQ - Main construction(05May, 2008) Tai 6 7" xfId="22706"/>
    <cellStyle name="T_SUPOR2806-2_Du toan mau 11-2007_HUNG_05. 080428- BOQ - Main construction(05May, 2008) Tai 7" xfId="39556"/>
    <cellStyle name="T_SUPOR2806-2_Du toan mau 11-2007_HUNG_05. 080428- BOQ - Main construction(05May, 2008) Tai 7 2" xfId="39558"/>
    <cellStyle name="T_SUPOR2806-2_Du toan mau 11-2007_HUNG_05. 080428- BOQ - Main construction(05May, 2008) Tai 8" xfId="39560"/>
    <cellStyle name="T_SUPOR2806-2_Du toan mau 11-2007_HUNG_05. 080428- BOQ - Main construction(05May, 2008) Tai 8 2" xfId="35791"/>
    <cellStyle name="T_SUPOR2806-2_Du toan mau 11-2007_HUNG_05. 080428- BOQ - Main construction(05May, 2008) Tai 9" xfId="39562"/>
    <cellStyle name="T_SUPOR2806-2_Du toan mau 11-2007_HUNG_05. 080428- BOQ - Main construction(05May, 2008) Tai 9 2" xfId="35820"/>
    <cellStyle name="T_SUPOR2806-2_Du toan mau 11-2007_HUNG_Addendum- BOQ - Main construction-r.2" xfId="39564"/>
    <cellStyle name="T_SUPOR2806-2_Du toan mau 11-2007_HUNG_Addendum- BOQ - Main construction-r.2 10" xfId="6499"/>
    <cellStyle name="T_SUPOR2806-2_Du toan mau 11-2007_HUNG_Addendum- BOQ - Main construction-r.2 10 2" xfId="39565"/>
    <cellStyle name="T_SUPOR2806-2_Du toan mau 11-2007_HUNG_Addendum- BOQ - Main construction-r.2 11" xfId="39566"/>
    <cellStyle name="T_SUPOR2806-2_Du toan mau 11-2007_HUNG_Addendum- BOQ - Main construction-r.2 11 2" xfId="39567"/>
    <cellStyle name="T_SUPOR2806-2_Du toan mau 11-2007_HUNG_Addendum- BOQ - Main construction-r.2 2" xfId="26937"/>
    <cellStyle name="T_SUPOR2806-2_Du toan mau 11-2007_HUNG_Addendum- BOQ - Main construction-r.2 2 2" xfId="26940"/>
    <cellStyle name="T_SUPOR2806-2_Du toan mau 11-2007_HUNG_Addendum- BOQ - Main construction-r.2 2 2 2" xfId="26942"/>
    <cellStyle name="T_SUPOR2806-2_Du toan mau 11-2007_HUNG_Addendum- BOQ - Main construction-r.2 2 2 2 2" xfId="26945"/>
    <cellStyle name="T_SUPOR2806-2_Du toan mau 11-2007_HUNG_Addendum- BOQ - Main construction-r.2 2 2 3" xfId="26949"/>
    <cellStyle name="T_SUPOR2806-2_Du toan mau 11-2007_HUNG_Addendum- BOQ - Main construction-r.2 2 2 3 2" xfId="26952"/>
    <cellStyle name="T_SUPOR2806-2_Du toan mau 11-2007_HUNG_Addendum- BOQ - Main construction-r.2 2 2 4" xfId="26954"/>
    <cellStyle name="T_SUPOR2806-2_Du toan mau 11-2007_HUNG_Addendum- BOQ - Main construction-r.2 2 2 4 2" xfId="20218"/>
    <cellStyle name="T_SUPOR2806-2_Du toan mau 11-2007_HUNG_Addendum- BOQ - Main construction-r.2 2 2 5" xfId="26956"/>
    <cellStyle name="T_SUPOR2806-2_Du toan mau 11-2007_HUNG_Addendum- BOQ - Main construction-r.2 2 2 5 2" xfId="26958"/>
    <cellStyle name="T_SUPOR2806-2_Du toan mau 11-2007_HUNG_Addendum- BOQ - Main construction-r.2 2 2 6" xfId="26960"/>
    <cellStyle name="T_SUPOR2806-2_Du toan mau 11-2007_HUNG_Addendum- BOQ - Main construction-r.2 2 2 6 2" xfId="26962"/>
    <cellStyle name="T_SUPOR2806-2_Du toan mau 11-2007_HUNG_Addendum- BOQ - Main construction-r.2 2 2 7" xfId="26964"/>
    <cellStyle name="T_SUPOR2806-2_Du toan mau 11-2007_HUNG_Addendum- BOQ - Main construction-r.2 2 3" xfId="21735"/>
    <cellStyle name="T_SUPOR2806-2_Du toan mau 11-2007_HUNG_Addendum- BOQ - Main construction-r.2 2 3 2" xfId="26966"/>
    <cellStyle name="T_SUPOR2806-2_Du toan mau 11-2007_HUNG_Addendum- BOQ - Main construction-r.2 2 3 2 2" xfId="5294"/>
    <cellStyle name="T_SUPOR2806-2_Du toan mau 11-2007_HUNG_Addendum- BOQ - Main construction-r.2 2 3 3" xfId="26968"/>
    <cellStyle name="T_SUPOR2806-2_Du toan mau 11-2007_HUNG_Addendum- BOQ - Main construction-r.2 2 3 3 2" xfId="26970"/>
    <cellStyle name="T_SUPOR2806-2_Du toan mau 11-2007_HUNG_Addendum- BOQ - Main construction-r.2 2 3 4" xfId="26972"/>
    <cellStyle name="T_SUPOR2806-2_Du toan mau 11-2007_HUNG_Addendum- BOQ - Main construction-r.2 2 3 4 2" xfId="26974"/>
    <cellStyle name="T_SUPOR2806-2_Du toan mau 11-2007_HUNG_Addendum- BOQ - Main construction-r.2 2 3 5" xfId="26976"/>
    <cellStyle name="T_SUPOR2806-2_Du toan mau 11-2007_HUNG_Addendum- BOQ - Main construction-r.2 2 3 5 2" xfId="26978"/>
    <cellStyle name="T_SUPOR2806-2_Du toan mau 11-2007_HUNG_Addendum- BOQ - Main construction-r.2 2 3 6" xfId="5704"/>
    <cellStyle name="T_SUPOR2806-2_Du toan mau 11-2007_HUNG_Addendum- BOQ - Main construction-r.2 2 3 6 2" xfId="26981"/>
    <cellStyle name="T_SUPOR2806-2_Du toan mau 11-2007_HUNG_Addendum- BOQ - Main construction-r.2 2 3 7" xfId="6068"/>
    <cellStyle name="T_SUPOR2806-2_Du toan mau 11-2007_HUNG_Addendum- BOQ - Main construction-r.2 2 4" xfId="2931"/>
    <cellStyle name="T_SUPOR2806-2_Du toan mau 11-2007_HUNG_Addendum- BOQ - Main construction-r.2 2 4 2" xfId="26983"/>
    <cellStyle name="T_SUPOR2806-2_Du toan mau 11-2007_HUNG_Addendum- BOQ - Main construction-r.2 2 5" xfId="13801"/>
    <cellStyle name="T_SUPOR2806-2_Du toan mau 11-2007_HUNG_Addendum- BOQ - Main construction-r.2 2 5 2" xfId="17256"/>
    <cellStyle name="T_SUPOR2806-2_Du toan mau 11-2007_HUNG_Addendum- BOQ - Main construction-r.2 2 6" xfId="26985"/>
    <cellStyle name="T_SUPOR2806-2_Du toan mau 11-2007_HUNG_Addendum- BOQ - Main construction-r.2 2 6 2" xfId="26988"/>
    <cellStyle name="T_SUPOR2806-2_Du toan mau 11-2007_HUNG_Addendum- BOQ - Main construction-r.2 2 7" xfId="19244"/>
    <cellStyle name="T_SUPOR2806-2_Du toan mau 11-2007_HUNG_Addendum- BOQ - Main construction-r.2 2 7 2" xfId="18214"/>
    <cellStyle name="T_SUPOR2806-2_Du toan mau 11-2007_HUNG_Addendum- BOQ - Main construction-r.2 2 8" xfId="26991"/>
    <cellStyle name="T_SUPOR2806-2_Du toan mau 11-2007_HUNG_Addendum- BOQ - Main construction-r.2 2 8 2" xfId="26994"/>
    <cellStyle name="T_SUPOR2806-2_Du toan mau 11-2007_HUNG_Addendum- BOQ - Main construction-r.2 3" xfId="26997"/>
    <cellStyle name="T_SUPOR2806-2_Du toan mau 11-2007_HUNG_Addendum- BOQ - Main construction-r.2 3 2" xfId="26999"/>
    <cellStyle name="T_SUPOR2806-2_Du toan mau 11-2007_HUNG_Addendum- BOQ - Main construction-r.2 3 2 2" xfId="27001"/>
    <cellStyle name="T_SUPOR2806-2_Du toan mau 11-2007_HUNG_Addendum- BOQ - Main construction-r.2 3 2 2 2" xfId="22223"/>
    <cellStyle name="T_SUPOR2806-2_Du toan mau 11-2007_HUNG_Addendum- BOQ - Main construction-r.2 3 2 3" xfId="39568"/>
    <cellStyle name="T_SUPOR2806-2_Du toan mau 11-2007_HUNG_Addendum- BOQ - Main construction-r.2 3 2 3 2" xfId="22264"/>
    <cellStyle name="T_SUPOR2806-2_Du toan mau 11-2007_HUNG_Addendum- BOQ - Main construction-r.2 3 2 4" xfId="39569"/>
    <cellStyle name="T_SUPOR2806-2_Du toan mau 11-2007_HUNG_Addendum- BOQ - Main construction-r.2 3 2 4 2" xfId="39570"/>
    <cellStyle name="T_SUPOR2806-2_Du toan mau 11-2007_HUNG_Addendum- BOQ - Main construction-r.2 3 2 5" xfId="39571"/>
    <cellStyle name="T_SUPOR2806-2_Du toan mau 11-2007_HUNG_Addendum- BOQ - Main construction-r.2 3 2 5 2" xfId="39572"/>
    <cellStyle name="T_SUPOR2806-2_Du toan mau 11-2007_HUNG_Addendum- BOQ - Main construction-r.2 3 2 6" xfId="39573"/>
    <cellStyle name="T_SUPOR2806-2_Du toan mau 11-2007_HUNG_Addendum- BOQ - Main construction-r.2 3 2 6 2" xfId="19619"/>
    <cellStyle name="T_SUPOR2806-2_Du toan mau 11-2007_HUNG_Addendum- BOQ - Main construction-r.2 3 2 7" xfId="39574"/>
    <cellStyle name="T_SUPOR2806-2_Du toan mau 11-2007_HUNG_Addendum- BOQ - Main construction-r.2 3 3" xfId="14971"/>
    <cellStyle name="T_SUPOR2806-2_Du toan mau 11-2007_HUNG_Addendum- BOQ - Main construction-r.2 3 3 2" xfId="27003"/>
    <cellStyle name="T_SUPOR2806-2_Du toan mau 11-2007_HUNG_Addendum- BOQ - Main construction-r.2 3 3 2 2" xfId="36014"/>
    <cellStyle name="T_SUPOR2806-2_Du toan mau 11-2007_HUNG_Addendum- BOQ - Main construction-r.2 3 3 3" xfId="39575"/>
    <cellStyle name="T_SUPOR2806-2_Du toan mau 11-2007_HUNG_Addendum- BOQ - Main construction-r.2 3 3 3 2" xfId="36035"/>
    <cellStyle name="T_SUPOR2806-2_Du toan mau 11-2007_HUNG_Addendum- BOQ - Main construction-r.2 3 3 4" xfId="23945"/>
    <cellStyle name="T_SUPOR2806-2_Du toan mau 11-2007_HUNG_Addendum- BOQ - Main construction-r.2 3 3 4 2" xfId="34055"/>
    <cellStyle name="T_SUPOR2806-2_Du toan mau 11-2007_HUNG_Addendum- BOQ - Main construction-r.2 3 3 5" xfId="39576"/>
    <cellStyle name="T_SUPOR2806-2_Du toan mau 11-2007_HUNG_Addendum- BOQ - Main construction-r.2 3 3 5 2" xfId="34065"/>
    <cellStyle name="T_SUPOR2806-2_Du toan mau 11-2007_HUNG_Addendum- BOQ - Main construction-r.2 3 3 6" xfId="39577"/>
    <cellStyle name="T_SUPOR2806-2_Du toan mau 11-2007_HUNG_Addendum- BOQ - Main construction-r.2 3 3 6 2" xfId="36055"/>
    <cellStyle name="T_SUPOR2806-2_Du toan mau 11-2007_HUNG_Addendum- BOQ - Main construction-r.2 3 3 7" xfId="39578"/>
    <cellStyle name="T_SUPOR2806-2_Du toan mau 11-2007_HUNG_Addendum- BOQ - Main construction-r.2 3 4" xfId="27005"/>
    <cellStyle name="T_SUPOR2806-2_Du toan mau 11-2007_HUNG_Addendum- BOQ - Main construction-r.2 3 4 2" xfId="27007"/>
    <cellStyle name="T_SUPOR2806-2_Du toan mau 11-2007_HUNG_Addendum- BOQ - Main construction-r.2 3 5" xfId="13810"/>
    <cellStyle name="T_SUPOR2806-2_Du toan mau 11-2007_HUNG_Addendum- BOQ - Main construction-r.2 3 5 2" xfId="27009"/>
    <cellStyle name="T_SUPOR2806-2_Du toan mau 11-2007_HUNG_Addendum- BOQ - Main construction-r.2 3 6" xfId="27012"/>
    <cellStyle name="T_SUPOR2806-2_Du toan mau 11-2007_HUNG_Addendum- BOQ - Main construction-r.2 3 6 2" xfId="27015"/>
    <cellStyle name="T_SUPOR2806-2_Du toan mau 11-2007_HUNG_Addendum- BOQ - Main construction-r.2 3 7" xfId="19249"/>
    <cellStyle name="T_SUPOR2806-2_Du toan mau 11-2007_HUNG_Addendum- BOQ - Main construction-r.2 3 7 2" xfId="39579"/>
    <cellStyle name="T_SUPOR2806-2_Du toan mau 11-2007_HUNG_Addendum- BOQ - Main construction-r.2 3 8" xfId="29246"/>
    <cellStyle name="T_SUPOR2806-2_Du toan mau 11-2007_HUNG_Addendum- BOQ - Main construction-r.2 3 8 2" xfId="29248"/>
    <cellStyle name="T_SUPOR2806-2_Du toan mau 11-2007_HUNG_Addendum- BOQ - Main construction-r.2 4" xfId="27018"/>
    <cellStyle name="T_SUPOR2806-2_Du toan mau 11-2007_HUNG_Addendum- BOQ - Main construction-r.2 4 2" xfId="27020"/>
    <cellStyle name="T_SUPOR2806-2_Du toan mau 11-2007_HUNG_Addendum- BOQ - Main construction-r.2 4 2 2" xfId="27022"/>
    <cellStyle name="T_SUPOR2806-2_Du toan mau 11-2007_HUNG_Addendum- BOQ - Main construction-r.2 4 3" xfId="15051"/>
    <cellStyle name="T_SUPOR2806-2_Du toan mau 11-2007_HUNG_Addendum- BOQ - Main construction-r.2 4 3 2" xfId="27024"/>
    <cellStyle name="T_SUPOR2806-2_Du toan mau 11-2007_HUNG_Addendum- BOQ - Main construction-r.2 4 4" xfId="27026"/>
    <cellStyle name="T_SUPOR2806-2_Du toan mau 11-2007_HUNG_Addendum- BOQ - Main construction-r.2 4 4 2" xfId="27028"/>
    <cellStyle name="T_SUPOR2806-2_Du toan mau 11-2007_HUNG_Addendum- BOQ - Main construction-r.2 4 5" xfId="13818"/>
    <cellStyle name="T_SUPOR2806-2_Du toan mau 11-2007_HUNG_Addendum- BOQ - Main construction-r.2 4 5 2" xfId="27030"/>
    <cellStyle name="T_SUPOR2806-2_Du toan mau 11-2007_HUNG_Addendum- BOQ - Main construction-r.2 4 6" xfId="27032"/>
    <cellStyle name="T_SUPOR2806-2_Du toan mau 11-2007_HUNG_Addendum- BOQ - Main construction-r.2 4 6 2" xfId="27035"/>
    <cellStyle name="T_SUPOR2806-2_Du toan mau 11-2007_HUNG_Addendum- BOQ - Main construction-r.2 4 7" xfId="19255"/>
    <cellStyle name="T_SUPOR2806-2_Du toan mau 11-2007_HUNG_Addendum- BOQ - Main construction-r.2 5" xfId="27037"/>
    <cellStyle name="T_SUPOR2806-2_Du toan mau 11-2007_HUNG_Addendum- BOQ - Main construction-r.2 5 2" xfId="27040"/>
    <cellStyle name="T_SUPOR2806-2_Du toan mau 11-2007_HUNG_Addendum- BOQ - Main construction-r.2 5 2 2" xfId="27042"/>
    <cellStyle name="T_SUPOR2806-2_Du toan mau 11-2007_HUNG_Addendum- BOQ - Main construction-r.2 5 3" xfId="21743"/>
    <cellStyle name="T_SUPOR2806-2_Du toan mau 11-2007_HUNG_Addendum- BOQ - Main construction-r.2 5 3 2" xfId="27044"/>
    <cellStyle name="T_SUPOR2806-2_Du toan mau 11-2007_HUNG_Addendum- BOQ - Main construction-r.2 5 4" xfId="27046"/>
    <cellStyle name="T_SUPOR2806-2_Du toan mau 11-2007_HUNG_Addendum- BOQ - Main construction-r.2 5 4 2" xfId="27048"/>
    <cellStyle name="T_SUPOR2806-2_Du toan mau 11-2007_HUNG_Addendum- BOQ - Main construction-r.2 5 5" xfId="13825"/>
    <cellStyle name="T_SUPOR2806-2_Du toan mau 11-2007_HUNG_Addendum- BOQ - Main construction-r.2 5 5 2" xfId="27050"/>
    <cellStyle name="T_SUPOR2806-2_Du toan mau 11-2007_HUNG_Addendum- BOQ - Main construction-r.2 5 6" xfId="27052"/>
    <cellStyle name="T_SUPOR2806-2_Du toan mau 11-2007_HUNG_Addendum- BOQ - Main construction-r.2 5 6 2" xfId="27055"/>
    <cellStyle name="T_SUPOR2806-2_Du toan mau 11-2007_HUNG_Addendum- BOQ - Main construction-r.2 5 7" xfId="4917"/>
    <cellStyle name="T_SUPOR2806-2_Du toan mau 11-2007_HUNG_Addendum- BOQ - Main construction-r.2 6" xfId="27057"/>
    <cellStyle name="T_SUPOR2806-2_Du toan mau 11-2007_HUNG_Addendum- BOQ - Main construction-r.2 6 2" xfId="27059"/>
    <cellStyle name="T_SUPOR2806-2_Du toan mau 11-2007_HUNG_Addendum- BOQ - Main construction-r.2 6 2 2" xfId="39580"/>
    <cellStyle name="T_SUPOR2806-2_Du toan mau 11-2007_HUNG_Addendum- BOQ - Main construction-r.2 6 3" xfId="21747"/>
    <cellStyle name="T_SUPOR2806-2_Du toan mau 11-2007_HUNG_Addendum- BOQ - Main construction-r.2 6 3 2" xfId="39581"/>
    <cellStyle name="T_SUPOR2806-2_Du toan mau 11-2007_HUNG_Addendum- BOQ - Main construction-r.2 6 4" xfId="39582"/>
    <cellStyle name="T_SUPOR2806-2_Du toan mau 11-2007_HUNG_Addendum- BOQ - Main construction-r.2 6 4 2" xfId="36972"/>
    <cellStyle name="T_SUPOR2806-2_Du toan mau 11-2007_HUNG_Addendum- BOQ - Main construction-r.2 6 5" xfId="13831"/>
    <cellStyle name="T_SUPOR2806-2_Du toan mau 11-2007_HUNG_Addendum- BOQ - Main construction-r.2 6 5 2" xfId="37002"/>
    <cellStyle name="T_SUPOR2806-2_Du toan mau 11-2007_HUNG_Addendum- BOQ - Main construction-r.2 6 6" xfId="36412"/>
    <cellStyle name="T_SUPOR2806-2_Du toan mau 11-2007_HUNG_Addendum- BOQ - Main construction-r.2 6 6 2" xfId="37023"/>
    <cellStyle name="T_SUPOR2806-2_Du toan mau 11-2007_HUNG_Addendum- BOQ - Main construction-r.2 6 7" xfId="9843"/>
    <cellStyle name="T_SUPOR2806-2_Du toan mau 11-2007_HUNG_Addendum- BOQ - Main construction-r.2 7" xfId="27061"/>
    <cellStyle name="T_SUPOR2806-2_Du toan mau 11-2007_HUNG_Addendum- BOQ - Main construction-r.2 7 2" xfId="27063"/>
    <cellStyle name="T_SUPOR2806-2_Du toan mau 11-2007_HUNG_Addendum- BOQ - Main construction-r.2 8" xfId="24591"/>
    <cellStyle name="T_SUPOR2806-2_Du toan mau 11-2007_HUNG_Addendum- BOQ - Main construction-r.2 8 2" xfId="24596"/>
    <cellStyle name="T_SUPOR2806-2_Du toan mau 11-2007_HUNG_Addendum- BOQ - Main construction-r.2 9" xfId="15164"/>
    <cellStyle name="T_SUPOR2806-2_Du toan mau 11-2007_HUNG_Addendum- BOQ - Main construction-r.2 9 2" xfId="25364"/>
    <cellStyle name="T_SUPOR2806-2_Du toan mau 11-2007_HUNG_BOQ - Puma - Main construction (20May, 2008)" xfId="39583"/>
    <cellStyle name="T_SUPOR2806-2_Du toan mau 11-2007_HUNG_BOQ - Puma - Main construction (20May, 2008) 10" xfId="39584"/>
    <cellStyle name="T_SUPOR2806-2_Du toan mau 11-2007_HUNG_BOQ - Puma - Main construction (20May, 2008) 10 2" xfId="39585"/>
    <cellStyle name="T_SUPOR2806-2_Du toan mau 11-2007_HUNG_BOQ - Puma - Main construction (20May, 2008) 11" xfId="19806"/>
    <cellStyle name="T_SUPOR2806-2_Du toan mau 11-2007_HUNG_BOQ - Puma - Main construction (20May, 2008) 11 2" xfId="39586"/>
    <cellStyle name="T_SUPOR2806-2_Du toan mau 11-2007_HUNG_BOQ - Puma - Main construction (20May, 2008) 2" xfId="39588"/>
    <cellStyle name="T_SUPOR2806-2_Du toan mau 11-2007_HUNG_BOQ - Puma - Main construction (20May, 2008) 2 2" xfId="39589"/>
    <cellStyle name="T_SUPOR2806-2_Du toan mau 11-2007_HUNG_BOQ - Puma - Main construction (20May, 2008) 2 2 2" xfId="39590"/>
    <cellStyle name="T_SUPOR2806-2_Du toan mau 11-2007_HUNG_BOQ - Puma - Main construction (20May, 2008) 2 2 2 2" xfId="39591"/>
    <cellStyle name="T_SUPOR2806-2_Du toan mau 11-2007_HUNG_BOQ - Puma - Main construction (20May, 2008) 2 2 3" xfId="16570"/>
    <cellStyle name="T_SUPOR2806-2_Du toan mau 11-2007_HUNG_BOQ - Puma - Main construction (20May, 2008) 2 2 3 2" xfId="15126"/>
    <cellStyle name="T_SUPOR2806-2_Du toan mau 11-2007_HUNG_BOQ - Puma - Main construction (20May, 2008) 2 2 4" xfId="39592"/>
    <cellStyle name="T_SUPOR2806-2_Du toan mau 11-2007_HUNG_BOQ - Puma - Main construction (20May, 2008) 2 2 4 2" xfId="15434"/>
    <cellStyle name="T_SUPOR2806-2_Du toan mau 11-2007_HUNG_BOQ - Puma - Main construction (20May, 2008) 2 2 5" xfId="39593"/>
    <cellStyle name="T_SUPOR2806-2_Du toan mau 11-2007_HUNG_BOQ - Puma - Main construction (20May, 2008) 2 2 5 2" xfId="15568"/>
    <cellStyle name="T_SUPOR2806-2_Du toan mau 11-2007_HUNG_BOQ - Puma - Main construction (20May, 2008) 2 2 6" xfId="39594"/>
    <cellStyle name="T_SUPOR2806-2_Du toan mau 11-2007_HUNG_BOQ - Puma - Main construction (20May, 2008) 2 2 6 2" xfId="39595"/>
    <cellStyle name="T_SUPOR2806-2_Du toan mau 11-2007_HUNG_BOQ - Puma - Main construction (20May, 2008) 2 2 7" xfId="39597"/>
    <cellStyle name="T_SUPOR2806-2_Du toan mau 11-2007_HUNG_BOQ - Puma - Main construction (20May, 2008) 2 3" xfId="39598"/>
    <cellStyle name="T_SUPOR2806-2_Du toan mau 11-2007_HUNG_BOQ - Puma - Main construction (20May, 2008) 2 3 2" xfId="39600"/>
    <cellStyle name="T_SUPOR2806-2_Du toan mau 11-2007_HUNG_BOQ - Puma - Main construction (20May, 2008) 2 3 2 2" xfId="39601"/>
    <cellStyle name="T_SUPOR2806-2_Du toan mau 11-2007_HUNG_BOQ - Puma - Main construction (20May, 2008) 2 3 3" xfId="16573"/>
    <cellStyle name="T_SUPOR2806-2_Du toan mau 11-2007_HUNG_BOQ - Puma - Main construction (20May, 2008) 2 3 3 2" xfId="15614"/>
    <cellStyle name="T_SUPOR2806-2_Du toan mau 11-2007_HUNG_BOQ - Puma - Main construction (20May, 2008) 2 3 4" xfId="39603"/>
    <cellStyle name="T_SUPOR2806-2_Du toan mau 11-2007_HUNG_BOQ - Puma - Main construction (20May, 2008) 2 3 4 2" xfId="15702"/>
    <cellStyle name="T_SUPOR2806-2_Du toan mau 11-2007_HUNG_BOQ - Puma - Main construction (20May, 2008) 2 3 5" xfId="39604"/>
    <cellStyle name="T_SUPOR2806-2_Du toan mau 11-2007_HUNG_BOQ - Puma - Main construction (20May, 2008) 2 3 5 2" xfId="15782"/>
    <cellStyle name="T_SUPOR2806-2_Du toan mau 11-2007_HUNG_BOQ - Puma - Main construction (20May, 2008) 2 3 6" xfId="11449"/>
    <cellStyle name="T_SUPOR2806-2_Du toan mau 11-2007_HUNG_BOQ - Puma - Main construction (20May, 2008) 2 3 6 2" xfId="15834"/>
    <cellStyle name="T_SUPOR2806-2_Du toan mau 11-2007_HUNG_BOQ - Puma - Main construction (20May, 2008) 2 3 7" xfId="39605"/>
    <cellStyle name="T_SUPOR2806-2_Du toan mau 11-2007_HUNG_BOQ - Puma - Main construction (20May, 2008) 2 4" xfId="39606"/>
    <cellStyle name="T_SUPOR2806-2_Du toan mau 11-2007_HUNG_BOQ - Puma - Main construction (20May, 2008) 2 4 2" xfId="39607"/>
    <cellStyle name="T_SUPOR2806-2_Du toan mau 11-2007_HUNG_BOQ - Puma - Main construction (20May, 2008) 2 5" xfId="39608"/>
    <cellStyle name="T_SUPOR2806-2_Du toan mau 11-2007_HUNG_BOQ - Puma - Main construction (20May, 2008) 2 5 2" xfId="39609"/>
    <cellStyle name="T_SUPOR2806-2_Du toan mau 11-2007_HUNG_BOQ - Puma - Main construction (20May, 2008) 2 6" xfId="39610"/>
    <cellStyle name="T_SUPOR2806-2_Du toan mau 11-2007_HUNG_BOQ - Puma - Main construction (20May, 2008) 2 6 2" xfId="39611"/>
    <cellStyle name="T_SUPOR2806-2_Du toan mau 11-2007_HUNG_BOQ - Puma - Main construction (20May, 2008) 2 7" xfId="39612"/>
    <cellStyle name="T_SUPOR2806-2_Du toan mau 11-2007_HUNG_BOQ - Puma - Main construction (20May, 2008) 2 7 2" xfId="39613"/>
    <cellStyle name="T_SUPOR2806-2_Du toan mau 11-2007_HUNG_BOQ - Puma - Main construction (20May, 2008) 2 8" xfId="39614"/>
    <cellStyle name="T_SUPOR2806-2_Du toan mau 11-2007_HUNG_BOQ - Puma - Main construction (20May, 2008) 2 8 2" xfId="39615"/>
    <cellStyle name="T_SUPOR2806-2_Du toan mau 11-2007_HUNG_BOQ - Puma - Main construction (20May, 2008) 3" xfId="39616"/>
    <cellStyle name="T_SUPOR2806-2_Du toan mau 11-2007_HUNG_BOQ - Puma - Main construction (20May, 2008) 3 2" xfId="39617"/>
    <cellStyle name="T_SUPOR2806-2_Du toan mau 11-2007_HUNG_BOQ - Puma - Main construction (20May, 2008) 3 2 2" xfId="39618"/>
    <cellStyle name="T_SUPOR2806-2_Du toan mau 11-2007_HUNG_BOQ - Puma - Main construction (20May, 2008) 3 2 2 2" xfId="39619"/>
    <cellStyle name="T_SUPOR2806-2_Du toan mau 11-2007_HUNG_BOQ - Puma - Main construction (20May, 2008) 3 2 3" xfId="5215"/>
    <cellStyle name="T_SUPOR2806-2_Du toan mau 11-2007_HUNG_BOQ - Puma - Main construction (20May, 2008) 3 2 3 2" xfId="39620"/>
    <cellStyle name="T_SUPOR2806-2_Du toan mau 11-2007_HUNG_BOQ - Puma - Main construction (20May, 2008) 3 2 4" xfId="39621"/>
    <cellStyle name="T_SUPOR2806-2_Du toan mau 11-2007_HUNG_BOQ - Puma - Main construction (20May, 2008) 3 2 4 2" xfId="13876"/>
    <cellStyle name="T_SUPOR2806-2_Du toan mau 11-2007_HUNG_BOQ - Puma - Main construction (20May, 2008) 3 2 5" xfId="39622"/>
    <cellStyle name="T_SUPOR2806-2_Du toan mau 11-2007_HUNG_BOQ - Puma - Main construction (20May, 2008) 3 2 5 2" xfId="28401"/>
    <cellStyle name="T_SUPOR2806-2_Du toan mau 11-2007_HUNG_BOQ - Puma - Main construction (20May, 2008) 3 2 6" xfId="39623"/>
    <cellStyle name="T_SUPOR2806-2_Du toan mau 11-2007_HUNG_BOQ - Puma - Main construction (20May, 2008) 3 2 6 2" xfId="39624"/>
    <cellStyle name="T_SUPOR2806-2_Du toan mau 11-2007_HUNG_BOQ - Puma - Main construction (20May, 2008) 3 2 7" xfId="39625"/>
    <cellStyle name="T_SUPOR2806-2_Du toan mau 11-2007_HUNG_BOQ - Puma - Main construction (20May, 2008) 3 3" xfId="39626"/>
    <cellStyle name="T_SUPOR2806-2_Du toan mau 11-2007_HUNG_BOQ - Puma - Main construction (20May, 2008) 3 3 2" xfId="749"/>
    <cellStyle name="T_SUPOR2806-2_Du toan mau 11-2007_HUNG_BOQ - Puma - Main construction (20May, 2008) 3 3 2 2" xfId="39628"/>
    <cellStyle name="T_SUPOR2806-2_Du toan mau 11-2007_HUNG_BOQ - Puma - Main construction (20May, 2008) 3 3 3" xfId="13002"/>
    <cellStyle name="T_SUPOR2806-2_Du toan mau 11-2007_HUNG_BOQ - Puma - Main construction (20May, 2008) 3 3 3 2" xfId="26816"/>
    <cellStyle name="T_SUPOR2806-2_Du toan mau 11-2007_HUNG_BOQ - Puma - Main construction (20May, 2008) 3 3 4" xfId="26829"/>
    <cellStyle name="T_SUPOR2806-2_Du toan mau 11-2007_HUNG_BOQ - Puma - Main construction (20May, 2008) 3 3 4 2" xfId="26831"/>
    <cellStyle name="T_SUPOR2806-2_Du toan mau 11-2007_HUNG_BOQ - Puma - Main construction (20May, 2008) 3 3 5" xfId="26844"/>
    <cellStyle name="T_SUPOR2806-2_Du toan mau 11-2007_HUNG_BOQ - Puma - Main construction (20May, 2008) 3 3 5 2" xfId="26846"/>
    <cellStyle name="T_SUPOR2806-2_Du toan mau 11-2007_HUNG_BOQ - Puma - Main construction (20May, 2008) 3 3 6" xfId="26848"/>
    <cellStyle name="T_SUPOR2806-2_Du toan mau 11-2007_HUNG_BOQ - Puma - Main construction (20May, 2008) 3 3 6 2" xfId="26850"/>
    <cellStyle name="T_SUPOR2806-2_Du toan mau 11-2007_HUNG_BOQ - Puma - Main construction (20May, 2008) 3 3 7" xfId="26852"/>
    <cellStyle name="T_SUPOR2806-2_Du toan mau 11-2007_HUNG_BOQ - Puma - Main construction (20May, 2008) 3 4" xfId="39629"/>
    <cellStyle name="T_SUPOR2806-2_Du toan mau 11-2007_HUNG_BOQ - Puma - Main construction (20May, 2008) 3 4 2" xfId="39630"/>
    <cellStyle name="T_SUPOR2806-2_Du toan mau 11-2007_HUNG_BOQ - Puma - Main construction (20May, 2008) 3 5" xfId="39631"/>
    <cellStyle name="T_SUPOR2806-2_Du toan mau 11-2007_HUNG_BOQ - Puma - Main construction (20May, 2008) 3 5 2" xfId="39632"/>
    <cellStyle name="T_SUPOR2806-2_Du toan mau 11-2007_HUNG_BOQ - Puma - Main construction (20May, 2008) 3 6" xfId="27991"/>
    <cellStyle name="T_SUPOR2806-2_Du toan mau 11-2007_HUNG_BOQ - Puma - Main construction (20May, 2008) 3 6 2" xfId="39633"/>
    <cellStyle name="T_SUPOR2806-2_Du toan mau 11-2007_HUNG_BOQ - Puma - Main construction (20May, 2008) 3 7" xfId="39634"/>
    <cellStyle name="T_SUPOR2806-2_Du toan mau 11-2007_HUNG_BOQ - Puma - Main construction (20May, 2008) 3 7 2" xfId="39635"/>
    <cellStyle name="T_SUPOR2806-2_Du toan mau 11-2007_HUNG_BOQ - Puma - Main construction (20May, 2008) 3 8" xfId="26911"/>
    <cellStyle name="T_SUPOR2806-2_Du toan mau 11-2007_HUNG_BOQ - Puma - Main construction (20May, 2008) 3 8 2" xfId="26914"/>
    <cellStyle name="T_SUPOR2806-2_Du toan mau 11-2007_HUNG_BOQ - Puma - Main construction (20May, 2008) 4" xfId="21200"/>
    <cellStyle name="T_SUPOR2806-2_Du toan mau 11-2007_HUNG_BOQ - Puma - Main construction (20May, 2008) 4 2" xfId="28833"/>
    <cellStyle name="T_SUPOR2806-2_Du toan mau 11-2007_HUNG_BOQ - Puma - Main construction (20May, 2008) 4 2 2" xfId="28835"/>
    <cellStyle name="T_SUPOR2806-2_Du toan mau 11-2007_HUNG_BOQ - Puma - Main construction (20May, 2008) 4 3" xfId="28837"/>
    <cellStyle name="T_SUPOR2806-2_Du toan mau 11-2007_HUNG_BOQ - Puma - Main construction (20May, 2008) 4 3 2" xfId="39636"/>
    <cellStyle name="T_SUPOR2806-2_Du toan mau 11-2007_HUNG_BOQ - Puma - Main construction (20May, 2008) 4 4" xfId="39637"/>
    <cellStyle name="T_SUPOR2806-2_Du toan mau 11-2007_HUNG_BOQ - Puma - Main construction (20May, 2008) 4 4 2" xfId="39638"/>
    <cellStyle name="T_SUPOR2806-2_Du toan mau 11-2007_HUNG_BOQ - Puma - Main construction (20May, 2008) 4 5" xfId="39639"/>
    <cellStyle name="T_SUPOR2806-2_Du toan mau 11-2007_HUNG_BOQ - Puma - Main construction (20May, 2008) 4 5 2" xfId="39640"/>
    <cellStyle name="T_SUPOR2806-2_Du toan mau 11-2007_HUNG_BOQ - Puma - Main construction (20May, 2008) 4 6" xfId="27994"/>
    <cellStyle name="T_SUPOR2806-2_Du toan mau 11-2007_HUNG_BOQ - Puma - Main construction (20May, 2008) 4 6 2" xfId="39641"/>
    <cellStyle name="T_SUPOR2806-2_Du toan mau 11-2007_HUNG_BOQ - Puma - Main construction (20May, 2008) 4 7" xfId="39642"/>
    <cellStyle name="T_SUPOR2806-2_Du toan mau 11-2007_HUNG_BOQ - Puma - Main construction (20May, 2008) 5" xfId="39643"/>
    <cellStyle name="T_SUPOR2806-2_Du toan mau 11-2007_HUNG_BOQ - Puma - Main construction (20May, 2008) 5 2" xfId="5366"/>
    <cellStyle name="T_SUPOR2806-2_Du toan mau 11-2007_HUNG_BOQ - Puma - Main construction (20May, 2008) 5 2 2" xfId="3664"/>
    <cellStyle name="T_SUPOR2806-2_Du toan mau 11-2007_HUNG_BOQ - Puma - Main construction (20May, 2008) 5 3" xfId="5373"/>
    <cellStyle name="T_SUPOR2806-2_Du toan mau 11-2007_HUNG_BOQ - Puma - Main construction (20May, 2008) 5 3 2" xfId="39644"/>
    <cellStyle name="T_SUPOR2806-2_Du toan mau 11-2007_HUNG_BOQ - Puma - Main construction (20May, 2008) 5 4" xfId="39645"/>
    <cellStyle name="T_SUPOR2806-2_Du toan mau 11-2007_HUNG_BOQ - Puma - Main construction (20May, 2008) 5 4 2" xfId="6999"/>
    <cellStyle name="T_SUPOR2806-2_Du toan mau 11-2007_HUNG_BOQ - Puma - Main construction (20May, 2008) 5 5" xfId="39646"/>
    <cellStyle name="T_SUPOR2806-2_Du toan mau 11-2007_HUNG_BOQ - Puma - Main construction (20May, 2008) 5 5 2" xfId="16227"/>
    <cellStyle name="T_SUPOR2806-2_Du toan mau 11-2007_HUNG_BOQ - Puma - Main construction (20May, 2008) 5 6" xfId="17781"/>
    <cellStyle name="T_SUPOR2806-2_Du toan mau 11-2007_HUNG_BOQ - Puma - Main construction (20May, 2008) 5 6 2" xfId="4590"/>
    <cellStyle name="T_SUPOR2806-2_Du toan mau 11-2007_HUNG_BOQ - Puma - Main construction (20May, 2008) 5 7" xfId="39647"/>
    <cellStyle name="T_SUPOR2806-2_Du toan mau 11-2007_HUNG_BOQ - Puma - Main construction (20May, 2008) 6" xfId="39648"/>
    <cellStyle name="T_SUPOR2806-2_Du toan mau 11-2007_HUNG_BOQ - Puma - Main construction (20May, 2008) 6 2" xfId="39649"/>
    <cellStyle name="T_SUPOR2806-2_Du toan mau 11-2007_HUNG_BOQ - Puma - Main construction (20May, 2008) 6 2 2" xfId="39650"/>
    <cellStyle name="T_SUPOR2806-2_Du toan mau 11-2007_HUNG_BOQ - Puma - Main construction (20May, 2008) 6 3" xfId="32589"/>
    <cellStyle name="T_SUPOR2806-2_Du toan mau 11-2007_HUNG_BOQ - Puma - Main construction (20May, 2008) 6 3 2" xfId="39652"/>
    <cellStyle name="T_SUPOR2806-2_Du toan mau 11-2007_HUNG_BOQ - Puma - Main construction (20May, 2008) 6 4" xfId="39653"/>
    <cellStyle name="T_SUPOR2806-2_Du toan mau 11-2007_HUNG_BOQ - Puma - Main construction (20May, 2008) 6 4 2" xfId="31607"/>
    <cellStyle name="T_SUPOR2806-2_Du toan mau 11-2007_HUNG_BOQ - Puma - Main construction (20May, 2008) 6 5" xfId="39654"/>
    <cellStyle name="T_SUPOR2806-2_Du toan mau 11-2007_HUNG_BOQ - Puma - Main construction (20May, 2008) 6 5 2" xfId="31617"/>
    <cellStyle name="T_SUPOR2806-2_Du toan mau 11-2007_HUNG_BOQ - Puma - Main construction (20May, 2008) 6 6" xfId="27998"/>
    <cellStyle name="T_SUPOR2806-2_Du toan mau 11-2007_HUNG_BOQ - Puma - Main construction (20May, 2008) 6 6 2" xfId="27200"/>
    <cellStyle name="T_SUPOR2806-2_Du toan mau 11-2007_HUNG_BOQ - Puma - Main construction (20May, 2008) 6 7" xfId="39655"/>
    <cellStyle name="T_SUPOR2806-2_Du toan mau 11-2007_HUNG_BOQ - Puma - Main construction (20May, 2008) 7" xfId="39656"/>
    <cellStyle name="T_SUPOR2806-2_Du toan mau 11-2007_HUNG_BOQ - Puma - Main construction (20May, 2008) 7 2" xfId="12198"/>
    <cellStyle name="T_SUPOR2806-2_Du toan mau 11-2007_HUNG_BOQ - Puma - Main construction (20May, 2008) 8" xfId="39657"/>
    <cellStyle name="T_SUPOR2806-2_Du toan mau 11-2007_HUNG_BOQ - Puma - Main construction (20May, 2008) 8 2" xfId="12222"/>
    <cellStyle name="T_SUPOR2806-2_Du toan mau 11-2007_HUNG_BOQ - Puma - Main construction (20May, 2008) 9" xfId="24387"/>
    <cellStyle name="T_SUPOR2806-2_Du toan mau 11-2007_HUNG_BOQ - Puma - Main construction (20May, 2008) 9 2" xfId="39658"/>
    <cellStyle name="T_SUPOR2806-2_Du toan mau 11-2007_HUNG_BOQ - Puma - Main construction (20May, 2008) trinh nop" xfId="39659"/>
    <cellStyle name="T_SUPOR2806-2_Du toan mau 11-2007_HUNG_BOQ - Puma - Main construction (20May, 2008) trinh nop 10" xfId="39660"/>
    <cellStyle name="T_SUPOR2806-2_Du toan mau 11-2007_HUNG_BOQ - Puma - Main construction (20May, 2008) trinh nop 10 2" xfId="4168"/>
    <cellStyle name="T_SUPOR2806-2_Du toan mau 11-2007_HUNG_BOQ - Puma - Main construction (20May, 2008) trinh nop 11" xfId="39661"/>
    <cellStyle name="T_SUPOR2806-2_Du toan mau 11-2007_HUNG_BOQ - Puma - Main construction (20May, 2008) trinh nop 11 2" xfId="39662"/>
    <cellStyle name="T_SUPOR2806-2_Du toan mau 11-2007_HUNG_BOQ - Puma - Main construction (20May, 2008) trinh nop 2" xfId="38785"/>
    <cellStyle name="T_SUPOR2806-2_Du toan mau 11-2007_HUNG_BOQ - Puma - Main construction (20May, 2008) trinh nop 2 2" xfId="38787"/>
    <cellStyle name="T_SUPOR2806-2_Du toan mau 11-2007_HUNG_BOQ - Puma - Main construction (20May, 2008) trinh nop 2 2 2" xfId="39663"/>
    <cellStyle name="T_SUPOR2806-2_Du toan mau 11-2007_HUNG_BOQ - Puma - Main construction (20May, 2008) trinh nop 2 2 2 2" xfId="39664"/>
    <cellStyle name="T_SUPOR2806-2_Du toan mau 11-2007_HUNG_BOQ - Puma - Main construction (20May, 2008) trinh nop 2 2 3" xfId="39665"/>
    <cellStyle name="T_SUPOR2806-2_Du toan mau 11-2007_HUNG_BOQ - Puma - Main construction (20May, 2008) trinh nop 2 2 3 2" xfId="39666"/>
    <cellStyle name="T_SUPOR2806-2_Du toan mau 11-2007_HUNG_BOQ - Puma - Main construction (20May, 2008) trinh nop 2 2 4" xfId="39667"/>
    <cellStyle name="T_SUPOR2806-2_Du toan mau 11-2007_HUNG_BOQ - Puma - Main construction (20May, 2008) trinh nop 2 2 4 2" xfId="39668"/>
    <cellStyle name="T_SUPOR2806-2_Du toan mau 11-2007_HUNG_BOQ - Puma - Main construction (20May, 2008) trinh nop 2 2 5" xfId="31371"/>
    <cellStyle name="T_SUPOR2806-2_Du toan mau 11-2007_HUNG_BOQ - Puma - Main construction (20May, 2008) trinh nop 2 2 5 2" xfId="39669"/>
    <cellStyle name="T_SUPOR2806-2_Du toan mau 11-2007_HUNG_BOQ - Puma - Main construction (20May, 2008) trinh nop 2 2 6" xfId="39670"/>
    <cellStyle name="T_SUPOR2806-2_Du toan mau 11-2007_HUNG_BOQ - Puma - Main construction (20May, 2008) trinh nop 2 2 6 2" xfId="39671"/>
    <cellStyle name="T_SUPOR2806-2_Du toan mau 11-2007_HUNG_BOQ - Puma - Main construction (20May, 2008) trinh nop 2 2 7" xfId="39672"/>
    <cellStyle name="T_SUPOR2806-2_Du toan mau 11-2007_HUNG_BOQ - Puma - Main construction (20May, 2008) trinh nop 2 3" xfId="39673"/>
    <cellStyle name="T_SUPOR2806-2_Du toan mau 11-2007_HUNG_BOQ - Puma - Main construction (20May, 2008) trinh nop 2 3 2" xfId="39674"/>
    <cellStyle name="T_SUPOR2806-2_Du toan mau 11-2007_HUNG_BOQ - Puma - Main construction (20May, 2008) trinh nop 2 3 2 2" xfId="39675"/>
    <cellStyle name="T_SUPOR2806-2_Du toan mau 11-2007_HUNG_BOQ - Puma - Main construction (20May, 2008) trinh nop 2 3 3" xfId="39676"/>
    <cellStyle name="T_SUPOR2806-2_Du toan mau 11-2007_HUNG_BOQ - Puma - Main construction (20May, 2008) trinh nop 2 3 3 2" xfId="39677"/>
    <cellStyle name="T_SUPOR2806-2_Du toan mau 11-2007_HUNG_BOQ - Puma - Main construction (20May, 2008) trinh nop 2 3 4" xfId="19391"/>
    <cellStyle name="T_SUPOR2806-2_Du toan mau 11-2007_HUNG_BOQ - Puma - Main construction (20May, 2008) trinh nop 2 3 4 2" xfId="39678"/>
    <cellStyle name="T_SUPOR2806-2_Du toan mau 11-2007_HUNG_BOQ - Puma - Main construction (20May, 2008) trinh nop 2 3 5" xfId="31373"/>
    <cellStyle name="T_SUPOR2806-2_Du toan mau 11-2007_HUNG_BOQ - Puma - Main construction (20May, 2008) trinh nop 2 3 5 2" xfId="39679"/>
    <cellStyle name="T_SUPOR2806-2_Du toan mau 11-2007_HUNG_BOQ - Puma - Main construction (20May, 2008) trinh nop 2 3 6" xfId="39680"/>
    <cellStyle name="T_SUPOR2806-2_Du toan mau 11-2007_HUNG_BOQ - Puma - Main construction (20May, 2008) trinh nop 2 3 6 2" xfId="39681"/>
    <cellStyle name="T_SUPOR2806-2_Du toan mau 11-2007_HUNG_BOQ - Puma - Main construction (20May, 2008) trinh nop 2 3 7" xfId="39682"/>
    <cellStyle name="T_SUPOR2806-2_Du toan mau 11-2007_HUNG_BOQ - Puma - Main construction (20May, 2008) trinh nop 2 4" xfId="39683"/>
    <cellStyle name="T_SUPOR2806-2_Du toan mau 11-2007_HUNG_BOQ - Puma - Main construction (20May, 2008) trinh nop 2 4 2" xfId="39684"/>
    <cellStyle name="T_SUPOR2806-2_Du toan mau 11-2007_HUNG_BOQ - Puma - Main construction (20May, 2008) trinh nop 2 5" xfId="39685"/>
    <cellStyle name="T_SUPOR2806-2_Du toan mau 11-2007_HUNG_BOQ - Puma - Main construction (20May, 2008) trinh nop 2 5 2" xfId="39686"/>
    <cellStyle name="T_SUPOR2806-2_Du toan mau 11-2007_HUNG_BOQ - Puma - Main construction (20May, 2008) trinh nop 2 6" xfId="39687"/>
    <cellStyle name="T_SUPOR2806-2_Du toan mau 11-2007_HUNG_BOQ - Puma - Main construction (20May, 2008) trinh nop 2 6 2" xfId="39688"/>
    <cellStyle name="T_SUPOR2806-2_Du toan mau 11-2007_HUNG_BOQ - Puma - Main construction (20May, 2008) trinh nop 2 7" xfId="39689"/>
    <cellStyle name="T_SUPOR2806-2_Du toan mau 11-2007_HUNG_BOQ - Puma - Main construction (20May, 2008) trinh nop 2 7 2" xfId="39690"/>
    <cellStyle name="T_SUPOR2806-2_Du toan mau 11-2007_HUNG_BOQ - Puma - Main construction (20May, 2008) trinh nop 2 8" xfId="39691"/>
    <cellStyle name="T_SUPOR2806-2_Du toan mau 11-2007_HUNG_BOQ - Puma - Main construction (20May, 2008) trinh nop 2 8 2" xfId="1707"/>
    <cellStyle name="T_SUPOR2806-2_Du toan mau 11-2007_HUNG_BOQ - Puma - Main construction (20May, 2008) trinh nop 3" xfId="38789"/>
    <cellStyle name="T_SUPOR2806-2_Du toan mau 11-2007_HUNG_BOQ - Puma - Main construction (20May, 2008) trinh nop 3 2" xfId="38791"/>
    <cellStyle name="T_SUPOR2806-2_Du toan mau 11-2007_HUNG_BOQ - Puma - Main construction (20May, 2008) trinh nop 3 2 2" xfId="39692"/>
    <cellStyle name="T_SUPOR2806-2_Du toan mau 11-2007_HUNG_BOQ - Puma - Main construction (20May, 2008) trinh nop 3 2 2 2" xfId="39693"/>
    <cellStyle name="T_SUPOR2806-2_Du toan mau 11-2007_HUNG_BOQ - Puma - Main construction (20May, 2008) trinh nop 3 2 3" xfId="39694"/>
    <cellStyle name="T_SUPOR2806-2_Du toan mau 11-2007_HUNG_BOQ - Puma - Main construction (20May, 2008) trinh nop 3 2 3 2" xfId="24523"/>
    <cellStyle name="T_SUPOR2806-2_Du toan mau 11-2007_HUNG_BOQ - Puma - Main construction (20May, 2008) trinh nop 3 2 4" xfId="39695"/>
    <cellStyle name="T_SUPOR2806-2_Du toan mau 11-2007_HUNG_BOQ - Puma - Main construction (20May, 2008) trinh nop 3 2 4 2" xfId="36727"/>
    <cellStyle name="T_SUPOR2806-2_Du toan mau 11-2007_HUNG_BOQ - Puma - Main construction (20May, 2008) trinh nop 3 2 5" xfId="39696"/>
    <cellStyle name="T_SUPOR2806-2_Du toan mau 11-2007_HUNG_BOQ - Puma - Main construction (20May, 2008) trinh nop 3 2 5 2" xfId="36741"/>
    <cellStyle name="T_SUPOR2806-2_Du toan mau 11-2007_HUNG_BOQ - Puma - Main construction (20May, 2008) trinh nop 3 2 6" xfId="39697"/>
    <cellStyle name="T_SUPOR2806-2_Du toan mau 11-2007_HUNG_BOQ - Puma - Main construction (20May, 2008) trinh nop 3 2 6 2" xfId="27378"/>
    <cellStyle name="T_SUPOR2806-2_Du toan mau 11-2007_HUNG_BOQ - Puma - Main construction (20May, 2008) trinh nop 3 2 7" xfId="39698"/>
    <cellStyle name="T_SUPOR2806-2_Du toan mau 11-2007_HUNG_BOQ - Puma - Main construction (20May, 2008) trinh nop 3 3" xfId="39699"/>
    <cellStyle name="T_SUPOR2806-2_Du toan mau 11-2007_HUNG_BOQ - Puma - Main construction (20May, 2008) trinh nop 3 3 2" xfId="39700"/>
    <cellStyle name="T_SUPOR2806-2_Du toan mau 11-2007_HUNG_BOQ - Puma - Main construction (20May, 2008) trinh nop 3 3 2 2" xfId="39701"/>
    <cellStyle name="T_SUPOR2806-2_Du toan mau 11-2007_HUNG_BOQ - Puma - Main construction (20May, 2008) trinh nop 3 3 3" xfId="39702"/>
    <cellStyle name="T_SUPOR2806-2_Du toan mau 11-2007_HUNG_BOQ - Puma - Main construction (20May, 2008) trinh nop 3 3 3 2" xfId="2458"/>
    <cellStyle name="T_SUPOR2806-2_Du toan mau 11-2007_HUNG_BOQ - Puma - Main construction (20May, 2008) trinh nop 3 3 4" xfId="39703"/>
    <cellStyle name="T_SUPOR2806-2_Du toan mau 11-2007_HUNG_BOQ - Puma - Main construction (20May, 2008) trinh nop 3 3 4 2" xfId="36753"/>
    <cellStyle name="T_SUPOR2806-2_Du toan mau 11-2007_HUNG_BOQ - Puma - Main construction (20May, 2008) trinh nop 3 3 5" xfId="39704"/>
    <cellStyle name="T_SUPOR2806-2_Du toan mau 11-2007_HUNG_BOQ - Puma - Main construction (20May, 2008) trinh nop 3 3 5 2" xfId="36766"/>
    <cellStyle name="T_SUPOR2806-2_Du toan mau 11-2007_HUNG_BOQ - Puma - Main construction (20May, 2008) trinh nop 3 3 6" xfId="3293"/>
    <cellStyle name="T_SUPOR2806-2_Du toan mau 11-2007_HUNG_BOQ - Puma - Main construction (20May, 2008) trinh nop 3 3 6 2" xfId="39705"/>
    <cellStyle name="T_SUPOR2806-2_Du toan mau 11-2007_HUNG_BOQ - Puma - Main construction (20May, 2008) trinh nop 3 3 7" xfId="39706"/>
    <cellStyle name="T_SUPOR2806-2_Du toan mau 11-2007_HUNG_BOQ - Puma - Main construction (20May, 2008) trinh nop 3 4" xfId="39707"/>
    <cellStyle name="T_SUPOR2806-2_Du toan mau 11-2007_HUNG_BOQ - Puma - Main construction (20May, 2008) trinh nop 3 4 2" xfId="3692"/>
    <cellStyle name="T_SUPOR2806-2_Du toan mau 11-2007_HUNG_BOQ - Puma - Main construction (20May, 2008) trinh nop 3 5" xfId="39708"/>
    <cellStyle name="T_SUPOR2806-2_Du toan mau 11-2007_HUNG_BOQ - Puma - Main construction (20May, 2008) trinh nop 3 5 2" xfId="18442"/>
    <cellStyle name="T_SUPOR2806-2_Du toan mau 11-2007_HUNG_BOQ - Puma - Main construction (20May, 2008) trinh nop 3 6" xfId="39709"/>
    <cellStyle name="T_SUPOR2806-2_Du toan mau 11-2007_HUNG_BOQ - Puma - Main construction (20May, 2008) trinh nop 3 6 2" xfId="18471"/>
    <cellStyle name="T_SUPOR2806-2_Du toan mau 11-2007_HUNG_BOQ - Puma - Main construction (20May, 2008) trinh nop 3 7" xfId="39710"/>
    <cellStyle name="T_SUPOR2806-2_Du toan mau 11-2007_HUNG_BOQ - Puma - Main construction (20May, 2008) trinh nop 3 7 2" xfId="39711"/>
    <cellStyle name="T_SUPOR2806-2_Du toan mau 11-2007_HUNG_BOQ - Puma - Main construction (20May, 2008) trinh nop 3 8" xfId="39712"/>
    <cellStyle name="T_SUPOR2806-2_Du toan mau 11-2007_HUNG_BOQ - Puma - Main construction (20May, 2008) trinh nop 3 8 2" xfId="39713"/>
    <cellStyle name="T_SUPOR2806-2_Du toan mau 11-2007_HUNG_BOQ - Puma - Main construction (20May, 2008) trinh nop 4" xfId="3760"/>
    <cellStyle name="T_SUPOR2806-2_Du toan mau 11-2007_HUNG_BOQ - Puma - Main construction (20May, 2008) trinh nop 4 2" xfId="38793"/>
    <cellStyle name="T_SUPOR2806-2_Du toan mau 11-2007_HUNG_BOQ - Puma - Main construction (20May, 2008) trinh nop 4 2 2" xfId="39714"/>
    <cellStyle name="T_SUPOR2806-2_Du toan mau 11-2007_HUNG_BOQ - Puma - Main construction (20May, 2008) trinh nop 4 3" xfId="39715"/>
    <cellStyle name="T_SUPOR2806-2_Du toan mau 11-2007_HUNG_BOQ - Puma - Main construction (20May, 2008) trinh nop 4 3 2" xfId="39716"/>
    <cellStyle name="T_SUPOR2806-2_Du toan mau 11-2007_HUNG_BOQ - Puma - Main construction (20May, 2008) trinh nop 4 4" xfId="39717"/>
    <cellStyle name="T_SUPOR2806-2_Du toan mau 11-2007_HUNG_BOQ - Puma - Main construction (20May, 2008) trinh nop 4 4 2" xfId="4026"/>
    <cellStyle name="T_SUPOR2806-2_Du toan mau 11-2007_HUNG_BOQ - Puma - Main construction (20May, 2008) trinh nop 4 5" xfId="39718"/>
    <cellStyle name="T_SUPOR2806-2_Du toan mau 11-2007_HUNG_BOQ - Puma - Main construction (20May, 2008) trinh nop 4 5 2" xfId="18503"/>
    <cellStyle name="T_SUPOR2806-2_Du toan mau 11-2007_HUNG_BOQ - Puma - Main construction (20May, 2008) trinh nop 4 6" xfId="39719"/>
    <cellStyle name="T_SUPOR2806-2_Du toan mau 11-2007_HUNG_BOQ - Puma - Main construction (20May, 2008) trinh nop 4 6 2" xfId="18515"/>
    <cellStyle name="T_SUPOR2806-2_Du toan mau 11-2007_HUNG_BOQ - Puma - Main construction (20May, 2008) trinh nop 4 7" xfId="39720"/>
    <cellStyle name="T_SUPOR2806-2_Du toan mau 11-2007_HUNG_BOQ - Puma - Main construction (20May, 2008) trinh nop 5" xfId="38795"/>
    <cellStyle name="T_SUPOR2806-2_Du toan mau 11-2007_HUNG_BOQ - Puma - Main construction (20May, 2008) trinh nop 5 2" xfId="38798"/>
    <cellStyle name="T_SUPOR2806-2_Du toan mau 11-2007_HUNG_BOQ - Puma - Main construction (20May, 2008) trinh nop 5 2 2" xfId="39721"/>
    <cellStyle name="T_SUPOR2806-2_Du toan mau 11-2007_HUNG_BOQ - Puma - Main construction (20May, 2008) trinh nop 5 3" xfId="39722"/>
    <cellStyle name="T_SUPOR2806-2_Du toan mau 11-2007_HUNG_BOQ - Puma - Main construction (20May, 2008) trinh nop 5 3 2" xfId="39723"/>
    <cellStyle name="T_SUPOR2806-2_Du toan mau 11-2007_HUNG_BOQ - Puma - Main construction (20May, 2008) trinh nop 5 4" xfId="39724"/>
    <cellStyle name="T_SUPOR2806-2_Du toan mau 11-2007_HUNG_BOQ - Puma - Main construction (20May, 2008) trinh nop 5 4 2" xfId="39725"/>
    <cellStyle name="T_SUPOR2806-2_Du toan mau 11-2007_HUNG_BOQ - Puma - Main construction (20May, 2008) trinh nop 5 5" xfId="39726"/>
    <cellStyle name="T_SUPOR2806-2_Du toan mau 11-2007_HUNG_BOQ - Puma - Main construction (20May, 2008) trinh nop 5 5 2" xfId="39727"/>
    <cellStyle name="T_SUPOR2806-2_Du toan mau 11-2007_HUNG_BOQ - Puma - Main construction (20May, 2008) trinh nop 5 6" xfId="39728"/>
    <cellStyle name="T_SUPOR2806-2_Du toan mau 11-2007_HUNG_BOQ - Puma - Main construction (20May, 2008) trinh nop 5 6 2" xfId="39729"/>
    <cellStyle name="T_SUPOR2806-2_Du toan mau 11-2007_HUNG_BOQ - Puma - Main construction (20May, 2008) trinh nop 5 7" xfId="39730"/>
    <cellStyle name="T_SUPOR2806-2_Du toan mau 11-2007_HUNG_BOQ - Puma - Main construction (20May, 2008) trinh nop 6" xfId="38800"/>
    <cellStyle name="T_SUPOR2806-2_Du toan mau 11-2007_HUNG_BOQ - Puma - Main construction (20May, 2008) trinh nop 6 2" xfId="39731"/>
    <cellStyle name="T_SUPOR2806-2_Du toan mau 11-2007_HUNG_BOQ - Puma - Main construction (20May, 2008) trinh nop 6 2 2" xfId="39732"/>
    <cellStyle name="T_SUPOR2806-2_Du toan mau 11-2007_HUNG_BOQ - Puma - Main construction (20May, 2008) trinh nop 6 3" xfId="39733"/>
    <cellStyle name="T_SUPOR2806-2_Du toan mau 11-2007_HUNG_BOQ - Puma - Main construction (20May, 2008) trinh nop 6 3 2" xfId="39734"/>
    <cellStyle name="T_SUPOR2806-2_Du toan mau 11-2007_HUNG_BOQ - Puma - Main construction (20May, 2008) trinh nop 6 4" xfId="39735"/>
    <cellStyle name="T_SUPOR2806-2_Du toan mau 11-2007_HUNG_BOQ - Puma - Main construction (20May, 2008) trinh nop 6 4 2" xfId="39736"/>
    <cellStyle name="T_SUPOR2806-2_Du toan mau 11-2007_HUNG_BOQ - Puma - Main construction (20May, 2008) trinh nop 6 5" xfId="39737"/>
    <cellStyle name="T_SUPOR2806-2_Du toan mau 11-2007_HUNG_BOQ - Puma - Main construction (20May, 2008) trinh nop 6 5 2" xfId="24848"/>
    <cellStyle name="T_SUPOR2806-2_Du toan mau 11-2007_HUNG_BOQ - Puma - Main construction (20May, 2008) trinh nop 6 6" xfId="39738"/>
    <cellStyle name="T_SUPOR2806-2_Du toan mau 11-2007_HUNG_BOQ - Puma - Main construction (20May, 2008) trinh nop 6 6 2" xfId="24854"/>
    <cellStyle name="T_SUPOR2806-2_Du toan mau 11-2007_HUNG_BOQ - Puma - Main construction (20May, 2008) trinh nop 6 7" xfId="39739"/>
    <cellStyle name="T_SUPOR2806-2_Du toan mau 11-2007_HUNG_BOQ - Puma - Main construction (20May, 2008) trinh nop 7" xfId="39740"/>
    <cellStyle name="T_SUPOR2806-2_Du toan mau 11-2007_HUNG_BOQ - Puma - Main construction (20May, 2008) trinh nop 7 2" xfId="39741"/>
    <cellStyle name="T_SUPOR2806-2_Du toan mau 11-2007_HUNG_BOQ - Puma - Main construction (20May, 2008) trinh nop 8" xfId="39742"/>
    <cellStyle name="T_SUPOR2806-2_Du toan mau 11-2007_HUNG_BOQ - Puma - Main construction (20May, 2008) trinh nop 8 2" xfId="2282"/>
    <cellStyle name="T_SUPOR2806-2_Du toan mau 11-2007_HUNG_BOQ - Puma - Main construction (20May, 2008) trinh nop 9" xfId="39743"/>
    <cellStyle name="T_SUPOR2806-2_Du toan mau 11-2007_HUNG_BOQ - Puma - Main construction (20May, 2008) trinh nop 9 2" xfId="39744"/>
    <cellStyle name="T_SUPOR2806-2_Du toan mau 11-2007_HUNG_BOQ-Puma-Rev 1 (29May, 2008)-Final" xfId="39745"/>
    <cellStyle name="T_SUPOR2806-2_Du toan mau 11-2007_HUNG_BOQ-Puma-Rev 1 (29May, 2008)-Final 10" xfId="39747"/>
    <cellStyle name="T_SUPOR2806-2_Du toan mau 11-2007_HUNG_BOQ-Puma-Rev 1 (29May, 2008)-Final 10 2" xfId="39748"/>
    <cellStyle name="T_SUPOR2806-2_Du toan mau 11-2007_HUNG_BOQ-Puma-Rev 1 (29May, 2008)-Final 11" xfId="39749"/>
    <cellStyle name="T_SUPOR2806-2_Du toan mau 11-2007_HUNG_BOQ-Puma-Rev 1 (29May, 2008)-Final 11 2" xfId="39750"/>
    <cellStyle name="T_SUPOR2806-2_Du toan mau 11-2007_HUNG_BOQ-Puma-Rev 1 (29May, 2008)-Final 2" xfId="39751"/>
    <cellStyle name="T_SUPOR2806-2_Du toan mau 11-2007_HUNG_BOQ-Puma-Rev 1 (29May, 2008)-Final 2 2" xfId="39752"/>
    <cellStyle name="T_SUPOR2806-2_Du toan mau 11-2007_HUNG_BOQ-Puma-Rev 1 (29May, 2008)-Final 2 2 2" xfId="39753"/>
    <cellStyle name="T_SUPOR2806-2_Du toan mau 11-2007_HUNG_BOQ-Puma-Rev 1 (29May, 2008)-Final 2 2 2 2" xfId="39754"/>
    <cellStyle name="T_SUPOR2806-2_Du toan mau 11-2007_HUNG_BOQ-Puma-Rev 1 (29May, 2008)-Final 2 2 3" xfId="16736"/>
    <cellStyle name="T_SUPOR2806-2_Du toan mau 11-2007_HUNG_BOQ-Puma-Rev 1 (29May, 2008)-Final 2 2 3 2" xfId="16740"/>
    <cellStyle name="T_SUPOR2806-2_Du toan mau 11-2007_HUNG_BOQ-Puma-Rev 1 (29May, 2008)-Final 2 2 4" xfId="9882"/>
    <cellStyle name="T_SUPOR2806-2_Du toan mau 11-2007_HUNG_BOQ-Puma-Rev 1 (29May, 2008)-Final 2 2 4 2" xfId="16744"/>
    <cellStyle name="T_SUPOR2806-2_Du toan mau 11-2007_HUNG_BOQ-Puma-Rev 1 (29May, 2008)-Final 2 2 5" xfId="39755"/>
    <cellStyle name="T_SUPOR2806-2_Du toan mau 11-2007_HUNG_BOQ-Puma-Rev 1 (29May, 2008)-Final 2 2 5 2" xfId="39756"/>
    <cellStyle name="T_SUPOR2806-2_Du toan mau 11-2007_HUNG_BOQ-Puma-Rev 1 (29May, 2008)-Final 2 2 6" xfId="39757"/>
    <cellStyle name="T_SUPOR2806-2_Du toan mau 11-2007_HUNG_BOQ-Puma-Rev 1 (29May, 2008)-Final 2 2 6 2" xfId="39758"/>
    <cellStyle name="T_SUPOR2806-2_Du toan mau 11-2007_HUNG_BOQ-Puma-Rev 1 (29May, 2008)-Final 2 2 7" xfId="39759"/>
    <cellStyle name="T_SUPOR2806-2_Du toan mau 11-2007_HUNG_BOQ-Puma-Rev 1 (29May, 2008)-Final 2 3" xfId="16752"/>
    <cellStyle name="T_SUPOR2806-2_Du toan mau 11-2007_HUNG_BOQ-Puma-Rev 1 (29May, 2008)-Final 2 3 2" xfId="39760"/>
    <cellStyle name="T_SUPOR2806-2_Du toan mau 11-2007_HUNG_BOQ-Puma-Rev 1 (29May, 2008)-Final 2 3 2 2" xfId="17559"/>
    <cellStyle name="T_SUPOR2806-2_Du toan mau 11-2007_HUNG_BOQ-Puma-Rev 1 (29May, 2008)-Final 2 3 3" xfId="39761"/>
    <cellStyle name="T_SUPOR2806-2_Du toan mau 11-2007_HUNG_BOQ-Puma-Rev 1 (29May, 2008)-Final 2 3 3 2" xfId="29033"/>
    <cellStyle name="T_SUPOR2806-2_Du toan mau 11-2007_HUNG_BOQ-Puma-Rev 1 (29May, 2008)-Final 2 3 4" xfId="39762"/>
    <cellStyle name="T_SUPOR2806-2_Du toan mau 11-2007_HUNG_BOQ-Puma-Rev 1 (29May, 2008)-Final 2 3 4 2" xfId="35710"/>
    <cellStyle name="T_SUPOR2806-2_Du toan mau 11-2007_HUNG_BOQ-Puma-Rev 1 (29May, 2008)-Final 2 3 5" xfId="39763"/>
    <cellStyle name="T_SUPOR2806-2_Du toan mau 11-2007_HUNG_BOQ-Puma-Rev 1 (29May, 2008)-Final 2 3 5 2" xfId="39764"/>
    <cellStyle name="T_SUPOR2806-2_Du toan mau 11-2007_HUNG_BOQ-Puma-Rev 1 (29May, 2008)-Final 2 3 6" xfId="17824"/>
    <cellStyle name="T_SUPOR2806-2_Du toan mau 11-2007_HUNG_BOQ-Puma-Rev 1 (29May, 2008)-Final 2 3 6 2" xfId="39765"/>
    <cellStyle name="T_SUPOR2806-2_Du toan mau 11-2007_HUNG_BOQ-Puma-Rev 1 (29May, 2008)-Final 2 3 7" xfId="39766"/>
    <cellStyle name="T_SUPOR2806-2_Du toan mau 11-2007_HUNG_BOQ-Puma-Rev 1 (29May, 2008)-Final 2 4" xfId="39767"/>
    <cellStyle name="T_SUPOR2806-2_Du toan mau 11-2007_HUNG_BOQ-Puma-Rev 1 (29May, 2008)-Final 2 4 2" xfId="39768"/>
    <cellStyle name="T_SUPOR2806-2_Du toan mau 11-2007_HUNG_BOQ-Puma-Rev 1 (29May, 2008)-Final 2 5" xfId="9590"/>
    <cellStyle name="T_SUPOR2806-2_Du toan mau 11-2007_HUNG_BOQ-Puma-Rev 1 (29May, 2008)-Final 2 5 2" xfId="9593"/>
    <cellStyle name="T_SUPOR2806-2_Du toan mau 11-2007_HUNG_BOQ-Puma-Rev 1 (29May, 2008)-Final 2 6" xfId="6919"/>
    <cellStyle name="T_SUPOR2806-2_Du toan mau 11-2007_HUNG_BOQ-Puma-Rev 1 (29May, 2008)-Final 2 6 2" xfId="9595"/>
    <cellStyle name="T_SUPOR2806-2_Du toan mau 11-2007_HUNG_BOQ-Puma-Rev 1 (29May, 2008)-Final 2 7" xfId="6156"/>
    <cellStyle name="T_SUPOR2806-2_Du toan mau 11-2007_HUNG_BOQ-Puma-Rev 1 (29May, 2008)-Final 2 7 2" xfId="4368"/>
    <cellStyle name="T_SUPOR2806-2_Du toan mau 11-2007_HUNG_BOQ-Puma-Rev 1 (29May, 2008)-Final 2 8" xfId="9601"/>
    <cellStyle name="T_SUPOR2806-2_Du toan mau 11-2007_HUNG_BOQ-Puma-Rev 1 (29May, 2008)-Final 2 8 2" xfId="9603"/>
    <cellStyle name="T_SUPOR2806-2_Du toan mau 11-2007_HUNG_BOQ-Puma-Rev 1 (29May, 2008)-Final 3" xfId="11531"/>
    <cellStyle name="T_SUPOR2806-2_Du toan mau 11-2007_HUNG_BOQ-Puma-Rev 1 (29May, 2008)-Final 3 2" xfId="39769"/>
    <cellStyle name="T_SUPOR2806-2_Du toan mau 11-2007_HUNG_BOQ-Puma-Rev 1 (29May, 2008)-Final 3 2 2" xfId="4220"/>
    <cellStyle name="T_SUPOR2806-2_Du toan mau 11-2007_HUNG_BOQ-Puma-Rev 1 (29May, 2008)-Final 3 2 2 2" xfId="39770"/>
    <cellStyle name="T_SUPOR2806-2_Du toan mau 11-2007_HUNG_BOQ-Puma-Rev 1 (29May, 2008)-Final 3 2 3" xfId="39771"/>
    <cellStyle name="T_SUPOR2806-2_Du toan mau 11-2007_HUNG_BOQ-Puma-Rev 1 (29May, 2008)-Final 3 2 3 2" xfId="15109"/>
    <cellStyle name="T_SUPOR2806-2_Du toan mau 11-2007_HUNG_BOQ-Puma-Rev 1 (29May, 2008)-Final 3 2 4" xfId="39772"/>
    <cellStyle name="T_SUPOR2806-2_Du toan mau 11-2007_HUNG_BOQ-Puma-Rev 1 (29May, 2008)-Final 3 2 4 2" xfId="15369"/>
    <cellStyle name="T_SUPOR2806-2_Du toan mau 11-2007_HUNG_BOQ-Puma-Rev 1 (29May, 2008)-Final 3 2 5" xfId="7543"/>
    <cellStyle name="T_SUPOR2806-2_Du toan mau 11-2007_HUNG_BOQ-Puma-Rev 1 (29May, 2008)-Final 3 2 5 2" xfId="4881"/>
    <cellStyle name="T_SUPOR2806-2_Du toan mau 11-2007_HUNG_BOQ-Puma-Rev 1 (29May, 2008)-Final 3 2 6" xfId="39773"/>
    <cellStyle name="T_SUPOR2806-2_Du toan mau 11-2007_HUNG_BOQ-Puma-Rev 1 (29May, 2008)-Final 3 2 6 2" xfId="39774"/>
    <cellStyle name="T_SUPOR2806-2_Du toan mau 11-2007_HUNG_BOQ-Puma-Rev 1 (29May, 2008)-Final 3 2 7" xfId="39775"/>
    <cellStyle name="T_SUPOR2806-2_Du toan mau 11-2007_HUNG_BOQ-Puma-Rev 1 (29May, 2008)-Final 3 3" xfId="5460"/>
    <cellStyle name="T_SUPOR2806-2_Du toan mau 11-2007_HUNG_BOQ-Puma-Rev 1 (29May, 2008)-Final 3 3 2" xfId="39777"/>
    <cellStyle name="T_SUPOR2806-2_Du toan mau 11-2007_HUNG_BOQ-Puma-Rev 1 (29May, 2008)-Final 3 3 2 2" xfId="39778"/>
    <cellStyle name="T_SUPOR2806-2_Du toan mau 11-2007_HUNG_BOQ-Puma-Rev 1 (29May, 2008)-Final 3 3 3" xfId="39779"/>
    <cellStyle name="T_SUPOR2806-2_Du toan mau 11-2007_HUNG_BOQ-Puma-Rev 1 (29May, 2008)-Final 3 3 3 2" xfId="39780"/>
    <cellStyle name="T_SUPOR2806-2_Du toan mau 11-2007_HUNG_BOQ-Puma-Rev 1 (29May, 2008)-Final 3 3 4" xfId="39781"/>
    <cellStyle name="T_SUPOR2806-2_Du toan mau 11-2007_HUNG_BOQ-Puma-Rev 1 (29May, 2008)-Final 3 3 4 2" xfId="39782"/>
    <cellStyle name="T_SUPOR2806-2_Du toan mau 11-2007_HUNG_BOQ-Puma-Rev 1 (29May, 2008)-Final 3 3 5" xfId="39783"/>
    <cellStyle name="T_SUPOR2806-2_Du toan mau 11-2007_HUNG_BOQ-Puma-Rev 1 (29May, 2008)-Final 3 3 5 2" xfId="39784"/>
    <cellStyle name="T_SUPOR2806-2_Du toan mau 11-2007_HUNG_BOQ-Puma-Rev 1 (29May, 2008)-Final 3 3 6" xfId="39785"/>
    <cellStyle name="T_SUPOR2806-2_Du toan mau 11-2007_HUNG_BOQ-Puma-Rev 1 (29May, 2008)-Final 3 3 6 2" xfId="39786"/>
    <cellStyle name="T_SUPOR2806-2_Du toan mau 11-2007_HUNG_BOQ-Puma-Rev 1 (29May, 2008)-Final 3 3 7" xfId="39787"/>
    <cellStyle name="T_SUPOR2806-2_Du toan mau 11-2007_HUNG_BOQ-Puma-Rev 1 (29May, 2008)-Final 3 4" xfId="39788"/>
    <cellStyle name="T_SUPOR2806-2_Du toan mau 11-2007_HUNG_BOQ-Puma-Rev 1 (29May, 2008)-Final 3 4 2" xfId="39789"/>
    <cellStyle name="T_SUPOR2806-2_Du toan mau 11-2007_HUNG_BOQ-Puma-Rev 1 (29May, 2008)-Final 3 5" xfId="5018"/>
    <cellStyle name="T_SUPOR2806-2_Du toan mau 11-2007_HUNG_BOQ-Puma-Rev 1 (29May, 2008)-Final 3 5 2" xfId="39790"/>
    <cellStyle name="T_SUPOR2806-2_Du toan mau 11-2007_HUNG_BOQ-Puma-Rev 1 (29May, 2008)-Final 3 6" xfId="39791"/>
    <cellStyle name="T_SUPOR2806-2_Du toan mau 11-2007_HUNG_BOQ-Puma-Rev 1 (29May, 2008)-Final 3 6 2" xfId="39792"/>
    <cellStyle name="T_SUPOR2806-2_Du toan mau 11-2007_HUNG_BOQ-Puma-Rev 1 (29May, 2008)-Final 3 7" xfId="39793"/>
    <cellStyle name="T_SUPOR2806-2_Du toan mau 11-2007_HUNG_BOQ-Puma-Rev 1 (29May, 2008)-Final 3 7 2" xfId="39794"/>
    <cellStyle name="T_SUPOR2806-2_Du toan mau 11-2007_HUNG_BOQ-Puma-Rev 1 (29May, 2008)-Final 3 8" xfId="39795"/>
    <cellStyle name="T_SUPOR2806-2_Du toan mau 11-2007_HUNG_BOQ-Puma-Rev 1 (29May, 2008)-Final 3 8 2" xfId="39796"/>
    <cellStyle name="T_SUPOR2806-2_Du toan mau 11-2007_HUNG_BOQ-Puma-Rev 1 (29May, 2008)-Final 4" xfId="39797"/>
    <cellStyle name="T_SUPOR2806-2_Du toan mau 11-2007_HUNG_BOQ-Puma-Rev 1 (29May, 2008)-Final 4 2" xfId="39798"/>
    <cellStyle name="T_SUPOR2806-2_Du toan mau 11-2007_HUNG_BOQ-Puma-Rev 1 (29May, 2008)-Final 4 2 2" xfId="30930"/>
    <cellStyle name="T_SUPOR2806-2_Du toan mau 11-2007_HUNG_BOQ-Puma-Rev 1 (29May, 2008)-Final 4 3" xfId="36234"/>
    <cellStyle name="T_SUPOR2806-2_Du toan mau 11-2007_HUNG_BOQ-Puma-Rev 1 (29May, 2008)-Final 4 3 2" xfId="39799"/>
    <cellStyle name="T_SUPOR2806-2_Du toan mau 11-2007_HUNG_BOQ-Puma-Rev 1 (29May, 2008)-Final 4 4" xfId="1611"/>
    <cellStyle name="T_SUPOR2806-2_Du toan mau 11-2007_HUNG_BOQ-Puma-Rev 1 (29May, 2008)-Final 4 4 2" xfId="39800"/>
    <cellStyle name="T_SUPOR2806-2_Du toan mau 11-2007_HUNG_BOQ-Puma-Rev 1 (29May, 2008)-Final 4 5" xfId="9608"/>
    <cellStyle name="T_SUPOR2806-2_Du toan mau 11-2007_HUNG_BOQ-Puma-Rev 1 (29May, 2008)-Final 4 5 2" xfId="28240"/>
    <cellStyle name="T_SUPOR2806-2_Du toan mau 11-2007_HUNG_BOQ-Puma-Rev 1 (29May, 2008)-Final 4 6" xfId="39801"/>
    <cellStyle name="T_SUPOR2806-2_Du toan mau 11-2007_HUNG_BOQ-Puma-Rev 1 (29May, 2008)-Final 4 6 2" xfId="6881"/>
    <cellStyle name="T_SUPOR2806-2_Du toan mau 11-2007_HUNG_BOQ-Puma-Rev 1 (29May, 2008)-Final 4 7" xfId="39802"/>
    <cellStyle name="T_SUPOR2806-2_Du toan mau 11-2007_HUNG_BOQ-Puma-Rev 1 (29May, 2008)-Final 5" xfId="39803"/>
    <cellStyle name="T_SUPOR2806-2_Du toan mau 11-2007_HUNG_BOQ-Puma-Rev 1 (29May, 2008)-Final 5 2" xfId="39804"/>
    <cellStyle name="T_SUPOR2806-2_Du toan mau 11-2007_HUNG_BOQ-Puma-Rev 1 (29May, 2008)-Final 5 2 2" xfId="11689"/>
    <cellStyle name="T_SUPOR2806-2_Du toan mau 11-2007_HUNG_BOQ-Puma-Rev 1 (29May, 2008)-Final 5 3" xfId="24194"/>
    <cellStyle name="T_SUPOR2806-2_Du toan mau 11-2007_HUNG_BOQ-Puma-Rev 1 (29May, 2008)-Final 5 3 2" xfId="39805"/>
    <cellStyle name="T_SUPOR2806-2_Du toan mau 11-2007_HUNG_BOQ-Puma-Rev 1 (29May, 2008)-Final 5 4" xfId="30090"/>
    <cellStyle name="T_SUPOR2806-2_Du toan mau 11-2007_HUNG_BOQ-Puma-Rev 1 (29May, 2008)-Final 5 4 2" xfId="39807"/>
    <cellStyle name="T_SUPOR2806-2_Du toan mau 11-2007_HUNG_BOQ-Puma-Rev 1 (29May, 2008)-Final 5 5" xfId="9610"/>
    <cellStyle name="T_SUPOR2806-2_Du toan mau 11-2007_HUNG_BOQ-Puma-Rev 1 (29May, 2008)-Final 5 5 2" xfId="28266"/>
    <cellStyle name="T_SUPOR2806-2_Du toan mau 11-2007_HUNG_BOQ-Puma-Rev 1 (29May, 2008)-Final 5 6" xfId="39808"/>
    <cellStyle name="T_SUPOR2806-2_Du toan mau 11-2007_HUNG_BOQ-Puma-Rev 1 (29May, 2008)-Final 5 6 2" xfId="11909"/>
    <cellStyle name="T_SUPOR2806-2_Du toan mau 11-2007_HUNG_BOQ-Puma-Rev 1 (29May, 2008)-Final 5 7" xfId="39809"/>
    <cellStyle name="T_SUPOR2806-2_Du toan mau 11-2007_HUNG_BOQ-Puma-Rev 1 (29May, 2008)-Final 6" xfId="39810"/>
    <cellStyle name="T_SUPOR2806-2_Du toan mau 11-2007_HUNG_BOQ-Puma-Rev 1 (29May, 2008)-Final 6 2" xfId="39811"/>
    <cellStyle name="T_SUPOR2806-2_Du toan mau 11-2007_HUNG_BOQ-Puma-Rev 1 (29May, 2008)-Final 6 2 2" xfId="15461"/>
    <cellStyle name="T_SUPOR2806-2_Du toan mau 11-2007_HUNG_BOQ-Puma-Rev 1 (29May, 2008)-Final 6 3" xfId="3421"/>
    <cellStyle name="T_SUPOR2806-2_Du toan mau 11-2007_HUNG_BOQ-Puma-Rev 1 (29May, 2008)-Final 6 3 2" xfId="39812"/>
    <cellStyle name="T_SUPOR2806-2_Du toan mau 11-2007_HUNG_BOQ-Puma-Rev 1 (29May, 2008)-Final 6 4" xfId="30093"/>
    <cellStyle name="T_SUPOR2806-2_Du toan mau 11-2007_HUNG_BOQ-Puma-Rev 1 (29May, 2008)-Final 6 4 2" xfId="39813"/>
    <cellStyle name="T_SUPOR2806-2_Du toan mau 11-2007_HUNG_BOQ-Puma-Rev 1 (29May, 2008)-Final 6 5" xfId="5999"/>
    <cellStyle name="T_SUPOR2806-2_Du toan mau 11-2007_HUNG_BOQ-Puma-Rev 1 (29May, 2008)-Final 6 5 2" xfId="39814"/>
    <cellStyle name="T_SUPOR2806-2_Du toan mau 11-2007_HUNG_BOQ-Puma-Rev 1 (29May, 2008)-Final 6 6" xfId="39815"/>
    <cellStyle name="T_SUPOR2806-2_Du toan mau 11-2007_HUNG_BOQ-Puma-Rev 1 (29May, 2008)-Final 6 6 2" xfId="39816"/>
    <cellStyle name="T_SUPOR2806-2_Du toan mau 11-2007_HUNG_BOQ-Puma-Rev 1 (29May, 2008)-Final 6 7" xfId="39817"/>
    <cellStyle name="T_SUPOR2806-2_Du toan mau 11-2007_HUNG_BOQ-Puma-Rev 1 (29May, 2008)-Final 7" xfId="39818"/>
    <cellStyle name="T_SUPOR2806-2_Du toan mau 11-2007_HUNG_BOQ-Puma-Rev 1 (29May, 2008)-Final 7 2" xfId="39819"/>
    <cellStyle name="T_SUPOR2806-2_Du toan mau 11-2007_HUNG_BOQ-Puma-Rev 1 (29May, 2008)-Final 8" xfId="39820"/>
    <cellStyle name="T_SUPOR2806-2_Du toan mau 11-2007_HUNG_BOQ-Puma-Rev 1 (29May, 2008)-Final 8 2" xfId="13420"/>
    <cellStyle name="T_SUPOR2806-2_Du toan mau 11-2007_HUNG_BOQ-Puma-Rev 1 (29May, 2008)-Final 9" xfId="37889"/>
    <cellStyle name="T_SUPOR2806-2_Du toan mau 11-2007_HUNG_BOQ-Puma-Rev 1 (29May, 2008)-Final 9 2" xfId="39822"/>
    <cellStyle name="T_SUPOR2806-2_Du toan mau 11-2007_HUNG_BOQ-Puma-Rev 2 (03June, 2008)" xfId="39823"/>
    <cellStyle name="T_SUPOR2806-2_Du toan mau 11-2007_HUNG_BOQ-Puma-Rev 2 (03June, 2008) 10" xfId="39824"/>
    <cellStyle name="T_SUPOR2806-2_Du toan mau 11-2007_HUNG_BOQ-Puma-Rev 2 (03June, 2008) 10 2" xfId="39825"/>
    <cellStyle name="T_SUPOR2806-2_Du toan mau 11-2007_HUNG_BOQ-Puma-Rev 2 (03June, 2008) 11" xfId="39826"/>
    <cellStyle name="T_SUPOR2806-2_Du toan mau 11-2007_HUNG_BOQ-Puma-Rev 2 (03June, 2008) 11 2" xfId="39827"/>
    <cellStyle name="T_SUPOR2806-2_Du toan mau 11-2007_HUNG_BOQ-Puma-Rev 2 (03June, 2008) 2" xfId="39828"/>
    <cellStyle name="T_SUPOR2806-2_Du toan mau 11-2007_HUNG_BOQ-Puma-Rev 2 (03June, 2008) 2 2" xfId="39829"/>
    <cellStyle name="T_SUPOR2806-2_Du toan mau 11-2007_HUNG_BOQ-Puma-Rev 2 (03June, 2008) 2 2 2" xfId="39830"/>
    <cellStyle name="T_SUPOR2806-2_Du toan mau 11-2007_HUNG_BOQ-Puma-Rev 2 (03June, 2008) 2 2 2 2" xfId="39831"/>
    <cellStyle name="T_SUPOR2806-2_Du toan mau 11-2007_HUNG_BOQ-Puma-Rev 2 (03June, 2008) 2 2 3" xfId="39832"/>
    <cellStyle name="T_SUPOR2806-2_Du toan mau 11-2007_HUNG_BOQ-Puma-Rev 2 (03June, 2008) 2 2 3 2" xfId="39833"/>
    <cellStyle name="T_SUPOR2806-2_Du toan mau 11-2007_HUNG_BOQ-Puma-Rev 2 (03June, 2008) 2 2 4" xfId="39834"/>
    <cellStyle name="T_SUPOR2806-2_Du toan mau 11-2007_HUNG_BOQ-Puma-Rev 2 (03June, 2008) 2 2 4 2" xfId="39835"/>
    <cellStyle name="T_SUPOR2806-2_Du toan mau 11-2007_HUNG_BOQ-Puma-Rev 2 (03June, 2008) 2 2 5" xfId="39836"/>
    <cellStyle name="T_SUPOR2806-2_Du toan mau 11-2007_HUNG_BOQ-Puma-Rev 2 (03June, 2008) 2 2 5 2" xfId="39837"/>
    <cellStyle name="T_SUPOR2806-2_Du toan mau 11-2007_HUNG_BOQ-Puma-Rev 2 (03June, 2008) 2 2 6" xfId="39838"/>
    <cellStyle name="T_SUPOR2806-2_Du toan mau 11-2007_HUNG_BOQ-Puma-Rev 2 (03June, 2008) 2 2 6 2" xfId="39839"/>
    <cellStyle name="T_SUPOR2806-2_Du toan mau 11-2007_HUNG_BOQ-Puma-Rev 2 (03June, 2008) 2 2 7" xfId="39840"/>
    <cellStyle name="T_SUPOR2806-2_Du toan mau 11-2007_HUNG_BOQ-Puma-Rev 2 (03June, 2008) 2 3" xfId="39841"/>
    <cellStyle name="T_SUPOR2806-2_Du toan mau 11-2007_HUNG_BOQ-Puma-Rev 2 (03June, 2008) 2 3 2" xfId="39842"/>
    <cellStyle name="T_SUPOR2806-2_Du toan mau 11-2007_HUNG_BOQ-Puma-Rev 2 (03June, 2008) 2 3 2 2" xfId="39843"/>
    <cellStyle name="T_SUPOR2806-2_Du toan mau 11-2007_HUNG_BOQ-Puma-Rev 2 (03June, 2008) 2 3 3" xfId="39844"/>
    <cellStyle name="T_SUPOR2806-2_Du toan mau 11-2007_HUNG_BOQ-Puma-Rev 2 (03June, 2008) 2 3 3 2" xfId="39845"/>
    <cellStyle name="T_SUPOR2806-2_Du toan mau 11-2007_HUNG_BOQ-Puma-Rev 2 (03June, 2008) 2 3 4" xfId="39846"/>
    <cellStyle name="T_SUPOR2806-2_Du toan mau 11-2007_HUNG_BOQ-Puma-Rev 2 (03June, 2008) 2 3 4 2" xfId="39847"/>
    <cellStyle name="T_SUPOR2806-2_Du toan mau 11-2007_HUNG_BOQ-Puma-Rev 2 (03June, 2008) 2 3 5" xfId="39848"/>
    <cellStyle name="T_SUPOR2806-2_Du toan mau 11-2007_HUNG_BOQ-Puma-Rev 2 (03June, 2008) 2 3 5 2" xfId="39849"/>
    <cellStyle name="T_SUPOR2806-2_Du toan mau 11-2007_HUNG_BOQ-Puma-Rev 2 (03June, 2008) 2 3 6" xfId="39850"/>
    <cellStyle name="T_SUPOR2806-2_Du toan mau 11-2007_HUNG_BOQ-Puma-Rev 2 (03June, 2008) 2 3 6 2" xfId="39851"/>
    <cellStyle name="T_SUPOR2806-2_Du toan mau 11-2007_HUNG_BOQ-Puma-Rev 2 (03June, 2008) 2 3 7" xfId="39852"/>
    <cellStyle name="T_SUPOR2806-2_Du toan mau 11-2007_HUNG_BOQ-Puma-Rev 2 (03June, 2008) 2 4" xfId="530"/>
    <cellStyle name="T_SUPOR2806-2_Du toan mau 11-2007_HUNG_BOQ-Puma-Rev 2 (03June, 2008) 2 4 2" xfId="39853"/>
    <cellStyle name="T_SUPOR2806-2_Du toan mau 11-2007_HUNG_BOQ-Puma-Rev 2 (03June, 2008) 2 5" xfId="39854"/>
    <cellStyle name="T_SUPOR2806-2_Du toan mau 11-2007_HUNG_BOQ-Puma-Rev 2 (03June, 2008) 2 5 2" xfId="39855"/>
    <cellStyle name="T_SUPOR2806-2_Du toan mau 11-2007_HUNG_BOQ-Puma-Rev 2 (03June, 2008) 2 6" xfId="39856"/>
    <cellStyle name="T_SUPOR2806-2_Du toan mau 11-2007_HUNG_BOQ-Puma-Rev 2 (03June, 2008) 2 6 2" xfId="39857"/>
    <cellStyle name="T_SUPOR2806-2_Du toan mau 11-2007_HUNG_BOQ-Puma-Rev 2 (03June, 2008) 2 7" xfId="37982"/>
    <cellStyle name="T_SUPOR2806-2_Du toan mau 11-2007_HUNG_BOQ-Puma-Rev 2 (03June, 2008) 2 7 2" xfId="37984"/>
    <cellStyle name="T_SUPOR2806-2_Du toan mau 11-2007_HUNG_BOQ-Puma-Rev 2 (03June, 2008) 2 8" xfId="37986"/>
    <cellStyle name="T_SUPOR2806-2_Du toan mau 11-2007_HUNG_BOQ-Puma-Rev 2 (03June, 2008) 2 8 2" xfId="37988"/>
    <cellStyle name="T_SUPOR2806-2_Du toan mau 11-2007_HUNG_BOQ-Puma-Rev 2 (03June, 2008) 3" xfId="39858"/>
    <cellStyle name="T_SUPOR2806-2_Du toan mau 11-2007_HUNG_BOQ-Puma-Rev 2 (03June, 2008) 3 2" xfId="11813"/>
    <cellStyle name="T_SUPOR2806-2_Du toan mau 11-2007_HUNG_BOQ-Puma-Rev 2 (03June, 2008) 3 2 2" xfId="11816"/>
    <cellStyle name="T_SUPOR2806-2_Du toan mau 11-2007_HUNG_BOQ-Puma-Rev 2 (03June, 2008) 3 2 2 2" xfId="39859"/>
    <cellStyle name="T_SUPOR2806-2_Du toan mau 11-2007_HUNG_BOQ-Puma-Rev 2 (03June, 2008) 3 2 3" xfId="39860"/>
    <cellStyle name="T_SUPOR2806-2_Du toan mau 11-2007_HUNG_BOQ-Puma-Rev 2 (03June, 2008) 3 2 3 2" xfId="39861"/>
    <cellStyle name="T_SUPOR2806-2_Du toan mau 11-2007_HUNG_BOQ-Puma-Rev 2 (03June, 2008) 3 2 4" xfId="39862"/>
    <cellStyle name="T_SUPOR2806-2_Du toan mau 11-2007_HUNG_BOQ-Puma-Rev 2 (03June, 2008) 3 2 4 2" xfId="39863"/>
    <cellStyle name="T_SUPOR2806-2_Du toan mau 11-2007_HUNG_BOQ-Puma-Rev 2 (03June, 2008) 3 2 5" xfId="39864"/>
    <cellStyle name="T_SUPOR2806-2_Du toan mau 11-2007_HUNG_BOQ-Puma-Rev 2 (03June, 2008) 3 2 5 2" xfId="39865"/>
    <cellStyle name="T_SUPOR2806-2_Du toan mau 11-2007_HUNG_BOQ-Puma-Rev 2 (03June, 2008) 3 2 6" xfId="39866"/>
    <cellStyle name="T_SUPOR2806-2_Du toan mau 11-2007_HUNG_BOQ-Puma-Rev 2 (03June, 2008) 3 2 6 2" xfId="39867"/>
    <cellStyle name="T_SUPOR2806-2_Du toan mau 11-2007_HUNG_BOQ-Puma-Rev 2 (03June, 2008) 3 2 7" xfId="39868"/>
    <cellStyle name="T_SUPOR2806-2_Du toan mau 11-2007_HUNG_BOQ-Puma-Rev 2 (03June, 2008) 3 3" xfId="1192"/>
    <cellStyle name="T_SUPOR2806-2_Du toan mau 11-2007_HUNG_BOQ-Puma-Rev 2 (03June, 2008) 3 3 2" xfId="11818"/>
    <cellStyle name="T_SUPOR2806-2_Du toan mau 11-2007_HUNG_BOQ-Puma-Rev 2 (03June, 2008) 3 3 2 2" xfId="39869"/>
    <cellStyle name="T_SUPOR2806-2_Du toan mau 11-2007_HUNG_BOQ-Puma-Rev 2 (03June, 2008) 3 3 3" xfId="39870"/>
    <cellStyle name="T_SUPOR2806-2_Du toan mau 11-2007_HUNG_BOQ-Puma-Rev 2 (03June, 2008) 3 3 3 2" xfId="39871"/>
    <cellStyle name="T_SUPOR2806-2_Du toan mau 11-2007_HUNG_BOQ-Puma-Rev 2 (03June, 2008) 3 3 4" xfId="39872"/>
    <cellStyle name="T_SUPOR2806-2_Du toan mau 11-2007_HUNG_BOQ-Puma-Rev 2 (03June, 2008) 3 3 4 2" xfId="39874"/>
    <cellStyle name="T_SUPOR2806-2_Du toan mau 11-2007_HUNG_BOQ-Puma-Rev 2 (03June, 2008) 3 3 5" xfId="39876"/>
    <cellStyle name="T_SUPOR2806-2_Du toan mau 11-2007_HUNG_BOQ-Puma-Rev 2 (03June, 2008) 3 3 5 2" xfId="39878"/>
    <cellStyle name="T_SUPOR2806-2_Du toan mau 11-2007_HUNG_BOQ-Puma-Rev 2 (03June, 2008) 3 3 6" xfId="39880"/>
    <cellStyle name="T_SUPOR2806-2_Du toan mau 11-2007_HUNG_BOQ-Puma-Rev 2 (03June, 2008) 3 3 6 2" xfId="39882"/>
    <cellStyle name="T_SUPOR2806-2_Du toan mau 11-2007_HUNG_BOQ-Puma-Rev 2 (03June, 2008) 3 3 7" xfId="39884"/>
    <cellStyle name="T_SUPOR2806-2_Du toan mau 11-2007_HUNG_BOQ-Puma-Rev 2 (03June, 2008) 3 4" xfId="40"/>
    <cellStyle name="T_SUPOR2806-2_Du toan mau 11-2007_HUNG_BOQ-Puma-Rev 2 (03June, 2008) 3 4 2" xfId="39886"/>
    <cellStyle name="T_SUPOR2806-2_Du toan mau 11-2007_HUNG_BOQ-Puma-Rev 2 (03June, 2008) 3 5" xfId="39887"/>
    <cellStyle name="T_SUPOR2806-2_Du toan mau 11-2007_HUNG_BOQ-Puma-Rev 2 (03June, 2008) 3 5 2" xfId="39888"/>
    <cellStyle name="T_SUPOR2806-2_Du toan mau 11-2007_HUNG_BOQ-Puma-Rev 2 (03June, 2008) 3 6" xfId="39889"/>
    <cellStyle name="T_SUPOR2806-2_Du toan mau 11-2007_HUNG_BOQ-Puma-Rev 2 (03June, 2008) 3 6 2" xfId="39890"/>
    <cellStyle name="T_SUPOR2806-2_Du toan mau 11-2007_HUNG_BOQ-Puma-Rev 2 (03June, 2008) 3 7" xfId="37994"/>
    <cellStyle name="T_SUPOR2806-2_Du toan mau 11-2007_HUNG_BOQ-Puma-Rev 2 (03June, 2008) 3 7 2" xfId="39891"/>
    <cellStyle name="T_SUPOR2806-2_Du toan mau 11-2007_HUNG_BOQ-Puma-Rev 2 (03June, 2008) 3 8" xfId="39892"/>
    <cellStyle name="T_SUPOR2806-2_Du toan mau 11-2007_HUNG_BOQ-Puma-Rev 2 (03June, 2008) 3 8 2" xfId="39893"/>
    <cellStyle name="T_SUPOR2806-2_Du toan mau 11-2007_HUNG_BOQ-Puma-Rev 2 (03June, 2008) 4" xfId="27942"/>
    <cellStyle name="T_SUPOR2806-2_Du toan mau 11-2007_HUNG_BOQ-Puma-Rev 2 (03June, 2008) 4 2" xfId="18452"/>
    <cellStyle name="T_SUPOR2806-2_Du toan mau 11-2007_HUNG_BOQ-Puma-Rev 2 (03June, 2008) 4 2 2" xfId="18454"/>
    <cellStyle name="T_SUPOR2806-2_Du toan mau 11-2007_HUNG_BOQ-Puma-Rev 2 (03June, 2008) 4 3" xfId="8545"/>
    <cellStyle name="T_SUPOR2806-2_Du toan mau 11-2007_HUNG_BOQ-Puma-Rev 2 (03June, 2008) 4 3 2" xfId="18460"/>
    <cellStyle name="T_SUPOR2806-2_Du toan mau 11-2007_HUNG_BOQ-Puma-Rev 2 (03June, 2008) 4 4" xfId="18463"/>
    <cellStyle name="T_SUPOR2806-2_Du toan mau 11-2007_HUNG_BOQ-Puma-Rev 2 (03June, 2008) 4 4 2" xfId="39894"/>
    <cellStyle name="T_SUPOR2806-2_Du toan mau 11-2007_HUNG_BOQ-Puma-Rev 2 (03June, 2008) 4 5" xfId="39895"/>
    <cellStyle name="T_SUPOR2806-2_Du toan mau 11-2007_HUNG_BOQ-Puma-Rev 2 (03June, 2008) 4 5 2" xfId="39821"/>
    <cellStyle name="T_SUPOR2806-2_Du toan mau 11-2007_HUNG_BOQ-Puma-Rev 2 (03June, 2008) 4 6" xfId="39896"/>
    <cellStyle name="T_SUPOR2806-2_Du toan mau 11-2007_HUNG_BOQ-Puma-Rev 2 (03June, 2008) 4 6 2" xfId="39897"/>
    <cellStyle name="T_SUPOR2806-2_Du toan mau 11-2007_HUNG_BOQ-Puma-Rev 2 (03June, 2008) 4 7" xfId="37997"/>
    <cellStyle name="T_SUPOR2806-2_Du toan mau 11-2007_HUNG_BOQ-Puma-Rev 2 (03June, 2008) 5" xfId="39898"/>
    <cellStyle name="T_SUPOR2806-2_Du toan mau 11-2007_HUNG_BOQ-Puma-Rev 2 (03June, 2008) 5 2" xfId="39899"/>
    <cellStyle name="T_SUPOR2806-2_Du toan mau 11-2007_HUNG_BOQ-Puma-Rev 2 (03June, 2008) 5 2 2" xfId="39900"/>
    <cellStyle name="T_SUPOR2806-2_Du toan mau 11-2007_HUNG_BOQ-Puma-Rev 2 (03June, 2008) 5 3" xfId="39901"/>
    <cellStyle name="T_SUPOR2806-2_Du toan mau 11-2007_HUNG_BOQ-Puma-Rev 2 (03June, 2008) 5 3 2" xfId="3730"/>
    <cellStyle name="T_SUPOR2806-2_Du toan mau 11-2007_HUNG_BOQ-Puma-Rev 2 (03June, 2008) 5 4" xfId="39902"/>
    <cellStyle name="T_SUPOR2806-2_Du toan mau 11-2007_HUNG_BOQ-Puma-Rev 2 (03June, 2008) 5 4 2" xfId="39903"/>
    <cellStyle name="T_SUPOR2806-2_Du toan mau 11-2007_HUNG_BOQ-Puma-Rev 2 (03June, 2008) 5 5" xfId="39904"/>
    <cellStyle name="T_SUPOR2806-2_Du toan mau 11-2007_HUNG_BOQ-Puma-Rev 2 (03June, 2008) 5 5 2" xfId="39905"/>
    <cellStyle name="T_SUPOR2806-2_Du toan mau 11-2007_HUNG_BOQ-Puma-Rev 2 (03June, 2008) 5 6" xfId="39906"/>
    <cellStyle name="T_SUPOR2806-2_Du toan mau 11-2007_HUNG_BOQ-Puma-Rev 2 (03June, 2008) 5 6 2" xfId="39907"/>
    <cellStyle name="T_SUPOR2806-2_Du toan mau 11-2007_HUNG_BOQ-Puma-Rev 2 (03June, 2008) 5 7" xfId="38000"/>
    <cellStyle name="T_SUPOR2806-2_Du toan mau 11-2007_HUNG_BOQ-Puma-Rev 2 (03June, 2008) 6" xfId="39908"/>
    <cellStyle name="T_SUPOR2806-2_Du toan mau 11-2007_HUNG_BOQ-Puma-Rev 2 (03June, 2008) 6 2" xfId="39909"/>
    <cellStyle name="T_SUPOR2806-2_Du toan mau 11-2007_HUNG_BOQ-Puma-Rev 2 (03June, 2008) 6 2 2" xfId="39910"/>
    <cellStyle name="T_SUPOR2806-2_Du toan mau 11-2007_HUNG_BOQ-Puma-Rev 2 (03June, 2008) 6 3" xfId="39911"/>
    <cellStyle name="T_SUPOR2806-2_Du toan mau 11-2007_HUNG_BOQ-Puma-Rev 2 (03June, 2008) 6 3 2" xfId="39912"/>
    <cellStyle name="T_SUPOR2806-2_Du toan mau 11-2007_HUNG_BOQ-Puma-Rev 2 (03June, 2008) 6 4" xfId="39913"/>
    <cellStyle name="T_SUPOR2806-2_Du toan mau 11-2007_HUNG_BOQ-Puma-Rev 2 (03June, 2008) 6 4 2" xfId="39914"/>
    <cellStyle name="T_SUPOR2806-2_Du toan mau 11-2007_HUNG_BOQ-Puma-Rev 2 (03June, 2008) 6 5" xfId="39915"/>
    <cellStyle name="T_SUPOR2806-2_Du toan mau 11-2007_HUNG_BOQ-Puma-Rev 2 (03June, 2008) 6 5 2" xfId="39916"/>
    <cellStyle name="T_SUPOR2806-2_Du toan mau 11-2007_HUNG_BOQ-Puma-Rev 2 (03June, 2008) 6 6" xfId="39917"/>
    <cellStyle name="T_SUPOR2806-2_Du toan mau 11-2007_HUNG_BOQ-Puma-Rev 2 (03June, 2008) 6 6 2" xfId="39918"/>
    <cellStyle name="T_SUPOR2806-2_Du toan mau 11-2007_HUNG_BOQ-Puma-Rev 2 (03June, 2008) 6 7" xfId="38003"/>
    <cellStyle name="T_SUPOR2806-2_Du toan mau 11-2007_HUNG_BOQ-Puma-Rev 2 (03June, 2008) 7" xfId="39919"/>
    <cellStyle name="T_SUPOR2806-2_Du toan mau 11-2007_HUNG_BOQ-Puma-Rev 2 (03June, 2008) 7 2" xfId="39920"/>
    <cellStyle name="T_SUPOR2806-2_Du toan mau 11-2007_HUNG_BOQ-Puma-Rev 2 (03June, 2008) 8" xfId="39921"/>
    <cellStyle name="T_SUPOR2806-2_Du toan mau 11-2007_HUNG_BOQ-Puma-Rev 2 (03June, 2008) 8 2" xfId="3784"/>
    <cellStyle name="T_SUPOR2806-2_Du toan mau 11-2007_HUNG_BOQ-Puma-Rev 2 (03June, 2008) 9" xfId="39922"/>
    <cellStyle name="T_SUPOR2806-2_Du toan mau 11-2007_HUNG_BOQ-Puma-Rev 2 (03June, 2008) 9 2" xfId="34409"/>
    <cellStyle name="T_SUPOR2806-2_Du toan mau 11-2007_HUNG_BOQ-Puma-Rev 2 (04June, 2008)" xfId="39923"/>
    <cellStyle name="T_SUPOR2806-2_Du toan mau 11-2007_HUNG_BOQ-Puma-Rev 2 (04June, 2008) 10" xfId="12202"/>
    <cellStyle name="T_SUPOR2806-2_Du toan mau 11-2007_HUNG_BOQ-Puma-Rev 2 (04June, 2008) 10 2" xfId="39924"/>
    <cellStyle name="T_SUPOR2806-2_Du toan mau 11-2007_HUNG_BOQ-Puma-Rev 2 (04June, 2008) 11" xfId="39925"/>
    <cellStyle name="T_SUPOR2806-2_Du toan mau 11-2007_HUNG_BOQ-Puma-Rev 2 (04June, 2008) 11 2" xfId="25544"/>
    <cellStyle name="T_SUPOR2806-2_Du toan mau 11-2007_HUNG_BOQ-Puma-Rev 2 (04June, 2008) 2" xfId="196"/>
    <cellStyle name="T_SUPOR2806-2_Du toan mau 11-2007_HUNG_BOQ-Puma-Rev 2 (04June, 2008) 2 2" xfId="9707"/>
    <cellStyle name="T_SUPOR2806-2_Du toan mau 11-2007_HUNG_BOQ-Puma-Rev 2 (04June, 2008) 2 2 2" xfId="4021"/>
    <cellStyle name="T_SUPOR2806-2_Du toan mau 11-2007_HUNG_BOQ-Puma-Rev 2 (04June, 2008) 2 2 2 2" xfId="39926"/>
    <cellStyle name="T_SUPOR2806-2_Du toan mau 11-2007_HUNG_BOQ-Puma-Rev 2 (04June, 2008) 2 2 3" xfId="39927"/>
    <cellStyle name="T_SUPOR2806-2_Du toan mau 11-2007_HUNG_BOQ-Puma-Rev 2 (04June, 2008) 2 2 3 2" xfId="5310"/>
    <cellStyle name="T_SUPOR2806-2_Du toan mau 11-2007_HUNG_BOQ-Puma-Rev 2 (04June, 2008) 2 2 4" xfId="39928"/>
    <cellStyle name="T_SUPOR2806-2_Du toan mau 11-2007_HUNG_BOQ-Puma-Rev 2 (04June, 2008) 2 2 4 2" xfId="2640"/>
    <cellStyle name="T_SUPOR2806-2_Du toan mau 11-2007_HUNG_BOQ-Puma-Rev 2 (04June, 2008) 2 2 5" xfId="39929"/>
    <cellStyle name="T_SUPOR2806-2_Du toan mau 11-2007_HUNG_BOQ-Puma-Rev 2 (04June, 2008) 2 2 5 2" xfId="39930"/>
    <cellStyle name="T_SUPOR2806-2_Du toan mau 11-2007_HUNG_BOQ-Puma-Rev 2 (04June, 2008) 2 2 6" xfId="39931"/>
    <cellStyle name="T_SUPOR2806-2_Du toan mau 11-2007_HUNG_BOQ-Puma-Rev 2 (04June, 2008) 2 2 6 2" xfId="39932"/>
    <cellStyle name="T_SUPOR2806-2_Du toan mau 11-2007_HUNG_BOQ-Puma-Rev 2 (04June, 2008) 2 2 7" xfId="17090"/>
    <cellStyle name="T_SUPOR2806-2_Du toan mau 11-2007_HUNG_BOQ-Puma-Rev 2 (04June, 2008) 2 3" xfId="25526"/>
    <cellStyle name="T_SUPOR2806-2_Du toan mau 11-2007_HUNG_BOQ-Puma-Rev 2 (04June, 2008) 2 3 2" xfId="29380"/>
    <cellStyle name="T_SUPOR2806-2_Du toan mau 11-2007_HUNG_BOQ-Puma-Rev 2 (04June, 2008) 2 3 2 2" xfId="20896"/>
    <cellStyle name="T_SUPOR2806-2_Du toan mau 11-2007_HUNG_BOQ-Puma-Rev 2 (04June, 2008) 2 3 3" xfId="24559"/>
    <cellStyle name="T_SUPOR2806-2_Du toan mau 11-2007_HUNG_BOQ-Puma-Rev 2 (04June, 2008) 2 3 3 2" xfId="39933"/>
    <cellStyle name="T_SUPOR2806-2_Du toan mau 11-2007_HUNG_BOQ-Puma-Rev 2 (04June, 2008) 2 3 4" xfId="39934"/>
    <cellStyle name="T_SUPOR2806-2_Du toan mau 11-2007_HUNG_BOQ-Puma-Rev 2 (04June, 2008) 2 3 4 2" xfId="39935"/>
    <cellStyle name="T_SUPOR2806-2_Du toan mau 11-2007_HUNG_BOQ-Puma-Rev 2 (04June, 2008) 2 3 5" xfId="39936"/>
    <cellStyle name="T_SUPOR2806-2_Du toan mau 11-2007_HUNG_BOQ-Puma-Rev 2 (04June, 2008) 2 3 5 2" xfId="39937"/>
    <cellStyle name="T_SUPOR2806-2_Du toan mau 11-2007_HUNG_BOQ-Puma-Rev 2 (04June, 2008) 2 3 6" xfId="39938"/>
    <cellStyle name="T_SUPOR2806-2_Du toan mau 11-2007_HUNG_BOQ-Puma-Rev 2 (04June, 2008) 2 3 6 2" xfId="39939"/>
    <cellStyle name="T_SUPOR2806-2_Du toan mau 11-2007_HUNG_BOQ-Puma-Rev 2 (04June, 2008) 2 3 7" xfId="17094"/>
    <cellStyle name="T_SUPOR2806-2_Du toan mau 11-2007_HUNG_BOQ-Puma-Rev 2 (04June, 2008) 2 4" xfId="39940"/>
    <cellStyle name="T_SUPOR2806-2_Du toan mau 11-2007_HUNG_BOQ-Puma-Rev 2 (04June, 2008) 2 4 2" xfId="31077"/>
    <cellStyle name="T_SUPOR2806-2_Du toan mau 11-2007_HUNG_BOQ-Puma-Rev 2 (04June, 2008) 2 5" xfId="39941"/>
    <cellStyle name="T_SUPOR2806-2_Du toan mau 11-2007_HUNG_BOQ-Puma-Rev 2 (04June, 2008) 2 5 2" xfId="31111"/>
    <cellStyle name="T_SUPOR2806-2_Du toan mau 11-2007_HUNG_BOQ-Puma-Rev 2 (04June, 2008) 2 6" xfId="39942"/>
    <cellStyle name="T_SUPOR2806-2_Du toan mau 11-2007_HUNG_BOQ-Puma-Rev 2 (04June, 2008) 2 6 2" xfId="31120"/>
    <cellStyle name="T_SUPOR2806-2_Du toan mau 11-2007_HUNG_BOQ-Puma-Rev 2 (04June, 2008) 2 7" xfId="39943"/>
    <cellStyle name="T_SUPOR2806-2_Du toan mau 11-2007_HUNG_BOQ-Puma-Rev 2 (04June, 2008) 2 7 2" xfId="31128"/>
    <cellStyle name="T_SUPOR2806-2_Du toan mau 11-2007_HUNG_BOQ-Puma-Rev 2 (04June, 2008) 2 8" xfId="39944"/>
    <cellStyle name="T_SUPOR2806-2_Du toan mau 11-2007_HUNG_BOQ-Puma-Rev 2 (04June, 2008) 2 8 2" xfId="31136"/>
    <cellStyle name="T_SUPOR2806-2_Du toan mau 11-2007_HUNG_BOQ-Puma-Rev 2 (04June, 2008) 3" xfId="126"/>
    <cellStyle name="T_SUPOR2806-2_Du toan mau 11-2007_HUNG_BOQ-Puma-Rev 2 (04June, 2008) 3 2" xfId="5648"/>
    <cellStyle name="T_SUPOR2806-2_Du toan mau 11-2007_HUNG_BOQ-Puma-Rev 2 (04June, 2008) 3 2 2" xfId="39945"/>
    <cellStyle name="T_SUPOR2806-2_Du toan mau 11-2007_HUNG_BOQ-Puma-Rev 2 (04June, 2008) 3 2 2 2" xfId="39947"/>
    <cellStyle name="T_SUPOR2806-2_Du toan mau 11-2007_HUNG_BOQ-Puma-Rev 2 (04June, 2008) 3 2 3" xfId="292"/>
    <cellStyle name="T_SUPOR2806-2_Du toan mau 11-2007_HUNG_BOQ-Puma-Rev 2 (04June, 2008) 3 2 3 2" xfId="39949"/>
    <cellStyle name="T_SUPOR2806-2_Du toan mau 11-2007_HUNG_BOQ-Puma-Rev 2 (04June, 2008) 3 2 4" xfId="39951"/>
    <cellStyle name="T_SUPOR2806-2_Du toan mau 11-2007_HUNG_BOQ-Puma-Rev 2 (04June, 2008) 3 2 4 2" xfId="39953"/>
    <cellStyle name="T_SUPOR2806-2_Du toan mau 11-2007_HUNG_BOQ-Puma-Rev 2 (04June, 2008) 3 2 5" xfId="39955"/>
    <cellStyle name="T_SUPOR2806-2_Du toan mau 11-2007_HUNG_BOQ-Puma-Rev 2 (04June, 2008) 3 2 5 2" xfId="14011"/>
    <cellStyle name="T_SUPOR2806-2_Du toan mau 11-2007_HUNG_BOQ-Puma-Rev 2 (04June, 2008) 3 2 6" xfId="39957"/>
    <cellStyle name="T_SUPOR2806-2_Du toan mau 11-2007_HUNG_BOQ-Puma-Rev 2 (04June, 2008) 3 2 6 2" xfId="38934"/>
    <cellStyle name="T_SUPOR2806-2_Du toan mau 11-2007_HUNG_BOQ-Puma-Rev 2 (04June, 2008) 3 2 7" xfId="39959"/>
    <cellStyle name="T_SUPOR2806-2_Du toan mau 11-2007_HUNG_BOQ-Puma-Rev 2 (04June, 2008) 3 3" xfId="39960"/>
    <cellStyle name="T_SUPOR2806-2_Du toan mau 11-2007_HUNG_BOQ-Puma-Rev 2 (04June, 2008) 3 3 2" xfId="34441"/>
    <cellStyle name="T_SUPOR2806-2_Du toan mau 11-2007_HUNG_BOQ-Puma-Rev 2 (04June, 2008) 3 3 2 2" xfId="18934"/>
    <cellStyle name="T_SUPOR2806-2_Du toan mau 11-2007_HUNG_BOQ-Puma-Rev 2 (04June, 2008) 3 3 3" xfId="24577"/>
    <cellStyle name="T_SUPOR2806-2_Du toan mau 11-2007_HUNG_BOQ-Puma-Rev 2 (04June, 2008) 3 3 3 2" xfId="17675"/>
    <cellStyle name="T_SUPOR2806-2_Du toan mau 11-2007_HUNG_BOQ-Puma-Rev 2 (04June, 2008) 3 3 4" xfId="18841"/>
    <cellStyle name="T_SUPOR2806-2_Du toan mau 11-2007_HUNG_BOQ-Puma-Rev 2 (04June, 2008) 3 3 4 2" xfId="34457"/>
    <cellStyle name="T_SUPOR2806-2_Du toan mau 11-2007_HUNG_BOQ-Puma-Rev 2 (04June, 2008) 3 3 5" xfId="34464"/>
    <cellStyle name="T_SUPOR2806-2_Du toan mau 11-2007_HUNG_BOQ-Puma-Rev 2 (04June, 2008) 3 3 5 2" xfId="34467"/>
    <cellStyle name="T_SUPOR2806-2_Du toan mau 11-2007_HUNG_BOQ-Puma-Rev 2 (04June, 2008) 3 3 6" xfId="34469"/>
    <cellStyle name="T_SUPOR2806-2_Du toan mau 11-2007_HUNG_BOQ-Puma-Rev 2 (04June, 2008) 3 3 6 2" xfId="34472"/>
    <cellStyle name="T_SUPOR2806-2_Du toan mau 11-2007_HUNG_BOQ-Puma-Rev 2 (04June, 2008) 3 3 7" xfId="34475"/>
    <cellStyle name="T_SUPOR2806-2_Du toan mau 11-2007_HUNG_BOQ-Puma-Rev 2 (04June, 2008) 3 4" xfId="39961"/>
    <cellStyle name="T_SUPOR2806-2_Du toan mau 11-2007_HUNG_BOQ-Puma-Rev 2 (04June, 2008) 3 4 2" xfId="39962"/>
    <cellStyle name="T_SUPOR2806-2_Du toan mau 11-2007_HUNG_BOQ-Puma-Rev 2 (04June, 2008) 3 5" xfId="39963"/>
    <cellStyle name="T_SUPOR2806-2_Du toan mau 11-2007_HUNG_BOQ-Puma-Rev 2 (04June, 2008) 3 5 2" xfId="39964"/>
    <cellStyle name="T_SUPOR2806-2_Du toan mau 11-2007_HUNG_BOQ-Puma-Rev 2 (04June, 2008) 3 6" xfId="39965"/>
    <cellStyle name="T_SUPOR2806-2_Du toan mau 11-2007_HUNG_BOQ-Puma-Rev 2 (04June, 2008) 3 6 2" xfId="39966"/>
    <cellStyle name="T_SUPOR2806-2_Du toan mau 11-2007_HUNG_BOQ-Puma-Rev 2 (04June, 2008) 3 7" xfId="39967"/>
    <cellStyle name="T_SUPOR2806-2_Du toan mau 11-2007_HUNG_BOQ-Puma-Rev 2 (04June, 2008) 3 7 2" xfId="39968"/>
    <cellStyle name="T_SUPOR2806-2_Du toan mau 11-2007_HUNG_BOQ-Puma-Rev 2 (04June, 2008) 3 8" xfId="39970"/>
    <cellStyle name="T_SUPOR2806-2_Du toan mau 11-2007_HUNG_BOQ-Puma-Rev 2 (04June, 2008) 3 8 2" xfId="39971"/>
    <cellStyle name="T_SUPOR2806-2_Du toan mau 11-2007_HUNG_BOQ-Puma-Rev 2 (04June, 2008) 4" xfId="30672"/>
    <cellStyle name="T_SUPOR2806-2_Du toan mau 11-2007_HUNG_BOQ-Puma-Rev 2 (04June, 2008) 4 2" xfId="29384"/>
    <cellStyle name="T_SUPOR2806-2_Du toan mau 11-2007_HUNG_BOQ-Puma-Rev 2 (04June, 2008) 4 2 2" xfId="9712"/>
    <cellStyle name="T_SUPOR2806-2_Du toan mau 11-2007_HUNG_BOQ-Puma-Rev 2 (04June, 2008) 4 3" xfId="39972"/>
    <cellStyle name="T_SUPOR2806-2_Du toan mau 11-2007_HUNG_BOQ-Puma-Rev 2 (04June, 2008) 4 3 2" xfId="39973"/>
    <cellStyle name="T_SUPOR2806-2_Du toan mau 11-2007_HUNG_BOQ-Puma-Rev 2 (04June, 2008) 4 4" xfId="39974"/>
    <cellStyle name="T_SUPOR2806-2_Du toan mau 11-2007_HUNG_BOQ-Puma-Rev 2 (04June, 2008) 4 4 2" xfId="39975"/>
    <cellStyle name="T_SUPOR2806-2_Du toan mau 11-2007_HUNG_BOQ-Puma-Rev 2 (04June, 2008) 4 5" xfId="39976"/>
    <cellStyle name="T_SUPOR2806-2_Du toan mau 11-2007_HUNG_BOQ-Puma-Rev 2 (04June, 2008) 4 5 2" xfId="2981"/>
    <cellStyle name="T_SUPOR2806-2_Du toan mau 11-2007_HUNG_BOQ-Puma-Rev 2 (04June, 2008) 4 6" xfId="24865"/>
    <cellStyle name="T_SUPOR2806-2_Du toan mau 11-2007_HUNG_BOQ-Puma-Rev 2 (04June, 2008) 4 6 2" xfId="24867"/>
    <cellStyle name="T_SUPOR2806-2_Du toan mau 11-2007_HUNG_BOQ-Puma-Rev 2 (04June, 2008) 4 7" xfId="138"/>
    <cellStyle name="T_SUPOR2806-2_Du toan mau 11-2007_HUNG_BOQ-Puma-Rev 2 (04June, 2008) 5" xfId="30357"/>
    <cellStyle name="T_SUPOR2806-2_Du toan mau 11-2007_HUNG_BOQ-Puma-Rev 2 (04June, 2008) 5 2" xfId="29396"/>
    <cellStyle name="T_SUPOR2806-2_Du toan mau 11-2007_HUNG_BOQ-Puma-Rev 2 (04June, 2008) 5 2 2" xfId="23291"/>
    <cellStyle name="T_SUPOR2806-2_Du toan mau 11-2007_HUNG_BOQ-Puma-Rev 2 (04June, 2008) 5 3" xfId="39977"/>
    <cellStyle name="T_SUPOR2806-2_Du toan mau 11-2007_HUNG_BOQ-Puma-Rev 2 (04June, 2008) 5 3 2" xfId="39978"/>
    <cellStyle name="T_SUPOR2806-2_Du toan mau 11-2007_HUNG_BOQ-Puma-Rev 2 (04June, 2008) 5 4" xfId="39979"/>
    <cellStyle name="T_SUPOR2806-2_Du toan mau 11-2007_HUNG_BOQ-Puma-Rev 2 (04June, 2008) 5 4 2" xfId="39980"/>
    <cellStyle name="T_SUPOR2806-2_Du toan mau 11-2007_HUNG_BOQ-Puma-Rev 2 (04June, 2008) 5 5" xfId="39981"/>
    <cellStyle name="T_SUPOR2806-2_Du toan mau 11-2007_HUNG_BOQ-Puma-Rev 2 (04June, 2008) 5 5 2" xfId="39982"/>
    <cellStyle name="T_SUPOR2806-2_Du toan mau 11-2007_HUNG_BOQ-Puma-Rev 2 (04June, 2008) 5 6" xfId="24876"/>
    <cellStyle name="T_SUPOR2806-2_Du toan mau 11-2007_HUNG_BOQ-Puma-Rev 2 (04June, 2008) 5 6 2" xfId="24878"/>
    <cellStyle name="T_SUPOR2806-2_Du toan mau 11-2007_HUNG_BOQ-Puma-Rev 2 (04June, 2008) 5 7" xfId="19971"/>
    <cellStyle name="T_SUPOR2806-2_Du toan mau 11-2007_HUNG_BOQ-Puma-Rev 2 (04June, 2008) 6" xfId="30674"/>
    <cellStyle name="T_SUPOR2806-2_Du toan mau 11-2007_HUNG_BOQ-Puma-Rev 2 (04June, 2008) 6 2" xfId="30676"/>
    <cellStyle name="T_SUPOR2806-2_Du toan mau 11-2007_HUNG_BOQ-Puma-Rev 2 (04June, 2008) 6 2 2" xfId="39983"/>
    <cellStyle name="T_SUPOR2806-2_Du toan mau 11-2007_HUNG_BOQ-Puma-Rev 2 (04June, 2008) 6 3" xfId="39984"/>
    <cellStyle name="T_SUPOR2806-2_Du toan mau 11-2007_HUNG_BOQ-Puma-Rev 2 (04June, 2008) 6 3 2" xfId="39985"/>
    <cellStyle name="T_SUPOR2806-2_Du toan mau 11-2007_HUNG_BOQ-Puma-Rev 2 (04June, 2008) 6 4" xfId="39986"/>
    <cellStyle name="T_SUPOR2806-2_Du toan mau 11-2007_HUNG_BOQ-Puma-Rev 2 (04June, 2008) 6 4 2" xfId="39987"/>
    <cellStyle name="T_SUPOR2806-2_Du toan mau 11-2007_HUNG_BOQ-Puma-Rev 2 (04June, 2008) 6 5" xfId="39988"/>
    <cellStyle name="T_SUPOR2806-2_Du toan mau 11-2007_HUNG_BOQ-Puma-Rev 2 (04June, 2008) 6 5 2" xfId="973"/>
    <cellStyle name="T_SUPOR2806-2_Du toan mau 11-2007_HUNG_BOQ-Puma-Rev 2 (04June, 2008) 6 6" xfId="24892"/>
    <cellStyle name="T_SUPOR2806-2_Du toan mau 11-2007_HUNG_BOQ-Puma-Rev 2 (04June, 2008) 6 6 2" xfId="39989"/>
    <cellStyle name="T_SUPOR2806-2_Du toan mau 11-2007_HUNG_BOQ-Puma-Rev 2 (04June, 2008) 6 7" xfId="17239"/>
    <cellStyle name="T_SUPOR2806-2_Du toan mau 11-2007_HUNG_BOQ-Puma-Rev 2 (04June, 2008) 7" xfId="39990"/>
    <cellStyle name="T_SUPOR2806-2_Du toan mau 11-2007_HUNG_BOQ-Puma-Rev 2 (04June, 2008) 7 2" xfId="39991"/>
    <cellStyle name="T_SUPOR2806-2_Du toan mau 11-2007_HUNG_BOQ-Puma-Rev 2 (04June, 2008) 8" xfId="39992"/>
    <cellStyle name="T_SUPOR2806-2_Du toan mau 11-2007_HUNG_BOQ-Puma-Rev 2 (04June, 2008) 8 2" xfId="39993"/>
    <cellStyle name="T_SUPOR2806-2_Du toan mau 11-2007_HUNG_BOQ-Puma-Rev 2 (04June, 2008) 9" xfId="39994"/>
    <cellStyle name="T_SUPOR2806-2_Du toan mau 11-2007_HUNG_BOQ-Puma-Rev 2 (04June, 2008) 9 2" xfId="39995"/>
    <cellStyle name="T_SUPOR2806-2_Du toan mau 11-2007_HUNG_BOQ-Puma-Rev 3" xfId="39996"/>
    <cellStyle name="T_SUPOR2806-2_Du toan mau 11-2007_HUNG_BOQ-Puma-Rev 3 10" xfId="39997"/>
    <cellStyle name="T_SUPOR2806-2_Du toan mau 11-2007_HUNG_BOQ-Puma-Rev 3 10 2" xfId="39998"/>
    <cellStyle name="T_SUPOR2806-2_Du toan mau 11-2007_HUNG_BOQ-Puma-Rev 3 11" xfId="20823"/>
    <cellStyle name="T_SUPOR2806-2_Du toan mau 11-2007_HUNG_BOQ-Puma-Rev 3 11 2" xfId="28493"/>
    <cellStyle name="T_SUPOR2806-2_Du toan mau 11-2007_HUNG_BOQ-Puma-Rev 3 2" xfId="39999"/>
    <cellStyle name="T_SUPOR2806-2_Du toan mau 11-2007_HUNG_BOQ-Puma-Rev 3 2 2" xfId="40001"/>
    <cellStyle name="T_SUPOR2806-2_Du toan mau 11-2007_HUNG_BOQ-Puma-Rev 3 2 2 2" xfId="40003"/>
    <cellStyle name="T_SUPOR2806-2_Du toan mau 11-2007_HUNG_BOQ-Puma-Rev 3 2 2 2 2" xfId="40004"/>
    <cellStyle name="T_SUPOR2806-2_Du toan mau 11-2007_HUNG_BOQ-Puma-Rev 3 2 2 3" xfId="6747"/>
    <cellStyle name="T_SUPOR2806-2_Du toan mau 11-2007_HUNG_BOQ-Puma-Rev 3 2 2 3 2" xfId="24114"/>
    <cellStyle name="T_SUPOR2806-2_Du toan mau 11-2007_HUNG_BOQ-Puma-Rev 3 2 2 4" xfId="24777"/>
    <cellStyle name="T_SUPOR2806-2_Du toan mau 11-2007_HUNG_BOQ-Puma-Rev 3 2 2 4 2" xfId="24128"/>
    <cellStyle name="T_SUPOR2806-2_Du toan mau 11-2007_HUNG_BOQ-Puma-Rev 3 2 2 5" xfId="24337"/>
    <cellStyle name="T_SUPOR2806-2_Du toan mau 11-2007_HUNG_BOQ-Puma-Rev 3 2 2 5 2" xfId="24139"/>
    <cellStyle name="T_SUPOR2806-2_Du toan mau 11-2007_HUNG_BOQ-Puma-Rev 3 2 2 6" xfId="24779"/>
    <cellStyle name="T_SUPOR2806-2_Du toan mau 11-2007_HUNG_BOQ-Puma-Rev 3 2 2 6 2" xfId="24781"/>
    <cellStyle name="T_SUPOR2806-2_Du toan mau 11-2007_HUNG_BOQ-Puma-Rev 3 2 2 7" xfId="12094"/>
    <cellStyle name="T_SUPOR2806-2_Du toan mau 11-2007_HUNG_BOQ-Puma-Rev 3 2 3" xfId="40005"/>
    <cellStyle name="T_SUPOR2806-2_Du toan mau 11-2007_HUNG_BOQ-Puma-Rev 3 2 3 2" xfId="40006"/>
    <cellStyle name="T_SUPOR2806-2_Du toan mau 11-2007_HUNG_BOQ-Puma-Rev 3 2 3 2 2" xfId="40007"/>
    <cellStyle name="T_SUPOR2806-2_Du toan mau 11-2007_HUNG_BOQ-Puma-Rev 3 2 3 3" xfId="11001"/>
    <cellStyle name="T_SUPOR2806-2_Du toan mau 11-2007_HUNG_BOQ-Puma-Rev 3 2 3 3 2" xfId="11529"/>
    <cellStyle name="T_SUPOR2806-2_Du toan mau 11-2007_HUNG_BOQ-Puma-Rev 3 2 3 4" xfId="24786"/>
    <cellStyle name="T_SUPOR2806-2_Du toan mau 11-2007_HUNG_BOQ-Puma-Rev 3 2 3 4 2" xfId="24788"/>
    <cellStyle name="T_SUPOR2806-2_Du toan mau 11-2007_HUNG_BOQ-Puma-Rev 3 2 3 5" xfId="24341"/>
    <cellStyle name="T_SUPOR2806-2_Du toan mau 11-2007_HUNG_BOQ-Puma-Rev 3 2 3 5 2" xfId="24791"/>
    <cellStyle name="T_SUPOR2806-2_Du toan mau 11-2007_HUNG_BOQ-Puma-Rev 3 2 3 6" xfId="24794"/>
    <cellStyle name="T_SUPOR2806-2_Du toan mau 11-2007_HUNG_BOQ-Puma-Rev 3 2 3 6 2" xfId="24796"/>
    <cellStyle name="T_SUPOR2806-2_Du toan mau 11-2007_HUNG_BOQ-Puma-Rev 3 2 3 7" xfId="24798"/>
    <cellStyle name="T_SUPOR2806-2_Du toan mau 11-2007_HUNG_BOQ-Puma-Rev 3 2 4" xfId="40008"/>
    <cellStyle name="T_SUPOR2806-2_Du toan mau 11-2007_HUNG_BOQ-Puma-Rev 3 2 4 2" xfId="40009"/>
    <cellStyle name="T_SUPOR2806-2_Du toan mau 11-2007_HUNG_BOQ-Puma-Rev 3 2 5" xfId="40010"/>
    <cellStyle name="T_SUPOR2806-2_Du toan mau 11-2007_HUNG_BOQ-Puma-Rev 3 2 5 2" xfId="40011"/>
    <cellStyle name="T_SUPOR2806-2_Du toan mau 11-2007_HUNG_BOQ-Puma-Rev 3 2 6" xfId="40012"/>
    <cellStyle name="T_SUPOR2806-2_Du toan mau 11-2007_HUNG_BOQ-Puma-Rev 3 2 6 2" xfId="40013"/>
    <cellStyle name="T_SUPOR2806-2_Du toan mau 11-2007_HUNG_BOQ-Puma-Rev 3 2 7" xfId="40014"/>
    <cellStyle name="T_SUPOR2806-2_Du toan mau 11-2007_HUNG_BOQ-Puma-Rev 3 2 7 2" xfId="40015"/>
    <cellStyle name="T_SUPOR2806-2_Du toan mau 11-2007_HUNG_BOQ-Puma-Rev 3 2 8" xfId="40016"/>
    <cellStyle name="T_SUPOR2806-2_Du toan mau 11-2007_HUNG_BOQ-Puma-Rev 3 2 8 2" xfId="22808"/>
    <cellStyle name="T_SUPOR2806-2_Du toan mau 11-2007_HUNG_BOQ-Puma-Rev 3 3" xfId="40017"/>
    <cellStyle name="T_SUPOR2806-2_Du toan mau 11-2007_HUNG_BOQ-Puma-Rev 3 3 2" xfId="40019"/>
    <cellStyle name="T_SUPOR2806-2_Du toan mau 11-2007_HUNG_BOQ-Puma-Rev 3 3 2 2" xfId="3165"/>
    <cellStyle name="T_SUPOR2806-2_Du toan mau 11-2007_HUNG_BOQ-Puma-Rev 3 3 2 2 2" xfId="40021"/>
    <cellStyle name="T_SUPOR2806-2_Du toan mau 11-2007_HUNG_BOQ-Puma-Rev 3 3 2 3" xfId="40022"/>
    <cellStyle name="T_SUPOR2806-2_Du toan mau 11-2007_HUNG_BOQ-Puma-Rev 3 3 2 3 2" xfId="13691"/>
    <cellStyle name="T_SUPOR2806-2_Du toan mau 11-2007_HUNG_BOQ-Puma-Rev 3 3 2 4" xfId="40023"/>
    <cellStyle name="T_SUPOR2806-2_Du toan mau 11-2007_HUNG_BOQ-Puma-Rev 3 3 2 4 2" xfId="40024"/>
    <cellStyle name="T_SUPOR2806-2_Du toan mau 11-2007_HUNG_BOQ-Puma-Rev 3 3 2 5" xfId="1420"/>
    <cellStyle name="T_SUPOR2806-2_Du toan mau 11-2007_HUNG_BOQ-Puma-Rev 3 3 2 5 2" xfId="40025"/>
    <cellStyle name="T_SUPOR2806-2_Du toan mau 11-2007_HUNG_BOQ-Puma-Rev 3 3 2 6" xfId="40026"/>
    <cellStyle name="T_SUPOR2806-2_Du toan mau 11-2007_HUNG_BOQ-Puma-Rev 3 3 2 6 2" xfId="40027"/>
    <cellStyle name="T_SUPOR2806-2_Du toan mau 11-2007_HUNG_BOQ-Puma-Rev 3 3 2 7" xfId="40028"/>
    <cellStyle name="T_SUPOR2806-2_Du toan mau 11-2007_HUNG_BOQ-Puma-Rev 3 3 3" xfId="40029"/>
    <cellStyle name="T_SUPOR2806-2_Du toan mau 11-2007_HUNG_BOQ-Puma-Rev 3 3 3 2" xfId="40030"/>
    <cellStyle name="T_SUPOR2806-2_Du toan mau 11-2007_HUNG_BOQ-Puma-Rev 3 3 3 2 2" xfId="40031"/>
    <cellStyle name="T_SUPOR2806-2_Du toan mau 11-2007_HUNG_BOQ-Puma-Rev 3 3 3 3" xfId="40032"/>
    <cellStyle name="T_SUPOR2806-2_Du toan mau 11-2007_HUNG_BOQ-Puma-Rev 3 3 3 3 2" xfId="23835"/>
    <cellStyle name="T_SUPOR2806-2_Du toan mau 11-2007_HUNG_BOQ-Puma-Rev 3 3 3 4" xfId="40033"/>
    <cellStyle name="T_SUPOR2806-2_Du toan mau 11-2007_HUNG_BOQ-Puma-Rev 3 3 3 4 2" xfId="40034"/>
    <cellStyle name="T_SUPOR2806-2_Du toan mau 11-2007_HUNG_BOQ-Puma-Rev 3 3 3 5" xfId="34894"/>
    <cellStyle name="T_SUPOR2806-2_Du toan mau 11-2007_HUNG_BOQ-Puma-Rev 3 3 3 5 2" xfId="40035"/>
    <cellStyle name="T_SUPOR2806-2_Du toan mau 11-2007_HUNG_BOQ-Puma-Rev 3 3 3 6" xfId="40036"/>
    <cellStyle name="T_SUPOR2806-2_Du toan mau 11-2007_HUNG_BOQ-Puma-Rev 3 3 3 6 2" xfId="40037"/>
    <cellStyle name="T_SUPOR2806-2_Du toan mau 11-2007_HUNG_BOQ-Puma-Rev 3 3 3 7" xfId="40038"/>
    <cellStyle name="T_SUPOR2806-2_Du toan mau 11-2007_HUNG_BOQ-Puma-Rev 3 3 4" xfId="40039"/>
    <cellStyle name="T_SUPOR2806-2_Du toan mau 11-2007_HUNG_BOQ-Puma-Rev 3 3 4 2" xfId="40040"/>
    <cellStyle name="T_SUPOR2806-2_Du toan mau 11-2007_HUNG_BOQ-Puma-Rev 3 3 5" xfId="40041"/>
    <cellStyle name="T_SUPOR2806-2_Du toan mau 11-2007_HUNG_BOQ-Puma-Rev 3 3 5 2" xfId="40042"/>
    <cellStyle name="T_SUPOR2806-2_Du toan mau 11-2007_HUNG_BOQ-Puma-Rev 3 3 6" xfId="40043"/>
    <cellStyle name="T_SUPOR2806-2_Du toan mau 11-2007_HUNG_BOQ-Puma-Rev 3 3 6 2" xfId="40044"/>
    <cellStyle name="T_SUPOR2806-2_Du toan mau 11-2007_HUNG_BOQ-Puma-Rev 3 3 7" xfId="40045"/>
    <cellStyle name="T_SUPOR2806-2_Du toan mau 11-2007_HUNG_BOQ-Puma-Rev 3 3 7 2" xfId="40046"/>
    <cellStyle name="T_SUPOR2806-2_Du toan mau 11-2007_HUNG_BOQ-Puma-Rev 3 3 8" xfId="40047"/>
    <cellStyle name="T_SUPOR2806-2_Du toan mau 11-2007_HUNG_BOQ-Puma-Rev 3 3 8 2" xfId="40048"/>
    <cellStyle name="T_SUPOR2806-2_Du toan mau 11-2007_HUNG_BOQ-Puma-Rev 3 4" xfId="40049"/>
    <cellStyle name="T_SUPOR2806-2_Du toan mau 11-2007_HUNG_BOQ-Puma-Rev 3 4 2" xfId="40051"/>
    <cellStyle name="T_SUPOR2806-2_Du toan mau 11-2007_HUNG_BOQ-Puma-Rev 3 4 2 2" xfId="35718"/>
    <cellStyle name="T_SUPOR2806-2_Du toan mau 11-2007_HUNG_BOQ-Puma-Rev 3 4 3" xfId="40053"/>
    <cellStyle name="T_SUPOR2806-2_Du toan mau 11-2007_HUNG_BOQ-Puma-Rev 3 4 3 2" xfId="40054"/>
    <cellStyle name="T_SUPOR2806-2_Du toan mau 11-2007_HUNG_BOQ-Puma-Rev 3 4 4" xfId="40055"/>
    <cellStyle name="T_SUPOR2806-2_Du toan mau 11-2007_HUNG_BOQ-Puma-Rev 3 4 4 2" xfId="40056"/>
    <cellStyle name="T_SUPOR2806-2_Du toan mau 11-2007_HUNG_BOQ-Puma-Rev 3 4 5" xfId="3728"/>
    <cellStyle name="T_SUPOR2806-2_Du toan mau 11-2007_HUNG_BOQ-Puma-Rev 3 4 5 2" xfId="40057"/>
    <cellStyle name="T_SUPOR2806-2_Du toan mau 11-2007_HUNG_BOQ-Puma-Rev 3 4 6" xfId="40058"/>
    <cellStyle name="T_SUPOR2806-2_Du toan mau 11-2007_HUNG_BOQ-Puma-Rev 3 4 6 2" xfId="40060"/>
    <cellStyle name="T_SUPOR2806-2_Du toan mau 11-2007_HUNG_BOQ-Puma-Rev 3 4 7" xfId="40062"/>
    <cellStyle name="T_SUPOR2806-2_Du toan mau 11-2007_HUNG_BOQ-Puma-Rev 3 5" xfId="40064"/>
    <cellStyle name="T_SUPOR2806-2_Du toan mau 11-2007_HUNG_BOQ-Puma-Rev 3 5 2" xfId="40066"/>
    <cellStyle name="T_SUPOR2806-2_Du toan mau 11-2007_HUNG_BOQ-Puma-Rev 3 5 2 2" xfId="18755"/>
    <cellStyle name="T_SUPOR2806-2_Du toan mau 11-2007_HUNG_BOQ-Puma-Rev 3 5 3" xfId="40068"/>
    <cellStyle name="T_SUPOR2806-2_Du toan mau 11-2007_HUNG_BOQ-Puma-Rev 3 5 3 2" xfId="40069"/>
    <cellStyle name="T_SUPOR2806-2_Du toan mau 11-2007_HUNG_BOQ-Puma-Rev 3 5 4" xfId="40070"/>
    <cellStyle name="T_SUPOR2806-2_Du toan mau 11-2007_HUNG_BOQ-Puma-Rev 3 5 4 2" xfId="40071"/>
    <cellStyle name="T_SUPOR2806-2_Du toan mau 11-2007_HUNG_BOQ-Puma-Rev 3 5 5" xfId="40072"/>
    <cellStyle name="T_SUPOR2806-2_Du toan mau 11-2007_HUNG_BOQ-Puma-Rev 3 5 5 2" xfId="40073"/>
    <cellStyle name="T_SUPOR2806-2_Du toan mau 11-2007_HUNG_BOQ-Puma-Rev 3 5 6" xfId="40074"/>
    <cellStyle name="T_SUPOR2806-2_Du toan mau 11-2007_HUNG_BOQ-Puma-Rev 3 5 6 2" xfId="40075"/>
    <cellStyle name="T_SUPOR2806-2_Du toan mau 11-2007_HUNG_BOQ-Puma-Rev 3 5 7" xfId="40076"/>
    <cellStyle name="T_SUPOR2806-2_Du toan mau 11-2007_HUNG_BOQ-Puma-Rev 3 6" xfId="40077"/>
    <cellStyle name="T_SUPOR2806-2_Du toan mau 11-2007_HUNG_BOQ-Puma-Rev 3 6 2" xfId="40079"/>
    <cellStyle name="T_SUPOR2806-2_Du toan mau 11-2007_HUNG_BOQ-Puma-Rev 3 6 2 2" xfId="40080"/>
    <cellStyle name="T_SUPOR2806-2_Du toan mau 11-2007_HUNG_BOQ-Puma-Rev 3 6 3" xfId="40081"/>
    <cellStyle name="T_SUPOR2806-2_Du toan mau 11-2007_HUNG_BOQ-Puma-Rev 3 6 3 2" xfId="40082"/>
    <cellStyle name="T_SUPOR2806-2_Du toan mau 11-2007_HUNG_BOQ-Puma-Rev 3 6 4" xfId="40083"/>
    <cellStyle name="T_SUPOR2806-2_Du toan mau 11-2007_HUNG_BOQ-Puma-Rev 3 6 4 2" xfId="40084"/>
    <cellStyle name="T_SUPOR2806-2_Du toan mau 11-2007_HUNG_BOQ-Puma-Rev 3 6 5" xfId="40085"/>
    <cellStyle name="T_SUPOR2806-2_Du toan mau 11-2007_HUNG_BOQ-Puma-Rev 3 6 5 2" xfId="40086"/>
    <cellStyle name="T_SUPOR2806-2_Du toan mau 11-2007_HUNG_BOQ-Puma-Rev 3 6 6" xfId="40087"/>
    <cellStyle name="T_SUPOR2806-2_Du toan mau 11-2007_HUNG_BOQ-Puma-Rev 3 6 6 2" xfId="40088"/>
    <cellStyle name="T_SUPOR2806-2_Du toan mau 11-2007_HUNG_BOQ-Puma-Rev 3 6 7" xfId="40089"/>
    <cellStyle name="T_SUPOR2806-2_Du toan mau 11-2007_HUNG_BOQ-Puma-Rev 3 7" xfId="40090"/>
    <cellStyle name="T_SUPOR2806-2_Du toan mau 11-2007_HUNG_BOQ-Puma-Rev 3 7 2" xfId="40091"/>
    <cellStyle name="T_SUPOR2806-2_Du toan mau 11-2007_HUNG_BOQ-Puma-Rev 3 8" xfId="6044"/>
    <cellStyle name="T_SUPOR2806-2_Du toan mau 11-2007_HUNG_BOQ-Puma-Rev 3 8 2" xfId="40092"/>
    <cellStyle name="T_SUPOR2806-2_Du toan mau 11-2007_HUNG_BOQ-Puma-Rev 3 9" xfId="40093"/>
    <cellStyle name="T_SUPOR2806-2_Du toan mau 11-2007_HUNG_BOQ-Puma-Rev 3 9 2" xfId="40094"/>
    <cellStyle name="T_SUPOR2806-2_Du toan mau 11-2007_HUNG_BOQ-Puma-Update (02July, 2008)-R1" xfId="31429"/>
    <cellStyle name="T_SUPOR2806-2_Du toan mau 11-2007_HUNG_BOQ-Puma-Update (02July, 2008)-R1 10" xfId="29297"/>
    <cellStyle name="T_SUPOR2806-2_Du toan mau 11-2007_HUNG_BOQ-Puma-Update (02July, 2008)-R1 10 2" xfId="21233"/>
    <cellStyle name="T_SUPOR2806-2_Du toan mau 11-2007_HUNG_BOQ-Puma-Update (02July, 2008)-R1 11" xfId="40095"/>
    <cellStyle name="T_SUPOR2806-2_Du toan mau 11-2007_HUNG_BOQ-Puma-Update (02July, 2008)-R1 11 2" xfId="29301"/>
    <cellStyle name="T_SUPOR2806-2_Du toan mau 11-2007_HUNG_BOQ-Puma-Update (02July, 2008)-R1 2" xfId="34865"/>
    <cellStyle name="T_SUPOR2806-2_Du toan mau 11-2007_HUNG_BOQ-Puma-Update (02July, 2008)-R1 2 2" xfId="40096"/>
    <cellStyle name="T_SUPOR2806-2_Du toan mau 11-2007_HUNG_BOQ-Puma-Update (02July, 2008)-R1 2 2 2" xfId="40097"/>
    <cellStyle name="T_SUPOR2806-2_Du toan mau 11-2007_HUNG_BOQ-Puma-Update (02July, 2008)-R1 2 2 2 2" xfId="40098"/>
    <cellStyle name="T_SUPOR2806-2_Du toan mau 11-2007_HUNG_BOQ-Puma-Update (02July, 2008)-R1 2 2 3" xfId="40099"/>
    <cellStyle name="T_SUPOR2806-2_Du toan mau 11-2007_HUNG_BOQ-Puma-Update (02July, 2008)-R1 2 2 3 2" xfId="40100"/>
    <cellStyle name="T_SUPOR2806-2_Du toan mau 11-2007_HUNG_BOQ-Puma-Update (02July, 2008)-R1 2 2 4" xfId="40101"/>
    <cellStyle name="T_SUPOR2806-2_Du toan mau 11-2007_HUNG_BOQ-Puma-Update (02July, 2008)-R1 2 2 4 2" xfId="10710"/>
    <cellStyle name="T_SUPOR2806-2_Du toan mau 11-2007_HUNG_BOQ-Puma-Update (02July, 2008)-R1 2 2 5" xfId="40102"/>
    <cellStyle name="T_SUPOR2806-2_Du toan mau 11-2007_HUNG_BOQ-Puma-Update (02July, 2008)-R1 2 2 5 2" xfId="10750"/>
    <cellStyle name="T_SUPOR2806-2_Du toan mau 11-2007_HUNG_BOQ-Puma-Update (02July, 2008)-R1 2 2 6" xfId="40103"/>
    <cellStyle name="T_SUPOR2806-2_Du toan mau 11-2007_HUNG_BOQ-Puma-Update (02July, 2008)-R1 2 2 6 2" xfId="11394"/>
    <cellStyle name="T_SUPOR2806-2_Du toan mau 11-2007_HUNG_BOQ-Puma-Update (02July, 2008)-R1 2 2 7" xfId="39138"/>
    <cellStyle name="T_SUPOR2806-2_Du toan mau 11-2007_HUNG_BOQ-Puma-Update (02July, 2008)-R1 2 3" xfId="40104"/>
    <cellStyle name="T_SUPOR2806-2_Du toan mau 11-2007_HUNG_BOQ-Puma-Update (02July, 2008)-R1 2 3 2" xfId="40105"/>
    <cellStyle name="T_SUPOR2806-2_Du toan mau 11-2007_HUNG_BOQ-Puma-Update (02July, 2008)-R1 2 3 2 2" xfId="40106"/>
    <cellStyle name="T_SUPOR2806-2_Du toan mau 11-2007_HUNG_BOQ-Puma-Update (02July, 2008)-R1 2 3 3" xfId="10659"/>
    <cellStyle name="T_SUPOR2806-2_Du toan mau 11-2007_HUNG_BOQ-Puma-Update (02July, 2008)-R1 2 3 3 2" xfId="3920"/>
    <cellStyle name="T_SUPOR2806-2_Du toan mau 11-2007_HUNG_BOQ-Puma-Update (02July, 2008)-R1 2 3 4" xfId="40107"/>
    <cellStyle name="T_SUPOR2806-2_Du toan mau 11-2007_HUNG_BOQ-Puma-Update (02July, 2008)-R1 2 3 4 2" xfId="40108"/>
    <cellStyle name="T_SUPOR2806-2_Du toan mau 11-2007_HUNG_BOQ-Puma-Update (02July, 2008)-R1 2 3 5" xfId="40109"/>
    <cellStyle name="T_SUPOR2806-2_Du toan mau 11-2007_HUNG_BOQ-Puma-Update (02July, 2008)-R1 2 3 5 2" xfId="3604"/>
    <cellStyle name="T_SUPOR2806-2_Du toan mau 11-2007_HUNG_BOQ-Puma-Update (02July, 2008)-R1 2 3 6" xfId="40110"/>
    <cellStyle name="T_SUPOR2806-2_Du toan mau 11-2007_HUNG_BOQ-Puma-Update (02July, 2008)-R1 2 3 6 2" xfId="40111"/>
    <cellStyle name="T_SUPOR2806-2_Du toan mau 11-2007_HUNG_BOQ-Puma-Update (02July, 2008)-R1 2 3 7" xfId="39141"/>
    <cellStyle name="T_SUPOR2806-2_Du toan mau 11-2007_HUNG_BOQ-Puma-Update (02July, 2008)-R1 2 4" xfId="40112"/>
    <cellStyle name="T_SUPOR2806-2_Du toan mau 11-2007_HUNG_BOQ-Puma-Update (02July, 2008)-R1 2 4 2" xfId="40113"/>
    <cellStyle name="T_SUPOR2806-2_Du toan mau 11-2007_HUNG_BOQ-Puma-Update (02July, 2008)-R1 2 5" xfId="40114"/>
    <cellStyle name="T_SUPOR2806-2_Du toan mau 11-2007_HUNG_BOQ-Puma-Update (02July, 2008)-R1 2 5 2" xfId="40115"/>
    <cellStyle name="T_SUPOR2806-2_Du toan mau 11-2007_HUNG_BOQ-Puma-Update (02July, 2008)-R1 2 6" xfId="40116"/>
    <cellStyle name="T_SUPOR2806-2_Du toan mau 11-2007_HUNG_BOQ-Puma-Update (02July, 2008)-R1 2 6 2" xfId="40117"/>
    <cellStyle name="T_SUPOR2806-2_Du toan mau 11-2007_HUNG_BOQ-Puma-Update (02July, 2008)-R1 2 7" xfId="40118"/>
    <cellStyle name="T_SUPOR2806-2_Du toan mau 11-2007_HUNG_BOQ-Puma-Update (02July, 2008)-R1 2 7 2" xfId="40119"/>
    <cellStyle name="T_SUPOR2806-2_Du toan mau 11-2007_HUNG_BOQ-Puma-Update (02July, 2008)-R1 2 8" xfId="40120"/>
    <cellStyle name="T_SUPOR2806-2_Du toan mau 11-2007_HUNG_BOQ-Puma-Update (02July, 2008)-R1 2 8 2" xfId="40121"/>
    <cellStyle name="T_SUPOR2806-2_Du toan mau 11-2007_HUNG_BOQ-Puma-Update (02July, 2008)-R1 3" xfId="1811"/>
    <cellStyle name="T_SUPOR2806-2_Du toan mau 11-2007_HUNG_BOQ-Puma-Update (02July, 2008)-R1 3 2" xfId="40122"/>
    <cellStyle name="T_SUPOR2806-2_Du toan mau 11-2007_HUNG_BOQ-Puma-Update (02July, 2008)-R1 3 2 2" xfId="40123"/>
    <cellStyle name="T_SUPOR2806-2_Du toan mau 11-2007_HUNG_BOQ-Puma-Update (02July, 2008)-R1 3 2 2 2" xfId="40124"/>
    <cellStyle name="T_SUPOR2806-2_Du toan mau 11-2007_HUNG_BOQ-Puma-Update (02July, 2008)-R1 3 2 3" xfId="25577"/>
    <cellStyle name="T_SUPOR2806-2_Du toan mau 11-2007_HUNG_BOQ-Puma-Update (02July, 2008)-R1 3 2 3 2" xfId="5516"/>
    <cellStyle name="T_SUPOR2806-2_Du toan mau 11-2007_HUNG_BOQ-Puma-Update (02July, 2008)-R1 3 2 4" xfId="25579"/>
    <cellStyle name="T_SUPOR2806-2_Du toan mau 11-2007_HUNG_BOQ-Puma-Update (02July, 2008)-R1 3 2 4 2" xfId="4146"/>
    <cellStyle name="T_SUPOR2806-2_Du toan mau 11-2007_HUNG_BOQ-Puma-Update (02July, 2008)-R1 3 2 5" xfId="7553"/>
    <cellStyle name="T_SUPOR2806-2_Du toan mau 11-2007_HUNG_BOQ-Puma-Update (02July, 2008)-R1 3 2 5 2" xfId="19845"/>
    <cellStyle name="T_SUPOR2806-2_Du toan mau 11-2007_HUNG_BOQ-Puma-Update (02July, 2008)-R1 3 2 6" xfId="23204"/>
    <cellStyle name="T_SUPOR2806-2_Du toan mau 11-2007_HUNG_BOQ-Puma-Update (02July, 2008)-R1 3 2 6 2" xfId="19870"/>
    <cellStyle name="T_SUPOR2806-2_Du toan mau 11-2007_HUNG_BOQ-Puma-Update (02July, 2008)-R1 3 2 7" xfId="23215"/>
    <cellStyle name="T_SUPOR2806-2_Du toan mau 11-2007_HUNG_BOQ-Puma-Update (02July, 2008)-R1 3 3" xfId="40125"/>
    <cellStyle name="T_SUPOR2806-2_Du toan mau 11-2007_HUNG_BOQ-Puma-Update (02July, 2008)-R1 3 3 2" xfId="40126"/>
    <cellStyle name="T_SUPOR2806-2_Du toan mau 11-2007_HUNG_BOQ-Puma-Update (02July, 2008)-R1 3 3 2 2" xfId="40127"/>
    <cellStyle name="T_SUPOR2806-2_Du toan mau 11-2007_HUNG_BOQ-Puma-Update (02July, 2008)-R1 3 3 3" xfId="25581"/>
    <cellStyle name="T_SUPOR2806-2_Du toan mau 11-2007_HUNG_BOQ-Puma-Update (02July, 2008)-R1 3 3 3 2" xfId="25583"/>
    <cellStyle name="T_SUPOR2806-2_Du toan mau 11-2007_HUNG_BOQ-Puma-Update (02July, 2008)-R1 3 3 4" xfId="25585"/>
    <cellStyle name="T_SUPOR2806-2_Du toan mau 11-2007_HUNG_BOQ-Puma-Update (02July, 2008)-R1 3 3 4 2" xfId="25587"/>
    <cellStyle name="T_SUPOR2806-2_Du toan mau 11-2007_HUNG_BOQ-Puma-Update (02July, 2008)-R1 3 3 5" xfId="23227"/>
    <cellStyle name="T_SUPOR2806-2_Du toan mau 11-2007_HUNG_BOQ-Puma-Update (02July, 2008)-R1 3 3 5 2" xfId="18277"/>
    <cellStyle name="T_SUPOR2806-2_Du toan mau 11-2007_HUNG_BOQ-Puma-Update (02July, 2008)-R1 3 3 6" xfId="23230"/>
    <cellStyle name="T_SUPOR2806-2_Du toan mau 11-2007_HUNG_BOQ-Puma-Update (02July, 2008)-R1 3 3 6 2" xfId="19909"/>
    <cellStyle name="T_SUPOR2806-2_Du toan mau 11-2007_HUNG_BOQ-Puma-Update (02July, 2008)-R1 3 3 7" xfId="23233"/>
    <cellStyle name="T_SUPOR2806-2_Du toan mau 11-2007_HUNG_BOQ-Puma-Update (02July, 2008)-R1 3 4" xfId="40128"/>
    <cellStyle name="T_SUPOR2806-2_Du toan mau 11-2007_HUNG_BOQ-Puma-Update (02July, 2008)-R1 3 4 2" xfId="40129"/>
    <cellStyle name="T_SUPOR2806-2_Du toan mau 11-2007_HUNG_BOQ-Puma-Update (02July, 2008)-R1 3 5" xfId="40130"/>
    <cellStyle name="T_SUPOR2806-2_Du toan mau 11-2007_HUNG_BOQ-Puma-Update (02July, 2008)-R1 3 5 2" xfId="34983"/>
    <cellStyle name="T_SUPOR2806-2_Du toan mau 11-2007_HUNG_BOQ-Puma-Update (02July, 2008)-R1 3 6" xfId="40131"/>
    <cellStyle name="T_SUPOR2806-2_Du toan mau 11-2007_HUNG_BOQ-Puma-Update (02July, 2008)-R1 3 6 2" xfId="34994"/>
    <cellStyle name="T_SUPOR2806-2_Du toan mau 11-2007_HUNG_BOQ-Puma-Update (02July, 2008)-R1 3 7" xfId="28233"/>
    <cellStyle name="T_SUPOR2806-2_Du toan mau 11-2007_HUNG_BOQ-Puma-Update (02July, 2008)-R1 3 7 2" xfId="28235"/>
    <cellStyle name="T_SUPOR2806-2_Du toan mau 11-2007_HUNG_BOQ-Puma-Update (02July, 2008)-R1 3 8" xfId="14649"/>
    <cellStyle name="T_SUPOR2806-2_Du toan mau 11-2007_HUNG_BOQ-Puma-Update (02July, 2008)-R1 3 8 2" xfId="4170"/>
    <cellStyle name="T_SUPOR2806-2_Du toan mau 11-2007_HUNG_BOQ-Puma-Update (02July, 2008)-R1 4" xfId="40132"/>
    <cellStyle name="T_SUPOR2806-2_Du toan mau 11-2007_HUNG_BOQ-Puma-Update (02July, 2008)-R1 4 2" xfId="40133"/>
    <cellStyle name="T_SUPOR2806-2_Du toan mau 11-2007_HUNG_BOQ-Puma-Update (02July, 2008)-R1 4 2 2" xfId="40134"/>
    <cellStyle name="T_SUPOR2806-2_Du toan mau 11-2007_HUNG_BOQ-Puma-Update (02July, 2008)-R1 4 3" xfId="40135"/>
    <cellStyle name="T_SUPOR2806-2_Du toan mau 11-2007_HUNG_BOQ-Puma-Update (02July, 2008)-R1 4 3 2" xfId="40136"/>
    <cellStyle name="T_SUPOR2806-2_Du toan mau 11-2007_HUNG_BOQ-Puma-Update (02July, 2008)-R1 4 4" xfId="40137"/>
    <cellStyle name="T_SUPOR2806-2_Du toan mau 11-2007_HUNG_BOQ-Puma-Update (02July, 2008)-R1 4 4 2" xfId="40138"/>
    <cellStyle name="T_SUPOR2806-2_Du toan mau 11-2007_HUNG_BOQ-Puma-Update (02July, 2008)-R1 4 5" xfId="40139"/>
    <cellStyle name="T_SUPOR2806-2_Du toan mau 11-2007_HUNG_BOQ-Puma-Update (02July, 2008)-R1 4 5 2" xfId="40140"/>
    <cellStyle name="T_SUPOR2806-2_Du toan mau 11-2007_HUNG_BOQ-Puma-Update (02July, 2008)-R1 4 6" xfId="25771"/>
    <cellStyle name="T_SUPOR2806-2_Du toan mau 11-2007_HUNG_BOQ-Puma-Update (02July, 2008)-R1 4 6 2" xfId="3408"/>
    <cellStyle name="T_SUPOR2806-2_Du toan mau 11-2007_HUNG_BOQ-Puma-Update (02July, 2008)-R1 4 7" xfId="40141"/>
    <cellStyle name="T_SUPOR2806-2_Du toan mau 11-2007_HUNG_BOQ-Puma-Update (02July, 2008)-R1 5" xfId="40142"/>
    <cellStyle name="T_SUPOR2806-2_Du toan mau 11-2007_HUNG_BOQ-Puma-Update (02July, 2008)-R1 5 2" xfId="40143"/>
    <cellStyle name="T_SUPOR2806-2_Du toan mau 11-2007_HUNG_BOQ-Puma-Update (02July, 2008)-R1 5 2 2" xfId="40144"/>
    <cellStyle name="T_SUPOR2806-2_Du toan mau 11-2007_HUNG_BOQ-Puma-Update (02July, 2008)-R1 5 3" xfId="40145"/>
    <cellStyle name="T_SUPOR2806-2_Du toan mau 11-2007_HUNG_BOQ-Puma-Update (02July, 2008)-R1 5 3 2" xfId="40146"/>
    <cellStyle name="T_SUPOR2806-2_Du toan mau 11-2007_HUNG_BOQ-Puma-Update (02July, 2008)-R1 5 4" xfId="40147"/>
    <cellStyle name="T_SUPOR2806-2_Du toan mau 11-2007_HUNG_BOQ-Puma-Update (02July, 2008)-R1 5 4 2" xfId="40148"/>
    <cellStyle name="T_SUPOR2806-2_Du toan mau 11-2007_HUNG_BOQ-Puma-Update (02July, 2008)-R1 5 5" xfId="1622"/>
    <cellStyle name="T_SUPOR2806-2_Du toan mau 11-2007_HUNG_BOQ-Puma-Update (02July, 2008)-R1 5 5 2" xfId="40149"/>
    <cellStyle name="T_SUPOR2806-2_Du toan mau 11-2007_HUNG_BOQ-Puma-Update (02July, 2008)-R1 5 6" xfId="25774"/>
    <cellStyle name="T_SUPOR2806-2_Du toan mau 11-2007_HUNG_BOQ-Puma-Update (02July, 2008)-R1 5 6 2" xfId="40150"/>
    <cellStyle name="T_SUPOR2806-2_Du toan mau 11-2007_HUNG_BOQ-Puma-Update (02July, 2008)-R1 5 7" xfId="40151"/>
    <cellStyle name="T_SUPOR2806-2_Du toan mau 11-2007_HUNG_BOQ-Puma-Update (02July, 2008)-R1 6" xfId="8522"/>
    <cellStyle name="T_SUPOR2806-2_Du toan mau 11-2007_HUNG_BOQ-Puma-Update (02July, 2008)-R1 6 2" xfId="40152"/>
    <cellStyle name="T_SUPOR2806-2_Du toan mau 11-2007_HUNG_BOQ-Puma-Update (02July, 2008)-R1 6 2 2" xfId="40153"/>
    <cellStyle name="T_SUPOR2806-2_Du toan mau 11-2007_HUNG_BOQ-Puma-Update (02July, 2008)-R1 6 3" xfId="40154"/>
    <cellStyle name="T_SUPOR2806-2_Du toan mau 11-2007_HUNG_BOQ-Puma-Update (02July, 2008)-R1 6 3 2" xfId="5662"/>
    <cellStyle name="T_SUPOR2806-2_Du toan mau 11-2007_HUNG_BOQ-Puma-Update (02July, 2008)-R1 6 4" xfId="40155"/>
    <cellStyle name="T_SUPOR2806-2_Du toan mau 11-2007_HUNG_BOQ-Puma-Update (02July, 2008)-R1 6 4 2" xfId="40156"/>
    <cellStyle name="T_SUPOR2806-2_Du toan mau 11-2007_HUNG_BOQ-Puma-Update (02July, 2008)-R1 6 5" xfId="40157"/>
    <cellStyle name="T_SUPOR2806-2_Du toan mau 11-2007_HUNG_BOQ-Puma-Update (02July, 2008)-R1 6 5 2" xfId="40158"/>
    <cellStyle name="T_SUPOR2806-2_Du toan mau 11-2007_HUNG_BOQ-Puma-Update (02July, 2008)-R1 6 6" xfId="25779"/>
    <cellStyle name="T_SUPOR2806-2_Du toan mau 11-2007_HUNG_BOQ-Puma-Update (02July, 2008)-R1 6 6 2" xfId="40159"/>
    <cellStyle name="T_SUPOR2806-2_Du toan mau 11-2007_HUNG_BOQ-Puma-Update (02July, 2008)-R1 6 7" xfId="40160"/>
    <cellStyle name="T_SUPOR2806-2_Du toan mau 11-2007_HUNG_BOQ-Puma-Update (02July, 2008)-R1 7" xfId="40161"/>
    <cellStyle name="T_SUPOR2806-2_Du toan mau 11-2007_HUNG_BOQ-Puma-Update (02July, 2008)-R1 7 2" xfId="40162"/>
    <cellStyle name="T_SUPOR2806-2_Du toan mau 11-2007_HUNG_BOQ-Puma-Update (02July, 2008)-R1 8" xfId="2429"/>
    <cellStyle name="T_SUPOR2806-2_Du toan mau 11-2007_HUNG_BOQ-Puma-Update (02July, 2008)-R1 8 2" xfId="40163"/>
    <cellStyle name="T_SUPOR2806-2_Du toan mau 11-2007_HUNG_BOQ-Puma-Update (02July, 2008)-R1 9" xfId="40164"/>
    <cellStyle name="T_SUPOR2806-2_Du toan mau 11-2007_HUNG_BOQ-Puma-Update (02July, 2008)-R1 9 2" xfId="40165"/>
    <cellStyle name="T_SUPOR2806-2_Du toan mau 11-2007_puma 16.1" xfId="40166"/>
    <cellStyle name="T_SUPOR2806-2_Du toan mau 11-2007_puma 16.1 10" xfId="40167"/>
    <cellStyle name="T_SUPOR2806-2_Du toan mau 11-2007_puma 16.1 10 2" xfId="40168"/>
    <cellStyle name="T_SUPOR2806-2_Du toan mau 11-2007_puma 16.1 11" xfId="13394"/>
    <cellStyle name="T_SUPOR2806-2_Du toan mau 11-2007_puma 16.1 11 2" xfId="40169"/>
    <cellStyle name="T_SUPOR2806-2_Du toan mau 11-2007_puma 16.1 2" xfId="40170"/>
    <cellStyle name="T_SUPOR2806-2_Du toan mau 11-2007_puma 16.1 2 2" xfId="40171"/>
    <cellStyle name="T_SUPOR2806-2_Du toan mau 11-2007_puma 16.1 2 2 2" xfId="40172"/>
    <cellStyle name="T_SUPOR2806-2_Du toan mau 11-2007_puma 16.1 2 2 2 2" xfId="5135"/>
    <cellStyle name="T_SUPOR2806-2_Du toan mau 11-2007_puma 16.1 2 2 3" xfId="40173"/>
    <cellStyle name="T_SUPOR2806-2_Du toan mau 11-2007_puma 16.1 2 2 3 2" xfId="40174"/>
    <cellStyle name="T_SUPOR2806-2_Du toan mau 11-2007_puma 16.1 2 2 4" xfId="40175"/>
    <cellStyle name="T_SUPOR2806-2_Du toan mau 11-2007_puma 16.1 2 2 4 2" xfId="40176"/>
    <cellStyle name="T_SUPOR2806-2_Du toan mau 11-2007_puma 16.1 2 2 5" xfId="40177"/>
    <cellStyle name="T_SUPOR2806-2_Du toan mau 11-2007_puma 16.1 2 2 5 2" xfId="40178"/>
    <cellStyle name="T_SUPOR2806-2_Du toan mau 11-2007_puma 16.1 2 2 6" xfId="39042"/>
    <cellStyle name="T_SUPOR2806-2_Du toan mau 11-2007_puma 16.1 2 2 6 2" xfId="434"/>
    <cellStyle name="T_SUPOR2806-2_Du toan mau 11-2007_puma 16.1 2 2 7" xfId="39044"/>
    <cellStyle name="T_SUPOR2806-2_Du toan mau 11-2007_puma 16.1 2 3" xfId="40179"/>
    <cellStyle name="T_SUPOR2806-2_Du toan mau 11-2007_puma 16.1 2 3 2" xfId="40180"/>
    <cellStyle name="T_SUPOR2806-2_Du toan mau 11-2007_puma 16.1 2 3 2 2" xfId="40181"/>
    <cellStyle name="T_SUPOR2806-2_Du toan mau 11-2007_puma 16.1 2 3 3" xfId="40182"/>
    <cellStyle name="T_SUPOR2806-2_Du toan mau 11-2007_puma 16.1 2 3 3 2" xfId="40183"/>
    <cellStyle name="T_SUPOR2806-2_Du toan mau 11-2007_puma 16.1 2 3 4" xfId="40184"/>
    <cellStyle name="T_SUPOR2806-2_Du toan mau 11-2007_puma 16.1 2 3 4 2" xfId="40185"/>
    <cellStyle name="T_SUPOR2806-2_Du toan mau 11-2007_puma 16.1 2 3 5" xfId="40186"/>
    <cellStyle name="T_SUPOR2806-2_Du toan mau 11-2007_puma 16.1 2 3 5 2" xfId="40187"/>
    <cellStyle name="T_SUPOR2806-2_Du toan mau 11-2007_puma 16.1 2 3 6" xfId="39055"/>
    <cellStyle name="T_SUPOR2806-2_Du toan mau 11-2007_puma 16.1 2 3 6 2" xfId="39057"/>
    <cellStyle name="T_SUPOR2806-2_Du toan mau 11-2007_puma 16.1 2 3 7" xfId="39066"/>
    <cellStyle name="T_SUPOR2806-2_Du toan mau 11-2007_puma 16.1 2 4" xfId="40188"/>
    <cellStyle name="T_SUPOR2806-2_Du toan mau 11-2007_puma 16.1 2 4 2" xfId="40189"/>
    <cellStyle name="T_SUPOR2806-2_Du toan mau 11-2007_puma 16.1 2 5" xfId="40190"/>
    <cellStyle name="T_SUPOR2806-2_Du toan mau 11-2007_puma 16.1 2 5 2" xfId="40191"/>
    <cellStyle name="T_SUPOR2806-2_Du toan mau 11-2007_puma 16.1 2 6" xfId="40192"/>
    <cellStyle name="T_SUPOR2806-2_Du toan mau 11-2007_puma 16.1 2 6 2" xfId="40193"/>
    <cellStyle name="T_SUPOR2806-2_Du toan mau 11-2007_puma 16.1 2 7" xfId="40194"/>
    <cellStyle name="T_SUPOR2806-2_Du toan mau 11-2007_puma 16.1 2 7 2" xfId="40196"/>
    <cellStyle name="T_SUPOR2806-2_Du toan mau 11-2007_puma 16.1 2 8" xfId="30763"/>
    <cellStyle name="T_SUPOR2806-2_Du toan mau 11-2007_puma 16.1 2 8 2" xfId="40197"/>
    <cellStyle name="T_SUPOR2806-2_Du toan mau 11-2007_puma 16.1 3" xfId="37724"/>
    <cellStyle name="T_SUPOR2806-2_Du toan mau 11-2007_puma 16.1 3 2" xfId="37727"/>
    <cellStyle name="T_SUPOR2806-2_Du toan mau 11-2007_puma 16.1 3 2 2" xfId="40198"/>
    <cellStyle name="T_SUPOR2806-2_Du toan mau 11-2007_puma 16.1 3 2 2 2" xfId="40199"/>
    <cellStyle name="T_SUPOR2806-2_Du toan mau 11-2007_puma 16.1 3 2 3" xfId="40200"/>
    <cellStyle name="T_SUPOR2806-2_Du toan mau 11-2007_puma 16.1 3 2 3 2" xfId="40201"/>
    <cellStyle name="T_SUPOR2806-2_Du toan mau 11-2007_puma 16.1 3 2 4" xfId="40202"/>
    <cellStyle name="T_SUPOR2806-2_Du toan mau 11-2007_puma 16.1 3 2 4 2" xfId="40203"/>
    <cellStyle name="T_SUPOR2806-2_Du toan mau 11-2007_puma 16.1 3 2 5" xfId="33324"/>
    <cellStyle name="T_SUPOR2806-2_Du toan mau 11-2007_puma 16.1 3 2 5 2" xfId="40204"/>
    <cellStyle name="T_SUPOR2806-2_Du toan mau 11-2007_puma 16.1 3 2 6" xfId="40205"/>
    <cellStyle name="T_SUPOR2806-2_Du toan mau 11-2007_puma 16.1 3 2 6 2" xfId="40206"/>
    <cellStyle name="T_SUPOR2806-2_Du toan mau 11-2007_puma 16.1 3 2 7" xfId="40207"/>
    <cellStyle name="T_SUPOR2806-2_Du toan mau 11-2007_puma 16.1 3 3" xfId="40208"/>
    <cellStyle name="T_SUPOR2806-2_Du toan mau 11-2007_puma 16.1 3 3 2" xfId="40209"/>
    <cellStyle name="T_SUPOR2806-2_Du toan mau 11-2007_puma 16.1 3 3 2 2" xfId="40210"/>
    <cellStyle name="T_SUPOR2806-2_Du toan mau 11-2007_puma 16.1 3 3 3" xfId="40211"/>
    <cellStyle name="T_SUPOR2806-2_Du toan mau 11-2007_puma 16.1 3 3 3 2" xfId="40212"/>
    <cellStyle name="T_SUPOR2806-2_Du toan mau 11-2007_puma 16.1 3 3 4" xfId="40213"/>
    <cellStyle name="T_SUPOR2806-2_Du toan mau 11-2007_puma 16.1 3 3 4 2" xfId="40214"/>
    <cellStyle name="T_SUPOR2806-2_Du toan mau 11-2007_puma 16.1 3 3 5" xfId="9384"/>
    <cellStyle name="T_SUPOR2806-2_Du toan mau 11-2007_puma 16.1 3 3 5 2" xfId="9387"/>
    <cellStyle name="T_SUPOR2806-2_Du toan mau 11-2007_puma 16.1 3 3 6" xfId="5773"/>
    <cellStyle name="T_SUPOR2806-2_Du toan mau 11-2007_puma 16.1 3 3 6 2" xfId="40215"/>
    <cellStyle name="T_SUPOR2806-2_Du toan mau 11-2007_puma 16.1 3 3 7" xfId="40217"/>
    <cellStyle name="T_SUPOR2806-2_Du toan mau 11-2007_puma 16.1 3 4" xfId="40219"/>
    <cellStyle name="T_SUPOR2806-2_Du toan mau 11-2007_puma 16.1 3 4 2" xfId="40220"/>
    <cellStyle name="T_SUPOR2806-2_Du toan mau 11-2007_puma 16.1 3 5" xfId="40221"/>
    <cellStyle name="T_SUPOR2806-2_Du toan mau 11-2007_puma 16.1 3 5 2" xfId="15919"/>
    <cellStyle name="T_SUPOR2806-2_Du toan mau 11-2007_puma 16.1 3 6" xfId="13996"/>
    <cellStyle name="T_SUPOR2806-2_Du toan mau 11-2007_puma 16.1 3 6 2" xfId="2051"/>
    <cellStyle name="T_SUPOR2806-2_Du toan mau 11-2007_puma 16.1 3 7" xfId="40222"/>
    <cellStyle name="T_SUPOR2806-2_Du toan mau 11-2007_puma 16.1 3 7 2" xfId="40223"/>
    <cellStyle name="T_SUPOR2806-2_Du toan mau 11-2007_puma 16.1 3 8" xfId="40224"/>
    <cellStyle name="T_SUPOR2806-2_Du toan mau 11-2007_puma 16.1 3 8 2" xfId="15930"/>
    <cellStyle name="T_SUPOR2806-2_Du toan mau 11-2007_puma 16.1 4" xfId="37729"/>
    <cellStyle name="T_SUPOR2806-2_Du toan mau 11-2007_puma 16.1 4 2" xfId="6144"/>
    <cellStyle name="T_SUPOR2806-2_Du toan mau 11-2007_puma 16.1 4 2 2" xfId="23481"/>
    <cellStyle name="T_SUPOR2806-2_Du toan mau 11-2007_puma 16.1 4 3" xfId="40225"/>
    <cellStyle name="T_SUPOR2806-2_Du toan mau 11-2007_puma 16.1 4 3 2" xfId="23505"/>
    <cellStyle name="T_SUPOR2806-2_Du toan mau 11-2007_puma 16.1 4 4" xfId="15934"/>
    <cellStyle name="T_SUPOR2806-2_Du toan mau 11-2007_puma 16.1 4 4 2" xfId="15940"/>
    <cellStyle name="T_SUPOR2806-2_Du toan mau 11-2007_puma 16.1 4 5" xfId="40226"/>
    <cellStyle name="T_SUPOR2806-2_Du toan mau 11-2007_puma 16.1 4 5 2" xfId="225"/>
    <cellStyle name="T_SUPOR2806-2_Du toan mau 11-2007_puma 16.1 4 6" xfId="5800"/>
    <cellStyle name="T_SUPOR2806-2_Du toan mau 11-2007_puma 16.1 4 6 2" xfId="15944"/>
    <cellStyle name="T_SUPOR2806-2_Du toan mau 11-2007_puma 16.1 4 7" xfId="40227"/>
    <cellStyle name="T_SUPOR2806-2_Du toan mau 11-2007_puma 16.1 5" xfId="37731"/>
    <cellStyle name="T_SUPOR2806-2_Du toan mau 11-2007_puma 16.1 5 2" xfId="37734"/>
    <cellStyle name="T_SUPOR2806-2_Du toan mau 11-2007_puma 16.1 5 2 2" xfId="40228"/>
    <cellStyle name="T_SUPOR2806-2_Du toan mau 11-2007_puma 16.1 5 3" xfId="35904"/>
    <cellStyle name="T_SUPOR2806-2_Du toan mau 11-2007_puma 16.1 5 3 2" xfId="18915"/>
    <cellStyle name="T_SUPOR2806-2_Du toan mau 11-2007_puma 16.1 5 4" xfId="3754"/>
    <cellStyle name="T_SUPOR2806-2_Du toan mau 11-2007_puma 16.1 5 4 2" xfId="40229"/>
    <cellStyle name="T_SUPOR2806-2_Du toan mau 11-2007_puma 16.1 5 5" xfId="40230"/>
    <cellStyle name="T_SUPOR2806-2_Du toan mau 11-2007_puma 16.1 5 5 2" xfId="8565"/>
    <cellStyle name="T_SUPOR2806-2_Du toan mau 11-2007_puma 16.1 5 6" xfId="14000"/>
    <cellStyle name="T_SUPOR2806-2_Du toan mau 11-2007_puma 16.1 5 6 2" xfId="40231"/>
    <cellStyle name="T_SUPOR2806-2_Du toan mau 11-2007_puma 16.1 5 7" xfId="40232"/>
    <cellStyle name="T_SUPOR2806-2_Du toan mau 11-2007_puma 16.1 6" xfId="37736"/>
    <cellStyle name="T_SUPOR2806-2_Du toan mau 11-2007_puma 16.1 6 2" xfId="21008"/>
    <cellStyle name="T_SUPOR2806-2_Du toan mau 11-2007_puma 16.1 6 2 2" xfId="7355"/>
    <cellStyle name="T_SUPOR2806-2_Du toan mau 11-2007_puma 16.1 6 3" xfId="16213"/>
    <cellStyle name="T_SUPOR2806-2_Du toan mau 11-2007_puma 16.1 6 3 2" xfId="19100"/>
    <cellStyle name="T_SUPOR2806-2_Du toan mau 11-2007_puma 16.1 6 4" xfId="10625"/>
    <cellStyle name="T_SUPOR2806-2_Du toan mau 11-2007_puma 16.1 6 4 2" xfId="40233"/>
    <cellStyle name="T_SUPOR2806-2_Du toan mau 11-2007_puma 16.1 6 5" xfId="40234"/>
    <cellStyle name="T_SUPOR2806-2_Du toan mau 11-2007_puma 16.1 6 5 2" xfId="40235"/>
    <cellStyle name="T_SUPOR2806-2_Du toan mau 11-2007_puma 16.1 6 6" xfId="15884"/>
    <cellStyle name="T_SUPOR2806-2_Du toan mau 11-2007_puma 16.1 6 6 2" xfId="40236"/>
    <cellStyle name="T_SUPOR2806-2_Du toan mau 11-2007_puma 16.1 6 7" xfId="40237"/>
    <cellStyle name="T_SUPOR2806-2_Du toan mau 11-2007_puma 16.1 7" xfId="37738"/>
    <cellStyle name="T_SUPOR2806-2_Du toan mau 11-2007_puma 16.1 7 2" xfId="37740"/>
    <cellStyle name="T_SUPOR2806-2_Du toan mau 11-2007_puma 16.1 8" xfId="37742"/>
    <cellStyle name="T_SUPOR2806-2_Du toan mau 11-2007_puma 16.1 8 2" xfId="40238"/>
    <cellStyle name="T_SUPOR2806-2_Du toan mau 11-2007_puma 16.1 9" xfId="17141"/>
    <cellStyle name="T_SUPOR2806-2_Du toan mau 11-2007_puma 16.1 9 2" xfId="40239"/>
    <cellStyle name="T_SUPOR2806-2_Du toan mau 11-2007_puma 16.1_05. 080428- BOQ - Main construction(05May, 2008) Tai" xfId="29106"/>
    <cellStyle name="T_SUPOR2806-2_Du toan mau 11-2007_puma 16.1_05. 080428- BOQ - Main construction(05May, 2008) Tai 10" xfId="40240"/>
    <cellStyle name="T_SUPOR2806-2_Du toan mau 11-2007_puma 16.1_05. 080428- BOQ - Main construction(05May, 2008) Tai 10 2" xfId="12672"/>
    <cellStyle name="T_SUPOR2806-2_Du toan mau 11-2007_puma 16.1_05. 080428- BOQ - Main construction(05May, 2008) Tai 11" xfId="40241"/>
    <cellStyle name="T_SUPOR2806-2_Du toan mau 11-2007_puma 16.1_05. 080428- BOQ - Main construction(05May, 2008) Tai 11 2" xfId="6568"/>
    <cellStyle name="T_SUPOR2806-2_Du toan mau 11-2007_puma 16.1_05. 080428- BOQ - Main construction(05May, 2008) Tai 2" xfId="40242"/>
    <cellStyle name="T_SUPOR2806-2_Du toan mau 11-2007_puma 16.1_05. 080428- BOQ - Main construction(05May, 2008) Tai 2 2" xfId="40243"/>
    <cellStyle name="T_SUPOR2806-2_Du toan mau 11-2007_puma 16.1_05. 080428- BOQ - Main construction(05May, 2008) Tai 2 2 2" xfId="19270"/>
    <cellStyle name="T_SUPOR2806-2_Du toan mau 11-2007_puma 16.1_05. 080428- BOQ - Main construction(05May, 2008) Tai 2 2 2 2" xfId="19273"/>
    <cellStyle name="T_SUPOR2806-2_Du toan mau 11-2007_puma 16.1_05. 080428- BOQ - Main construction(05May, 2008) Tai 2 2 3" xfId="9874"/>
    <cellStyle name="T_SUPOR2806-2_Du toan mau 11-2007_puma 16.1_05. 080428- BOQ - Main construction(05May, 2008) Tai 2 2 3 2" xfId="19277"/>
    <cellStyle name="T_SUPOR2806-2_Du toan mau 11-2007_puma 16.1_05. 080428- BOQ - Main construction(05May, 2008) Tai 2 2 4" xfId="19281"/>
    <cellStyle name="T_SUPOR2806-2_Du toan mau 11-2007_puma 16.1_05. 080428- BOQ - Main construction(05May, 2008) Tai 2 2 4 2" xfId="19284"/>
    <cellStyle name="T_SUPOR2806-2_Du toan mau 11-2007_puma 16.1_05. 080428- BOQ - Main construction(05May, 2008) Tai 2 2 5" xfId="19287"/>
    <cellStyle name="T_SUPOR2806-2_Du toan mau 11-2007_puma 16.1_05. 080428- BOQ - Main construction(05May, 2008) Tai 2 2 5 2" xfId="40244"/>
    <cellStyle name="T_SUPOR2806-2_Du toan mau 11-2007_puma 16.1_05. 080428- BOQ - Main construction(05May, 2008) Tai 2 2 6" xfId="38624"/>
    <cellStyle name="T_SUPOR2806-2_Du toan mau 11-2007_puma 16.1_05. 080428- BOQ - Main construction(05May, 2008) Tai 2 2 6 2" xfId="38626"/>
    <cellStyle name="T_SUPOR2806-2_Du toan mau 11-2007_puma 16.1_05. 080428- BOQ - Main construction(05May, 2008) Tai 2 2 7" xfId="38628"/>
    <cellStyle name="T_SUPOR2806-2_Du toan mau 11-2007_puma 16.1_05. 080428- BOQ - Main construction(05May, 2008) Tai 2 3" xfId="40245"/>
    <cellStyle name="T_SUPOR2806-2_Du toan mau 11-2007_puma 16.1_05. 080428- BOQ - Main construction(05May, 2008) Tai 2 3 2" xfId="33803"/>
    <cellStyle name="T_SUPOR2806-2_Du toan mau 11-2007_puma 16.1_05. 080428- BOQ - Main construction(05May, 2008) Tai 2 3 2 2" xfId="33806"/>
    <cellStyle name="T_SUPOR2806-2_Du toan mau 11-2007_puma 16.1_05. 080428- BOQ - Main construction(05May, 2008) Tai 2 3 3" xfId="33810"/>
    <cellStyle name="T_SUPOR2806-2_Du toan mau 11-2007_puma 16.1_05. 080428- BOQ - Main construction(05May, 2008) Tai 2 3 3 2" xfId="33814"/>
    <cellStyle name="T_SUPOR2806-2_Du toan mau 11-2007_puma 16.1_05. 080428- BOQ - Main construction(05May, 2008) Tai 2 3 4" xfId="33817"/>
    <cellStyle name="T_SUPOR2806-2_Du toan mau 11-2007_puma 16.1_05. 080428- BOQ - Main construction(05May, 2008) Tai 2 3 4 2" xfId="40246"/>
    <cellStyle name="T_SUPOR2806-2_Du toan mau 11-2007_puma 16.1_05. 080428- BOQ - Main construction(05May, 2008) Tai 2 3 5" xfId="40248"/>
    <cellStyle name="T_SUPOR2806-2_Du toan mau 11-2007_puma 16.1_05. 080428- BOQ - Main construction(05May, 2008) Tai 2 3 5 2" xfId="40250"/>
    <cellStyle name="T_SUPOR2806-2_Du toan mau 11-2007_puma 16.1_05. 080428- BOQ - Main construction(05May, 2008) Tai 2 3 6" xfId="38637"/>
    <cellStyle name="T_SUPOR2806-2_Du toan mau 11-2007_puma 16.1_05. 080428- BOQ - Main construction(05May, 2008) Tai 2 3 6 2" xfId="38640"/>
    <cellStyle name="T_SUPOR2806-2_Du toan mau 11-2007_puma 16.1_05. 080428- BOQ - Main construction(05May, 2008) Tai 2 3 7" xfId="38643"/>
    <cellStyle name="T_SUPOR2806-2_Du toan mau 11-2007_puma 16.1_05. 080428- BOQ - Main construction(05May, 2008) Tai 2 4" xfId="39587"/>
    <cellStyle name="T_SUPOR2806-2_Du toan mau 11-2007_puma 16.1_05. 080428- BOQ - Main construction(05May, 2008) Tai 2 4 2" xfId="40252"/>
    <cellStyle name="T_SUPOR2806-2_Du toan mau 11-2007_puma 16.1_05. 080428- BOQ - Main construction(05May, 2008) Tai 2 5" xfId="40254"/>
    <cellStyle name="T_SUPOR2806-2_Du toan mau 11-2007_puma 16.1_05. 080428- BOQ - Main construction(05May, 2008) Tai 2 5 2" xfId="40255"/>
    <cellStyle name="T_SUPOR2806-2_Du toan mau 11-2007_puma 16.1_05. 080428- BOQ - Main construction(05May, 2008) Tai 2 6" xfId="40257"/>
    <cellStyle name="T_SUPOR2806-2_Du toan mau 11-2007_puma 16.1_05. 080428- BOQ - Main construction(05May, 2008) Tai 2 6 2" xfId="31334"/>
    <cellStyle name="T_SUPOR2806-2_Du toan mau 11-2007_puma 16.1_05. 080428- BOQ - Main construction(05May, 2008) Tai 2 7" xfId="40258"/>
    <cellStyle name="T_SUPOR2806-2_Du toan mau 11-2007_puma 16.1_05. 080428- BOQ - Main construction(05May, 2008) Tai 2 7 2" xfId="6791"/>
    <cellStyle name="T_SUPOR2806-2_Du toan mau 11-2007_puma 16.1_05. 080428- BOQ - Main construction(05May, 2008) Tai 2 8" xfId="40259"/>
    <cellStyle name="T_SUPOR2806-2_Du toan mau 11-2007_puma 16.1_05. 080428- BOQ - Main construction(05May, 2008) Tai 2 8 2" xfId="31393"/>
    <cellStyle name="T_SUPOR2806-2_Du toan mau 11-2007_puma 16.1_05. 080428- BOQ - Main construction(05May, 2008) Tai 3" xfId="40260"/>
    <cellStyle name="T_SUPOR2806-2_Du toan mau 11-2007_puma 16.1_05. 080428- BOQ - Main construction(05May, 2008) Tai 3 2" xfId="40262"/>
    <cellStyle name="T_SUPOR2806-2_Du toan mau 11-2007_puma 16.1_05. 080428- BOQ - Main construction(05May, 2008) Tai 3 2 2" xfId="32565"/>
    <cellStyle name="T_SUPOR2806-2_Du toan mau 11-2007_puma 16.1_05. 080428- BOQ - Main construction(05May, 2008) Tai 3 2 2 2" xfId="15384"/>
    <cellStyle name="T_SUPOR2806-2_Du toan mau 11-2007_puma 16.1_05. 080428- BOQ - Main construction(05May, 2008) Tai 3 2 3" xfId="33837"/>
    <cellStyle name="T_SUPOR2806-2_Du toan mau 11-2007_puma 16.1_05. 080428- BOQ - Main construction(05May, 2008) Tai 3 2 3 2" xfId="9917"/>
    <cellStyle name="T_SUPOR2806-2_Du toan mau 11-2007_puma 16.1_05. 080428- BOQ - Main construction(05May, 2008) Tai 3 2 4" xfId="33839"/>
    <cellStyle name="T_SUPOR2806-2_Du toan mau 11-2007_puma 16.1_05. 080428- BOQ - Main construction(05May, 2008) Tai 3 2 4 2" xfId="40263"/>
    <cellStyle name="T_SUPOR2806-2_Du toan mau 11-2007_puma 16.1_05. 080428- BOQ - Main construction(05May, 2008) Tai 3 2 5" xfId="40264"/>
    <cellStyle name="T_SUPOR2806-2_Du toan mau 11-2007_puma 16.1_05. 080428- BOQ - Main construction(05May, 2008) Tai 3 2 5 2" xfId="40265"/>
    <cellStyle name="T_SUPOR2806-2_Du toan mau 11-2007_puma 16.1_05. 080428- BOQ - Main construction(05May, 2008) Tai 3 2 6" xfId="40266"/>
    <cellStyle name="T_SUPOR2806-2_Du toan mau 11-2007_puma 16.1_05. 080428- BOQ - Main construction(05May, 2008) Tai 3 2 6 2" xfId="40267"/>
    <cellStyle name="T_SUPOR2806-2_Du toan mau 11-2007_puma 16.1_05. 080428- BOQ - Main construction(05May, 2008) Tai 3 2 7" xfId="40268"/>
    <cellStyle name="T_SUPOR2806-2_Du toan mau 11-2007_puma 16.1_05. 080428- BOQ - Main construction(05May, 2008) Tai 3 3" xfId="40269"/>
    <cellStyle name="T_SUPOR2806-2_Du toan mau 11-2007_puma 16.1_05. 080428- BOQ - Main construction(05May, 2008) Tai 3 3 2" xfId="33849"/>
    <cellStyle name="T_SUPOR2806-2_Du toan mau 11-2007_puma 16.1_05. 080428- BOQ - Main construction(05May, 2008) Tai 3 3 2 2" xfId="15114"/>
    <cellStyle name="T_SUPOR2806-2_Du toan mau 11-2007_puma 16.1_05. 080428- BOQ - Main construction(05May, 2008) Tai 3 3 3" xfId="33851"/>
    <cellStyle name="T_SUPOR2806-2_Du toan mau 11-2007_puma 16.1_05. 080428- BOQ - Main construction(05May, 2008) Tai 3 3 3 2" xfId="15376"/>
    <cellStyle name="T_SUPOR2806-2_Du toan mau 11-2007_puma 16.1_05. 080428- BOQ - Main construction(05May, 2008) Tai 3 3 4" xfId="7539"/>
    <cellStyle name="T_SUPOR2806-2_Du toan mau 11-2007_puma 16.1_05. 080428- BOQ - Main construction(05May, 2008) Tai 3 3 4 2" xfId="4876"/>
    <cellStyle name="T_SUPOR2806-2_Du toan mau 11-2007_puma 16.1_05. 080428- BOQ - Main construction(05May, 2008) Tai 3 3 5" xfId="40270"/>
    <cellStyle name="T_SUPOR2806-2_Du toan mau 11-2007_puma 16.1_05. 080428- BOQ - Main construction(05May, 2008) Tai 3 3 5 2" xfId="40271"/>
    <cellStyle name="T_SUPOR2806-2_Du toan mau 11-2007_puma 16.1_05. 080428- BOQ - Main construction(05May, 2008) Tai 3 3 6" xfId="40273"/>
    <cellStyle name="T_SUPOR2806-2_Du toan mau 11-2007_puma 16.1_05. 080428- BOQ - Main construction(05May, 2008) Tai 3 3 6 2" xfId="40274"/>
    <cellStyle name="T_SUPOR2806-2_Du toan mau 11-2007_puma 16.1_05. 080428- BOQ - Main construction(05May, 2008) Tai 3 3 7" xfId="40275"/>
    <cellStyle name="T_SUPOR2806-2_Du toan mau 11-2007_puma 16.1_05. 080428- BOQ - Main construction(05May, 2008) Tai 3 4" xfId="40276"/>
    <cellStyle name="T_SUPOR2806-2_Du toan mau 11-2007_puma 16.1_05. 080428- BOQ - Main construction(05May, 2008) Tai 3 4 2" xfId="40277"/>
    <cellStyle name="T_SUPOR2806-2_Du toan mau 11-2007_puma 16.1_05. 080428- BOQ - Main construction(05May, 2008) Tai 3 5" xfId="3401"/>
    <cellStyle name="T_SUPOR2806-2_Du toan mau 11-2007_puma 16.1_05. 080428- BOQ - Main construction(05May, 2008) Tai 3 5 2" xfId="40278"/>
    <cellStyle name="T_SUPOR2806-2_Du toan mau 11-2007_puma 16.1_05. 080428- BOQ - Main construction(05May, 2008) Tai 3 6" xfId="40279"/>
    <cellStyle name="T_SUPOR2806-2_Du toan mau 11-2007_puma 16.1_05. 080428- BOQ - Main construction(05May, 2008) Tai 3 6 2" xfId="9993"/>
    <cellStyle name="T_SUPOR2806-2_Du toan mau 11-2007_puma 16.1_05. 080428- BOQ - Main construction(05May, 2008) Tai 3 7" xfId="40280"/>
    <cellStyle name="T_SUPOR2806-2_Du toan mau 11-2007_puma 16.1_05. 080428- BOQ - Main construction(05May, 2008) Tai 3 7 2" xfId="10017"/>
    <cellStyle name="T_SUPOR2806-2_Du toan mau 11-2007_puma 16.1_05. 080428- BOQ - Main construction(05May, 2008) Tai 3 8" xfId="40281"/>
    <cellStyle name="T_SUPOR2806-2_Du toan mau 11-2007_puma 16.1_05. 080428- BOQ - Main construction(05May, 2008) Tai 3 8 2" xfId="40282"/>
    <cellStyle name="T_SUPOR2806-2_Du toan mau 11-2007_puma 16.1_05. 080428- BOQ - Main construction(05May, 2008) Tai 4" xfId="40283"/>
    <cellStyle name="T_SUPOR2806-2_Du toan mau 11-2007_puma 16.1_05. 080428- BOQ - Main construction(05May, 2008) Tai 4 2" xfId="40284"/>
    <cellStyle name="T_SUPOR2806-2_Du toan mau 11-2007_puma 16.1_05. 080428- BOQ - Main construction(05May, 2008) Tai 4 2 2" xfId="40285"/>
    <cellStyle name="T_SUPOR2806-2_Du toan mau 11-2007_puma 16.1_05. 080428- BOQ - Main construction(05May, 2008) Tai 4 3" xfId="40286"/>
    <cellStyle name="T_SUPOR2806-2_Du toan mau 11-2007_puma 16.1_05. 080428- BOQ - Main construction(05May, 2008) Tai 4 3 2" xfId="463"/>
    <cellStyle name="T_SUPOR2806-2_Du toan mau 11-2007_puma 16.1_05. 080428- BOQ - Main construction(05May, 2008) Tai 4 4" xfId="40287"/>
    <cellStyle name="T_SUPOR2806-2_Du toan mau 11-2007_puma 16.1_05. 080428- BOQ - Main construction(05May, 2008) Tai 4 4 2" xfId="40288"/>
    <cellStyle name="T_SUPOR2806-2_Du toan mau 11-2007_puma 16.1_05. 080428- BOQ - Main construction(05May, 2008) Tai 4 5" xfId="40289"/>
    <cellStyle name="T_SUPOR2806-2_Du toan mau 11-2007_puma 16.1_05. 080428- BOQ - Main construction(05May, 2008) Tai 4 5 2" xfId="40290"/>
    <cellStyle name="T_SUPOR2806-2_Du toan mau 11-2007_puma 16.1_05. 080428- BOQ - Main construction(05May, 2008) Tai 4 6" xfId="40291"/>
    <cellStyle name="T_SUPOR2806-2_Du toan mau 11-2007_puma 16.1_05. 080428- BOQ - Main construction(05May, 2008) Tai 4 6 2" xfId="10075"/>
    <cellStyle name="T_SUPOR2806-2_Du toan mau 11-2007_puma 16.1_05. 080428- BOQ - Main construction(05May, 2008) Tai 4 7" xfId="40292"/>
    <cellStyle name="T_SUPOR2806-2_Du toan mau 11-2007_puma 16.1_05. 080428- BOQ - Main construction(05May, 2008) Tai 5" xfId="4635"/>
    <cellStyle name="T_SUPOR2806-2_Du toan mau 11-2007_puma 16.1_05. 080428- BOQ - Main construction(05May, 2008) Tai 5 2" xfId="40293"/>
    <cellStyle name="T_SUPOR2806-2_Du toan mau 11-2007_puma 16.1_05. 080428- BOQ - Main construction(05May, 2008) Tai 5 2 2" xfId="40294"/>
    <cellStyle name="T_SUPOR2806-2_Du toan mau 11-2007_puma 16.1_05. 080428- BOQ - Main construction(05May, 2008) Tai 5 3" xfId="40295"/>
    <cellStyle name="T_SUPOR2806-2_Du toan mau 11-2007_puma 16.1_05. 080428- BOQ - Main construction(05May, 2008) Tai 5 3 2" xfId="40296"/>
    <cellStyle name="T_SUPOR2806-2_Du toan mau 11-2007_puma 16.1_05. 080428- BOQ - Main construction(05May, 2008) Tai 5 4" xfId="40297"/>
    <cellStyle name="T_SUPOR2806-2_Du toan mau 11-2007_puma 16.1_05. 080428- BOQ - Main construction(05May, 2008) Tai 5 4 2" xfId="40298"/>
    <cellStyle name="T_SUPOR2806-2_Du toan mau 11-2007_puma 16.1_05. 080428- BOQ - Main construction(05May, 2008) Tai 5 5" xfId="11111"/>
    <cellStyle name="T_SUPOR2806-2_Du toan mau 11-2007_puma 16.1_05. 080428- BOQ - Main construction(05May, 2008) Tai 5 5 2" xfId="6771"/>
    <cellStyle name="T_SUPOR2806-2_Du toan mau 11-2007_puma 16.1_05. 080428- BOQ - Main construction(05May, 2008) Tai 5 6" xfId="7137"/>
    <cellStyle name="T_SUPOR2806-2_Du toan mau 11-2007_puma 16.1_05. 080428- BOQ - Main construction(05May, 2008) Tai 5 6 2" xfId="11113"/>
    <cellStyle name="T_SUPOR2806-2_Du toan mau 11-2007_puma 16.1_05. 080428- BOQ - Main construction(05May, 2008) Tai 5 7" xfId="11115"/>
    <cellStyle name="T_SUPOR2806-2_Du toan mau 11-2007_puma 16.1_05. 080428- BOQ - Main construction(05May, 2008) Tai 6" xfId="37948"/>
    <cellStyle name="T_SUPOR2806-2_Du toan mau 11-2007_puma 16.1_05. 080428- BOQ - Main construction(05May, 2008) Tai 6 2" xfId="40299"/>
    <cellStyle name="T_SUPOR2806-2_Du toan mau 11-2007_puma 16.1_05. 080428- BOQ - Main construction(05May, 2008) Tai 6 2 2" xfId="40300"/>
    <cellStyle name="T_SUPOR2806-2_Du toan mau 11-2007_puma 16.1_05. 080428- BOQ - Main construction(05May, 2008) Tai 6 3" xfId="40301"/>
    <cellStyle name="T_SUPOR2806-2_Du toan mau 11-2007_puma 16.1_05. 080428- BOQ - Main construction(05May, 2008) Tai 6 3 2" xfId="32123"/>
    <cellStyle name="T_SUPOR2806-2_Du toan mau 11-2007_puma 16.1_05. 080428- BOQ - Main construction(05May, 2008) Tai 6 4" xfId="40302"/>
    <cellStyle name="T_SUPOR2806-2_Du toan mau 11-2007_puma 16.1_05. 080428- BOQ - Main construction(05May, 2008) Tai 6 4 2" xfId="32138"/>
    <cellStyle name="T_SUPOR2806-2_Du toan mau 11-2007_puma 16.1_05. 080428- BOQ - Main construction(05May, 2008) Tai 6 5" xfId="11130"/>
    <cellStyle name="T_SUPOR2806-2_Du toan mau 11-2007_puma 16.1_05. 080428- BOQ - Main construction(05May, 2008) Tai 6 5 2" xfId="11133"/>
    <cellStyle name="T_SUPOR2806-2_Du toan mau 11-2007_puma 16.1_05. 080428- BOQ - Main construction(05May, 2008) Tai 6 6" xfId="8024"/>
    <cellStyle name="T_SUPOR2806-2_Du toan mau 11-2007_puma 16.1_05. 080428- BOQ - Main construction(05May, 2008) Tai 6 6 2" xfId="5973"/>
    <cellStyle name="T_SUPOR2806-2_Du toan mau 11-2007_puma 16.1_05. 080428- BOQ - Main construction(05May, 2008) Tai 6 7" xfId="11140"/>
    <cellStyle name="T_SUPOR2806-2_Du toan mau 11-2007_puma 16.1_05. 080428- BOQ - Main construction(05May, 2008) Tai 7" xfId="40303"/>
    <cellStyle name="T_SUPOR2806-2_Du toan mau 11-2007_puma 16.1_05. 080428- BOQ - Main construction(05May, 2008) Tai 7 2" xfId="40305"/>
    <cellStyle name="T_SUPOR2806-2_Du toan mau 11-2007_puma 16.1_05. 080428- BOQ - Main construction(05May, 2008) Tai 8" xfId="8739"/>
    <cellStyle name="T_SUPOR2806-2_Du toan mau 11-2007_puma 16.1_05. 080428- BOQ - Main construction(05May, 2008) Tai 8 2" xfId="2653"/>
    <cellStyle name="T_SUPOR2806-2_Du toan mau 11-2007_puma 16.1_05. 080428- BOQ - Main construction(05May, 2008) Tai 9" xfId="40306"/>
    <cellStyle name="T_SUPOR2806-2_Du toan mau 11-2007_puma 16.1_05. 080428- BOQ - Main construction(05May, 2008) Tai 9 2" xfId="40307"/>
    <cellStyle name="T_SUPOR2806-2_Du toan mau 11-2007_puma 16.1_Addendum- BOQ - Main construction-r.2" xfId="34635"/>
    <cellStyle name="T_SUPOR2806-2_Du toan mau 11-2007_puma 16.1_Addendum- BOQ - Main construction-r.2 10" xfId="17588"/>
    <cellStyle name="T_SUPOR2806-2_Du toan mau 11-2007_puma 16.1_Addendum- BOQ - Main construction-r.2 10 2" xfId="17591"/>
    <cellStyle name="T_SUPOR2806-2_Du toan mau 11-2007_puma 16.1_Addendum- BOQ - Main construction-r.2 11" xfId="8033"/>
    <cellStyle name="T_SUPOR2806-2_Du toan mau 11-2007_puma 16.1_Addendum- BOQ - Main construction-r.2 11 2" xfId="17594"/>
    <cellStyle name="T_SUPOR2806-2_Du toan mau 11-2007_puma 16.1_Addendum- BOQ - Main construction-r.2 2" xfId="34638"/>
    <cellStyle name="T_SUPOR2806-2_Du toan mau 11-2007_puma 16.1_Addendum- BOQ - Main construction-r.2 2 2" xfId="40308"/>
    <cellStyle name="T_SUPOR2806-2_Du toan mau 11-2007_puma 16.1_Addendum- BOQ - Main construction-r.2 2 2 2" xfId="40309"/>
    <cellStyle name="T_SUPOR2806-2_Du toan mau 11-2007_puma 16.1_Addendum- BOQ - Main construction-r.2 2 2 2 2" xfId="40310"/>
    <cellStyle name="T_SUPOR2806-2_Du toan mau 11-2007_puma 16.1_Addendum- BOQ - Main construction-r.2 2 2 3" xfId="40311"/>
    <cellStyle name="T_SUPOR2806-2_Du toan mau 11-2007_puma 16.1_Addendum- BOQ - Main construction-r.2 2 2 3 2" xfId="40312"/>
    <cellStyle name="T_SUPOR2806-2_Du toan mau 11-2007_puma 16.1_Addendum- BOQ - Main construction-r.2 2 2 4" xfId="31741"/>
    <cellStyle name="T_SUPOR2806-2_Du toan mau 11-2007_puma 16.1_Addendum- BOQ - Main construction-r.2 2 2 4 2" xfId="40313"/>
    <cellStyle name="T_SUPOR2806-2_Du toan mau 11-2007_puma 16.1_Addendum- BOQ - Main construction-r.2 2 2 5" xfId="40314"/>
    <cellStyle name="T_SUPOR2806-2_Du toan mau 11-2007_puma 16.1_Addendum- BOQ - Main construction-r.2 2 2 5 2" xfId="40315"/>
    <cellStyle name="T_SUPOR2806-2_Du toan mau 11-2007_puma 16.1_Addendum- BOQ - Main construction-r.2 2 2 6" xfId="7100"/>
    <cellStyle name="T_SUPOR2806-2_Du toan mau 11-2007_puma 16.1_Addendum- BOQ - Main construction-r.2 2 2 6 2" xfId="40316"/>
    <cellStyle name="T_SUPOR2806-2_Du toan mau 11-2007_puma 16.1_Addendum- BOQ - Main construction-r.2 2 2 7" xfId="40317"/>
    <cellStyle name="T_SUPOR2806-2_Du toan mau 11-2007_puma 16.1_Addendum- BOQ - Main construction-r.2 2 3" xfId="40318"/>
    <cellStyle name="T_SUPOR2806-2_Du toan mau 11-2007_puma 16.1_Addendum- BOQ - Main construction-r.2 2 3 2" xfId="40319"/>
    <cellStyle name="T_SUPOR2806-2_Du toan mau 11-2007_puma 16.1_Addendum- BOQ - Main construction-r.2 2 3 2 2" xfId="21752"/>
    <cellStyle name="T_SUPOR2806-2_Du toan mau 11-2007_puma 16.1_Addendum- BOQ - Main construction-r.2 2 3 3" xfId="40320"/>
    <cellStyle name="T_SUPOR2806-2_Du toan mau 11-2007_puma 16.1_Addendum- BOQ - Main construction-r.2 2 3 3 2" xfId="40321"/>
    <cellStyle name="T_SUPOR2806-2_Du toan mau 11-2007_puma 16.1_Addendum- BOQ - Main construction-r.2 2 3 4" xfId="40322"/>
    <cellStyle name="T_SUPOR2806-2_Du toan mau 11-2007_puma 16.1_Addendum- BOQ - Main construction-r.2 2 3 4 2" xfId="40323"/>
    <cellStyle name="T_SUPOR2806-2_Du toan mau 11-2007_puma 16.1_Addendum- BOQ - Main construction-r.2 2 3 5" xfId="40324"/>
    <cellStyle name="T_SUPOR2806-2_Du toan mau 11-2007_puma 16.1_Addendum- BOQ - Main construction-r.2 2 3 5 2" xfId="40325"/>
    <cellStyle name="T_SUPOR2806-2_Du toan mau 11-2007_puma 16.1_Addendum- BOQ - Main construction-r.2 2 3 6" xfId="40326"/>
    <cellStyle name="T_SUPOR2806-2_Du toan mau 11-2007_puma 16.1_Addendum- BOQ - Main construction-r.2 2 3 6 2" xfId="40327"/>
    <cellStyle name="T_SUPOR2806-2_Du toan mau 11-2007_puma 16.1_Addendum- BOQ - Main construction-r.2 2 3 7" xfId="40328"/>
    <cellStyle name="T_SUPOR2806-2_Du toan mau 11-2007_puma 16.1_Addendum- BOQ - Main construction-r.2 2 4" xfId="40329"/>
    <cellStyle name="T_SUPOR2806-2_Du toan mau 11-2007_puma 16.1_Addendum- BOQ - Main construction-r.2 2 4 2" xfId="4760"/>
    <cellStyle name="T_SUPOR2806-2_Du toan mau 11-2007_puma 16.1_Addendum- BOQ - Main construction-r.2 2 5" xfId="40330"/>
    <cellStyle name="T_SUPOR2806-2_Du toan mau 11-2007_puma 16.1_Addendum- BOQ - Main construction-r.2 2 5 2" xfId="40331"/>
    <cellStyle name="T_SUPOR2806-2_Du toan mau 11-2007_puma 16.1_Addendum- BOQ - Main construction-r.2 2 6" xfId="40332"/>
    <cellStyle name="T_SUPOR2806-2_Du toan mau 11-2007_puma 16.1_Addendum- BOQ - Main construction-r.2 2 6 2" xfId="40333"/>
    <cellStyle name="T_SUPOR2806-2_Du toan mau 11-2007_puma 16.1_Addendum- BOQ - Main construction-r.2 2 7" xfId="40334"/>
    <cellStyle name="T_SUPOR2806-2_Du toan mau 11-2007_puma 16.1_Addendum- BOQ - Main construction-r.2 2 7 2" xfId="40335"/>
    <cellStyle name="T_SUPOR2806-2_Du toan mau 11-2007_puma 16.1_Addendum- BOQ - Main construction-r.2 2 8" xfId="40336"/>
    <cellStyle name="T_SUPOR2806-2_Du toan mau 11-2007_puma 16.1_Addendum- BOQ - Main construction-r.2 2 8 2" xfId="40337"/>
    <cellStyle name="T_SUPOR2806-2_Du toan mau 11-2007_puma 16.1_Addendum- BOQ - Main construction-r.2 3" xfId="157"/>
    <cellStyle name="T_SUPOR2806-2_Du toan mau 11-2007_puma 16.1_Addendum- BOQ - Main construction-r.2 3 2" xfId="40338"/>
    <cellStyle name="T_SUPOR2806-2_Du toan mau 11-2007_puma 16.1_Addendum- BOQ - Main construction-r.2 3 2 2" xfId="22337"/>
    <cellStyle name="T_SUPOR2806-2_Du toan mau 11-2007_puma 16.1_Addendum- BOQ - Main construction-r.2 3 2 2 2" xfId="15072"/>
    <cellStyle name="T_SUPOR2806-2_Du toan mau 11-2007_puma 16.1_Addendum- BOQ - Main construction-r.2 3 2 3" xfId="8630"/>
    <cellStyle name="T_SUPOR2806-2_Du toan mau 11-2007_puma 16.1_Addendum- BOQ - Main construction-r.2 3 2 3 2" xfId="63"/>
    <cellStyle name="T_SUPOR2806-2_Du toan mau 11-2007_puma 16.1_Addendum- BOQ - Main construction-r.2 3 2 4" xfId="23827"/>
    <cellStyle name="T_SUPOR2806-2_Du toan mau 11-2007_puma 16.1_Addendum- BOQ - Main construction-r.2 3 2 4 2" xfId="40339"/>
    <cellStyle name="T_SUPOR2806-2_Du toan mau 11-2007_puma 16.1_Addendum- BOQ - Main construction-r.2 3 2 5" xfId="9484"/>
    <cellStyle name="T_SUPOR2806-2_Du toan mau 11-2007_puma 16.1_Addendum- BOQ - Main construction-r.2 3 2 5 2" xfId="40340"/>
    <cellStyle name="T_SUPOR2806-2_Du toan mau 11-2007_puma 16.1_Addendum- BOQ - Main construction-r.2 3 2 6" xfId="19827"/>
    <cellStyle name="T_SUPOR2806-2_Du toan mau 11-2007_puma 16.1_Addendum- BOQ - Main construction-r.2 3 2 6 2" xfId="40341"/>
    <cellStyle name="T_SUPOR2806-2_Du toan mau 11-2007_puma 16.1_Addendum- BOQ - Main construction-r.2 3 2 7" xfId="34105"/>
    <cellStyle name="T_SUPOR2806-2_Du toan mau 11-2007_puma 16.1_Addendum- BOQ - Main construction-r.2 3 3" xfId="40342"/>
    <cellStyle name="T_SUPOR2806-2_Du toan mau 11-2007_puma 16.1_Addendum- BOQ - Main construction-r.2 3 3 2" xfId="40343"/>
    <cellStyle name="T_SUPOR2806-2_Du toan mau 11-2007_puma 16.1_Addendum- BOQ - Main construction-r.2 3 3 2 2" xfId="3546"/>
    <cellStyle name="T_SUPOR2806-2_Du toan mau 11-2007_puma 16.1_Addendum- BOQ - Main construction-r.2 3 3 3" xfId="8646"/>
    <cellStyle name="T_SUPOR2806-2_Du toan mau 11-2007_puma 16.1_Addendum- BOQ - Main construction-r.2 3 3 3 2" xfId="31314"/>
    <cellStyle name="T_SUPOR2806-2_Du toan mau 11-2007_puma 16.1_Addendum- BOQ - Main construction-r.2 3 3 4" xfId="3145"/>
    <cellStyle name="T_SUPOR2806-2_Du toan mau 11-2007_puma 16.1_Addendum- BOQ - Main construction-r.2 3 3 4 2" xfId="40344"/>
    <cellStyle name="T_SUPOR2806-2_Du toan mau 11-2007_puma 16.1_Addendum- BOQ - Main construction-r.2 3 3 5" xfId="40345"/>
    <cellStyle name="T_SUPOR2806-2_Du toan mau 11-2007_puma 16.1_Addendum- BOQ - Main construction-r.2 3 3 5 2" xfId="40346"/>
    <cellStyle name="T_SUPOR2806-2_Du toan mau 11-2007_puma 16.1_Addendum- BOQ - Main construction-r.2 3 3 6" xfId="40347"/>
    <cellStyle name="T_SUPOR2806-2_Du toan mau 11-2007_puma 16.1_Addendum- BOQ - Main construction-r.2 3 3 6 2" xfId="40348"/>
    <cellStyle name="T_SUPOR2806-2_Du toan mau 11-2007_puma 16.1_Addendum- BOQ - Main construction-r.2 3 3 7" xfId="34112"/>
    <cellStyle name="T_SUPOR2806-2_Du toan mau 11-2007_puma 16.1_Addendum- BOQ - Main construction-r.2 3 4" xfId="40349"/>
    <cellStyle name="T_SUPOR2806-2_Du toan mau 11-2007_puma 16.1_Addendum- BOQ - Main construction-r.2 3 4 2" xfId="40350"/>
    <cellStyle name="T_SUPOR2806-2_Du toan mau 11-2007_puma 16.1_Addendum- BOQ - Main construction-r.2 3 5" xfId="40351"/>
    <cellStyle name="T_SUPOR2806-2_Du toan mau 11-2007_puma 16.1_Addendum- BOQ - Main construction-r.2 3 5 2" xfId="12594"/>
    <cellStyle name="T_SUPOR2806-2_Du toan mau 11-2007_puma 16.1_Addendum- BOQ - Main construction-r.2 3 6" xfId="40352"/>
    <cellStyle name="T_SUPOR2806-2_Du toan mau 11-2007_puma 16.1_Addendum- BOQ - Main construction-r.2 3 6 2" xfId="40353"/>
    <cellStyle name="T_SUPOR2806-2_Du toan mau 11-2007_puma 16.1_Addendum- BOQ - Main construction-r.2 3 7" xfId="40354"/>
    <cellStyle name="T_SUPOR2806-2_Du toan mau 11-2007_puma 16.1_Addendum- BOQ - Main construction-r.2 3 7 2" xfId="40355"/>
    <cellStyle name="T_SUPOR2806-2_Du toan mau 11-2007_puma 16.1_Addendum- BOQ - Main construction-r.2 3 8" xfId="40356"/>
    <cellStyle name="T_SUPOR2806-2_Du toan mau 11-2007_puma 16.1_Addendum- BOQ - Main construction-r.2 3 8 2" xfId="40357"/>
    <cellStyle name="T_SUPOR2806-2_Du toan mau 11-2007_puma 16.1_Addendum- BOQ - Main construction-r.2 4" xfId="40358"/>
    <cellStyle name="T_SUPOR2806-2_Du toan mau 11-2007_puma 16.1_Addendum- BOQ - Main construction-r.2 4 2" xfId="40360"/>
    <cellStyle name="T_SUPOR2806-2_Du toan mau 11-2007_puma 16.1_Addendum- BOQ - Main construction-r.2 4 2 2" xfId="37908"/>
    <cellStyle name="T_SUPOR2806-2_Du toan mau 11-2007_puma 16.1_Addendum- BOQ - Main construction-r.2 4 3" xfId="636"/>
    <cellStyle name="T_SUPOR2806-2_Du toan mau 11-2007_puma 16.1_Addendum- BOQ - Main construction-r.2 4 3 2" xfId="37918"/>
    <cellStyle name="T_SUPOR2806-2_Du toan mau 11-2007_puma 16.1_Addendum- BOQ - Main construction-r.2 4 4" xfId="40362"/>
    <cellStyle name="T_SUPOR2806-2_Du toan mau 11-2007_puma 16.1_Addendum- BOQ - Main construction-r.2 4 4 2" xfId="37928"/>
    <cellStyle name="T_SUPOR2806-2_Du toan mau 11-2007_puma 16.1_Addendum- BOQ - Main construction-r.2 4 5" xfId="40363"/>
    <cellStyle name="T_SUPOR2806-2_Du toan mau 11-2007_puma 16.1_Addendum- BOQ - Main construction-r.2 4 5 2" xfId="37939"/>
    <cellStyle name="T_SUPOR2806-2_Du toan mau 11-2007_puma 16.1_Addendum- BOQ - Main construction-r.2 4 6" xfId="40364"/>
    <cellStyle name="T_SUPOR2806-2_Du toan mau 11-2007_puma 16.1_Addendum- BOQ - Main construction-r.2 4 6 2" xfId="40304"/>
    <cellStyle name="T_SUPOR2806-2_Du toan mau 11-2007_puma 16.1_Addendum- BOQ - Main construction-r.2 4 7" xfId="40365"/>
    <cellStyle name="T_SUPOR2806-2_Du toan mau 11-2007_puma 16.1_Addendum- BOQ - Main construction-r.2 5" xfId="40366"/>
    <cellStyle name="T_SUPOR2806-2_Du toan mau 11-2007_puma 16.1_Addendum- BOQ - Main construction-r.2 5 2" xfId="40367"/>
    <cellStyle name="T_SUPOR2806-2_Du toan mau 11-2007_puma 16.1_Addendum- BOQ - Main construction-r.2 5 2 2" xfId="39483"/>
    <cellStyle name="T_SUPOR2806-2_Du toan mau 11-2007_puma 16.1_Addendum- BOQ - Main construction-r.2 5 3" xfId="40368"/>
    <cellStyle name="T_SUPOR2806-2_Du toan mau 11-2007_puma 16.1_Addendum- BOQ - Main construction-r.2 5 3 2" xfId="39509"/>
    <cellStyle name="T_SUPOR2806-2_Du toan mau 11-2007_puma 16.1_Addendum- BOQ - Main construction-r.2 5 4" xfId="40369"/>
    <cellStyle name="T_SUPOR2806-2_Du toan mau 11-2007_puma 16.1_Addendum- BOQ - Main construction-r.2 5 4 2" xfId="39526"/>
    <cellStyle name="T_SUPOR2806-2_Du toan mau 11-2007_puma 16.1_Addendum- BOQ - Main construction-r.2 5 5" xfId="40370"/>
    <cellStyle name="T_SUPOR2806-2_Du toan mau 11-2007_puma 16.1_Addendum- BOQ - Main construction-r.2 5 5 2" xfId="39539"/>
    <cellStyle name="T_SUPOR2806-2_Du toan mau 11-2007_puma 16.1_Addendum- BOQ - Main construction-r.2 5 6" xfId="40371"/>
    <cellStyle name="T_SUPOR2806-2_Du toan mau 11-2007_puma 16.1_Addendum- BOQ - Main construction-r.2 5 6 2" xfId="39550"/>
    <cellStyle name="T_SUPOR2806-2_Du toan mau 11-2007_puma 16.1_Addendum- BOQ - Main construction-r.2 5 7" xfId="40372"/>
    <cellStyle name="T_SUPOR2806-2_Du toan mau 11-2007_puma 16.1_Addendum- BOQ - Main construction-r.2 6" xfId="40373"/>
    <cellStyle name="T_SUPOR2806-2_Du toan mau 11-2007_puma 16.1_Addendum- BOQ - Main construction-r.2 6 2" xfId="40374"/>
    <cellStyle name="T_SUPOR2806-2_Du toan mau 11-2007_puma 16.1_Addendum- BOQ - Main construction-r.2 6 2 2" xfId="40375"/>
    <cellStyle name="T_SUPOR2806-2_Du toan mau 11-2007_puma 16.1_Addendum- BOQ - Main construction-r.2 6 3" xfId="40376"/>
    <cellStyle name="T_SUPOR2806-2_Du toan mau 11-2007_puma 16.1_Addendum- BOQ - Main construction-r.2 6 3 2" xfId="40377"/>
    <cellStyle name="T_SUPOR2806-2_Du toan mau 11-2007_puma 16.1_Addendum- BOQ - Main construction-r.2 6 4" xfId="40379"/>
    <cellStyle name="T_SUPOR2806-2_Du toan mau 11-2007_puma 16.1_Addendum- BOQ - Main construction-r.2 6 4 2" xfId="39037"/>
    <cellStyle name="T_SUPOR2806-2_Du toan mau 11-2007_puma 16.1_Addendum- BOQ - Main construction-r.2 6 5" xfId="40380"/>
    <cellStyle name="T_SUPOR2806-2_Du toan mau 11-2007_puma 16.1_Addendum- BOQ - Main construction-r.2 6 5 2" xfId="40381"/>
    <cellStyle name="T_SUPOR2806-2_Du toan mau 11-2007_puma 16.1_Addendum- BOQ - Main construction-r.2 6 6" xfId="40382"/>
    <cellStyle name="T_SUPOR2806-2_Du toan mau 11-2007_puma 16.1_Addendum- BOQ - Main construction-r.2 6 6 2" xfId="40383"/>
    <cellStyle name="T_SUPOR2806-2_Du toan mau 11-2007_puma 16.1_Addendum- BOQ - Main construction-r.2 6 7" xfId="40384"/>
    <cellStyle name="T_SUPOR2806-2_Du toan mau 11-2007_puma 16.1_Addendum- BOQ - Main construction-r.2 7" xfId="40385"/>
    <cellStyle name="T_SUPOR2806-2_Du toan mau 11-2007_puma 16.1_Addendum- BOQ - Main construction-r.2 7 2" xfId="2915"/>
    <cellStyle name="T_SUPOR2806-2_Du toan mau 11-2007_puma 16.1_Addendum- BOQ - Main construction-r.2 8" xfId="40386"/>
    <cellStyle name="T_SUPOR2806-2_Du toan mau 11-2007_puma 16.1_Addendum- BOQ - Main construction-r.2 8 2" xfId="38981"/>
    <cellStyle name="T_SUPOR2806-2_Du toan mau 11-2007_puma 16.1_Addendum- BOQ - Main construction-r.2 9" xfId="40387"/>
    <cellStyle name="T_SUPOR2806-2_Du toan mau 11-2007_puma 16.1_Addendum- BOQ - Main construction-r.2 9 2" xfId="38989"/>
    <cellStyle name="T_SUPOR2806-2_Du toan mau 11-2007_puma 16.1_BOQ - Puma - Main construction (20May, 2008)" xfId="40388"/>
    <cellStyle name="T_SUPOR2806-2_Du toan mau 11-2007_puma 16.1_BOQ - Puma - Main construction (20May, 2008) 10" xfId="40390"/>
    <cellStyle name="T_SUPOR2806-2_Du toan mau 11-2007_puma 16.1_BOQ - Puma - Main construction (20May, 2008) 10 2" xfId="22811"/>
    <cellStyle name="T_SUPOR2806-2_Du toan mau 11-2007_puma 16.1_BOQ - Puma - Main construction (20May, 2008) 11" xfId="40391"/>
    <cellStyle name="T_SUPOR2806-2_Du toan mau 11-2007_puma 16.1_BOQ - Puma - Main construction (20May, 2008) 11 2" xfId="22816"/>
    <cellStyle name="T_SUPOR2806-2_Du toan mau 11-2007_puma 16.1_BOQ - Puma - Main construction (20May, 2008) 2" xfId="40392"/>
    <cellStyle name="T_SUPOR2806-2_Du toan mau 11-2007_puma 16.1_BOQ - Puma - Main construction (20May, 2008) 2 2" xfId="40393"/>
    <cellStyle name="T_SUPOR2806-2_Du toan mau 11-2007_puma 16.1_BOQ - Puma - Main construction (20May, 2008) 2 2 2" xfId="40394"/>
    <cellStyle name="T_SUPOR2806-2_Du toan mau 11-2007_puma 16.1_BOQ - Puma - Main construction (20May, 2008) 2 2 2 2" xfId="40395"/>
    <cellStyle name="T_SUPOR2806-2_Du toan mau 11-2007_puma 16.1_BOQ - Puma - Main construction (20May, 2008) 2 2 3" xfId="40396"/>
    <cellStyle name="T_SUPOR2806-2_Du toan mau 11-2007_puma 16.1_BOQ - Puma - Main construction (20May, 2008) 2 2 3 2" xfId="40397"/>
    <cellStyle name="T_SUPOR2806-2_Du toan mau 11-2007_puma 16.1_BOQ - Puma - Main construction (20May, 2008) 2 2 4" xfId="40398"/>
    <cellStyle name="T_SUPOR2806-2_Du toan mau 11-2007_puma 16.1_BOQ - Puma - Main construction (20May, 2008) 2 2 4 2" xfId="40399"/>
    <cellStyle name="T_SUPOR2806-2_Du toan mau 11-2007_puma 16.1_BOQ - Puma - Main construction (20May, 2008) 2 2 5" xfId="23515"/>
    <cellStyle name="T_SUPOR2806-2_Du toan mau 11-2007_puma 16.1_BOQ - Puma - Main construction (20May, 2008) 2 2 5 2" xfId="40400"/>
    <cellStyle name="T_SUPOR2806-2_Du toan mau 11-2007_puma 16.1_BOQ - Puma - Main construction (20May, 2008) 2 2 6" xfId="24705"/>
    <cellStyle name="T_SUPOR2806-2_Du toan mau 11-2007_puma 16.1_BOQ - Puma - Main construction (20May, 2008) 2 2 6 2" xfId="40401"/>
    <cellStyle name="T_SUPOR2806-2_Du toan mau 11-2007_puma 16.1_BOQ - Puma - Main construction (20May, 2008) 2 2 7" xfId="20881"/>
    <cellStyle name="T_SUPOR2806-2_Du toan mau 11-2007_puma 16.1_BOQ - Puma - Main construction (20May, 2008) 2 3" xfId="40402"/>
    <cellStyle name="T_SUPOR2806-2_Du toan mau 11-2007_puma 16.1_BOQ - Puma - Main construction (20May, 2008) 2 3 2" xfId="40403"/>
    <cellStyle name="T_SUPOR2806-2_Du toan mau 11-2007_puma 16.1_BOQ - Puma - Main construction (20May, 2008) 2 3 2 2" xfId="40404"/>
    <cellStyle name="T_SUPOR2806-2_Du toan mau 11-2007_puma 16.1_BOQ - Puma - Main construction (20May, 2008) 2 3 3" xfId="40405"/>
    <cellStyle name="T_SUPOR2806-2_Du toan mau 11-2007_puma 16.1_BOQ - Puma - Main construction (20May, 2008) 2 3 3 2" xfId="40406"/>
    <cellStyle name="T_SUPOR2806-2_Du toan mau 11-2007_puma 16.1_BOQ - Puma - Main construction (20May, 2008) 2 3 4" xfId="40407"/>
    <cellStyle name="T_SUPOR2806-2_Du toan mau 11-2007_puma 16.1_BOQ - Puma - Main construction (20May, 2008) 2 3 4 2" xfId="40408"/>
    <cellStyle name="T_SUPOR2806-2_Du toan mau 11-2007_puma 16.1_BOQ - Puma - Main construction (20May, 2008) 2 3 5" xfId="4723"/>
    <cellStyle name="T_SUPOR2806-2_Du toan mau 11-2007_puma 16.1_BOQ - Puma - Main construction (20May, 2008) 2 3 5 2" xfId="40409"/>
    <cellStyle name="T_SUPOR2806-2_Du toan mau 11-2007_puma 16.1_BOQ - Puma - Main construction (20May, 2008) 2 3 6" xfId="24710"/>
    <cellStyle name="T_SUPOR2806-2_Du toan mau 11-2007_puma 16.1_BOQ - Puma - Main construction (20May, 2008) 2 3 6 2" xfId="40410"/>
    <cellStyle name="T_SUPOR2806-2_Du toan mau 11-2007_puma 16.1_BOQ - Puma - Main construction (20May, 2008) 2 3 7" xfId="40411"/>
    <cellStyle name="T_SUPOR2806-2_Du toan mau 11-2007_puma 16.1_BOQ - Puma - Main construction (20May, 2008) 2 4" xfId="40412"/>
    <cellStyle name="T_SUPOR2806-2_Du toan mau 11-2007_puma 16.1_BOQ - Puma - Main construction (20May, 2008) 2 4 2" xfId="2671"/>
    <cellStyle name="T_SUPOR2806-2_Du toan mau 11-2007_puma 16.1_BOQ - Puma - Main construction (20May, 2008) 2 5" xfId="40413"/>
    <cellStyle name="T_SUPOR2806-2_Du toan mau 11-2007_puma 16.1_BOQ - Puma - Main construction (20May, 2008) 2 5 2" xfId="40414"/>
    <cellStyle name="T_SUPOR2806-2_Du toan mau 11-2007_puma 16.1_BOQ - Puma - Main construction (20May, 2008) 2 6" xfId="40415"/>
    <cellStyle name="T_SUPOR2806-2_Du toan mau 11-2007_puma 16.1_BOQ - Puma - Main construction (20May, 2008) 2 6 2" xfId="40416"/>
    <cellStyle name="T_SUPOR2806-2_Du toan mau 11-2007_puma 16.1_BOQ - Puma - Main construction (20May, 2008) 2 7" xfId="20843"/>
    <cellStyle name="T_SUPOR2806-2_Du toan mau 11-2007_puma 16.1_BOQ - Puma - Main construction (20May, 2008) 2 7 2" xfId="40417"/>
    <cellStyle name="T_SUPOR2806-2_Du toan mau 11-2007_puma 16.1_BOQ - Puma - Main construction (20May, 2008) 2 8" xfId="20847"/>
    <cellStyle name="T_SUPOR2806-2_Du toan mau 11-2007_puma 16.1_BOQ - Puma - Main construction (20May, 2008) 2 8 2" xfId="4047"/>
    <cellStyle name="T_SUPOR2806-2_Du toan mau 11-2007_puma 16.1_BOQ - Puma - Main construction (20May, 2008) 3" xfId="3583"/>
    <cellStyle name="T_SUPOR2806-2_Du toan mau 11-2007_puma 16.1_BOQ - Puma - Main construction (20May, 2008) 3 2" xfId="28895"/>
    <cellStyle name="T_SUPOR2806-2_Du toan mau 11-2007_puma 16.1_BOQ - Puma - Main construction (20May, 2008) 3 2 2" xfId="30199"/>
    <cellStyle name="T_SUPOR2806-2_Du toan mau 11-2007_puma 16.1_BOQ - Puma - Main construction (20May, 2008) 3 2 2 2" xfId="13714"/>
    <cellStyle name="T_SUPOR2806-2_Du toan mau 11-2007_puma 16.1_BOQ - Puma - Main construction (20May, 2008) 3 2 3" xfId="30201"/>
    <cellStyle name="T_SUPOR2806-2_Du toan mau 11-2007_puma 16.1_BOQ - Puma - Main construction (20May, 2008) 3 2 3 2" xfId="30203"/>
    <cellStyle name="T_SUPOR2806-2_Du toan mau 11-2007_puma 16.1_BOQ - Puma - Main construction (20May, 2008) 3 2 4" xfId="30205"/>
    <cellStyle name="T_SUPOR2806-2_Du toan mau 11-2007_puma 16.1_BOQ - Puma - Main construction (20May, 2008) 3 2 4 2" xfId="18379"/>
    <cellStyle name="T_SUPOR2806-2_Du toan mau 11-2007_puma 16.1_BOQ - Puma - Main construction (20May, 2008) 3 2 5" xfId="23546"/>
    <cellStyle name="T_SUPOR2806-2_Du toan mau 11-2007_puma 16.1_BOQ - Puma - Main construction (20May, 2008) 3 2 5 2" xfId="30207"/>
    <cellStyle name="T_SUPOR2806-2_Du toan mau 11-2007_puma 16.1_BOQ - Puma - Main construction (20May, 2008) 3 2 6" xfId="6944"/>
    <cellStyle name="T_SUPOR2806-2_Du toan mau 11-2007_puma 16.1_BOQ - Puma - Main construction (20May, 2008) 3 2 6 2" xfId="30209"/>
    <cellStyle name="T_SUPOR2806-2_Du toan mau 11-2007_puma 16.1_BOQ - Puma - Main construction (20May, 2008) 3 2 7" xfId="30211"/>
    <cellStyle name="T_SUPOR2806-2_Du toan mau 11-2007_puma 16.1_BOQ - Puma - Main construction (20May, 2008) 3 3" xfId="30213"/>
    <cellStyle name="T_SUPOR2806-2_Du toan mau 11-2007_puma 16.1_BOQ - Puma - Main construction (20May, 2008) 3 3 2" xfId="30215"/>
    <cellStyle name="T_SUPOR2806-2_Du toan mau 11-2007_puma 16.1_BOQ - Puma - Main construction (20May, 2008) 3 3 2 2" xfId="6550"/>
    <cellStyle name="T_SUPOR2806-2_Du toan mau 11-2007_puma 16.1_BOQ - Puma - Main construction (20May, 2008) 3 3 3" xfId="30217"/>
    <cellStyle name="T_SUPOR2806-2_Du toan mau 11-2007_puma 16.1_BOQ - Puma - Main construction (20May, 2008) 3 3 3 2" xfId="5683"/>
    <cellStyle name="T_SUPOR2806-2_Du toan mau 11-2007_puma 16.1_BOQ - Puma - Main construction (20May, 2008) 3 3 4" xfId="1447"/>
    <cellStyle name="T_SUPOR2806-2_Du toan mau 11-2007_puma 16.1_BOQ - Puma - Main construction (20May, 2008) 3 3 4 2" xfId="30219"/>
    <cellStyle name="T_SUPOR2806-2_Du toan mau 11-2007_puma 16.1_BOQ - Puma - Main construction (20May, 2008) 3 3 5" xfId="23552"/>
    <cellStyle name="T_SUPOR2806-2_Du toan mau 11-2007_puma 16.1_BOQ - Puma - Main construction (20May, 2008) 3 3 5 2" xfId="30221"/>
    <cellStyle name="T_SUPOR2806-2_Du toan mau 11-2007_puma 16.1_BOQ - Puma - Main construction (20May, 2008) 3 3 6" xfId="24965"/>
    <cellStyle name="T_SUPOR2806-2_Du toan mau 11-2007_puma 16.1_BOQ - Puma - Main construction (20May, 2008) 3 3 6 2" xfId="30223"/>
    <cellStyle name="T_SUPOR2806-2_Du toan mau 11-2007_puma 16.1_BOQ - Puma - Main construction (20May, 2008) 3 3 7" xfId="30225"/>
    <cellStyle name="T_SUPOR2806-2_Du toan mau 11-2007_puma 16.1_BOQ - Puma - Main construction (20May, 2008) 3 4" xfId="30227"/>
    <cellStyle name="T_SUPOR2806-2_Du toan mau 11-2007_puma 16.1_BOQ - Puma - Main construction (20May, 2008) 3 4 2" xfId="30229"/>
    <cellStyle name="T_SUPOR2806-2_Du toan mau 11-2007_puma 16.1_BOQ - Puma - Main construction (20May, 2008) 3 5" xfId="9474"/>
    <cellStyle name="T_SUPOR2806-2_Du toan mau 11-2007_puma 16.1_BOQ - Puma - Main construction (20May, 2008) 3 5 2" xfId="30231"/>
    <cellStyle name="T_SUPOR2806-2_Du toan mau 11-2007_puma 16.1_BOQ - Puma - Main construction (20May, 2008) 3 6" xfId="20859"/>
    <cellStyle name="T_SUPOR2806-2_Du toan mau 11-2007_puma 16.1_BOQ - Puma - Main construction (20May, 2008) 3 6 2" xfId="30233"/>
    <cellStyle name="T_SUPOR2806-2_Du toan mau 11-2007_puma 16.1_BOQ - Puma - Main construction (20May, 2008) 3 7" xfId="32284"/>
    <cellStyle name="T_SUPOR2806-2_Du toan mau 11-2007_puma 16.1_BOQ - Puma - Main construction (20May, 2008) 3 7 2" xfId="40418"/>
    <cellStyle name="T_SUPOR2806-2_Du toan mau 11-2007_puma 16.1_BOQ - Puma - Main construction (20May, 2008) 3 8" xfId="4117"/>
    <cellStyle name="T_SUPOR2806-2_Du toan mau 11-2007_puma 16.1_BOQ - Puma - Main construction (20May, 2008) 3 8 2" xfId="4462"/>
    <cellStyle name="T_SUPOR2806-2_Du toan mau 11-2007_puma 16.1_BOQ - Puma - Main construction (20May, 2008) 4" xfId="40419"/>
    <cellStyle name="T_SUPOR2806-2_Du toan mau 11-2007_puma 16.1_BOQ - Puma - Main construction (20May, 2008) 4 2" xfId="40420"/>
    <cellStyle name="T_SUPOR2806-2_Du toan mau 11-2007_puma 16.1_BOQ - Puma - Main construction (20May, 2008) 4 2 2" xfId="40421"/>
    <cellStyle name="T_SUPOR2806-2_Du toan mau 11-2007_puma 16.1_BOQ - Puma - Main construction (20May, 2008) 4 3" xfId="40422"/>
    <cellStyle name="T_SUPOR2806-2_Du toan mau 11-2007_puma 16.1_BOQ - Puma - Main construction (20May, 2008) 4 3 2" xfId="40423"/>
    <cellStyle name="T_SUPOR2806-2_Du toan mau 11-2007_puma 16.1_BOQ - Puma - Main construction (20May, 2008) 4 4" xfId="40424"/>
    <cellStyle name="T_SUPOR2806-2_Du toan mau 11-2007_puma 16.1_BOQ - Puma - Main construction (20May, 2008) 4 4 2" xfId="34659"/>
    <cellStyle name="T_SUPOR2806-2_Du toan mau 11-2007_puma 16.1_BOQ - Puma - Main construction (20May, 2008) 4 5" xfId="40425"/>
    <cellStyle name="T_SUPOR2806-2_Du toan mau 11-2007_puma 16.1_BOQ - Puma - Main construction (20May, 2008) 4 5 2" xfId="40426"/>
    <cellStyle name="T_SUPOR2806-2_Du toan mau 11-2007_puma 16.1_BOQ - Puma - Main construction (20May, 2008) 4 6" xfId="40427"/>
    <cellStyle name="T_SUPOR2806-2_Du toan mau 11-2007_puma 16.1_BOQ - Puma - Main construction (20May, 2008) 4 6 2" xfId="40428"/>
    <cellStyle name="T_SUPOR2806-2_Du toan mau 11-2007_puma 16.1_BOQ - Puma - Main construction (20May, 2008) 4 7" xfId="9735"/>
    <cellStyle name="T_SUPOR2806-2_Du toan mau 11-2007_puma 16.1_BOQ - Puma - Main construction (20May, 2008) 5" xfId="40429"/>
    <cellStyle name="T_SUPOR2806-2_Du toan mau 11-2007_puma 16.1_BOQ - Puma - Main construction (20May, 2008) 5 2" xfId="40430"/>
    <cellStyle name="T_SUPOR2806-2_Du toan mau 11-2007_puma 16.1_BOQ - Puma - Main construction (20May, 2008) 5 2 2" xfId="40431"/>
    <cellStyle name="T_SUPOR2806-2_Du toan mau 11-2007_puma 16.1_BOQ - Puma - Main construction (20May, 2008) 5 3" xfId="40432"/>
    <cellStyle name="T_SUPOR2806-2_Du toan mau 11-2007_puma 16.1_BOQ - Puma - Main construction (20May, 2008) 5 3 2" xfId="40433"/>
    <cellStyle name="T_SUPOR2806-2_Du toan mau 11-2007_puma 16.1_BOQ - Puma - Main construction (20May, 2008) 5 4" xfId="40434"/>
    <cellStyle name="T_SUPOR2806-2_Du toan mau 11-2007_puma 16.1_BOQ - Puma - Main construction (20May, 2008) 5 4 2" xfId="40435"/>
    <cellStyle name="T_SUPOR2806-2_Du toan mau 11-2007_puma 16.1_BOQ - Puma - Main construction (20May, 2008) 5 5" xfId="40436"/>
    <cellStyle name="T_SUPOR2806-2_Du toan mau 11-2007_puma 16.1_BOQ - Puma - Main construction (20May, 2008) 5 5 2" xfId="40437"/>
    <cellStyle name="T_SUPOR2806-2_Du toan mau 11-2007_puma 16.1_BOQ - Puma - Main construction (20May, 2008) 5 6" xfId="40438"/>
    <cellStyle name="T_SUPOR2806-2_Du toan mau 11-2007_puma 16.1_BOQ - Puma - Main construction (20May, 2008) 5 6 2" xfId="40439"/>
    <cellStyle name="T_SUPOR2806-2_Du toan mau 11-2007_puma 16.1_BOQ - Puma - Main construction (20May, 2008) 5 7" xfId="32288"/>
    <cellStyle name="T_SUPOR2806-2_Du toan mau 11-2007_puma 16.1_BOQ - Puma - Main construction (20May, 2008) 6" xfId="36952"/>
    <cellStyle name="T_SUPOR2806-2_Du toan mau 11-2007_puma 16.1_BOQ - Puma - Main construction (20May, 2008) 6 2" xfId="40440"/>
    <cellStyle name="T_SUPOR2806-2_Du toan mau 11-2007_puma 16.1_BOQ - Puma - Main construction (20May, 2008) 6 2 2" xfId="39046"/>
    <cellStyle name="T_SUPOR2806-2_Du toan mau 11-2007_puma 16.1_BOQ - Puma - Main construction (20May, 2008) 6 3" xfId="36836"/>
    <cellStyle name="T_SUPOR2806-2_Du toan mau 11-2007_puma 16.1_BOQ - Puma - Main construction (20May, 2008) 6 3 2" xfId="36839"/>
    <cellStyle name="T_SUPOR2806-2_Du toan mau 11-2007_puma 16.1_BOQ - Puma - Main construction (20May, 2008) 6 4" xfId="40441"/>
    <cellStyle name="T_SUPOR2806-2_Du toan mau 11-2007_puma 16.1_BOQ - Puma - Main construction (20May, 2008) 6 4 2" xfId="39076"/>
    <cellStyle name="T_SUPOR2806-2_Du toan mau 11-2007_puma 16.1_BOQ - Puma - Main construction (20May, 2008) 6 5" xfId="40442"/>
    <cellStyle name="T_SUPOR2806-2_Du toan mau 11-2007_puma 16.1_BOQ - Puma - Main construction (20May, 2008) 6 5 2" xfId="39085"/>
    <cellStyle name="T_SUPOR2806-2_Du toan mau 11-2007_puma 16.1_BOQ - Puma - Main construction (20May, 2008) 6 6" xfId="40443"/>
    <cellStyle name="T_SUPOR2806-2_Du toan mau 11-2007_puma 16.1_BOQ - Puma - Main construction (20May, 2008) 6 6 2" xfId="39093"/>
    <cellStyle name="T_SUPOR2806-2_Du toan mau 11-2007_puma 16.1_BOQ - Puma - Main construction (20May, 2008) 6 7" xfId="32293"/>
    <cellStyle name="T_SUPOR2806-2_Du toan mau 11-2007_puma 16.1_BOQ - Puma - Main construction (20May, 2008) 7" xfId="40444"/>
    <cellStyle name="T_SUPOR2806-2_Du toan mau 11-2007_puma 16.1_BOQ - Puma - Main construction (20May, 2008) 7 2" xfId="40445"/>
    <cellStyle name="T_SUPOR2806-2_Du toan mau 11-2007_puma 16.1_BOQ - Puma - Main construction (20May, 2008) 8" xfId="40446"/>
    <cellStyle name="T_SUPOR2806-2_Du toan mau 11-2007_puma 16.1_BOQ - Puma - Main construction (20May, 2008) 8 2" xfId="40447"/>
    <cellStyle name="T_SUPOR2806-2_Du toan mau 11-2007_puma 16.1_BOQ - Puma - Main construction (20May, 2008) 9" xfId="40448"/>
    <cellStyle name="T_SUPOR2806-2_Du toan mau 11-2007_puma 16.1_BOQ - Puma - Main construction (20May, 2008) 9 2" xfId="40449"/>
    <cellStyle name="T_SUPOR2806-2_Du toan mau 11-2007_puma 16.1_BOQ - Puma - Main construction (20May, 2008) trinh nop" xfId="6278"/>
    <cellStyle name="T_SUPOR2806-2_Du toan mau 11-2007_puma 16.1_BOQ - Puma - Main construction (20May, 2008) trinh nop 10" xfId="40450"/>
    <cellStyle name="T_SUPOR2806-2_Du toan mau 11-2007_puma 16.1_BOQ - Puma - Main construction (20May, 2008) trinh nop 10 2" xfId="40451"/>
    <cellStyle name="T_SUPOR2806-2_Du toan mau 11-2007_puma 16.1_BOQ - Puma - Main construction (20May, 2008) trinh nop 11" xfId="38273"/>
    <cellStyle name="T_SUPOR2806-2_Du toan mau 11-2007_puma 16.1_BOQ - Puma - Main construction (20May, 2008) trinh nop 11 2" xfId="40452"/>
    <cellStyle name="T_SUPOR2806-2_Du toan mau 11-2007_puma 16.1_BOQ - Puma - Main construction (20May, 2008) trinh nop 2" xfId="11243"/>
    <cellStyle name="T_SUPOR2806-2_Du toan mau 11-2007_puma 16.1_BOQ - Puma - Main construction (20May, 2008) trinh nop 2 2" xfId="11252"/>
    <cellStyle name="T_SUPOR2806-2_Du toan mau 11-2007_puma 16.1_BOQ - Puma - Main construction (20May, 2008) trinh nop 2 2 2" xfId="34035"/>
    <cellStyle name="T_SUPOR2806-2_Du toan mau 11-2007_puma 16.1_BOQ - Puma - Main construction (20May, 2008) trinh nop 2 2 2 2" xfId="40453"/>
    <cellStyle name="T_SUPOR2806-2_Du toan mau 11-2007_puma 16.1_BOQ - Puma - Main construction (20May, 2008) trinh nop 2 2 3" xfId="40454"/>
    <cellStyle name="T_SUPOR2806-2_Du toan mau 11-2007_puma 16.1_BOQ - Puma - Main construction (20May, 2008) trinh nop 2 2 3 2" xfId="40455"/>
    <cellStyle name="T_SUPOR2806-2_Du toan mau 11-2007_puma 16.1_BOQ - Puma - Main construction (20May, 2008) trinh nop 2 2 4" xfId="22150"/>
    <cellStyle name="T_SUPOR2806-2_Du toan mau 11-2007_puma 16.1_BOQ - Puma - Main construction (20May, 2008) trinh nop 2 2 4 2" xfId="40456"/>
    <cellStyle name="T_SUPOR2806-2_Du toan mau 11-2007_puma 16.1_BOQ - Puma - Main construction (20May, 2008) trinh nop 2 2 5" xfId="17130"/>
    <cellStyle name="T_SUPOR2806-2_Du toan mau 11-2007_puma 16.1_BOQ - Puma - Main construction (20May, 2008) trinh nop 2 2 5 2" xfId="40457"/>
    <cellStyle name="T_SUPOR2806-2_Du toan mau 11-2007_puma 16.1_BOQ - Puma - Main construction (20May, 2008) trinh nop 2 2 6" xfId="40458"/>
    <cellStyle name="T_SUPOR2806-2_Du toan mau 11-2007_puma 16.1_BOQ - Puma - Main construction (20May, 2008) trinh nop 2 2 6 2" xfId="40460"/>
    <cellStyle name="T_SUPOR2806-2_Du toan mau 11-2007_puma 16.1_BOQ - Puma - Main construction (20May, 2008) trinh nop 2 2 7" xfId="40461"/>
    <cellStyle name="T_SUPOR2806-2_Du toan mau 11-2007_puma 16.1_BOQ - Puma - Main construction (20May, 2008) trinh nop 2 3" xfId="34037"/>
    <cellStyle name="T_SUPOR2806-2_Du toan mau 11-2007_puma 16.1_BOQ - Puma - Main construction (20May, 2008) trinh nop 2 3 2" xfId="34040"/>
    <cellStyle name="T_SUPOR2806-2_Du toan mau 11-2007_puma 16.1_BOQ - Puma - Main construction (20May, 2008) trinh nop 2 3 2 2" xfId="2252"/>
    <cellStyle name="T_SUPOR2806-2_Du toan mau 11-2007_puma 16.1_BOQ - Puma - Main construction (20May, 2008) trinh nop 2 3 3" xfId="40462"/>
    <cellStyle name="T_SUPOR2806-2_Du toan mau 11-2007_puma 16.1_BOQ - Puma - Main construction (20May, 2008) trinh nop 2 3 3 2" xfId="40463"/>
    <cellStyle name="T_SUPOR2806-2_Du toan mau 11-2007_puma 16.1_BOQ - Puma - Main construction (20May, 2008) trinh nop 2 3 4" xfId="40464"/>
    <cellStyle name="T_SUPOR2806-2_Du toan mau 11-2007_puma 16.1_BOQ - Puma - Main construction (20May, 2008) trinh nop 2 3 4 2" xfId="40465"/>
    <cellStyle name="T_SUPOR2806-2_Du toan mau 11-2007_puma 16.1_BOQ - Puma - Main construction (20May, 2008) trinh nop 2 3 5" xfId="2042"/>
    <cellStyle name="T_SUPOR2806-2_Du toan mau 11-2007_puma 16.1_BOQ - Puma - Main construction (20May, 2008) trinh nop 2 3 5 2" xfId="37365"/>
    <cellStyle name="T_SUPOR2806-2_Du toan mau 11-2007_puma 16.1_BOQ - Puma - Main construction (20May, 2008) trinh nop 2 3 6" xfId="40466"/>
    <cellStyle name="T_SUPOR2806-2_Du toan mau 11-2007_puma 16.1_BOQ - Puma - Main construction (20May, 2008) trinh nop 2 3 6 2" xfId="37396"/>
    <cellStyle name="T_SUPOR2806-2_Du toan mau 11-2007_puma 16.1_BOQ - Puma - Main construction (20May, 2008) trinh nop 2 3 7" xfId="5744"/>
    <cellStyle name="T_SUPOR2806-2_Du toan mau 11-2007_puma 16.1_BOQ - Puma - Main construction (20May, 2008) trinh nop 2 4" xfId="34042"/>
    <cellStyle name="T_SUPOR2806-2_Du toan mau 11-2007_puma 16.1_BOQ - Puma - Main construction (20May, 2008) trinh nop 2 4 2" xfId="34044"/>
    <cellStyle name="T_SUPOR2806-2_Du toan mau 11-2007_puma 16.1_BOQ - Puma - Main construction (20May, 2008) trinh nop 2 5" xfId="34046"/>
    <cellStyle name="T_SUPOR2806-2_Du toan mau 11-2007_puma 16.1_BOQ - Puma - Main construction (20May, 2008) trinh nop 2 5 2" xfId="31013"/>
    <cellStyle name="T_SUPOR2806-2_Du toan mau 11-2007_puma 16.1_BOQ - Puma - Main construction (20May, 2008) trinh nop 2 6" xfId="40468"/>
    <cellStyle name="T_SUPOR2806-2_Du toan mau 11-2007_puma 16.1_BOQ - Puma - Main construction (20May, 2008) trinh nop 2 6 2" xfId="40469"/>
    <cellStyle name="T_SUPOR2806-2_Du toan mau 11-2007_puma 16.1_BOQ - Puma - Main construction (20May, 2008) trinh nop 2 7" xfId="40470"/>
    <cellStyle name="T_SUPOR2806-2_Du toan mau 11-2007_puma 16.1_BOQ - Puma - Main construction (20May, 2008) trinh nop 2 7 2" xfId="40471"/>
    <cellStyle name="T_SUPOR2806-2_Du toan mau 11-2007_puma 16.1_BOQ - Puma - Main construction (20May, 2008) trinh nop 2 8" xfId="40472"/>
    <cellStyle name="T_SUPOR2806-2_Du toan mau 11-2007_puma 16.1_BOQ - Puma - Main construction (20May, 2008) trinh nop 2 8 2" xfId="40473"/>
    <cellStyle name="T_SUPOR2806-2_Du toan mau 11-2007_puma 16.1_BOQ - Puma - Main construction (20May, 2008) trinh nop 3" xfId="11261"/>
    <cellStyle name="T_SUPOR2806-2_Du toan mau 11-2007_puma 16.1_BOQ - Puma - Main construction (20May, 2008) trinh nop 3 2" xfId="1003"/>
    <cellStyle name="T_SUPOR2806-2_Du toan mau 11-2007_puma 16.1_BOQ - Puma - Main construction (20May, 2008) trinh nop 3 2 2" xfId="32185"/>
    <cellStyle name="T_SUPOR2806-2_Du toan mau 11-2007_puma 16.1_BOQ - Puma - Main construction (20May, 2008) trinh nop 3 2 2 2" xfId="32189"/>
    <cellStyle name="T_SUPOR2806-2_Du toan mau 11-2007_puma 16.1_BOQ - Puma - Main construction (20May, 2008) trinh nop 3 2 3" xfId="40474"/>
    <cellStyle name="T_SUPOR2806-2_Du toan mau 11-2007_puma 16.1_BOQ - Puma - Main construction (20May, 2008) trinh nop 3 2 3 2" xfId="40475"/>
    <cellStyle name="T_SUPOR2806-2_Du toan mau 11-2007_puma 16.1_BOQ - Puma - Main construction (20May, 2008) trinh nop 3 2 4" xfId="22169"/>
    <cellStyle name="T_SUPOR2806-2_Du toan mau 11-2007_puma 16.1_BOQ - Puma - Main construction (20May, 2008) trinh nop 3 2 4 2" xfId="40476"/>
    <cellStyle name="T_SUPOR2806-2_Du toan mau 11-2007_puma 16.1_BOQ - Puma - Main construction (20May, 2008) trinh nop 3 2 5" xfId="17150"/>
    <cellStyle name="T_SUPOR2806-2_Du toan mau 11-2007_puma 16.1_BOQ - Puma - Main construction (20May, 2008) trinh nop 3 2 5 2" xfId="40477"/>
    <cellStyle name="T_SUPOR2806-2_Du toan mau 11-2007_puma 16.1_BOQ - Puma - Main construction (20May, 2008) trinh nop 3 2 6" xfId="40478"/>
    <cellStyle name="T_SUPOR2806-2_Du toan mau 11-2007_puma 16.1_BOQ - Puma - Main construction (20May, 2008) trinh nop 3 2 6 2" xfId="7274"/>
    <cellStyle name="T_SUPOR2806-2_Du toan mau 11-2007_puma 16.1_BOQ - Puma - Main construction (20May, 2008) trinh nop 3 2 7" xfId="40480"/>
    <cellStyle name="T_SUPOR2806-2_Du toan mau 11-2007_puma 16.1_BOQ - Puma - Main construction (20May, 2008) trinh nop 3 3" xfId="3699"/>
    <cellStyle name="T_SUPOR2806-2_Du toan mau 11-2007_puma 16.1_BOQ - Puma - Main construction (20May, 2008) trinh nop 3 3 2" xfId="1480"/>
    <cellStyle name="T_SUPOR2806-2_Du toan mau 11-2007_puma 16.1_BOQ - Puma - Main construction (20May, 2008) trinh nop 3 3 2 2" xfId="40481"/>
    <cellStyle name="T_SUPOR2806-2_Du toan mau 11-2007_puma 16.1_BOQ - Puma - Main construction (20May, 2008) trinh nop 3 3 3" xfId="40482"/>
    <cellStyle name="T_SUPOR2806-2_Du toan mau 11-2007_puma 16.1_BOQ - Puma - Main construction (20May, 2008) trinh nop 3 3 3 2" xfId="40483"/>
    <cellStyle name="T_SUPOR2806-2_Du toan mau 11-2007_puma 16.1_BOQ - Puma - Main construction (20May, 2008) trinh nop 3 3 4" xfId="40484"/>
    <cellStyle name="T_SUPOR2806-2_Du toan mau 11-2007_puma 16.1_BOQ - Puma - Main construction (20May, 2008) trinh nop 3 3 4 2" xfId="40485"/>
    <cellStyle name="T_SUPOR2806-2_Du toan mau 11-2007_puma 16.1_BOQ - Puma - Main construction (20May, 2008) trinh nop 3 3 5" xfId="12719"/>
    <cellStyle name="T_SUPOR2806-2_Du toan mau 11-2007_puma 16.1_BOQ - Puma - Main construction (20May, 2008) trinh nop 3 3 5 2" xfId="40486"/>
    <cellStyle name="T_SUPOR2806-2_Du toan mau 11-2007_puma 16.1_BOQ - Puma - Main construction (20May, 2008) trinh nop 3 3 6" xfId="40487"/>
    <cellStyle name="T_SUPOR2806-2_Du toan mau 11-2007_puma 16.1_BOQ - Puma - Main construction (20May, 2008) trinh nop 3 3 6 2" xfId="40489"/>
    <cellStyle name="T_SUPOR2806-2_Du toan mau 11-2007_puma 16.1_BOQ - Puma - Main construction (20May, 2008) trinh nop 3 3 7" xfId="40490"/>
    <cellStyle name="T_SUPOR2806-2_Du toan mau 11-2007_puma 16.1_BOQ - Puma - Main construction (20May, 2008) trinh nop 3 4" xfId="34080"/>
    <cellStyle name="T_SUPOR2806-2_Du toan mau 11-2007_puma 16.1_BOQ - Puma - Main construction (20May, 2008) trinh nop 3 4 2" xfId="34083"/>
    <cellStyle name="T_SUPOR2806-2_Du toan mau 11-2007_puma 16.1_BOQ - Puma - Main construction (20May, 2008) trinh nop 3 5" xfId="34085"/>
    <cellStyle name="T_SUPOR2806-2_Du toan mau 11-2007_puma 16.1_BOQ - Puma - Main construction (20May, 2008) trinh nop 3 5 2" xfId="34089"/>
    <cellStyle name="T_SUPOR2806-2_Du toan mau 11-2007_puma 16.1_BOQ - Puma - Main construction (20May, 2008) trinh nop 3 6" xfId="40491"/>
    <cellStyle name="T_SUPOR2806-2_Du toan mau 11-2007_puma 16.1_BOQ - Puma - Main construction (20May, 2008) trinh nop 3 6 2" xfId="40492"/>
    <cellStyle name="T_SUPOR2806-2_Du toan mau 11-2007_puma 16.1_BOQ - Puma - Main construction (20May, 2008) trinh nop 3 7" xfId="40493"/>
    <cellStyle name="T_SUPOR2806-2_Du toan mau 11-2007_puma 16.1_BOQ - Puma - Main construction (20May, 2008) trinh nop 3 7 2" xfId="40494"/>
    <cellStyle name="T_SUPOR2806-2_Du toan mau 11-2007_puma 16.1_BOQ - Puma - Main construction (20May, 2008) trinh nop 3 8" xfId="40495"/>
    <cellStyle name="T_SUPOR2806-2_Du toan mau 11-2007_puma 16.1_BOQ - Puma - Main construction (20May, 2008) trinh nop 3 8 2" xfId="40496"/>
    <cellStyle name="T_SUPOR2806-2_Du toan mau 11-2007_puma 16.1_BOQ - Puma - Main construction (20May, 2008) trinh nop 4" xfId="1919"/>
    <cellStyle name="T_SUPOR2806-2_Du toan mau 11-2007_puma 16.1_BOQ - Puma - Main construction (20May, 2008) trinh nop 4 2" xfId="11267"/>
    <cellStyle name="T_SUPOR2806-2_Du toan mau 11-2007_puma 16.1_BOQ - Puma - Main construction (20May, 2008) trinh nop 4 2 2" xfId="34100"/>
    <cellStyle name="T_SUPOR2806-2_Du toan mau 11-2007_puma 16.1_BOQ - Puma - Main construction (20May, 2008) trinh nop 4 3" xfId="23308"/>
    <cellStyle name="T_SUPOR2806-2_Du toan mau 11-2007_puma 16.1_BOQ - Puma - Main construction (20May, 2008) trinh nop 4 3 2" xfId="34102"/>
    <cellStyle name="T_SUPOR2806-2_Du toan mau 11-2007_puma 16.1_BOQ - Puma - Main construction (20May, 2008) trinh nop 4 4" xfId="18439"/>
    <cellStyle name="T_SUPOR2806-2_Du toan mau 11-2007_puma 16.1_BOQ - Puma - Main construction (20May, 2008) trinh nop 4 4 2" xfId="40497"/>
    <cellStyle name="T_SUPOR2806-2_Du toan mau 11-2007_puma 16.1_BOQ - Puma - Main construction (20May, 2008) trinh nop 4 5" xfId="40498"/>
    <cellStyle name="T_SUPOR2806-2_Du toan mau 11-2007_puma 16.1_BOQ - Puma - Main construction (20May, 2008) trinh nop 4 5 2" xfId="40499"/>
    <cellStyle name="T_SUPOR2806-2_Du toan mau 11-2007_puma 16.1_BOQ - Puma - Main construction (20May, 2008) trinh nop 4 6" xfId="40500"/>
    <cellStyle name="T_SUPOR2806-2_Du toan mau 11-2007_puma 16.1_BOQ - Puma - Main construction (20May, 2008) trinh nop 4 6 2" xfId="40501"/>
    <cellStyle name="T_SUPOR2806-2_Du toan mau 11-2007_puma 16.1_BOQ - Puma - Main construction (20May, 2008) trinh nop 4 7" xfId="40502"/>
    <cellStyle name="T_SUPOR2806-2_Du toan mau 11-2007_puma 16.1_BOQ - Puma - Main construction (20May, 2008) trinh nop 5" xfId="10941"/>
    <cellStyle name="T_SUPOR2806-2_Du toan mau 11-2007_puma 16.1_BOQ - Puma - Main construction (20May, 2008) trinh nop 5 2" xfId="21359"/>
    <cellStyle name="T_SUPOR2806-2_Du toan mau 11-2007_puma 16.1_BOQ - Puma - Main construction (20May, 2008) trinh nop 5 2 2" xfId="28006"/>
    <cellStyle name="T_SUPOR2806-2_Du toan mau 11-2007_puma 16.1_BOQ - Puma - Main construction (20May, 2008) trinh nop 5 3" xfId="23315"/>
    <cellStyle name="T_SUPOR2806-2_Du toan mau 11-2007_puma 16.1_BOQ - Puma - Main construction (20May, 2008) trinh nop 5 3 2" xfId="34110"/>
    <cellStyle name="T_SUPOR2806-2_Du toan mau 11-2007_puma 16.1_BOQ - Puma - Main construction (20May, 2008) trinh nop 5 4" xfId="18446"/>
    <cellStyle name="T_SUPOR2806-2_Du toan mau 11-2007_puma 16.1_BOQ - Puma - Main construction (20May, 2008) trinh nop 5 4 2" xfId="37664"/>
    <cellStyle name="T_SUPOR2806-2_Du toan mau 11-2007_puma 16.1_BOQ - Puma - Main construction (20May, 2008) trinh nop 5 5" xfId="37666"/>
    <cellStyle name="T_SUPOR2806-2_Du toan mau 11-2007_puma 16.1_BOQ - Puma - Main construction (20May, 2008) trinh nop 5 5 2" xfId="36820"/>
    <cellStyle name="T_SUPOR2806-2_Du toan mau 11-2007_puma 16.1_BOQ - Puma - Main construction (20May, 2008) trinh nop 5 6" xfId="37668"/>
    <cellStyle name="T_SUPOR2806-2_Du toan mau 11-2007_puma 16.1_BOQ - Puma - Main construction (20May, 2008) trinh nop 5 6 2" xfId="22347"/>
    <cellStyle name="T_SUPOR2806-2_Du toan mau 11-2007_puma 16.1_BOQ - Puma - Main construction (20May, 2008) trinh nop 5 7" xfId="37670"/>
    <cellStyle name="T_SUPOR2806-2_Du toan mau 11-2007_puma 16.1_BOQ - Puma - Main construction (20May, 2008) trinh nop 6" xfId="21365"/>
    <cellStyle name="T_SUPOR2806-2_Du toan mau 11-2007_puma 16.1_BOQ - Puma - Main construction (20May, 2008) trinh nop 6 2" xfId="21372"/>
    <cellStyle name="T_SUPOR2806-2_Du toan mau 11-2007_puma 16.1_BOQ - Puma - Main construction (20May, 2008) trinh nop 6 2 2" xfId="6869"/>
    <cellStyle name="T_SUPOR2806-2_Du toan mau 11-2007_puma 16.1_BOQ - Puma - Main construction (20May, 2008) trinh nop 6 3" xfId="23322"/>
    <cellStyle name="T_SUPOR2806-2_Du toan mau 11-2007_puma 16.1_BOQ - Puma - Main construction (20May, 2008) trinh nop 6 3 2" xfId="34117"/>
    <cellStyle name="T_SUPOR2806-2_Du toan mau 11-2007_puma 16.1_BOQ - Puma - Main construction (20May, 2008) trinh nop 6 4" xfId="18457"/>
    <cellStyle name="T_SUPOR2806-2_Du toan mau 11-2007_puma 16.1_BOQ - Puma - Main construction (20May, 2008) trinh nop 6 4 2" xfId="2406"/>
    <cellStyle name="T_SUPOR2806-2_Du toan mau 11-2007_puma 16.1_BOQ - Puma - Main construction (20May, 2008) trinh nop 6 5" xfId="37678"/>
    <cellStyle name="T_SUPOR2806-2_Du toan mau 11-2007_puma 16.1_BOQ - Puma - Main construction (20May, 2008) trinh nop 6 5 2" xfId="37680"/>
    <cellStyle name="T_SUPOR2806-2_Du toan mau 11-2007_puma 16.1_BOQ - Puma - Main construction (20May, 2008) trinh nop 6 6" xfId="37682"/>
    <cellStyle name="T_SUPOR2806-2_Du toan mau 11-2007_puma 16.1_BOQ - Puma - Main construction (20May, 2008) trinh nop 6 6 2" xfId="37684"/>
    <cellStyle name="T_SUPOR2806-2_Du toan mau 11-2007_puma 16.1_BOQ - Puma - Main construction (20May, 2008) trinh nop 6 7" xfId="37686"/>
    <cellStyle name="T_SUPOR2806-2_Du toan mau 11-2007_puma 16.1_BOQ - Puma - Main construction (20May, 2008) trinh nop 7" xfId="2136"/>
    <cellStyle name="T_SUPOR2806-2_Du toan mau 11-2007_puma 16.1_BOQ - Puma - Main construction (20May, 2008) trinh nop 7 2" xfId="21378"/>
    <cellStyle name="T_SUPOR2806-2_Du toan mau 11-2007_puma 16.1_BOQ - Puma - Main construction (20May, 2008) trinh nop 8" xfId="7215"/>
    <cellStyle name="T_SUPOR2806-2_Du toan mau 11-2007_puma 16.1_BOQ - Puma - Main construction (20May, 2008) trinh nop 8 2" xfId="23387"/>
    <cellStyle name="T_SUPOR2806-2_Du toan mau 11-2007_puma 16.1_BOQ - Puma - Main construction (20May, 2008) trinh nop 9" xfId="23390"/>
    <cellStyle name="T_SUPOR2806-2_Du toan mau 11-2007_puma 16.1_BOQ - Puma - Main construction (20May, 2008) trinh nop 9 2" xfId="393"/>
    <cellStyle name="T_SUPOR2806-2_Du toan mau 11-2007_puma 16.1_BOQ-Puma-Rev 1 (29May, 2008)-Final" xfId="36636"/>
    <cellStyle name="T_SUPOR2806-2_Du toan mau 11-2007_puma 16.1_BOQ-Puma-Rev 1 (29May, 2008)-Final 10" xfId="40503"/>
    <cellStyle name="T_SUPOR2806-2_Du toan mau 11-2007_puma 16.1_BOQ-Puma-Rev 1 (29May, 2008)-Final 10 2" xfId="40504"/>
    <cellStyle name="T_SUPOR2806-2_Du toan mau 11-2007_puma 16.1_BOQ-Puma-Rev 1 (29May, 2008)-Final 11" xfId="40505"/>
    <cellStyle name="T_SUPOR2806-2_Du toan mau 11-2007_puma 16.1_BOQ-Puma-Rev 1 (29May, 2008)-Final 11 2" xfId="40506"/>
    <cellStyle name="T_SUPOR2806-2_Du toan mau 11-2007_puma 16.1_BOQ-Puma-Rev 1 (29May, 2008)-Final 2" xfId="36638"/>
    <cellStyle name="T_SUPOR2806-2_Du toan mau 11-2007_puma 16.1_BOQ-Puma-Rev 1 (29May, 2008)-Final 2 2" xfId="7156"/>
    <cellStyle name="T_SUPOR2806-2_Du toan mau 11-2007_puma 16.1_BOQ-Puma-Rev 1 (29May, 2008)-Final 2 2 2" xfId="25965"/>
    <cellStyle name="T_SUPOR2806-2_Du toan mau 11-2007_puma 16.1_BOQ-Puma-Rev 1 (29May, 2008)-Final 2 2 2 2" xfId="25970"/>
    <cellStyle name="T_SUPOR2806-2_Du toan mau 11-2007_puma 16.1_BOQ-Puma-Rev 1 (29May, 2008)-Final 2 2 3" xfId="29131"/>
    <cellStyle name="T_SUPOR2806-2_Du toan mau 11-2007_puma 16.1_BOQ-Puma-Rev 1 (29May, 2008)-Final 2 2 3 2" xfId="40507"/>
    <cellStyle name="T_SUPOR2806-2_Du toan mau 11-2007_puma 16.1_BOQ-Puma-Rev 1 (29May, 2008)-Final 2 2 4" xfId="40508"/>
    <cellStyle name="T_SUPOR2806-2_Du toan mau 11-2007_puma 16.1_BOQ-Puma-Rev 1 (29May, 2008)-Final 2 2 4 2" xfId="40509"/>
    <cellStyle name="T_SUPOR2806-2_Du toan mau 11-2007_puma 16.1_BOQ-Puma-Rev 1 (29May, 2008)-Final 2 2 5" xfId="40510"/>
    <cellStyle name="T_SUPOR2806-2_Du toan mau 11-2007_puma 16.1_BOQ-Puma-Rev 1 (29May, 2008)-Final 2 2 5 2" xfId="40512"/>
    <cellStyle name="T_SUPOR2806-2_Du toan mau 11-2007_puma 16.1_BOQ-Puma-Rev 1 (29May, 2008)-Final 2 2 6" xfId="40513"/>
    <cellStyle name="T_SUPOR2806-2_Du toan mau 11-2007_puma 16.1_BOQ-Puma-Rev 1 (29May, 2008)-Final 2 2 6 2" xfId="40514"/>
    <cellStyle name="T_SUPOR2806-2_Du toan mau 11-2007_puma 16.1_BOQ-Puma-Rev 1 (29May, 2008)-Final 2 2 7" xfId="40515"/>
    <cellStyle name="T_SUPOR2806-2_Du toan mau 11-2007_puma 16.1_BOQ-Puma-Rev 1 (29May, 2008)-Final 2 3" xfId="33506"/>
    <cellStyle name="T_SUPOR2806-2_Du toan mau 11-2007_puma 16.1_BOQ-Puma-Rev 1 (29May, 2008)-Final 2 3 2" xfId="12266"/>
    <cellStyle name="T_SUPOR2806-2_Du toan mau 11-2007_puma 16.1_BOQ-Puma-Rev 1 (29May, 2008)-Final 2 3 2 2" xfId="20525"/>
    <cellStyle name="T_SUPOR2806-2_Du toan mau 11-2007_puma 16.1_BOQ-Puma-Rev 1 (29May, 2008)-Final 2 3 3" xfId="20530"/>
    <cellStyle name="T_SUPOR2806-2_Du toan mau 11-2007_puma 16.1_BOQ-Puma-Rev 1 (29May, 2008)-Final 2 3 3 2" xfId="40516"/>
    <cellStyle name="T_SUPOR2806-2_Du toan mau 11-2007_puma 16.1_BOQ-Puma-Rev 1 (29May, 2008)-Final 2 3 4" xfId="40517"/>
    <cellStyle name="T_SUPOR2806-2_Du toan mau 11-2007_puma 16.1_BOQ-Puma-Rev 1 (29May, 2008)-Final 2 3 4 2" xfId="40518"/>
    <cellStyle name="T_SUPOR2806-2_Du toan mau 11-2007_puma 16.1_BOQ-Puma-Rev 1 (29May, 2008)-Final 2 3 5" xfId="40519"/>
    <cellStyle name="T_SUPOR2806-2_Du toan mau 11-2007_puma 16.1_BOQ-Puma-Rev 1 (29May, 2008)-Final 2 3 5 2" xfId="40520"/>
    <cellStyle name="T_SUPOR2806-2_Du toan mau 11-2007_puma 16.1_BOQ-Puma-Rev 1 (29May, 2008)-Final 2 3 6" xfId="10793"/>
    <cellStyle name="T_SUPOR2806-2_Du toan mau 11-2007_puma 16.1_BOQ-Puma-Rev 1 (29May, 2008)-Final 2 3 6 2" xfId="40521"/>
    <cellStyle name="T_SUPOR2806-2_Du toan mau 11-2007_puma 16.1_BOQ-Puma-Rev 1 (29May, 2008)-Final 2 3 7" xfId="40522"/>
    <cellStyle name="T_SUPOR2806-2_Du toan mau 11-2007_puma 16.1_BOQ-Puma-Rev 1 (29May, 2008)-Final 2 4" xfId="33508"/>
    <cellStyle name="T_SUPOR2806-2_Du toan mau 11-2007_puma 16.1_BOQ-Puma-Rev 1 (29May, 2008)-Final 2 4 2" xfId="12274"/>
    <cellStyle name="T_SUPOR2806-2_Du toan mau 11-2007_puma 16.1_BOQ-Puma-Rev 1 (29May, 2008)-Final 2 5" xfId="33511"/>
    <cellStyle name="T_SUPOR2806-2_Du toan mau 11-2007_puma 16.1_BOQ-Puma-Rev 1 (29May, 2008)-Final 2 5 2" xfId="33514"/>
    <cellStyle name="T_SUPOR2806-2_Du toan mau 11-2007_puma 16.1_BOQ-Puma-Rev 1 (29May, 2008)-Final 2 6" xfId="33516"/>
    <cellStyle name="T_SUPOR2806-2_Du toan mau 11-2007_puma 16.1_BOQ-Puma-Rev 1 (29May, 2008)-Final 2 6 2" xfId="40523"/>
    <cellStyle name="T_SUPOR2806-2_Du toan mau 11-2007_puma 16.1_BOQ-Puma-Rev 1 (29May, 2008)-Final 2 7" xfId="40524"/>
    <cellStyle name="T_SUPOR2806-2_Du toan mau 11-2007_puma 16.1_BOQ-Puma-Rev 1 (29May, 2008)-Final 2 7 2" xfId="24428"/>
    <cellStyle name="T_SUPOR2806-2_Du toan mau 11-2007_puma 16.1_BOQ-Puma-Rev 1 (29May, 2008)-Final 2 8" xfId="40525"/>
    <cellStyle name="T_SUPOR2806-2_Du toan mau 11-2007_puma 16.1_BOQ-Puma-Rev 1 (29May, 2008)-Final 2 8 2" xfId="12465"/>
    <cellStyle name="T_SUPOR2806-2_Du toan mau 11-2007_puma 16.1_BOQ-Puma-Rev 1 (29May, 2008)-Final 3" xfId="40526"/>
    <cellStyle name="T_SUPOR2806-2_Du toan mau 11-2007_puma 16.1_BOQ-Puma-Rev 1 (29May, 2008)-Final 3 2" xfId="33520"/>
    <cellStyle name="T_SUPOR2806-2_Du toan mau 11-2007_puma 16.1_BOQ-Puma-Rev 1 (29May, 2008)-Final 3 2 2" xfId="33522"/>
    <cellStyle name="T_SUPOR2806-2_Du toan mau 11-2007_puma 16.1_BOQ-Puma-Rev 1 (29May, 2008)-Final 3 2 2 2" xfId="40527"/>
    <cellStyle name="T_SUPOR2806-2_Du toan mau 11-2007_puma 16.1_BOQ-Puma-Rev 1 (29May, 2008)-Final 3 2 3" xfId="14023"/>
    <cellStyle name="T_SUPOR2806-2_Du toan mau 11-2007_puma 16.1_BOQ-Puma-Rev 1 (29May, 2008)-Final 3 2 3 2" xfId="40528"/>
    <cellStyle name="T_SUPOR2806-2_Du toan mau 11-2007_puma 16.1_BOQ-Puma-Rev 1 (29May, 2008)-Final 3 2 4" xfId="40529"/>
    <cellStyle name="T_SUPOR2806-2_Du toan mau 11-2007_puma 16.1_BOQ-Puma-Rev 1 (29May, 2008)-Final 3 2 4 2" xfId="40530"/>
    <cellStyle name="T_SUPOR2806-2_Du toan mau 11-2007_puma 16.1_BOQ-Puma-Rev 1 (29May, 2008)-Final 3 2 5" xfId="40531"/>
    <cellStyle name="T_SUPOR2806-2_Du toan mau 11-2007_puma 16.1_BOQ-Puma-Rev 1 (29May, 2008)-Final 3 2 5 2" xfId="40532"/>
    <cellStyle name="T_SUPOR2806-2_Du toan mau 11-2007_puma 16.1_BOQ-Puma-Rev 1 (29May, 2008)-Final 3 2 6" xfId="40533"/>
    <cellStyle name="T_SUPOR2806-2_Du toan mau 11-2007_puma 16.1_BOQ-Puma-Rev 1 (29May, 2008)-Final 3 2 6 2" xfId="40534"/>
    <cellStyle name="T_SUPOR2806-2_Du toan mau 11-2007_puma 16.1_BOQ-Puma-Rev 1 (29May, 2008)-Final 3 2 7" xfId="40535"/>
    <cellStyle name="T_SUPOR2806-2_Du toan mau 11-2007_puma 16.1_BOQ-Puma-Rev 1 (29May, 2008)-Final 3 3" xfId="33524"/>
    <cellStyle name="T_SUPOR2806-2_Du toan mau 11-2007_puma 16.1_BOQ-Puma-Rev 1 (29May, 2008)-Final 3 3 2" xfId="12295"/>
    <cellStyle name="T_SUPOR2806-2_Du toan mau 11-2007_puma 16.1_BOQ-Puma-Rev 1 (29May, 2008)-Final 3 3 2 2" xfId="40536"/>
    <cellStyle name="T_SUPOR2806-2_Du toan mau 11-2007_puma 16.1_BOQ-Puma-Rev 1 (29May, 2008)-Final 3 3 3" xfId="14030"/>
    <cellStyle name="T_SUPOR2806-2_Du toan mau 11-2007_puma 16.1_BOQ-Puma-Rev 1 (29May, 2008)-Final 3 3 3 2" xfId="40537"/>
    <cellStyle name="T_SUPOR2806-2_Du toan mau 11-2007_puma 16.1_BOQ-Puma-Rev 1 (29May, 2008)-Final 3 3 4" xfId="40538"/>
    <cellStyle name="T_SUPOR2806-2_Du toan mau 11-2007_puma 16.1_BOQ-Puma-Rev 1 (29May, 2008)-Final 3 3 4 2" xfId="40539"/>
    <cellStyle name="T_SUPOR2806-2_Du toan mau 11-2007_puma 16.1_BOQ-Puma-Rev 1 (29May, 2008)-Final 3 3 5" xfId="40540"/>
    <cellStyle name="T_SUPOR2806-2_Du toan mau 11-2007_puma 16.1_BOQ-Puma-Rev 1 (29May, 2008)-Final 3 3 5 2" xfId="40541"/>
    <cellStyle name="T_SUPOR2806-2_Du toan mau 11-2007_puma 16.1_BOQ-Puma-Rev 1 (29May, 2008)-Final 3 3 6" xfId="1533"/>
    <cellStyle name="T_SUPOR2806-2_Du toan mau 11-2007_puma 16.1_BOQ-Puma-Rev 1 (29May, 2008)-Final 3 3 6 2" xfId="3354"/>
    <cellStyle name="T_SUPOR2806-2_Du toan mau 11-2007_puma 16.1_BOQ-Puma-Rev 1 (29May, 2008)-Final 3 3 7" xfId="40542"/>
    <cellStyle name="T_SUPOR2806-2_Du toan mau 11-2007_puma 16.1_BOQ-Puma-Rev 1 (29May, 2008)-Final 3 4" xfId="33526"/>
    <cellStyle name="T_SUPOR2806-2_Du toan mau 11-2007_puma 16.1_BOQ-Puma-Rev 1 (29May, 2008)-Final 3 4 2" xfId="8582"/>
    <cellStyle name="T_SUPOR2806-2_Du toan mau 11-2007_puma 16.1_BOQ-Puma-Rev 1 (29May, 2008)-Final 3 5" xfId="6291"/>
    <cellStyle name="T_SUPOR2806-2_Du toan mau 11-2007_puma 16.1_BOQ-Puma-Rev 1 (29May, 2008)-Final 3 5 2" xfId="33528"/>
    <cellStyle name="T_SUPOR2806-2_Du toan mau 11-2007_puma 16.1_BOQ-Puma-Rev 1 (29May, 2008)-Final 3 6" xfId="33530"/>
    <cellStyle name="T_SUPOR2806-2_Du toan mau 11-2007_puma 16.1_BOQ-Puma-Rev 1 (29May, 2008)-Final 3 6 2" xfId="40543"/>
    <cellStyle name="T_SUPOR2806-2_Du toan mau 11-2007_puma 16.1_BOQ-Puma-Rev 1 (29May, 2008)-Final 3 7" xfId="40544"/>
    <cellStyle name="T_SUPOR2806-2_Du toan mau 11-2007_puma 16.1_BOQ-Puma-Rev 1 (29May, 2008)-Final 3 7 2" xfId="40545"/>
    <cellStyle name="T_SUPOR2806-2_Du toan mau 11-2007_puma 16.1_BOQ-Puma-Rev 1 (29May, 2008)-Final 3 8" xfId="40546"/>
    <cellStyle name="T_SUPOR2806-2_Du toan mau 11-2007_puma 16.1_BOQ-Puma-Rev 1 (29May, 2008)-Final 3 8 2" xfId="40547"/>
    <cellStyle name="T_SUPOR2806-2_Du toan mau 11-2007_puma 16.1_BOQ-Puma-Rev 1 (29May, 2008)-Final 4" xfId="40548"/>
    <cellStyle name="T_SUPOR2806-2_Du toan mau 11-2007_puma 16.1_BOQ-Puma-Rev 1 (29May, 2008)-Final 4 2" xfId="40550"/>
    <cellStyle name="T_SUPOR2806-2_Du toan mau 11-2007_puma 16.1_BOQ-Puma-Rev 1 (29May, 2008)-Final 4 2 2" xfId="40552"/>
    <cellStyle name="T_SUPOR2806-2_Du toan mau 11-2007_puma 16.1_BOQ-Puma-Rev 1 (29May, 2008)-Final 4 3" xfId="40553"/>
    <cellStyle name="T_SUPOR2806-2_Du toan mau 11-2007_puma 16.1_BOQ-Puma-Rev 1 (29May, 2008)-Final 4 3 2" xfId="40554"/>
    <cellStyle name="T_SUPOR2806-2_Du toan mau 11-2007_puma 16.1_BOQ-Puma-Rev 1 (29May, 2008)-Final 4 4" xfId="40555"/>
    <cellStyle name="T_SUPOR2806-2_Du toan mau 11-2007_puma 16.1_BOQ-Puma-Rev 1 (29May, 2008)-Final 4 4 2" xfId="31600"/>
    <cellStyle name="T_SUPOR2806-2_Du toan mau 11-2007_puma 16.1_BOQ-Puma-Rev 1 (29May, 2008)-Final 4 5" xfId="34298"/>
    <cellStyle name="T_SUPOR2806-2_Du toan mau 11-2007_puma 16.1_BOQ-Puma-Rev 1 (29May, 2008)-Final 4 5 2" xfId="11679"/>
    <cellStyle name="T_SUPOR2806-2_Du toan mau 11-2007_puma 16.1_BOQ-Puma-Rev 1 (29May, 2008)-Final 4 6" xfId="40556"/>
    <cellStyle name="T_SUPOR2806-2_Du toan mau 11-2007_puma 16.1_BOQ-Puma-Rev 1 (29May, 2008)-Final 4 6 2" xfId="31634"/>
    <cellStyle name="T_SUPOR2806-2_Du toan mau 11-2007_puma 16.1_BOQ-Puma-Rev 1 (29May, 2008)-Final 4 7" xfId="40557"/>
    <cellStyle name="T_SUPOR2806-2_Du toan mau 11-2007_puma 16.1_BOQ-Puma-Rev 1 (29May, 2008)-Final 5" xfId="40558"/>
    <cellStyle name="T_SUPOR2806-2_Du toan mau 11-2007_puma 16.1_BOQ-Puma-Rev 1 (29May, 2008)-Final 5 2" xfId="40559"/>
    <cellStyle name="T_SUPOR2806-2_Du toan mau 11-2007_puma 16.1_BOQ-Puma-Rev 1 (29May, 2008)-Final 5 2 2" xfId="28877"/>
    <cellStyle name="T_SUPOR2806-2_Du toan mau 11-2007_puma 16.1_BOQ-Puma-Rev 1 (29May, 2008)-Final 5 3" xfId="40560"/>
    <cellStyle name="T_SUPOR2806-2_Du toan mau 11-2007_puma 16.1_BOQ-Puma-Rev 1 (29May, 2008)-Final 5 3 2" xfId="28887"/>
    <cellStyle name="T_SUPOR2806-2_Du toan mau 11-2007_puma 16.1_BOQ-Puma-Rev 1 (29May, 2008)-Final 5 4" xfId="40561"/>
    <cellStyle name="T_SUPOR2806-2_Du toan mau 11-2007_puma 16.1_BOQ-Puma-Rev 1 (29May, 2008)-Final 5 4 2" xfId="40562"/>
    <cellStyle name="T_SUPOR2806-2_Du toan mau 11-2007_puma 16.1_BOQ-Puma-Rev 1 (29May, 2008)-Final 5 5" xfId="34304"/>
    <cellStyle name="T_SUPOR2806-2_Du toan mau 11-2007_puma 16.1_BOQ-Puma-Rev 1 (29May, 2008)-Final 5 5 2" xfId="40563"/>
    <cellStyle name="T_SUPOR2806-2_Du toan mau 11-2007_puma 16.1_BOQ-Puma-Rev 1 (29May, 2008)-Final 5 6" xfId="4407"/>
    <cellStyle name="T_SUPOR2806-2_Du toan mau 11-2007_puma 16.1_BOQ-Puma-Rev 1 (29May, 2008)-Final 5 6 2" xfId="40564"/>
    <cellStyle name="T_SUPOR2806-2_Du toan mau 11-2007_puma 16.1_BOQ-Puma-Rev 1 (29May, 2008)-Final 5 7" xfId="40565"/>
    <cellStyle name="T_SUPOR2806-2_Du toan mau 11-2007_puma 16.1_BOQ-Puma-Rev 1 (29May, 2008)-Final 6" xfId="40566"/>
    <cellStyle name="T_SUPOR2806-2_Du toan mau 11-2007_puma 16.1_BOQ-Puma-Rev 1 (29May, 2008)-Final 6 2" xfId="40567"/>
    <cellStyle name="T_SUPOR2806-2_Du toan mau 11-2007_puma 16.1_BOQ-Puma-Rev 1 (29May, 2008)-Final 6 2 2" xfId="22994"/>
    <cellStyle name="T_SUPOR2806-2_Du toan mau 11-2007_puma 16.1_BOQ-Puma-Rev 1 (29May, 2008)-Final 6 3" xfId="839"/>
    <cellStyle name="T_SUPOR2806-2_Du toan mau 11-2007_puma 16.1_BOQ-Puma-Rev 1 (29May, 2008)-Final 6 3 2" xfId="28920"/>
    <cellStyle name="T_SUPOR2806-2_Du toan mau 11-2007_puma 16.1_BOQ-Puma-Rev 1 (29May, 2008)-Final 6 4" xfId="40568"/>
    <cellStyle name="T_SUPOR2806-2_Du toan mau 11-2007_puma 16.1_BOQ-Puma-Rev 1 (29May, 2008)-Final 6 4 2" xfId="40569"/>
    <cellStyle name="T_SUPOR2806-2_Du toan mau 11-2007_puma 16.1_BOQ-Puma-Rev 1 (29May, 2008)-Final 6 5" xfId="40570"/>
    <cellStyle name="T_SUPOR2806-2_Du toan mau 11-2007_puma 16.1_BOQ-Puma-Rev 1 (29May, 2008)-Final 6 5 2" xfId="40571"/>
    <cellStyle name="T_SUPOR2806-2_Du toan mau 11-2007_puma 16.1_BOQ-Puma-Rev 1 (29May, 2008)-Final 6 6" xfId="40573"/>
    <cellStyle name="T_SUPOR2806-2_Du toan mau 11-2007_puma 16.1_BOQ-Puma-Rev 1 (29May, 2008)-Final 6 6 2" xfId="40574"/>
    <cellStyle name="T_SUPOR2806-2_Du toan mau 11-2007_puma 16.1_BOQ-Puma-Rev 1 (29May, 2008)-Final 6 7" xfId="40575"/>
    <cellStyle name="T_SUPOR2806-2_Du toan mau 11-2007_puma 16.1_BOQ-Puma-Rev 1 (29May, 2008)-Final 7" xfId="36733"/>
    <cellStyle name="T_SUPOR2806-2_Du toan mau 11-2007_puma 16.1_BOQ-Puma-Rev 1 (29May, 2008)-Final 7 2" xfId="40576"/>
    <cellStyle name="T_SUPOR2806-2_Du toan mau 11-2007_puma 16.1_BOQ-Puma-Rev 1 (29May, 2008)-Final 8" xfId="40577"/>
    <cellStyle name="T_SUPOR2806-2_Du toan mau 11-2007_puma 16.1_BOQ-Puma-Rev 1 (29May, 2008)-Final 8 2" xfId="40578"/>
    <cellStyle name="T_SUPOR2806-2_Du toan mau 11-2007_puma 16.1_BOQ-Puma-Rev 1 (29May, 2008)-Final 9" xfId="40579"/>
    <cellStyle name="T_SUPOR2806-2_Du toan mau 11-2007_puma 16.1_BOQ-Puma-Rev 1 (29May, 2008)-Final 9 2" xfId="40580"/>
    <cellStyle name="T_SUPOR2806-2_Du toan mau 11-2007_puma 16.1_BOQ-Puma-Rev 2 (03June, 2008)" xfId="17175"/>
    <cellStyle name="T_SUPOR2806-2_Du toan mau 11-2007_puma 16.1_BOQ-Puma-Rev 2 (03June, 2008) 10" xfId="40581"/>
    <cellStyle name="T_SUPOR2806-2_Du toan mau 11-2007_puma 16.1_BOQ-Puma-Rev 2 (03June, 2008) 10 2" xfId="40582"/>
    <cellStyle name="T_SUPOR2806-2_Du toan mau 11-2007_puma 16.1_BOQ-Puma-Rev 2 (03June, 2008) 11" xfId="40583"/>
    <cellStyle name="T_SUPOR2806-2_Du toan mau 11-2007_puma 16.1_BOQ-Puma-Rev 2 (03June, 2008) 11 2" xfId="40584"/>
    <cellStyle name="T_SUPOR2806-2_Du toan mau 11-2007_puma 16.1_BOQ-Puma-Rev 2 (03June, 2008) 2" xfId="35117"/>
    <cellStyle name="T_SUPOR2806-2_Du toan mau 11-2007_puma 16.1_BOQ-Puma-Rev 2 (03June, 2008) 2 2" xfId="14426"/>
    <cellStyle name="T_SUPOR2806-2_Du toan mau 11-2007_puma 16.1_BOQ-Puma-Rev 2 (03June, 2008) 2 2 2" xfId="6599"/>
    <cellStyle name="T_SUPOR2806-2_Du toan mau 11-2007_puma 16.1_BOQ-Puma-Rev 2 (03June, 2008) 2 2 2 2" xfId="14433"/>
    <cellStyle name="T_SUPOR2806-2_Du toan mau 11-2007_puma 16.1_BOQ-Puma-Rev 2 (03June, 2008) 2 2 3" xfId="14436"/>
    <cellStyle name="T_SUPOR2806-2_Du toan mau 11-2007_puma 16.1_BOQ-Puma-Rev 2 (03June, 2008) 2 2 3 2" xfId="14441"/>
    <cellStyle name="T_SUPOR2806-2_Du toan mau 11-2007_puma 16.1_BOQ-Puma-Rev 2 (03June, 2008) 2 2 4" xfId="14447"/>
    <cellStyle name="T_SUPOR2806-2_Du toan mau 11-2007_puma 16.1_BOQ-Puma-Rev 2 (03June, 2008) 2 2 4 2" xfId="40585"/>
    <cellStyle name="T_SUPOR2806-2_Du toan mau 11-2007_puma 16.1_BOQ-Puma-Rev 2 (03June, 2008) 2 2 5" xfId="14449"/>
    <cellStyle name="T_SUPOR2806-2_Du toan mau 11-2007_puma 16.1_BOQ-Puma-Rev 2 (03June, 2008) 2 2 5 2" xfId="14454"/>
    <cellStyle name="T_SUPOR2806-2_Du toan mau 11-2007_puma 16.1_BOQ-Puma-Rev 2 (03June, 2008) 2 2 6" xfId="3493"/>
    <cellStyle name="T_SUPOR2806-2_Du toan mau 11-2007_puma 16.1_BOQ-Puma-Rev 2 (03June, 2008) 2 2 6 2" xfId="14457"/>
    <cellStyle name="T_SUPOR2806-2_Du toan mau 11-2007_puma 16.1_BOQ-Puma-Rev 2 (03June, 2008) 2 2 7" xfId="40586"/>
    <cellStyle name="T_SUPOR2806-2_Du toan mau 11-2007_puma 16.1_BOQ-Puma-Rev 2 (03June, 2008) 2 3" xfId="14463"/>
    <cellStyle name="T_SUPOR2806-2_Du toan mau 11-2007_puma 16.1_BOQ-Puma-Rev 2 (03June, 2008) 2 3 2" xfId="14467"/>
    <cellStyle name="T_SUPOR2806-2_Du toan mau 11-2007_puma 16.1_BOQ-Puma-Rev 2 (03June, 2008) 2 3 2 2" xfId="37090"/>
    <cellStyle name="T_SUPOR2806-2_Du toan mau 11-2007_puma 16.1_BOQ-Puma-Rev 2 (03June, 2008) 2 3 3" xfId="37092"/>
    <cellStyle name="T_SUPOR2806-2_Du toan mau 11-2007_puma 16.1_BOQ-Puma-Rev 2 (03June, 2008) 2 3 3 2" xfId="10000"/>
    <cellStyle name="T_SUPOR2806-2_Du toan mau 11-2007_puma 16.1_BOQ-Puma-Rev 2 (03June, 2008) 2 3 4" xfId="40587"/>
    <cellStyle name="T_SUPOR2806-2_Du toan mau 11-2007_puma 16.1_BOQ-Puma-Rev 2 (03June, 2008) 2 3 4 2" xfId="10084"/>
    <cellStyle name="T_SUPOR2806-2_Du toan mau 11-2007_puma 16.1_BOQ-Puma-Rev 2 (03June, 2008) 2 3 5" xfId="40588"/>
    <cellStyle name="T_SUPOR2806-2_Du toan mau 11-2007_puma 16.1_BOQ-Puma-Rev 2 (03June, 2008) 2 3 5 2" xfId="40589"/>
    <cellStyle name="T_SUPOR2806-2_Du toan mau 11-2007_puma 16.1_BOQ-Puma-Rev 2 (03June, 2008) 2 3 6" xfId="18229"/>
    <cellStyle name="T_SUPOR2806-2_Du toan mau 11-2007_puma 16.1_BOQ-Puma-Rev 2 (03June, 2008) 2 3 6 2" xfId="40590"/>
    <cellStyle name="T_SUPOR2806-2_Du toan mau 11-2007_puma 16.1_BOQ-Puma-Rev 2 (03June, 2008) 2 3 7" xfId="40591"/>
    <cellStyle name="T_SUPOR2806-2_Du toan mau 11-2007_puma 16.1_BOQ-Puma-Rev 2 (03June, 2008) 2 4" xfId="14472"/>
    <cellStyle name="T_SUPOR2806-2_Du toan mau 11-2007_puma 16.1_BOQ-Puma-Rev 2 (03June, 2008) 2 4 2" xfId="2425"/>
    <cellStyle name="T_SUPOR2806-2_Du toan mau 11-2007_puma 16.1_BOQ-Puma-Rev 2 (03June, 2008) 2 5" xfId="11808"/>
    <cellStyle name="T_SUPOR2806-2_Du toan mau 11-2007_puma 16.1_BOQ-Puma-Rev 2 (03June, 2008) 2 5 2" xfId="13479"/>
    <cellStyle name="T_SUPOR2806-2_Du toan mau 11-2007_puma 16.1_BOQ-Puma-Rev 2 (03June, 2008) 2 6" xfId="20308"/>
    <cellStyle name="T_SUPOR2806-2_Du toan mau 11-2007_puma 16.1_BOQ-Puma-Rev 2 (03June, 2008) 2 6 2" xfId="20315"/>
    <cellStyle name="T_SUPOR2806-2_Du toan mau 11-2007_puma 16.1_BOQ-Puma-Rev 2 (03June, 2008) 2 7" xfId="20321"/>
    <cellStyle name="T_SUPOR2806-2_Du toan mau 11-2007_puma 16.1_BOQ-Puma-Rev 2 (03June, 2008) 2 7 2" xfId="20330"/>
    <cellStyle name="T_SUPOR2806-2_Du toan mau 11-2007_puma 16.1_BOQ-Puma-Rev 2 (03June, 2008) 2 8" xfId="20336"/>
    <cellStyle name="T_SUPOR2806-2_Du toan mau 11-2007_puma 16.1_BOQ-Puma-Rev 2 (03June, 2008) 2 8 2" xfId="987"/>
    <cellStyle name="T_SUPOR2806-2_Du toan mau 11-2007_puma 16.1_BOQ-Puma-Rev 2 (03June, 2008) 3" xfId="40592"/>
    <cellStyle name="T_SUPOR2806-2_Du toan mau 11-2007_puma 16.1_BOQ-Puma-Rev 2 (03June, 2008) 3 2" xfId="40593"/>
    <cellStyle name="T_SUPOR2806-2_Du toan mau 11-2007_puma 16.1_BOQ-Puma-Rev 2 (03June, 2008) 3 2 2" xfId="37105"/>
    <cellStyle name="T_SUPOR2806-2_Du toan mau 11-2007_puma 16.1_BOQ-Puma-Rev 2 (03June, 2008) 3 2 2 2" xfId="37107"/>
    <cellStyle name="T_SUPOR2806-2_Du toan mau 11-2007_puma 16.1_BOQ-Puma-Rev 2 (03June, 2008) 3 2 3" xfId="10210"/>
    <cellStyle name="T_SUPOR2806-2_Du toan mau 11-2007_puma 16.1_BOQ-Puma-Rev 2 (03June, 2008) 3 2 3 2" xfId="10215"/>
    <cellStyle name="T_SUPOR2806-2_Du toan mau 11-2007_puma 16.1_BOQ-Puma-Rev 2 (03June, 2008) 3 2 4" xfId="6494"/>
    <cellStyle name="T_SUPOR2806-2_Du toan mau 11-2007_puma 16.1_BOQ-Puma-Rev 2 (03June, 2008) 3 2 4 2" xfId="8069"/>
    <cellStyle name="T_SUPOR2806-2_Du toan mau 11-2007_puma 16.1_BOQ-Puma-Rev 2 (03June, 2008) 3 2 5" xfId="11275"/>
    <cellStyle name="T_SUPOR2806-2_Du toan mau 11-2007_puma 16.1_BOQ-Puma-Rev 2 (03June, 2008) 3 2 5 2" xfId="36387"/>
    <cellStyle name="T_SUPOR2806-2_Du toan mau 11-2007_puma 16.1_BOQ-Puma-Rev 2 (03June, 2008) 3 2 6" xfId="11284"/>
    <cellStyle name="T_SUPOR2806-2_Du toan mau 11-2007_puma 16.1_BOQ-Puma-Rev 2 (03June, 2008) 3 2 6 2" xfId="5913"/>
    <cellStyle name="T_SUPOR2806-2_Du toan mau 11-2007_puma 16.1_BOQ-Puma-Rev 2 (03June, 2008) 3 2 7" xfId="7329"/>
    <cellStyle name="T_SUPOR2806-2_Du toan mau 11-2007_puma 16.1_BOQ-Puma-Rev 2 (03June, 2008) 3 3" xfId="20341"/>
    <cellStyle name="T_SUPOR2806-2_Du toan mau 11-2007_puma 16.1_BOQ-Puma-Rev 2 (03June, 2008) 3 3 2" xfId="37118"/>
    <cellStyle name="T_SUPOR2806-2_Du toan mau 11-2007_puma 16.1_BOQ-Puma-Rev 2 (03June, 2008) 3 3 2 2" xfId="8119"/>
    <cellStyle name="T_SUPOR2806-2_Du toan mau 11-2007_puma 16.1_BOQ-Puma-Rev 2 (03June, 2008) 3 3 3" xfId="10243"/>
    <cellStyle name="T_SUPOR2806-2_Du toan mau 11-2007_puma 16.1_BOQ-Puma-Rev 2 (03June, 2008) 3 3 3 2" xfId="26536"/>
    <cellStyle name="T_SUPOR2806-2_Du toan mau 11-2007_puma 16.1_BOQ-Puma-Rev 2 (03June, 2008) 3 3 4" xfId="32623"/>
    <cellStyle name="T_SUPOR2806-2_Du toan mau 11-2007_puma 16.1_BOQ-Puma-Rev 2 (03June, 2008) 3 3 4 2" xfId="26555"/>
    <cellStyle name="T_SUPOR2806-2_Du toan mau 11-2007_puma 16.1_BOQ-Puma-Rev 2 (03June, 2008) 3 3 5" xfId="32630"/>
    <cellStyle name="T_SUPOR2806-2_Du toan mau 11-2007_puma 16.1_BOQ-Puma-Rev 2 (03June, 2008) 3 3 5 2" xfId="32633"/>
    <cellStyle name="T_SUPOR2806-2_Du toan mau 11-2007_puma 16.1_BOQ-Puma-Rev 2 (03June, 2008) 3 3 6" xfId="21400"/>
    <cellStyle name="T_SUPOR2806-2_Du toan mau 11-2007_puma 16.1_BOQ-Puma-Rev 2 (03June, 2008) 3 3 6 2" xfId="32646"/>
    <cellStyle name="T_SUPOR2806-2_Du toan mau 11-2007_puma 16.1_BOQ-Puma-Rev 2 (03June, 2008) 3 3 7" xfId="32649"/>
    <cellStyle name="T_SUPOR2806-2_Du toan mau 11-2007_puma 16.1_BOQ-Puma-Rev 2 (03June, 2008) 3 4" xfId="40594"/>
    <cellStyle name="T_SUPOR2806-2_Du toan mau 11-2007_puma 16.1_BOQ-Puma-Rev 2 (03June, 2008) 3 4 2" xfId="40595"/>
    <cellStyle name="T_SUPOR2806-2_Du toan mau 11-2007_puma 16.1_BOQ-Puma-Rev 2 (03June, 2008) 3 5" xfId="40596"/>
    <cellStyle name="T_SUPOR2806-2_Du toan mau 11-2007_puma 16.1_BOQ-Puma-Rev 2 (03June, 2008) 3 5 2" xfId="40597"/>
    <cellStyle name="T_SUPOR2806-2_Du toan mau 11-2007_puma 16.1_BOQ-Puma-Rev 2 (03June, 2008) 3 6" xfId="23577"/>
    <cellStyle name="T_SUPOR2806-2_Du toan mau 11-2007_puma 16.1_BOQ-Puma-Rev 2 (03June, 2008) 3 6 2" xfId="40598"/>
    <cellStyle name="T_SUPOR2806-2_Du toan mau 11-2007_puma 16.1_BOQ-Puma-Rev 2 (03June, 2008) 3 7" xfId="28095"/>
    <cellStyle name="T_SUPOR2806-2_Du toan mau 11-2007_puma 16.1_BOQ-Puma-Rev 2 (03June, 2008) 3 7 2" xfId="28796"/>
    <cellStyle name="T_SUPOR2806-2_Du toan mau 11-2007_puma 16.1_BOQ-Puma-Rev 2 (03June, 2008) 3 8" xfId="40599"/>
    <cellStyle name="T_SUPOR2806-2_Du toan mau 11-2007_puma 16.1_BOQ-Puma-Rev 2 (03June, 2008) 3 8 2" xfId="28814"/>
    <cellStyle name="T_SUPOR2806-2_Du toan mau 11-2007_puma 16.1_BOQ-Puma-Rev 2 (03June, 2008) 4" xfId="40600"/>
    <cellStyle name="T_SUPOR2806-2_Du toan mau 11-2007_puma 16.1_BOQ-Puma-Rev 2 (03June, 2008) 4 2" xfId="40601"/>
    <cellStyle name="T_SUPOR2806-2_Du toan mau 11-2007_puma 16.1_BOQ-Puma-Rev 2 (03June, 2008) 4 2 2" xfId="40602"/>
    <cellStyle name="T_SUPOR2806-2_Du toan mau 11-2007_puma 16.1_BOQ-Puma-Rev 2 (03June, 2008) 4 3" xfId="20344"/>
    <cellStyle name="T_SUPOR2806-2_Du toan mau 11-2007_puma 16.1_BOQ-Puma-Rev 2 (03June, 2008) 4 3 2" xfId="40603"/>
    <cellStyle name="T_SUPOR2806-2_Du toan mau 11-2007_puma 16.1_BOQ-Puma-Rev 2 (03June, 2008) 4 4" xfId="40604"/>
    <cellStyle name="T_SUPOR2806-2_Du toan mau 11-2007_puma 16.1_BOQ-Puma-Rev 2 (03June, 2008) 4 4 2" xfId="40605"/>
    <cellStyle name="T_SUPOR2806-2_Du toan mau 11-2007_puma 16.1_BOQ-Puma-Rev 2 (03June, 2008) 4 5" xfId="40606"/>
    <cellStyle name="T_SUPOR2806-2_Du toan mau 11-2007_puma 16.1_BOQ-Puma-Rev 2 (03June, 2008) 4 5 2" xfId="39599"/>
    <cellStyle name="T_SUPOR2806-2_Du toan mau 11-2007_puma 16.1_BOQ-Puma-Rev 2 (03June, 2008) 4 6" xfId="23582"/>
    <cellStyle name="T_SUPOR2806-2_Du toan mau 11-2007_puma 16.1_BOQ-Puma-Rev 2 (03June, 2008) 4 6 2" xfId="39627"/>
    <cellStyle name="T_SUPOR2806-2_Du toan mau 11-2007_puma 16.1_BOQ-Puma-Rev 2 (03June, 2008) 4 7" xfId="28105"/>
    <cellStyle name="T_SUPOR2806-2_Du toan mau 11-2007_puma 16.1_BOQ-Puma-Rev 2 (03June, 2008) 5" xfId="40607"/>
    <cellStyle name="T_SUPOR2806-2_Du toan mau 11-2007_puma 16.1_BOQ-Puma-Rev 2 (03June, 2008) 5 2" xfId="40608"/>
    <cellStyle name="T_SUPOR2806-2_Du toan mau 11-2007_puma 16.1_BOQ-Puma-Rev 2 (03June, 2008) 5 2 2" xfId="36232"/>
    <cellStyle name="T_SUPOR2806-2_Du toan mau 11-2007_puma 16.1_BOQ-Puma-Rev 2 (03June, 2008) 5 3" xfId="20348"/>
    <cellStyle name="T_SUPOR2806-2_Du toan mau 11-2007_puma 16.1_BOQ-Puma-Rev 2 (03June, 2008) 5 3 2" xfId="40609"/>
    <cellStyle name="T_SUPOR2806-2_Du toan mau 11-2007_puma 16.1_BOQ-Puma-Rev 2 (03June, 2008) 5 4" xfId="40610"/>
    <cellStyle name="T_SUPOR2806-2_Du toan mau 11-2007_puma 16.1_BOQ-Puma-Rev 2 (03June, 2008) 5 4 2" xfId="40611"/>
    <cellStyle name="T_SUPOR2806-2_Du toan mau 11-2007_puma 16.1_BOQ-Puma-Rev 2 (03June, 2008) 5 5" xfId="40612"/>
    <cellStyle name="T_SUPOR2806-2_Du toan mau 11-2007_puma 16.1_BOQ-Puma-Rev 2 (03June, 2008) 5 5 2" xfId="40613"/>
    <cellStyle name="T_SUPOR2806-2_Du toan mau 11-2007_puma 16.1_BOQ-Puma-Rev 2 (03June, 2008) 5 6" xfId="1536"/>
    <cellStyle name="T_SUPOR2806-2_Du toan mau 11-2007_puma 16.1_BOQ-Puma-Rev 2 (03June, 2008) 5 6 2" xfId="40614"/>
    <cellStyle name="T_SUPOR2806-2_Du toan mau 11-2007_puma 16.1_BOQ-Puma-Rev 2 (03June, 2008) 5 7" xfId="1965"/>
    <cellStyle name="T_SUPOR2806-2_Du toan mau 11-2007_puma 16.1_BOQ-Puma-Rev 2 (03June, 2008) 6" xfId="24404"/>
    <cellStyle name="T_SUPOR2806-2_Du toan mau 11-2007_puma 16.1_BOQ-Puma-Rev 2 (03June, 2008) 6 2" xfId="24406"/>
    <cellStyle name="T_SUPOR2806-2_Du toan mau 11-2007_puma 16.1_BOQ-Puma-Rev 2 (03June, 2008) 6 2 2" xfId="32385"/>
    <cellStyle name="T_SUPOR2806-2_Du toan mau 11-2007_puma 16.1_BOQ-Puma-Rev 2 (03June, 2008) 6 3" xfId="20351"/>
    <cellStyle name="T_SUPOR2806-2_Du toan mau 11-2007_puma 16.1_BOQ-Puma-Rev 2 (03June, 2008) 6 3 2" xfId="32402"/>
    <cellStyle name="T_SUPOR2806-2_Du toan mau 11-2007_puma 16.1_BOQ-Puma-Rev 2 (03June, 2008) 6 4" xfId="40615"/>
    <cellStyle name="T_SUPOR2806-2_Du toan mau 11-2007_puma 16.1_BOQ-Puma-Rev 2 (03June, 2008) 6 4 2" xfId="8462"/>
    <cellStyle name="T_SUPOR2806-2_Du toan mau 11-2007_puma 16.1_BOQ-Puma-Rev 2 (03June, 2008) 6 5" xfId="40616"/>
    <cellStyle name="T_SUPOR2806-2_Du toan mau 11-2007_puma 16.1_BOQ-Puma-Rev 2 (03June, 2008) 6 5 2" xfId="40617"/>
    <cellStyle name="T_SUPOR2806-2_Du toan mau 11-2007_puma 16.1_BOQ-Puma-Rev 2 (03June, 2008) 6 6" xfId="36306"/>
    <cellStyle name="T_SUPOR2806-2_Du toan mau 11-2007_puma 16.1_BOQ-Puma-Rev 2 (03June, 2008) 6 6 2" xfId="40618"/>
    <cellStyle name="T_SUPOR2806-2_Du toan mau 11-2007_puma 16.1_BOQ-Puma-Rev 2 (03June, 2008) 6 7" xfId="40619"/>
    <cellStyle name="T_SUPOR2806-2_Du toan mau 11-2007_puma 16.1_BOQ-Puma-Rev 2 (03June, 2008) 7" xfId="24410"/>
    <cellStyle name="T_SUPOR2806-2_Du toan mau 11-2007_puma 16.1_BOQ-Puma-Rev 2 (03June, 2008) 7 2" xfId="24414"/>
    <cellStyle name="T_SUPOR2806-2_Du toan mau 11-2007_puma 16.1_BOQ-Puma-Rev 2 (03June, 2008) 8" xfId="24419"/>
    <cellStyle name="T_SUPOR2806-2_Du toan mau 11-2007_puma 16.1_BOQ-Puma-Rev 2 (03June, 2008) 8 2" xfId="7433"/>
    <cellStyle name="T_SUPOR2806-2_Du toan mau 11-2007_puma 16.1_BOQ-Puma-Rev 2 (03June, 2008) 9" xfId="12249"/>
    <cellStyle name="T_SUPOR2806-2_Du toan mau 11-2007_puma 16.1_BOQ-Puma-Rev 2 (03June, 2008) 9 2" xfId="24423"/>
    <cellStyle name="T_SUPOR2806-2_Du toan mau 11-2007_puma 16.1_BOQ-Puma-Rev 2 (04June, 2008)" xfId="21855"/>
    <cellStyle name="T_SUPOR2806-2_Du toan mau 11-2007_puma 16.1_BOQ-Puma-Rev 2 (04June, 2008) 10" xfId="5140"/>
    <cellStyle name="T_SUPOR2806-2_Du toan mau 11-2007_puma 16.1_BOQ-Puma-Rev 2 (04June, 2008) 10 2" xfId="40620"/>
    <cellStyle name="T_SUPOR2806-2_Du toan mau 11-2007_puma 16.1_BOQ-Puma-Rev 2 (04June, 2008) 11" xfId="40621"/>
    <cellStyle name="T_SUPOR2806-2_Du toan mau 11-2007_puma 16.1_BOQ-Puma-Rev 2 (04June, 2008) 11 2" xfId="40622"/>
    <cellStyle name="T_SUPOR2806-2_Du toan mau 11-2007_puma 16.1_BOQ-Puma-Rev 2 (04June, 2008) 2" xfId="40623"/>
    <cellStyle name="T_SUPOR2806-2_Du toan mau 11-2007_puma 16.1_BOQ-Puma-Rev 2 (04June, 2008) 2 2" xfId="40624"/>
    <cellStyle name="T_SUPOR2806-2_Du toan mau 11-2007_puma 16.1_BOQ-Puma-Rev 2 (04June, 2008) 2 2 2" xfId="2216"/>
    <cellStyle name="T_SUPOR2806-2_Du toan mau 11-2007_puma 16.1_BOQ-Puma-Rev 2 (04June, 2008) 2 2 2 2" xfId="18090"/>
    <cellStyle name="T_SUPOR2806-2_Du toan mau 11-2007_puma 16.1_BOQ-Puma-Rev 2 (04June, 2008) 2 2 3" xfId="10521"/>
    <cellStyle name="T_SUPOR2806-2_Du toan mau 11-2007_puma 16.1_BOQ-Puma-Rev 2 (04June, 2008) 2 2 3 2" xfId="18093"/>
    <cellStyle name="T_SUPOR2806-2_Du toan mau 11-2007_puma 16.1_BOQ-Puma-Rev 2 (04June, 2008) 2 2 4" xfId="18097"/>
    <cellStyle name="T_SUPOR2806-2_Du toan mau 11-2007_puma 16.1_BOQ-Puma-Rev 2 (04June, 2008) 2 2 4 2" xfId="18101"/>
    <cellStyle name="T_SUPOR2806-2_Du toan mau 11-2007_puma 16.1_BOQ-Puma-Rev 2 (04June, 2008) 2 2 5" xfId="4899"/>
    <cellStyle name="T_SUPOR2806-2_Du toan mau 11-2007_puma 16.1_BOQ-Puma-Rev 2 (04June, 2008) 2 2 5 2" xfId="33904"/>
    <cellStyle name="T_SUPOR2806-2_Du toan mau 11-2007_puma 16.1_BOQ-Puma-Rev 2 (04June, 2008) 2 2 6" xfId="28317"/>
    <cellStyle name="T_SUPOR2806-2_Du toan mau 11-2007_puma 16.1_BOQ-Puma-Rev 2 (04June, 2008) 2 2 6 2" xfId="40625"/>
    <cellStyle name="T_SUPOR2806-2_Du toan mau 11-2007_puma 16.1_BOQ-Puma-Rev 2 (04June, 2008) 2 2 7" xfId="28321"/>
    <cellStyle name="T_SUPOR2806-2_Du toan mau 11-2007_puma 16.1_BOQ-Puma-Rev 2 (04June, 2008) 2 3" xfId="10888"/>
    <cellStyle name="T_SUPOR2806-2_Du toan mau 11-2007_puma 16.1_BOQ-Puma-Rev 2 (04June, 2008) 2 3 2" xfId="10893"/>
    <cellStyle name="T_SUPOR2806-2_Du toan mau 11-2007_puma 16.1_BOQ-Puma-Rev 2 (04June, 2008) 2 3 2 2" xfId="18122"/>
    <cellStyle name="T_SUPOR2806-2_Du toan mau 11-2007_puma 16.1_BOQ-Puma-Rev 2 (04June, 2008) 2 3 3" xfId="10476"/>
    <cellStyle name="T_SUPOR2806-2_Du toan mau 11-2007_puma 16.1_BOQ-Puma-Rev 2 (04June, 2008) 2 3 3 2" xfId="34364"/>
    <cellStyle name="T_SUPOR2806-2_Du toan mau 11-2007_puma 16.1_BOQ-Puma-Rev 2 (04June, 2008) 2 3 4" xfId="25850"/>
    <cellStyle name="T_SUPOR2806-2_Du toan mau 11-2007_puma 16.1_BOQ-Puma-Rev 2 (04June, 2008) 2 3 4 2" xfId="3568"/>
    <cellStyle name="T_SUPOR2806-2_Du toan mau 11-2007_puma 16.1_BOQ-Puma-Rev 2 (04June, 2008) 2 3 5" xfId="34389"/>
    <cellStyle name="T_SUPOR2806-2_Du toan mau 11-2007_puma 16.1_BOQ-Puma-Rev 2 (04June, 2008) 2 3 5 2" xfId="7142"/>
    <cellStyle name="T_SUPOR2806-2_Du toan mau 11-2007_puma 16.1_BOQ-Puma-Rev 2 (04June, 2008) 2 3 6" xfId="28341"/>
    <cellStyle name="T_SUPOR2806-2_Du toan mau 11-2007_puma 16.1_BOQ-Puma-Rev 2 (04June, 2008) 2 3 6 2" xfId="14122"/>
    <cellStyle name="T_SUPOR2806-2_Du toan mau 11-2007_puma 16.1_BOQ-Puma-Rev 2 (04June, 2008) 2 3 7" xfId="31274"/>
    <cellStyle name="T_SUPOR2806-2_Du toan mau 11-2007_puma 16.1_BOQ-Puma-Rev 2 (04June, 2008) 2 4" xfId="40626"/>
    <cellStyle name="T_SUPOR2806-2_Du toan mau 11-2007_puma 16.1_BOQ-Puma-Rev 2 (04June, 2008) 2 4 2" xfId="10897"/>
    <cellStyle name="T_SUPOR2806-2_Du toan mau 11-2007_puma 16.1_BOQ-Puma-Rev 2 (04June, 2008) 2 5" xfId="40627"/>
    <cellStyle name="T_SUPOR2806-2_Du toan mau 11-2007_puma 16.1_BOQ-Puma-Rev 2 (04June, 2008) 2 5 2" xfId="18161"/>
    <cellStyle name="T_SUPOR2806-2_Du toan mau 11-2007_puma 16.1_BOQ-Puma-Rev 2 (04June, 2008) 2 6" xfId="19166"/>
    <cellStyle name="T_SUPOR2806-2_Du toan mau 11-2007_puma 16.1_BOQ-Puma-Rev 2 (04June, 2008) 2 6 2" xfId="19169"/>
    <cellStyle name="T_SUPOR2806-2_Du toan mau 11-2007_puma 16.1_BOQ-Puma-Rev 2 (04June, 2008) 2 7" xfId="355"/>
    <cellStyle name="T_SUPOR2806-2_Du toan mau 11-2007_puma 16.1_BOQ-Puma-Rev 2 (04June, 2008) 2 7 2" xfId="19184"/>
    <cellStyle name="T_SUPOR2806-2_Du toan mau 11-2007_puma 16.1_BOQ-Puma-Rev 2 (04June, 2008) 2 8" xfId="19205"/>
    <cellStyle name="T_SUPOR2806-2_Du toan mau 11-2007_puma 16.1_BOQ-Puma-Rev 2 (04June, 2008) 2 8 2" xfId="19207"/>
    <cellStyle name="T_SUPOR2806-2_Du toan mau 11-2007_puma 16.1_BOQ-Puma-Rev 2 (04June, 2008) 3" xfId="40628"/>
    <cellStyle name="T_SUPOR2806-2_Du toan mau 11-2007_puma 16.1_BOQ-Puma-Rev 2 (04June, 2008) 3 2" xfId="40629"/>
    <cellStyle name="T_SUPOR2806-2_Du toan mau 11-2007_puma 16.1_BOQ-Puma-Rev 2 (04June, 2008) 3 2 2" xfId="40630"/>
    <cellStyle name="T_SUPOR2806-2_Du toan mau 11-2007_puma 16.1_BOQ-Puma-Rev 2 (04June, 2008) 3 2 2 2" xfId="40631"/>
    <cellStyle name="T_SUPOR2806-2_Du toan mau 11-2007_puma 16.1_BOQ-Puma-Rev 2 (04June, 2008) 3 2 3" xfId="40632"/>
    <cellStyle name="T_SUPOR2806-2_Du toan mau 11-2007_puma 16.1_BOQ-Puma-Rev 2 (04June, 2008) 3 2 3 2" xfId="31086"/>
    <cellStyle name="T_SUPOR2806-2_Du toan mau 11-2007_puma 16.1_BOQ-Puma-Rev 2 (04June, 2008) 3 2 4" xfId="40633"/>
    <cellStyle name="T_SUPOR2806-2_Du toan mau 11-2007_puma 16.1_BOQ-Puma-Rev 2 (04June, 2008) 3 2 4 2" xfId="31100"/>
    <cellStyle name="T_SUPOR2806-2_Du toan mau 11-2007_puma 16.1_BOQ-Puma-Rev 2 (04June, 2008) 3 2 5" xfId="19330"/>
    <cellStyle name="T_SUPOR2806-2_Du toan mau 11-2007_puma 16.1_BOQ-Puma-Rev 2 (04June, 2008) 3 2 5 2" xfId="40634"/>
    <cellStyle name="T_SUPOR2806-2_Du toan mau 11-2007_puma 16.1_BOQ-Puma-Rev 2 (04June, 2008) 3 2 6" xfId="40635"/>
    <cellStyle name="T_SUPOR2806-2_Du toan mau 11-2007_puma 16.1_BOQ-Puma-Rev 2 (04June, 2008) 3 2 6 2" xfId="216"/>
    <cellStyle name="T_SUPOR2806-2_Du toan mau 11-2007_puma 16.1_BOQ-Puma-Rev 2 (04June, 2008) 3 2 7" xfId="31297"/>
    <cellStyle name="T_SUPOR2806-2_Du toan mau 11-2007_puma 16.1_BOQ-Puma-Rev 2 (04June, 2008) 3 3" xfId="40636"/>
    <cellStyle name="T_SUPOR2806-2_Du toan mau 11-2007_puma 16.1_BOQ-Puma-Rev 2 (04June, 2008) 3 3 2" xfId="40637"/>
    <cellStyle name="T_SUPOR2806-2_Du toan mau 11-2007_puma 16.1_BOQ-Puma-Rev 2 (04June, 2008) 3 3 2 2" xfId="40638"/>
    <cellStyle name="T_SUPOR2806-2_Du toan mau 11-2007_puma 16.1_BOQ-Puma-Rev 2 (04June, 2008) 3 3 3" xfId="40639"/>
    <cellStyle name="T_SUPOR2806-2_Du toan mau 11-2007_puma 16.1_BOQ-Puma-Rev 2 (04June, 2008) 3 3 3 2" xfId="40640"/>
    <cellStyle name="T_SUPOR2806-2_Du toan mau 11-2007_puma 16.1_BOQ-Puma-Rev 2 (04June, 2008) 3 3 4" xfId="40641"/>
    <cellStyle name="T_SUPOR2806-2_Du toan mau 11-2007_puma 16.1_BOQ-Puma-Rev 2 (04June, 2008) 3 3 4 2" xfId="40642"/>
    <cellStyle name="T_SUPOR2806-2_Du toan mau 11-2007_puma 16.1_BOQ-Puma-Rev 2 (04June, 2008) 3 3 5" xfId="9716"/>
    <cellStyle name="T_SUPOR2806-2_Du toan mau 11-2007_puma 16.1_BOQ-Puma-Rev 2 (04June, 2008) 3 3 5 2" xfId="30704"/>
    <cellStyle name="T_SUPOR2806-2_Du toan mau 11-2007_puma 16.1_BOQ-Puma-Rev 2 (04June, 2008) 3 3 6" xfId="40643"/>
    <cellStyle name="T_SUPOR2806-2_Du toan mau 11-2007_puma 16.1_BOQ-Puma-Rev 2 (04June, 2008) 3 3 6 2" xfId="5073"/>
    <cellStyle name="T_SUPOR2806-2_Du toan mau 11-2007_puma 16.1_BOQ-Puma-Rev 2 (04June, 2008) 3 3 7" xfId="5205"/>
    <cellStyle name="T_SUPOR2806-2_Du toan mau 11-2007_puma 16.1_BOQ-Puma-Rev 2 (04June, 2008) 3 4" xfId="40644"/>
    <cellStyle name="T_SUPOR2806-2_Du toan mau 11-2007_puma 16.1_BOQ-Puma-Rev 2 (04June, 2008) 3 4 2" xfId="10922"/>
    <cellStyle name="T_SUPOR2806-2_Du toan mau 11-2007_puma 16.1_BOQ-Puma-Rev 2 (04June, 2008) 3 5" xfId="40645"/>
    <cellStyle name="T_SUPOR2806-2_Du toan mau 11-2007_puma 16.1_BOQ-Puma-Rev 2 (04June, 2008) 3 5 2" xfId="21674"/>
    <cellStyle name="T_SUPOR2806-2_Du toan mau 11-2007_puma 16.1_BOQ-Puma-Rev 2 (04June, 2008) 3 6" xfId="19221"/>
    <cellStyle name="T_SUPOR2806-2_Du toan mau 11-2007_puma 16.1_BOQ-Puma-Rev 2 (04June, 2008) 3 6 2" xfId="1760"/>
    <cellStyle name="T_SUPOR2806-2_Du toan mau 11-2007_puma 16.1_BOQ-Puma-Rev 2 (04June, 2008) 3 7" xfId="7425"/>
    <cellStyle name="T_SUPOR2806-2_Du toan mau 11-2007_puma 16.1_BOQ-Puma-Rev 2 (04June, 2008) 3 7 2" xfId="19225"/>
    <cellStyle name="T_SUPOR2806-2_Du toan mau 11-2007_puma 16.1_BOQ-Puma-Rev 2 (04June, 2008) 3 8" xfId="19231"/>
    <cellStyle name="T_SUPOR2806-2_Du toan mau 11-2007_puma 16.1_BOQ-Puma-Rev 2 (04June, 2008) 3 8 2" xfId="19234"/>
    <cellStyle name="T_SUPOR2806-2_Du toan mau 11-2007_puma 16.1_BOQ-Puma-Rev 2 (04June, 2008) 4" xfId="34765"/>
    <cellStyle name="T_SUPOR2806-2_Du toan mau 11-2007_puma 16.1_BOQ-Puma-Rev 2 (04June, 2008) 4 2" xfId="40646"/>
    <cellStyle name="T_SUPOR2806-2_Du toan mau 11-2007_puma 16.1_BOQ-Puma-Rev 2 (04June, 2008) 4 2 2" xfId="26895"/>
    <cellStyle name="T_SUPOR2806-2_Du toan mau 11-2007_puma 16.1_BOQ-Puma-Rev 2 (04June, 2008) 4 3" xfId="40647"/>
    <cellStyle name="T_SUPOR2806-2_Du toan mau 11-2007_puma 16.1_BOQ-Puma-Rev 2 (04June, 2008) 4 3 2" xfId="26171"/>
    <cellStyle name="T_SUPOR2806-2_Du toan mau 11-2007_puma 16.1_BOQ-Puma-Rev 2 (04June, 2008) 4 4" xfId="40648"/>
    <cellStyle name="T_SUPOR2806-2_Du toan mau 11-2007_puma 16.1_BOQ-Puma-Rev 2 (04June, 2008) 4 4 2" xfId="20114"/>
    <cellStyle name="T_SUPOR2806-2_Du toan mau 11-2007_puma 16.1_BOQ-Puma-Rev 2 (04June, 2008) 4 5" xfId="40649"/>
    <cellStyle name="T_SUPOR2806-2_Du toan mau 11-2007_puma 16.1_BOQ-Puma-Rev 2 (04June, 2008) 4 5 2" xfId="21725"/>
    <cellStyle name="T_SUPOR2806-2_Du toan mau 11-2007_puma 16.1_BOQ-Puma-Rev 2 (04June, 2008) 4 6" xfId="19239"/>
    <cellStyle name="T_SUPOR2806-2_Du toan mau 11-2007_puma 16.1_BOQ-Puma-Rev 2 (04June, 2008) 4 6 2" xfId="19243"/>
    <cellStyle name="T_SUPOR2806-2_Du toan mau 11-2007_puma 16.1_BOQ-Puma-Rev 2 (04June, 2008) 4 7" xfId="5043"/>
    <cellStyle name="T_SUPOR2806-2_Du toan mau 11-2007_puma 16.1_BOQ-Puma-Rev 2 (04June, 2008) 5" xfId="40650"/>
    <cellStyle name="T_SUPOR2806-2_Du toan mau 11-2007_puma 16.1_BOQ-Puma-Rev 2 (04June, 2008) 5 2" xfId="40651"/>
    <cellStyle name="T_SUPOR2806-2_Du toan mau 11-2007_puma 16.1_BOQ-Puma-Rev 2 (04June, 2008) 5 2 2" xfId="4838"/>
    <cellStyle name="T_SUPOR2806-2_Du toan mau 11-2007_puma 16.1_BOQ-Puma-Rev 2 (04June, 2008) 5 3" xfId="40652"/>
    <cellStyle name="T_SUPOR2806-2_Du toan mau 11-2007_puma 16.1_BOQ-Puma-Rev 2 (04June, 2008) 5 3 2" xfId="9192"/>
    <cellStyle name="T_SUPOR2806-2_Du toan mau 11-2007_puma 16.1_BOQ-Puma-Rev 2 (04June, 2008) 5 4" xfId="40653"/>
    <cellStyle name="T_SUPOR2806-2_Du toan mau 11-2007_puma 16.1_BOQ-Puma-Rev 2 (04June, 2008) 5 4 2" xfId="36415"/>
    <cellStyle name="T_SUPOR2806-2_Du toan mau 11-2007_puma 16.1_BOQ-Puma-Rev 2 (04June, 2008) 5 5" xfId="33792"/>
    <cellStyle name="T_SUPOR2806-2_Du toan mau 11-2007_puma 16.1_BOQ-Puma-Rev 2 (04June, 2008) 5 5 2" xfId="33795"/>
    <cellStyle name="T_SUPOR2806-2_Du toan mau 11-2007_puma 16.1_BOQ-Puma-Rev 2 (04June, 2008) 5 6" xfId="19260"/>
    <cellStyle name="T_SUPOR2806-2_Du toan mau 11-2007_puma 16.1_BOQ-Puma-Rev 2 (04June, 2008) 5 6 2" xfId="19263"/>
    <cellStyle name="T_SUPOR2806-2_Du toan mau 11-2007_puma 16.1_BOQ-Puma-Rev 2 (04June, 2008) 5 7" xfId="1219"/>
    <cellStyle name="T_SUPOR2806-2_Du toan mau 11-2007_puma 16.1_BOQ-Puma-Rev 2 (04June, 2008) 6" xfId="7814"/>
    <cellStyle name="T_SUPOR2806-2_Du toan mau 11-2007_puma 16.1_BOQ-Puma-Rev 2 (04June, 2008) 6 2" xfId="40654"/>
    <cellStyle name="T_SUPOR2806-2_Du toan mau 11-2007_puma 16.1_BOQ-Puma-Rev 2 (04June, 2008) 6 2 2" xfId="3243"/>
    <cellStyle name="T_SUPOR2806-2_Du toan mau 11-2007_puma 16.1_BOQ-Puma-Rev 2 (04June, 2008) 6 3" xfId="40655"/>
    <cellStyle name="T_SUPOR2806-2_Du toan mau 11-2007_puma 16.1_BOQ-Puma-Rev 2 (04June, 2008) 6 3 2" xfId="3659"/>
    <cellStyle name="T_SUPOR2806-2_Du toan mau 11-2007_puma 16.1_BOQ-Puma-Rev 2 (04June, 2008) 6 4" xfId="40656"/>
    <cellStyle name="T_SUPOR2806-2_Du toan mau 11-2007_puma 16.1_BOQ-Puma-Rev 2 (04June, 2008) 6 4 2" xfId="40657"/>
    <cellStyle name="T_SUPOR2806-2_Du toan mau 11-2007_puma 16.1_BOQ-Puma-Rev 2 (04June, 2008) 6 5" xfId="33797"/>
    <cellStyle name="T_SUPOR2806-2_Du toan mau 11-2007_puma 16.1_BOQ-Puma-Rev 2 (04June, 2008) 6 5 2" xfId="48"/>
    <cellStyle name="T_SUPOR2806-2_Du toan mau 11-2007_puma 16.1_BOQ-Puma-Rev 2 (04June, 2008) 6 6" xfId="19296"/>
    <cellStyle name="T_SUPOR2806-2_Du toan mau 11-2007_puma 16.1_BOQ-Puma-Rev 2 (04June, 2008) 6 6 2" xfId="32737"/>
    <cellStyle name="T_SUPOR2806-2_Du toan mau 11-2007_puma 16.1_BOQ-Puma-Rev 2 (04June, 2008) 6 7" xfId="33800"/>
    <cellStyle name="T_SUPOR2806-2_Du toan mau 11-2007_puma 16.1_BOQ-Puma-Rev 2 (04June, 2008) 7" xfId="40658"/>
    <cellStyle name="T_SUPOR2806-2_Du toan mau 11-2007_puma 16.1_BOQ-Puma-Rev 2 (04June, 2008) 7 2" xfId="2124"/>
    <cellStyle name="T_SUPOR2806-2_Du toan mau 11-2007_puma 16.1_BOQ-Puma-Rev 2 (04June, 2008) 8" xfId="40659"/>
    <cellStyle name="T_SUPOR2806-2_Du toan mau 11-2007_puma 16.1_BOQ-Puma-Rev 2 (04June, 2008) 8 2" xfId="7830"/>
    <cellStyle name="T_SUPOR2806-2_Du toan mau 11-2007_puma 16.1_BOQ-Puma-Rev 2 (04June, 2008) 9" xfId="39806"/>
    <cellStyle name="T_SUPOR2806-2_Du toan mau 11-2007_puma 16.1_BOQ-Puma-Rev 2 (04June, 2008) 9 2" xfId="2353"/>
    <cellStyle name="T_SUPOR2806-2_Du toan mau 11-2007_puma 16.1_BOQ-Puma-Rev 3" xfId="38317"/>
    <cellStyle name="T_SUPOR2806-2_Du toan mau 11-2007_puma 16.1_BOQ-Puma-Rev 3 10" xfId="40660"/>
    <cellStyle name="T_SUPOR2806-2_Du toan mau 11-2007_puma 16.1_BOQ-Puma-Rev 3 10 2" xfId="14667"/>
    <cellStyle name="T_SUPOR2806-2_Du toan mau 11-2007_puma 16.1_BOQ-Puma-Rev 3 11" xfId="40661"/>
    <cellStyle name="T_SUPOR2806-2_Du toan mau 11-2007_puma 16.1_BOQ-Puma-Rev 3 11 2" xfId="21268"/>
    <cellStyle name="T_SUPOR2806-2_Du toan mau 11-2007_puma 16.1_BOQ-Puma-Rev 3 2" xfId="38319"/>
    <cellStyle name="T_SUPOR2806-2_Du toan mau 11-2007_puma 16.1_BOQ-Puma-Rev 3 2 2" xfId="40662"/>
    <cellStyle name="T_SUPOR2806-2_Du toan mau 11-2007_puma 16.1_BOQ-Puma-Rev 3 2 2 2" xfId="40663"/>
    <cellStyle name="T_SUPOR2806-2_Du toan mau 11-2007_puma 16.1_BOQ-Puma-Rev 3 2 2 2 2" xfId="40664"/>
    <cellStyle name="T_SUPOR2806-2_Du toan mau 11-2007_puma 16.1_BOQ-Puma-Rev 3 2 2 3" xfId="40665"/>
    <cellStyle name="T_SUPOR2806-2_Du toan mau 11-2007_puma 16.1_BOQ-Puma-Rev 3 2 2 3 2" xfId="40666"/>
    <cellStyle name="T_SUPOR2806-2_Du toan mau 11-2007_puma 16.1_BOQ-Puma-Rev 3 2 2 4" xfId="40667"/>
    <cellStyle name="T_SUPOR2806-2_Du toan mau 11-2007_puma 16.1_BOQ-Puma-Rev 3 2 2 4 2" xfId="40668"/>
    <cellStyle name="T_SUPOR2806-2_Du toan mau 11-2007_puma 16.1_BOQ-Puma-Rev 3 2 2 5" xfId="40669"/>
    <cellStyle name="T_SUPOR2806-2_Du toan mau 11-2007_puma 16.1_BOQ-Puma-Rev 3 2 2 5 2" xfId="40670"/>
    <cellStyle name="T_SUPOR2806-2_Du toan mau 11-2007_puma 16.1_BOQ-Puma-Rev 3 2 2 6" xfId="13446"/>
    <cellStyle name="T_SUPOR2806-2_Du toan mau 11-2007_puma 16.1_BOQ-Puma-Rev 3 2 2 6 2" xfId="35327"/>
    <cellStyle name="T_SUPOR2806-2_Du toan mau 11-2007_puma 16.1_BOQ-Puma-Rev 3 2 2 7" xfId="40671"/>
    <cellStyle name="T_SUPOR2806-2_Du toan mau 11-2007_puma 16.1_BOQ-Puma-Rev 3 2 3" xfId="40672"/>
    <cellStyle name="T_SUPOR2806-2_Du toan mau 11-2007_puma 16.1_BOQ-Puma-Rev 3 2 3 2" xfId="40673"/>
    <cellStyle name="T_SUPOR2806-2_Du toan mau 11-2007_puma 16.1_BOQ-Puma-Rev 3 2 3 2 2" xfId="40674"/>
    <cellStyle name="T_SUPOR2806-2_Du toan mau 11-2007_puma 16.1_BOQ-Puma-Rev 3 2 3 3" xfId="40675"/>
    <cellStyle name="T_SUPOR2806-2_Du toan mau 11-2007_puma 16.1_BOQ-Puma-Rev 3 2 3 3 2" xfId="40676"/>
    <cellStyle name="T_SUPOR2806-2_Du toan mau 11-2007_puma 16.1_BOQ-Puma-Rev 3 2 3 4" xfId="40677"/>
    <cellStyle name="T_SUPOR2806-2_Du toan mau 11-2007_puma 16.1_BOQ-Puma-Rev 3 2 3 4 2" xfId="40678"/>
    <cellStyle name="T_SUPOR2806-2_Du toan mau 11-2007_puma 16.1_BOQ-Puma-Rev 3 2 3 5" xfId="40679"/>
    <cellStyle name="T_SUPOR2806-2_Du toan mau 11-2007_puma 16.1_BOQ-Puma-Rev 3 2 3 5 2" xfId="40680"/>
    <cellStyle name="T_SUPOR2806-2_Du toan mau 11-2007_puma 16.1_BOQ-Puma-Rev 3 2 3 6" xfId="13451"/>
    <cellStyle name="T_SUPOR2806-2_Du toan mau 11-2007_puma 16.1_BOQ-Puma-Rev 3 2 3 6 2" xfId="40681"/>
    <cellStyle name="T_SUPOR2806-2_Du toan mau 11-2007_puma 16.1_BOQ-Puma-Rev 3 2 3 7" xfId="40682"/>
    <cellStyle name="T_SUPOR2806-2_Du toan mau 11-2007_puma 16.1_BOQ-Puma-Rev 3 2 4" xfId="40683"/>
    <cellStyle name="T_SUPOR2806-2_Du toan mau 11-2007_puma 16.1_BOQ-Puma-Rev 3 2 4 2" xfId="40684"/>
    <cellStyle name="T_SUPOR2806-2_Du toan mau 11-2007_puma 16.1_BOQ-Puma-Rev 3 2 5" xfId="36598"/>
    <cellStyle name="T_SUPOR2806-2_Du toan mau 11-2007_puma 16.1_BOQ-Puma-Rev 3 2 5 2" xfId="40685"/>
    <cellStyle name="T_SUPOR2806-2_Du toan mau 11-2007_puma 16.1_BOQ-Puma-Rev 3 2 6" xfId="467"/>
    <cellStyle name="T_SUPOR2806-2_Du toan mau 11-2007_puma 16.1_BOQ-Puma-Rev 3 2 6 2" xfId="7461"/>
    <cellStyle name="T_SUPOR2806-2_Du toan mau 11-2007_puma 16.1_BOQ-Puma-Rev 3 2 7" xfId="494"/>
    <cellStyle name="T_SUPOR2806-2_Du toan mau 11-2007_puma 16.1_BOQ-Puma-Rev 3 2 7 2" xfId="3059"/>
    <cellStyle name="T_SUPOR2806-2_Du toan mau 11-2007_puma 16.1_BOQ-Puma-Rev 3 2 8" xfId="508"/>
    <cellStyle name="T_SUPOR2806-2_Du toan mau 11-2007_puma 16.1_BOQ-Puma-Rev 3 2 8 2" xfId="6902"/>
    <cellStyle name="T_SUPOR2806-2_Du toan mau 11-2007_puma 16.1_BOQ-Puma-Rev 3 3" xfId="2823"/>
    <cellStyle name="T_SUPOR2806-2_Du toan mau 11-2007_puma 16.1_BOQ-Puma-Rev 3 3 2" xfId="16671"/>
    <cellStyle name="T_SUPOR2806-2_Du toan mau 11-2007_puma 16.1_BOQ-Puma-Rev 3 3 2 2" xfId="11642"/>
    <cellStyle name="T_SUPOR2806-2_Du toan mau 11-2007_puma 16.1_BOQ-Puma-Rev 3 3 2 2 2" xfId="11647"/>
    <cellStyle name="T_SUPOR2806-2_Du toan mau 11-2007_puma 16.1_BOQ-Puma-Rev 3 3 2 3" xfId="40686"/>
    <cellStyle name="T_SUPOR2806-2_Du toan mau 11-2007_puma 16.1_BOQ-Puma-Rev 3 3 2 3 2" xfId="40687"/>
    <cellStyle name="T_SUPOR2806-2_Du toan mau 11-2007_puma 16.1_BOQ-Puma-Rev 3 3 2 4" xfId="40688"/>
    <cellStyle name="T_SUPOR2806-2_Du toan mau 11-2007_puma 16.1_BOQ-Puma-Rev 3 3 2 4 2" xfId="40689"/>
    <cellStyle name="T_SUPOR2806-2_Du toan mau 11-2007_puma 16.1_BOQ-Puma-Rev 3 3 2 5" xfId="32928"/>
    <cellStyle name="T_SUPOR2806-2_Du toan mau 11-2007_puma 16.1_BOQ-Puma-Rev 3 3 2 5 2" xfId="40690"/>
    <cellStyle name="T_SUPOR2806-2_Du toan mau 11-2007_puma 16.1_BOQ-Puma-Rev 3 3 2 6" xfId="11662"/>
    <cellStyle name="T_SUPOR2806-2_Du toan mau 11-2007_puma 16.1_BOQ-Puma-Rev 3 3 2 6 2" xfId="40691"/>
    <cellStyle name="T_SUPOR2806-2_Du toan mau 11-2007_puma 16.1_BOQ-Puma-Rev 3 3 2 7" xfId="32127"/>
    <cellStyle name="T_SUPOR2806-2_Du toan mau 11-2007_puma 16.1_BOQ-Puma-Rev 3 3 3" xfId="16673"/>
    <cellStyle name="T_SUPOR2806-2_Du toan mau 11-2007_puma 16.1_BOQ-Puma-Rev 3 3 3 2" xfId="16675"/>
    <cellStyle name="T_SUPOR2806-2_Du toan mau 11-2007_puma 16.1_BOQ-Puma-Rev 3 3 3 2 2" xfId="40692"/>
    <cellStyle name="T_SUPOR2806-2_Du toan mau 11-2007_puma 16.1_BOQ-Puma-Rev 3 3 3 3" xfId="40693"/>
    <cellStyle name="T_SUPOR2806-2_Du toan mau 11-2007_puma 16.1_BOQ-Puma-Rev 3 3 3 3 2" xfId="40694"/>
    <cellStyle name="T_SUPOR2806-2_Du toan mau 11-2007_puma 16.1_BOQ-Puma-Rev 3 3 3 4" xfId="40695"/>
    <cellStyle name="T_SUPOR2806-2_Du toan mau 11-2007_puma 16.1_BOQ-Puma-Rev 3 3 3 4 2" xfId="40696"/>
    <cellStyle name="T_SUPOR2806-2_Du toan mau 11-2007_puma 16.1_BOQ-Puma-Rev 3 3 3 5" xfId="32930"/>
    <cellStyle name="T_SUPOR2806-2_Du toan mau 11-2007_puma 16.1_BOQ-Puma-Rev 3 3 3 5 2" xfId="40697"/>
    <cellStyle name="T_SUPOR2806-2_Du toan mau 11-2007_puma 16.1_BOQ-Puma-Rev 3 3 3 6" xfId="14421"/>
    <cellStyle name="T_SUPOR2806-2_Du toan mau 11-2007_puma 16.1_BOQ-Puma-Rev 3 3 3 6 2" xfId="40698"/>
    <cellStyle name="T_SUPOR2806-2_Du toan mau 11-2007_puma 16.1_BOQ-Puma-Rev 3 3 3 7" xfId="36206"/>
    <cellStyle name="T_SUPOR2806-2_Du toan mau 11-2007_puma 16.1_BOQ-Puma-Rev 3 3 4" xfId="3645"/>
    <cellStyle name="T_SUPOR2806-2_Du toan mau 11-2007_puma 16.1_BOQ-Puma-Rev 3 3 4 2" xfId="769"/>
    <cellStyle name="T_SUPOR2806-2_Du toan mau 11-2007_puma 16.1_BOQ-Puma-Rev 3 3 5" xfId="16336"/>
    <cellStyle name="T_SUPOR2806-2_Du toan mau 11-2007_puma 16.1_BOQ-Puma-Rev 3 3 5 2" xfId="40699"/>
    <cellStyle name="T_SUPOR2806-2_Du toan mau 11-2007_puma 16.1_BOQ-Puma-Rev 3 3 6" xfId="7715"/>
    <cellStyle name="T_SUPOR2806-2_Du toan mau 11-2007_puma 16.1_BOQ-Puma-Rev 3 3 6 2" xfId="2070"/>
    <cellStyle name="T_SUPOR2806-2_Du toan mau 11-2007_puma 16.1_BOQ-Puma-Rev 3 3 7" xfId="3224"/>
    <cellStyle name="T_SUPOR2806-2_Du toan mau 11-2007_puma 16.1_BOQ-Puma-Rev 3 3 7 2" xfId="4948"/>
    <cellStyle name="T_SUPOR2806-2_Du toan mau 11-2007_puma 16.1_BOQ-Puma-Rev 3 3 8" xfId="7722"/>
    <cellStyle name="T_SUPOR2806-2_Du toan mau 11-2007_puma 16.1_BOQ-Puma-Rev 3 3 8 2" xfId="7728"/>
    <cellStyle name="T_SUPOR2806-2_Du toan mau 11-2007_puma 16.1_BOQ-Puma-Rev 3 4" xfId="40700"/>
    <cellStyle name="T_SUPOR2806-2_Du toan mau 11-2007_puma 16.1_BOQ-Puma-Rev 3 4 2" xfId="16114"/>
    <cellStyle name="T_SUPOR2806-2_Du toan mau 11-2007_puma 16.1_BOQ-Puma-Rev 3 4 2 2" xfId="1727"/>
    <cellStyle name="T_SUPOR2806-2_Du toan mau 11-2007_puma 16.1_BOQ-Puma-Rev 3 4 3" xfId="16126"/>
    <cellStyle name="T_SUPOR2806-2_Du toan mau 11-2007_puma 16.1_BOQ-Puma-Rev 3 4 3 2" xfId="3048"/>
    <cellStyle name="T_SUPOR2806-2_Du toan mau 11-2007_puma 16.1_BOQ-Puma-Rev 3 4 4" xfId="16129"/>
    <cellStyle name="T_SUPOR2806-2_Du toan mau 11-2007_puma 16.1_BOQ-Puma-Rev 3 4 4 2" xfId="16132"/>
    <cellStyle name="T_SUPOR2806-2_Du toan mau 11-2007_puma 16.1_BOQ-Puma-Rev 3 4 5" xfId="16136"/>
    <cellStyle name="T_SUPOR2806-2_Du toan mau 11-2007_puma 16.1_BOQ-Puma-Rev 3 4 5 2" xfId="40701"/>
    <cellStyle name="T_SUPOR2806-2_Du toan mau 11-2007_puma 16.1_BOQ-Puma-Rev 3 4 6" xfId="7734"/>
    <cellStyle name="T_SUPOR2806-2_Du toan mau 11-2007_puma 16.1_BOQ-Puma-Rev 3 4 6 2" xfId="3808"/>
    <cellStyle name="T_SUPOR2806-2_Du toan mau 11-2007_puma 16.1_BOQ-Puma-Rev 3 4 7" xfId="6842"/>
    <cellStyle name="T_SUPOR2806-2_Du toan mau 11-2007_puma 16.1_BOQ-Puma-Rev 3 5" xfId="40702"/>
    <cellStyle name="T_SUPOR2806-2_Du toan mau 11-2007_puma 16.1_BOQ-Puma-Rev 3 5 2" xfId="40703"/>
    <cellStyle name="T_SUPOR2806-2_Du toan mau 11-2007_puma 16.1_BOQ-Puma-Rev 3 5 2 2" xfId="40704"/>
    <cellStyle name="T_SUPOR2806-2_Du toan mau 11-2007_puma 16.1_BOQ-Puma-Rev 3 5 3" xfId="40705"/>
    <cellStyle name="T_SUPOR2806-2_Du toan mau 11-2007_puma 16.1_BOQ-Puma-Rev 3 5 3 2" xfId="40706"/>
    <cellStyle name="T_SUPOR2806-2_Du toan mau 11-2007_puma 16.1_BOQ-Puma-Rev 3 5 4" xfId="40707"/>
    <cellStyle name="T_SUPOR2806-2_Du toan mau 11-2007_puma 16.1_BOQ-Puma-Rev 3 5 4 2" xfId="40708"/>
    <cellStyle name="T_SUPOR2806-2_Du toan mau 11-2007_puma 16.1_BOQ-Puma-Rev 3 5 5" xfId="40709"/>
    <cellStyle name="T_SUPOR2806-2_Du toan mau 11-2007_puma 16.1_BOQ-Puma-Rev 3 5 5 2" xfId="40710"/>
    <cellStyle name="T_SUPOR2806-2_Du toan mau 11-2007_puma 16.1_BOQ-Puma-Rev 3 5 6" xfId="3577"/>
    <cellStyle name="T_SUPOR2806-2_Du toan mau 11-2007_puma 16.1_BOQ-Puma-Rev 3 5 6 2" xfId="40711"/>
    <cellStyle name="T_SUPOR2806-2_Du toan mau 11-2007_puma 16.1_BOQ-Puma-Rev 3 5 7" xfId="40712"/>
    <cellStyle name="T_SUPOR2806-2_Du toan mau 11-2007_puma 16.1_BOQ-Puma-Rev 3 6" xfId="40713"/>
    <cellStyle name="T_SUPOR2806-2_Du toan mau 11-2007_puma 16.1_BOQ-Puma-Rev 3 6 2" xfId="40714"/>
    <cellStyle name="T_SUPOR2806-2_Du toan mau 11-2007_puma 16.1_BOQ-Puma-Rev 3 6 2 2" xfId="40715"/>
    <cellStyle name="T_SUPOR2806-2_Du toan mau 11-2007_puma 16.1_BOQ-Puma-Rev 3 6 3" xfId="40716"/>
    <cellStyle name="T_SUPOR2806-2_Du toan mau 11-2007_puma 16.1_BOQ-Puma-Rev 3 6 3 2" xfId="40717"/>
    <cellStyle name="T_SUPOR2806-2_Du toan mau 11-2007_puma 16.1_BOQ-Puma-Rev 3 6 4" xfId="20381"/>
    <cellStyle name="T_SUPOR2806-2_Du toan mau 11-2007_puma 16.1_BOQ-Puma-Rev 3 6 4 2" xfId="40718"/>
    <cellStyle name="T_SUPOR2806-2_Du toan mau 11-2007_puma 16.1_BOQ-Puma-Rev 3 6 5" xfId="40720"/>
    <cellStyle name="T_SUPOR2806-2_Du toan mau 11-2007_puma 16.1_BOQ-Puma-Rev 3 6 5 2" xfId="40721"/>
    <cellStyle name="T_SUPOR2806-2_Du toan mau 11-2007_puma 16.1_BOQ-Puma-Rev 3 6 6" xfId="6860"/>
    <cellStyle name="T_SUPOR2806-2_Du toan mau 11-2007_puma 16.1_BOQ-Puma-Rev 3 6 6 2" xfId="40722"/>
    <cellStyle name="T_SUPOR2806-2_Du toan mau 11-2007_puma 16.1_BOQ-Puma-Rev 3 6 7" xfId="7017"/>
    <cellStyle name="T_SUPOR2806-2_Du toan mau 11-2007_puma 16.1_BOQ-Puma-Rev 3 7" xfId="40723"/>
    <cellStyle name="T_SUPOR2806-2_Du toan mau 11-2007_puma 16.1_BOQ-Puma-Rev 3 7 2" xfId="40724"/>
    <cellStyle name="T_SUPOR2806-2_Du toan mau 11-2007_puma 16.1_BOQ-Puma-Rev 3 8" xfId="40725"/>
    <cellStyle name="T_SUPOR2806-2_Du toan mau 11-2007_puma 16.1_BOQ-Puma-Rev 3 8 2" xfId="25698"/>
    <cellStyle name="T_SUPOR2806-2_Du toan mau 11-2007_puma 16.1_BOQ-Puma-Rev 3 9" xfId="40726"/>
    <cellStyle name="T_SUPOR2806-2_Du toan mau 11-2007_puma 16.1_BOQ-Puma-Rev 3 9 2" xfId="25708"/>
    <cellStyle name="T_SUPOR2806-2_Du toan mau 11-2007_puma 16.1_BOQ-Puma-Update (02July, 2008)-R1" xfId="30615"/>
    <cellStyle name="T_SUPOR2806-2_Du toan mau 11-2007_puma 16.1_BOQ-Puma-Update (02July, 2008)-R1 10" xfId="40727"/>
    <cellStyle name="T_SUPOR2806-2_Du toan mau 11-2007_puma 16.1_BOQ-Puma-Update (02July, 2008)-R1 10 2" xfId="212"/>
    <cellStyle name="T_SUPOR2806-2_Du toan mau 11-2007_puma 16.1_BOQ-Puma-Update (02July, 2008)-R1 11" xfId="40728"/>
    <cellStyle name="T_SUPOR2806-2_Du toan mau 11-2007_puma 16.1_BOQ-Puma-Update (02July, 2008)-R1 11 2" xfId="40729"/>
    <cellStyle name="T_SUPOR2806-2_Du toan mau 11-2007_puma 16.1_BOQ-Puma-Update (02July, 2008)-R1 2" xfId="40730"/>
    <cellStyle name="T_SUPOR2806-2_Du toan mau 11-2007_puma 16.1_BOQ-Puma-Update (02July, 2008)-R1 2 2" xfId="40731"/>
    <cellStyle name="T_SUPOR2806-2_Du toan mau 11-2007_puma 16.1_BOQ-Puma-Update (02July, 2008)-R1 2 2 2" xfId="40732"/>
    <cellStyle name="T_SUPOR2806-2_Du toan mau 11-2007_puma 16.1_BOQ-Puma-Update (02July, 2008)-R1 2 2 2 2" xfId="40733"/>
    <cellStyle name="T_SUPOR2806-2_Du toan mau 11-2007_puma 16.1_BOQ-Puma-Update (02July, 2008)-R1 2 2 3" xfId="40734"/>
    <cellStyle name="T_SUPOR2806-2_Du toan mau 11-2007_puma 16.1_BOQ-Puma-Update (02July, 2008)-R1 2 2 3 2" xfId="40735"/>
    <cellStyle name="T_SUPOR2806-2_Du toan mau 11-2007_puma 16.1_BOQ-Puma-Update (02July, 2008)-R1 2 2 4" xfId="40736"/>
    <cellStyle name="T_SUPOR2806-2_Du toan mau 11-2007_puma 16.1_BOQ-Puma-Update (02July, 2008)-R1 2 2 4 2" xfId="40737"/>
    <cellStyle name="T_SUPOR2806-2_Du toan mau 11-2007_puma 16.1_BOQ-Puma-Update (02July, 2008)-R1 2 2 5" xfId="40738"/>
    <cellStyle name="T_SUPOR2806-2_Du toan mau 11-2007_puma 16.1_BOQ-Puma-Update (02July, 2008)-R1 2 2 5 2" xfId="40739"/>
    <cellStyle name="T_SUPOR2806-2_Du toan mau 11-2007_puma 16.1_BOQ-Puma-Update (02July, 2008)-R1 2 2 6" xfId="40740"/>
    <cellStyle name="T_SUPOR2806-2_Du toan mau 11-2007_puma 16.1_BOQ-Puma-Update (02July, 2008)-R1 2 2 6 2" xfId="40741"/>
    <cellStyle name="T_SUPOR2806-2_Du toan mau 11-2007_puma 16.1_BOQ-Puma-Update (02July, 2008)-R1 2 2 7" xfId="40742"/>
    <cellStyle name="T_SUPOR2806-2_Du toan mau 11-2007_puma 16.1_BOQ-Puma-Update (02July, 2008)-R1 2 3" xfId="40743"/>
    <cellStyle name="T_SUPOR2806-2_Du toan mau 11-2007_puma 16.1_BOQ-Puma-Update (02July, 2008)-R1 2 3 2" xfId="11176"/>
    <cellStyle name="T_SUPOR2806-2_Du toan mau 11-2007_puma 16.1_BOQ-Puma-Update (02July, 2008)-R1 2 3 2 2" xfId="3208"/>
    <cellStyle name="T_SUPOR2806-2_Du toan mau 11-2007_puma 16.1_BOQ-Puma-Update (02July, 2008)-R1 2 3 3" xfId="11179"/>
    <cellStyle name="T_SUPOR2806-2_Du toan mau 11-2007_puma 16.1_BOQ-Puma-Update (02July, 2008)-R1 2 3 3 2" xfId="11182"/>
    <cellStyle name="T_SUPOR2806-2_Du toan mau 11-2007_puma 16.1_BOQ-Puma-Update (02July, 2008)-R1 2 3 4" xfId="11189"/>
    <cellStyle name="T_SUPOR2806-2_Du toan mau 11-2007_puma 16.1_BOQ-Puma-Update (02July, 2008)-R1 2 3 4 2" xfId="11192"/>
    <cellStyle name="T_SUPOR2806-2_Du toan mau 11-2007_puma 16.1_BOQ-Puma-Update (02July, 2008)-R1 2 3 5" xfId="11195"/>
    <cellStyle name="T_SUPOR2806-2_Du toan mau 11-2007_puma 16.1_BOQ-Puma-Update (02July, 2008)-R1 2 3 5 2" xfId="1848"/>
    <cellStyle name="T_SUPOR2806-2_Du toan mau 11-2007_puma 16.1_BOQ-Puma-Update (02July, 2008)-R1 2 3 6" xfId="11199"/>
    <cellStyle name="T_SUPOR2806-2_Du toan mau 11-2007_puma 16.1_BOQ-Puma-Update (02July, 2008)-R1 2 3 6 2" xfId="21516"/>
    <cellStyle name="T_SUPOR2806-2_Du toan mau 11-2007_puma 16.1_BOQ-Puma-Update (02July, 2008)-R1 2 3 7" xfId="40744"/>
    <cellStyle name="T_SUPOR2806-2_Du toan mau 11-2007_puma 16.1_BOQ-Puma-Update (02July, 2008)-R1 2 4" xfId="40745"/>
    <cellStyle name="T_SUPOR2806-2_Du toan mau 11-2007_puma 16.1_BOQ-Puma-Update (02July, 2008)-R1 2 4 2" xfId="2018"/>
    <cellStyle name="T_SUPOR2806-2_Du toan mau 11-2007_puma 16.1_BOQ-Puma-Update (02July, 2008)-R1 2 5" xfId="40746"/>
    <cellStyle name="T_SUPOR2806-2_Du toan mau 11-2007_puma 16.1_BOQ-Puma-Update (02July, 2008)-R1 2 5 2" xfId="40747"/>
    <cellStyle name="T_SUPOR2806-2_Du toan mau 11-2007_puma 16.1_BOQ-Puma-Update (02July, 2008)-R1 2 6" xfId="40748"/>
    <cellStyle name="T_SUPOR2806-2_Du toan mau 11-2007_puma 16.1_BOQ-Puma-Update (02July, 2008)-R1 2 6 2" xfId="40749"/>
    <cellStyle name="T_SUPOR2806-2_Du toan mau 11-2007_puma 16.1_BOQ-Puma-Update (02July, 2008)-R1 2 7" xfId="40750"/>
    <cellStyle name="T_SUPOR2806-2_Du toan mau 11-2007_puma 16.1_BOQ-Puma-Update (02July, 2008)-R1 2 7 2" xfId="40751"/>
    <cellStyle name="T_SUPOR2806-2_Du toan mau 11-2007_puma 16.1_BOQ-Puma-Update (02July, 2008)-R1 2 8" xfId="40752"/>
    <cellStyle name="T_SUPOR2806-2_Du toan mau 11-2007_puma 16.1_BOQ-Puma-Update (02July, 2008)-R1 2 8 2" xfId="40753"/>
    <cellStyle name="T_SUPOR2806-2_Du toan mau 11-2007_puma 16.1_BOQ-Puma-Update (02July, 2008)-R1 3" xfId="40754"/>
    <cellStyle name="T_SUPOR2806-2_Du toan mau 11-2007_puma 16.1_BOQ-Puma-Update (02July, 2008)-R1 3 2" xfId="40755"/>
    <cellStyle name="T_SUPOR2806-2_Du toan mau 11-2007_puma 16.1_BOQ-Puma-Update (02July, 2008)-R1 3 2 2" xfId="40756"/>
    <cellStyle name="T_SUPOR2806-2_Du toan mau 11-2007_puma 16.1_BOQ-Puma-Update (02July, 2008)-R1 3 2 2 2" xfId="40757"/>
    <cellStyle name="T_SUPOR2806-2_Du toan mau 11-2007_puma 16.1_BOQ-Puma-Update (02July, 2008)-R1 3 2 3" xfId="40758"/>
    <cellStyle name="T_SUPOR2806-2_Du toan mau 11-2007_puma 16.1_BOQ-Puma-Update (02July, 2008)-R1 3 2 3 2" xfId="40759"/>
    <cellStyle name="T_SUPOR2806-2_Du toan mau 11-2007_puma 16.1_BOQ-Puma-Update (02July, 2008)-R1 3 2 4" xfId="40761"/>
    <cellStyle name="T_SUPOR2806-2_Du toan mau 11-2007_puma 16.1_BOQ-Puma-Update (02July, 2008)-R1 3 2 4 2" xfId="39746"/>
    <cellStyle name="T_SUPOR2806-2_Du toan mau 11-2007_puma 16.1_BOQ-Puma-Update (02July, 2008)-R1 3 2 5" xfId="40762"/>
    <cellStyle name="T_SUPOR2806-2_Du toan mau 11-2007_puma 16.1_BOQ-Puma-Update (02July, 2008)-R1 3 2 5 2" xfId="40763"/>
    <cellStyle name="T_SUPOR2806-2_Du toan mau 11-2007_puma 16.1_BOQ-Puma-Update (02July, 2008)-R1 3 2 6" xfId="40764"/>
    <cellStyle name="T_SUPOR2806-2_Du toan mau 11-2007_puma 16.1_BOQ-Puma-Update (02July, 2008)-R1 3 2 6 2" xfId="40765"/>
    <cellStyle name="T_SUPOR2806-2_Du toan mau 11-2007_puma 16.1_BOQ-Puma-Update (02July, 2008)-R1 3 2 7" xfId="40766"/>
    <cellStyle name="T_SUPOR2806-2_Du toan mau 11-2007_puma 16.1_BOQ-Puma-Update (02July, 2008)-R1 3 3" xfId="40767"/>
    <cellStyle name="T_SUPOR2806-2_Du toan mau 11-2007_puma 16.1_BOQ-Puma-Update (02July, 2008)-R1 3 3 2" xfId="40768"/>
    <cellStyle name="T_SUPOR2806-2_Du toan mau 11-2007_puma 16.1_BOQ-Puma-Update (02July, 2008)-R1 3 3 2 2" xfId="40769"/>
    <cellStyle name="T_SUPOR2806-2_Du toan mau 11-2007_puma 16.1_BOQ-Puma-Update (02July, 2008)-R1 3 3 3" xfId="40770"/>
    <cellStyle name="T_SUPOR2806-2_Du toan mau 11-2007_puma 16.1_BOQ-Puma-Update (02July, 2008)-R1 3 3 3 2" xfId="40771"/>
    <cellStyle name="T_SUPOR2806-2_Du toan mau 11-2007_puma 16.1_BOQ-Puma-Update (02July, 2008)-R1 3 3 4" xfId="633"/>
    <cellStyle name="T_SUPOR2806-2_Du toan mau 11-2007_puma 16.1_BOQ-Puma-Update (02July, 2008)-R1 3 3 4 2" xfId="40772"/>
    <cellStyle name="T_SUPOR2806-2_Du toan mau 11-2007_puma 16.1_BOQ-Puma-Update (02July, 2008)-R1 3 3 5" xfId="4161"/>
    <cellStyle name="T_SUPOR2806-2_Du toan mau 11-2007_puma 16.1_BOQ-Puma-Update (02July, 2008)-R1 3 3 5 2" xfId="40773"/>
    <cellStyle name="T_SUPOR2806-2_Du toan mau 11-2007_puma 16.1_BOQ-Puma-Update (02July, 2008)-R1 3 3 6" xfId="40774"/>
    <cellStyle name="T_SUPOR2806-2_Du toan mau 11-2007_puma 16.1_BOQ-Puma-Update (02July, 2008)-R1 3 3 6 2" xfId="40775"/>
    <cellStyle name="T_SUPOR2806-2_Du toan mau 11-2007_puma 16.1_BOQ-Puma-Update (02July, 2008)-R1 3 3 7" xfId="40776"/>
    <cellStyle name="T_SUPOR2806-2_Du toan mau 11-2007_puma 16.1_BOQ-Puma-Update (02July, 2008)-R1 3 4" xfId="40777"/>
    <cellStyle name="T_SUPOR2806-2_Du toan mau 11-2007_puma 16.1_BOQ-Puma-Update (02July, 2008)-R1 3 4 2" xfId="40778"/>
    <cellStyle name="T_SUPOR2806-2_Du toan mau 11-2007_puma 16.1_BOQ-Puma-Update (02July, 2008)-R1 3 5" xfId="40779"/>
    <cellStyle name="T_SUPOR2806-2_Du toan mau 11-2007_puma 16.1_BOQ-Puma-Update (02July, 2008)-R1 3 5 2" xfId="40780"/>
    <cellStyle name="T_SUPOR2806-2_Du toan mau 11-2007_puma 16.1_BOQ-Puma-Update (02July, 2008)-R1 3 6" xfId="26468"/>
    <cellStyle name="T_SUPOR2806-2_Du toan mau 11-2007_puma 16.1_BOQ-Puma-Update (02July, 2008)-R1 3 6 2" xfId="27609"/>
    <cellStyle name="T_SUPOR2806-2_Du toan mau 11-2007_puma 16.1_BOQ-Puma-Update (02July, 2008)-R1 3 7" xfId="27611"/>
    <cellStyle name="T_SUPOR2806-2_Du toan mau 11-2007_puma 16.1_BOQ-Puma-Update (02July, 2008)-R1 3 7 2" xfId="8038"/>
    <cellStyle name="T_SUPOR2806-2_Du toan mau 11-2007_puma 16.1_BOQ-Puma-Update (02July, 2008)-R1 3 8" xfId="27613"/>
    <cellStyle name="T_SUPOR2806-2_Du toan mau 11-2007_puma 16.1_BOQ-Puma-Update (02July, 2008)-R1 3 8 2" xfId="27615"/>
    <cellStyle name="T_SUPOR2806-2_Du toan mau 11-2007_puma 16.1_BOQ-Puma-Update (02July, 2008)-R1 4" xfId="40781"/>
    <cellStyle name="T_SUPOR2806-2_Du toan mau 11-2007_puma 16.1_BOQ-Puma-Update (02July, 2008)-R1 4 2" xfId="40782"/>
    <cellStyle name="T_SUPOR2806-2_Du toan mau 11-2007_puma 16.1_BOQ-Puma-Update (02July, 2008)-R1 4 2 2" xfId="40783"/>
    <cellStyle name="T_SUPOR2806-2_Du toan mau 11-2007_puma 16.1_BOQ-Puma-Update (02July, 2008)-R1 4 3" xfId="40784"/>
    <cellStyle name="T_SUPOR2806-2_Du toan mau 11-2007_puma 16.1_BOQ-Puma-Update (02July, 2008)-R1 4 3 2" xfId="31655"/>
    <cellStyle name="T_SUPOR2806-2_Du toan mau 11-2007_puma 16.1_BOQ-Puma-Update (02July, 2008)-R1 4 4" xfId="40785"/>
    <cellStyle name="T_SUPOR2806-2_Du toan mau 11-2007_puma 16.1_BOQ-Puma-Update (02July, 2008)-R1 4 4 2" xfId="36371"/>
    <cellStyle name="T_SUPOR2806-2_Du toan mau 11-2007_puma 16.1_BOQ-Puma-Update (02July, 2008)-R1 4 5" xfId="40786"/>
    <cellStyle name="T_SUPOR2806-2_Du toan mau 11-2007_puma 16.1_BOQ-Puma-Update (02July, 2008)-R1 4 5 2" xfId="34038"/>
    <cellStyle name="T_SUPOR2806-2_Du toan mau 11-2007_puma 16.1_BOQ-Puma-Update (02July, 2008)-R1 4 6" xfId="26473"/>
    <cellStyle name="T_SUPOR2806-2_Du toan mau 11-2007_puma 16.1_BOQ-Puma-Update (02July, 2008)-R1 4 6 2" xfId="3700"/>
    <cellStyle name="T_SUPOR2806-2_Du toan mau 11-2007_puma 16.1_BOQ-Puma-Update (02July, 2008)-R1 4 7" xfId="23305"/>
    <cellStyle name="T_SUPOR2806-2_Du toan mau 11-2007_puma 16.1_BOQ-Puma-Update (02July, 2008)-R1 5" xfId="37653"/>
    <cellStyle name="T_SUPOR2806-2_Du toan mau 11-2007_puma 16.1_BOQ-Puma-Update (02July, 2008)-R1 5 2" xfId="23964"/>
    <cellStyle name="T_SUPOR2806-2_Du toan mau 11-2007_puma 16.1_BOQ-Puma-Update (02July, 2008)-R1 5 2 2" xfId="23969"/>
    <cellStyle name="T_SUPOR2806-2_Du toan mau 11-2007_puma 16.1_BOQ-Puma-Update (02July, 2008)-R1 5 3" xfId="23973"/>
    <cellStyle name="T_SUPOR2806-2_Du toan mau 11-2007_puma 16.1_BOQ-Puma-Update (02July, 2008)-R1 5 3 2" xfId="19127"/>
    <cellStyle name="T_SUPOR2806-2_Du toan mau 11-2007_puma 16.1_BOQ-Puma-Update (02July, 2008)-R1 5 4" xfId="20051"/>
    <cellStyle name="T_SUPOR2806-2_Du toan mau 11-2007_puma 16.1_BOQ-Puma-Update (02July, 2008)-R1 5 4 2" xfId="19152"/>
    <cellStyle name="T_SUPOR2806-2_Du toan mau 11-2007_puma 16.1_BOQ-Puma-Update (02July, 2008)-R1 5 5" xfId="22882"/>
    <cellStyle name="T_SUPOR2806-2_Du toan mau 11-2007_puma 16.1_BOQ-Puma-Update (02July, 2008)-R1 5 5 2" xfId="23977"/>
    <cellStyle name="T_SUPOR2806-2_Du toan mau 11-2007_puma 16.1_BOQ-Puma-Update (02July, 2008)-R1 5 6" xfId="23981"/>
    <cellStyle name="T_SUPOR2806-2_Du toan mau 11-2007_puma 16.1_BOQ-Puma-Update (02July, 2008)-R1 5 6 2" xfId="23984"/>
    <cellStyle name="T_SUPOR2806-2_Du toan mau 11-2007_puma 16.1_BOQ-Puma-Update (02July, 2008)-R1 5 7" xfId="10402"/>
    <cellStyle name="T_SUPOR2806-2_Du toan mau 11-2007_puma 16.1_BOQ-Puma-Update (02July, 2008)-R1 6" xfId="37655"/>
    <cellStyle name="T_SUPOR2806-2_Du toan mau 11-2007_puma 16.1_BOQ-Puma-Update (02July, 2008)-R1 6 2" xfId="16323"/>
    <cellStyle name="T_SUPOR2806-2_Du toan mau 11-2007_puma 16.1_BOQ-Puma-Update (02July, 2008)-R1 6 2 2" xfId="3774"/>
    <cellStyle name="T_SUPOR2806-2_Du toan mau 11-2007_puma 16.1_BOQ-Puma-Update (02July, 2008)-R1 6 3" xfId="14158"/>
    <cellStyle name="T_SUPOR2806-2_Du toan mau 11-2007_puma 16.1_BOQ-Puma-Update (02July, 2008)-R1 6 3 2" xfId="16330"/>
    <cellStyle name="T_SUPOR2806-2_Du toan mau 11-2007_puma 16.1_BOQ-Puma-Update (02July, 2008)-R1 6 4" xfId="16333"/>
    <cellStyle name="T_SUPOR2806-2_Du toan mau 11-2007_puma 16.1_BOQ-Puma-Update (02July, 2008)-R1 6 4 2" xfId="16337"/>
    <cellStyle name="T_SUPOR2806-2_Du toan mau 11-2007_puma 16.1_BOQ-Puma-Update (02July, 2008)-R1 6 5" xfId="16344"/>
    <cellStyle name="T_SUPOR2806-2_Du toan mau 11-2007_puma 16.1_BOQ-Puma-Update (02July, 2008)-R1 6 5 2" xfId="24016"/>
    <cellStyle name="T_SUPOR2806-2_Du toan mau 11-2007_puma 16.1_BOQ-Puma-Update (02July, 2008)-R1 6 6" xfId="6430"/>
    <cellStyle name="T_SUPOR2806-2_Du toan mau 11-2007_puma 16.1_BOQ-Puma-Update (02July, 2008)-R1 6 6 2" xfId="13257"/>
    <cellStyle name="T_SUPOR2806-2_Du toan mau 11-2007_puma 16.1_BOQ-Puma-Update (02July, 2008)-R1 6 7" xfId="326"/>
    <cellStyle name="T_SUPOR2806-2_Du toan mau 11-2007_puma 16.1_BOQ-Puma-Update (02July, 2008)-R1 7" xfId="40787"/>
    <cellStyle name="T_SUPOR2806-2_Du toan mau 11-2007_puma 16.1_BOQ-Puma-Update (02July, 2008)-R1 7 2" xfId="16390"/>
    <cellStyle name="T_SUPOR2806-2_Du toan mau 11-2007_puma 16.1_BOQ-Puma-Update (02July, 2008)-R1 8" xfId="20930"/>
    <cellStyle name="T_SUPOR2806-2_Du toan mau 11-2007_puma 16.1_BOQ-Puma-Update (02July, 2008)-R1 8 2" xfId="2660"/>
    <cellStyle name="T_SUPOR2806-2_Du toan mau 11-2007_puma 16.1_BOQ-Puma-Update (02July, 2008)-R1 9" xfId="25494"/>
    <cellStyle name="T_SUPOR2806-2_Du toan mau 11-2007_puma 16.1_BOQ-Puma-Update (02July, 2008)-R1 9 2" xfId="4514"/>
    <cellStyle name="T_SUPOR2806-2_Du toan mau 11-2007_puma 17.1" xfId="11938"/>
    <cellStyle name="T_SUPOR2806-2_Du toan mau 11-2007_puma 17.1 10" xfId="40788"/>
    <cellStyle name="T_SUPOR2806-2_Du toan mau 11-2007_puma 17.1 10 2" xfId="40789"/>
    <cellStyle name="T_SUPOR2806-2_Du toan mau 11-2007_puma 17.1 11" xfId="13569"/>
    <cellStyle name="T_SUPOR2806-2_Du toan mau 11-2007_puma 17.1 11 2" xfId="40790"/>
    <cellStyle name="T_SUPOR2806-2_Du toan mau 11-2007_puma 17.1 2" xfId="11943"/>
    <cellStyle name="T_SUPOR2806-2_Du toan mau 11-2007_puma 17.1 2 2" xfId="23606"/>
    <cellStyle name="T_SUPOR2806-2_Du toan mau 11-2007_puma 17.1 2 2 2" xfId="25283"/>
    <cellStyle name="T_SUPOR2806-2_Du toan mau 11-2007_puma 17.1 2 2 2 2" xfId="11957"/>
    <cellStyle name="T_SUPOR2806-2_Du toan mau 11-2007_puma 17.1 2 2 3" xfId="25286"/>
    <cellStyle name="T_SUPOR2806-2_Du toan mau 11-2007_puma 17.1 2 2 3 2" xfId="11968"/>
    <cellStyle name="T_SUPOR2806-2_Du toan mau 11-2007_puma 17.1 2 2 4" xfId="11979"/>
    <cellStyle name="T_SUPOR2806-2_Du toan mau 11-2007_puma 17.1 2 2 4 2" xfId="3490"/>
    <cellStyle name="T_SUPOR2806-2_Du toan mau 11-2007_puma 17.1 2 2 5" xfId="11992"/>
    <cellStyle name="T_SUPOR2806-2_Du toan mau 11-2007_puma 17.1 2 2 5 2" xfId="18231"/>
    <cellStyle name="T_SUPOR2806-2_Du toan mau 11-2007_puma 17.1 2 2 6" xfId="15697"/>
    <cellStyle name="T_SUPOR2806-2_Du toan mau 11-2007_puma 17.1 2 2 6 2" xfId="7545"/>
    <cellStyle name="T_SUPOR2806-2_Du toan mau 11-2007_puma 17.1 2 2 7" xfId="22921"/>
    <cellStyle name="T_SUPOR2806-2_Du toan mau 11-2007_puma 17.1 2 3" xfId="23471"/>
    <cellStyle name="T_SUPOR2806-2_Du toan mau 11-2007_puma 17.1 2 3 2" xfId="17960"/>
    <cellStyle name="T_SUPOR2806-2_Du toan mau 11-2007_puma 17.1 2 3 2 2" xfId="40791"/>
    <cellStyle name="T_SUPOR2806-2_Du toan mau 11-2007_puma 17.1 2 3 3" xfId="40792"/>
    <cellStyle name="T_SUPOR2806-2_Du toan mau 11-2007_puma 17.1 2 3 3 2" xfId="40793"/>
    <cellStyle name="T_SUPOR2806-2_Du toan mau 11-2007_puma 17.1 2 3 4" xfId="15863"/>
    <cellStyle name="T_SUPOR2806-2_Du toan mau 11-2007_puma 17.1 2 3 4 2" xfId="40794"/>
    <cellStyle name="T_SUPOR2806-2_Du toan mau 11-2007_puma 17.1 2 3 5" xfId="40795"/>
    <cellStyle name="T_SUPOR2806-2_Du toan mau 11-2007_puma 17.1 2 3 5 2" xfId="21398"/>
    <cellStyle name="T_SUPOR2806-2_Du toan mau 11-2007_puma 17.1 2 3 6" xfId="2577"/>
    <cellStyle name="T_SUPOR2806-2_Du toan mau 11-2007_puma 17.1 2 3 6 2" xfId="40796"/>
    <cellStyle name="T_SUPOR2806-2_Du toan mau 11-2007_puma 17.1 2 3 7" xfId="40797"/>
    <cellStyle name="T_SUPOR2806-2_Du toan mau 11-2007_puma 17.1 2 4" xfId="6796"/>
    <cellStyle name="T_SUPOR2806-2_Du toan mau 11-2007_puma 17.1 2 4 2" xfId="23496"/>
    <cellStyle name="T_SUPOR2806-2_Du toan mau 11-2007_puma 17.1 2 5" xfId="18156"/>
    <cellStyle name="T_SUPOR2806-2_Du toan mau 11-2007_puma 17.1 2 5 2" xfId="23502"/>
    <cellStyle name="T_SUPOR2806-2_Du toan mau 11-2007_puma 17.1 2 6" xfId="23508"/>
    <cellStyle name="T_SUPOR2806-2_Du toan mau 11-2007_puma 17.1 2 6 2" xfId="23514"/>
    <cellStyle name="T_SUPOR2806-2_Du toan mau 11-2007_puma 17.1 2 7" xfId="7988"/>
    <cellStyle name="T_SUPOR2806-2_Du toan mau 11-2007_puma 17.1 2 7 2" xfId="4722"/>
    <cellStyle name="T_SUPOR2806-2_Du toan mau 11-2007_puma 17.1 2 8" xfId="23518"/>
    <cellStyle name="T_SUPOR2806-2_Du toan mau 11-2007_puma 17.1 2 8 2" xfId="19527"/>
    <cellStyle name="T_SUPOR2806-2_Du toan mau 11-2007_puma 17.1 3" xfId="23611"/>
    <cellStyle name="T_SUPOR2806-2_Du toan mau 11-2007_puma 17.1 3 2" xfId="23617"/>
    <cellStyle name="T_SUPOR2806-2_Du toan mau 11-2007_puma 17.1 3 2 2" xfId="34636"/>
    <cellStyle name="T_SUPOR2806-2_Du toan mau 11-2007_puma 17.1 3 2 2 2" xfId="34639"/>
    <cellStyle name="T_SUPOR2806-2_Du toan mau 11-2007_puma 17.1 3 2 3" xfId="5070"/>
    <cellStyle name="T_SUPOR2806-2_Du toan mau 11-2007_puma 17.1 3 2 3 2" xfId="34641"/>
    <cellStyle name="T_SUPOR2806-2_Du toan mau 11-2007_puma 17.1 3 2 4" xfId="34645"/>
    <cellStyle name="T_SUPOR2806-2_Du toan mau 11-2007_puma 17.1 3 2 4 2" xfId="34648"/>
    <cellStyle name="T_SUPOR2806-2_Du toan mau 11-2007_puma 17.1 3 2 5" xfId="34651"/>
    <cellStyle name="T_SUPOR2806-2_Du toan mau 11-2007_puma 17.1 3 2 5 2" xfId="7847"/>
    <cellStyle name="T_SUPOR2806-2_Du toan mau 11-2007_puma 17.1 3 2 6" xfId="15779"/>
    <cellStyle name="T_SUPOR2806-2_Du toan mau 11-2007_puma 17.1 3 2 6 2" xfId="34654"/>
    <cellStyle name="T_SUPOR2806-2_Du toan mau 11-2007_puma 17.1 3 2 7" xfId="34657"/>
    <cellStyle name="T_SUPOR2806-2_Du toan mau 11-2007_puma 17.1 3 3" xfId="23522"/>
    <cellStyle name="T_SUPOR2806-2_Du toan mau 11-2007_puma 17.1 3 3 2" xfId="23525"/>
    <cellStyle name="T_SUPOR2806-2_Du toan mau 11-2007_puma 17.1 3 3 2 2" xfId="30132"/>
    <cellStyle name="T_SUPOR2806-2_Du toan mau 11-2007_puma 17.1 3 3 3" xfId="30134"/>
    <cellStyle name="T_SUPOR2806-2_Du toan mau 11-2007_puma 17.1 3 3 3 2" xfId="30136"/>
    <cellStyle name="T_SUPOR2806-2_Du toan mau 11-2007_puma 17.1 3 3 4" xfId="30138"/>
    <cellStyle name="T_SUPOR2806-2_Du toan mau 11-2007_puma 17.1 3 3 4 2" xfId="7055"/>
    <cellStyle name="T_SUPOR2806-2_Du toan mau 11-2007_puma 17.1 3 3 5" xfId="3907"/>
    <cellStyle name="T_SUPOR2806-2_Du toan mau 11-2007_puma 17.1 3 3 5 2" xfId="30140"/>
    <cellStyle name="T_SUPOR2806-2_Du toan mau 11-2007_puma 17.1 3 3 6" xfId="15785"/>
    <cellStyle name="T_SUPOR2806-2_Du toan mau 11-2007_puma 17.1 3 3 6 2" xfId="40798"/>
    <cellStyle name="T_SUPOR2806-2_Du toan mau 11-2007_puma 17.1 3 3 7" xfId="31062"/>
    <cellStyle name="T_SUPOR2806-2_Du toan mau 11-2007_puma 17.1 3 4" xfId="23531"/>
    <cellStyle name="T_SUPOR2806-2_Du toan mau 11-2007_puma 17.1 3 4 2" xfId="23535"/>
    <cellStyle name="T_SUPOR2806-2_Du toan mau 11-2007_puma 17.1 3 5" xfId="18165"/>
    <cellStyle name="T_SUPOR2806-2_Du toan mau 11-2007_puma 17.1 3 5 2" xfId="23540"/>
    <cellStyle name="T_SUPOR2806-2_Du toan mau 11-2007_puma 17.1 3 6" xfId="15938"/>
    <cellStyle name="T_SUPOR2806-2_Du toan mau 11-2007_puma 17.1 3 6 2" xfId="23545"/>
    <cellStyle name="T_SUPOR2806-2_Du toan mau 11-2007_puma 17.1 3 7" xfId="806"/>
    <cellStyle name="T_SUPOR2806-2_Du toan mau 11-2007_puma 17.1 3 7 2" xfId="23551"/>
    <cellStyle name="T_SUPOR2806-2_Du toan mau 11-2007_puma 17.1 3 8" xfId="20501"/>
    <cellStyle name="T_SUPOR2806-2_Du toan mau 11-2007_puma 17.1 3 8 2" xfId="28082"/>
    <cellStyle name="T_SUPOR2806-2_Du toan mau 11-2007_puma 17.1 4" xfId="23623"/>
    <cellStyle name="T_SUPOR2806-2_Du toan mau 11-2007_puma 17.1 4 2" xfId="856"/>
    <cellStyle name="T_SUPOR2806-2_Du toan mau 11-2007_puma 17.1 4 2 2" xfId="20271"/>
    <cellStyle name="T_SUPOR2806-2_Du toan mau 11-2007_puma 17.1 4 3" xfId="20274"/>
    <cellStyle name="T_SUPOR2806-2_Du toan mau 11-2007_puma 17.1 4 3 2" xfId="20279"/>
    <cellStyle name="T_SUPOR2806-2_Du toan mau 11-2007_puma 17.1 4 4" xfId="20284"/>
    <cellStyle name="T_SUPOR2806-2_Du toan mau 11-2007_puma 17.1 4 4 2" xfId="20292"/>
    <cellStyle name="T_SUPOR2806-2_Du toan mau 11-2007_puma 17.1 4 5" xfId="20298"/>
    <cellStyle name="T_SUPOR2806-2_Du toan mau 11-2007_puma 17.1 4 5 2" xfId="23556"/>
    <cellStyle name="T_SUPOR2806-2_Du toan mau 11-2007_puma 17.1 4 6" xfId="221"/>
    <cellStyle name="T_SUPOR2806-2_Du toan mau 11-2007_puma 17.1 4 6 2" xfId="23563"/>
    <cellStyle name="T_SUPOR2806-2_Du toan mau 11-2007_puma 17.1 4 7" xfId="23567"/>
    <cellStyle name="T_SUPOR2806-2_Du toan mau 11-2007_puma 17.1 5" xfId="37761"/>
    <cellStyle name="T_SUPOR2806-2_Du toan mau 11-2007_puma 17.1 5 2" xfId="11805"/>
    <cellStyle name="T_SUPOR2806-2_Du toan mau 11-2007_puma 17.1 5 2 2" xfId="13475"/>
    <cellStyle name="T_SUPOR2806-2_Du toan mau 11-2007_puma 17.1 5 3" xfId="20305"/>
    <cellStyle name="T_SUPOR2806-2_Du toan mau 11-2007_puma 17.1 5 3 2" xfId="20313"/>
    <cellStyle name="T_SUPOR2806-2_Du toan mau 11-2007_puma 17.1 5 4" xfId="20319"/>
    <cellStyle name="T_SUPOR2806-2_Du toan mau 11-2007_puma 17.1 5 4 2" xfId="20328"/>
    <cellStyle name="T_SUPOR2806-2_Du toan mau 11-2007_puma 17.1 5 5" xfId="20334"/>
    <cellStyle name="T_SUPOR2806-2_Du toan mau 11-2007_puma 17.1 5 5 2" xfId="984"/>
    <cellStyle name="T_SUPOR2806-2_Du toan mau 11-2007_puma 17.1 5 6" xfId="15947"/>
    <cellStyle name="T_SUPOR2806-2_Du toan mau 11-2007_puma 17.1 5 6 2" xfId="40799"/>
    <cellStyle name="T_SUPOR2806-2_Du toan mau 11-2007_puma 17.1 5 7" xfId="40800"/>
    <cellStyle name="T_SUPOR2806-2_Du toan mau 11-2007_puma 17.1 6" xfId="37763"/>
    <cellStyle name="T_SUPOR2806-2_Du toan mau 11-2007_puma 17.1 6 2" xfId="34663"/>
    <cellStyle name="T_SUPOR2806-2_Du toan mau 11-2007_puma 17.1 6 2 2" xfId="34665"/>
    <cellStyle name="T_SUPOR2806-2_Du toan mau 11-2007_puma 17.1 6 3" xfId="23574"/>
    <cellStyle name="T_SUPOR2806-2_Du toan mau 11-2007_puma 17.1 6 3 2" xfId="34667"/>
    <cellStyle name="T_SUPOR2806-2_Du toan mau 11-2007_puma 17.1 6 4" xfId="28099"/>
    <cellStyle name="T_SUPOR2806-2_Du toan mau 11-2007_puma 17.1 6 4 2" xfId="28798"/>
    <cellStyle name="T_SUPOR2806-2_Du toan mau 11-2007_puma 17.1 6 5" xfId="34669"/>
    <cellStyle name="T_SUPOR2806-2_Du toan mau 11-2007_puma 17.1 6 5 2" xfId="28816"/>
    <cellStyle name="T_SUPOR2806-2_Du toan mau 11-2007_puma 17.1 6 6" xfId="15952"/>
    <cellStyle name="T_SUPOR2806-2_Du toan mau 11-2007_puma 17.1 6 6 2" xfId="39050"/>
    <cellStyle name="T_SUPOR2806-2_Du toan mau 11-2007_puma 17.1 6 7" xfId="40801"/>
    <cellStyle name="T_SUPOR2806-2_Du toan mau 11-2007_puma 17.1 7" xfId="1189"/>
    <cellStyle name="T_SUPOR2806-2_Du toan mau 11-2007_puma 17.1 7 2" xfId="37765"/>
    <cellStyle name="T_SUPOR2806-2_Du toan mau 11-2007_puma 17.1 8" xfId="37767"/>
    <cellStyle name="T_SUPOR2806-2_Du toan mau 11-2007_puma 17.1 8 2" xfId="10468"/>
    <cellStyle name="T_SUPOR2806-2_Du toan mau 11-2007_puma 17.1 9" xfId="11824"/>
    <cellStyle name="T_SUPOR2806-2_Du toan mau 11-2007_puma 17.1 9 2" xfId="40802"/>
    <cellStyle name="T_Thiet bi" xfId="6546"/>
    <cellStyle name="T_Thiet bi 10" xfId="40803"/>
    <cellStyle name="T_Thiet bi 10 2" xfId="40804"/>
    <cellStyle name="T_Thiet bi 11" xfId="40805"/>
    <cellStyle name="T_Thiet bi 11 2" xfId="40806"/>
    <cellStyle name="T_Thiet bi 2" xfId="40807"/>
    <cellStyle name="T_Thiet bi 2 2" xfId="23950"/>
    <cellStyle name="T_Thiet bi 2 2 2" xfId="23953"/>
    <cellStyle name="T_Thiet bi 2 2 2 2" xfId="40808"/>
    <cellStyle name="T_Thiet bi 2 2 3" xfId="40809"/>
    <cellStyle name="T_Thiet bi 2 2 3 2" xfId="40810"/>
    <cellStyle name="T_Thiet bi 2 2 4" xfId="8923"/>
    <cellStyle name="T_Thiet bi 2 2 4 2" xfId="40811"/>
    <cellStyle name="T_Thiet bi 2 2 5" xfId="40812"/>
    <cellStyle name="T_Thiet bi 2 2 5 2" xfId="40813"/>
    <cellStyle name="T_Thiet bi 2 2 6" xfId="40814"/>
    <cellStyle name="T_Thiet bi 2 2 6 2" xfId="40815"/>
    <cellStyle name="T_Thiet bi 2 2 7" xfId="23961"/>
    <cellStyle name="T_Thiet bi 2 3" xfId="23967"/>
    <cellStyle name="T_Thiet bi 2 3 2" xfId="23971"/>
    <cellStyle name="T_Thiet bi 2 3 2 2" xfId="40816"/>
    <cellStyle name="T_Thiet bi 2 3 3" xfId="40817"/>
    <cellStyle name="T_Thiet bi 2 3 3 2" xfId="40818"/>
    <cellStyle name="T_Thiet bi 2 3 4" xfId="8931"/>
    <cellStyle name="T_Thiet bi 2 3 4 2" xfId="36609"/>
    <cellStyle name="T_Thiet bi 2 3 5" xfId="36611"/>
    <cellStyle name="T_Thiet bi 2 3 5 2" xfId="36613"/>
    <cellStyle name="T_Thiet bi 2 3 6" xfId="36615"/>
    <cellStyle name="T_Thiet bi 2 3 6 2" xfId="36617"/>
    <cellStyle name="T_Thiet bi 2 3 7" xfId="24078"/>
    <cellStyle name="T_Thiet bi 2 4" xfId="23975"/>
    <cellStyle name="T_Thiet bi 2 4 2" xfId="19125"/>
    <cellStyle name="T_Thiet bi 2 5" xfId="20053"/>
    <cellStyle name="T_Thiet bi 2 5 2" xfId="40819"/>
    <cellStyle name="T_Thiet bi 2 6" xfId="40820"/>
    <cellStyle name="T_Thiet bi 2 6 2" xfId="40821"/>
    <cellStyle name="T_Thiet bi 2 7" xfId="23979"/>
    <cellStyle name="T_Thiet bi 2 7 2" xfId="23986"/>
    <cellStyle name="T_Thiet bi 2 8" xfId="40822"/>
    <cellStyle name="T_Thiet bi 2 8 2" xfId="12125"/>
    <cellStyle name="T_Thiet bi 3" xfId="40823"/>
    <cellStyle name="T_Thiet bi 3 2" xfId="40824"/>
    <cellStyle name="T_Thiet bi 3 2 2" xfId="741"/>
    <cellStyle name="T_Thiet bi 3 2 2 2" xfId="24000"/>
    <cellStyle name="T_Thiet bi 3 2 3" xfId="24003"/>
    <cellStyle name="T_Thiet bi 3 2 3 2" xfId="24007"/>
    <cellStyle name="T_Thiet bi 3 2 4" xfId="24011"/>
    <cellStyle name="T_Thiet bi 3 2 4 2" xfId="24014"/>
    <cellStyle name="T_Thiet bi 3 2 5" xfId="19339"/>
    <cellStyle name="T_Thiet bi 3 2 5 2" xfId="521"/>
    <cellStyle name="T_Thiet bi 3 2 6" xfId="2284"/>
    <cellStyle name="T_Thiet bi 3 2 6 2" xfId="35"/>
    <cellStyle name="T_Thiet bi 3 2 7" xfId="3015"/>
    <cellStyle name="T_Thiet bi 3 3" xfId="40825"/>
    <cellStyle name="T_Thiet bi 3 3 2" xfId="3771"/>
    <cellStyle name="T_Thiet bi 3 3 2 2" xfId="3562"/>
    <cellStyle name="T_Thiet bi 3 3 3" xfId="31609"/>
    <cellStyle name="T_Thiet bi 3 3 3 2" xfId="32595"/>
    <cellStyle name="T_Thiet bi 3 3 4" xfId="32598"/>
    <cellStyle name="T_Thiet bi 3 3 4 2" xfId="32601"/>
    <cellStyle name="T_Thiet bi 3 3 5" xfId="5122"/>
    <cellStyle name="T_Thiet bi 3 3 5 2" xfId="32604"/>
    <cellStyle name="T_Thiet bi 3 3 6" xfId="32607"/>
    <cellStyle name="T_Thiet bi 3 3 6 2" xfId="32610"/>
    <cellStyle name="T_Thiet bi 3 3 7" xfId="24085"/>
    <cellStyle name="T_Thiet bi 3 4" xfId="40826"/>
    <cellStyle name="T_Thiet bi 3 4 2" xfId="16326"/>
    <cellStyle name="T_Thiet bi 3 5" xfId="40827"/>
    <cellStyle name="T_Thiet bi 3 5 2" xfId="16341"/>
    <cellStyle name="T_Thiet bi 3 6" xfId="40828"/>
    <cellStyle name="T_Thiet bi 3 6 2" xfId="24018"/>
    <cellStyle name="T_Thiet bi 3 7" xfId="6428"/>
    <cellStyle name="T_Thiet bi 3 7 2" xfId="40829"/>
    <cellStyle name="T_Thiet bi 3 8" xfId="328"/>
    <cellStyle name="T_Thiet bi 3 8 2" xfId="40830"/>
    <cellStyle name="T_Thiet bi 4" xfId="40831"/>
    <cellStyle name="T_Thiet bi 4 2" xfId="40832"/>
    <cellStyle name="T_Thiet bi 4 2 2" xfId="40833"/>
    <cellStyle name="T_Thiet bi 4 3" xfId="40834"/>
    <cellStyle name="T_Thiet bi 4 3 2" xfId="40835"/>
    <cellStyle name="T_Thiet bi 4 4" xfId="40836"/>
    <cellStyle name="T_Thiet bi 4 4 2" xfId="40837"/>
    <cellStyle name="T_Thiet bi 4 5" xfId="40838"/>
    <cellStyle name="T_Thiet bi 4 5 2" xfId="40839"/>
    <cellStyle name="T_Thiet bi 4 6" xfId="40840"/>
    <cellStyle name="T_Thiet bi 4 6 2" xfId="40841"/>
    <cellStyle name="T_Thiet bi 4 7" xfId="40842"/>
    <cellStyle name="T_Thiet bi 5" xfId="40843"/>
    <cellStyle name="T_Thiet bi 5 2" xfId="40844"/>
    <cellStyle name="T_Thiet bi 5 2 2" xfId="40845"/>
    <cellStyle name="T_Thiet bi 5 3" xfId="40846"/>
    <cellStyle name="T_Thiet bi 5 3 2" xfId="40847"/>
    <cellStyle name="T_Thiet bi 5 4" xfId="40848"/>
    <cellStyle name="T_Thiet bi 5 4 2" xfId="40849"/>
    <cellStyle name="T_Thiet bi 5 5" xfId="40850"/>
    <cellStyle name="T_Thiet bi 5 5 2" xfId="40851"/>
    <cellStyle name="T_Thiet bi 5 6" xfId="40852"/>
    <cellStyle name="T_Thiet bi 5 6 2" xfId="40853"/>
    <cellStyle name="T_Thiet bi 5 7" xfId="40854"/>
    <cellStyle name="T_Thiet bi 6" xfId="40855"/>
    <cellStyle name="T_Thiet bi 6 2" xfId="40856"/>
    <cellStyle name="T_Thiet bi 6 2 2" xfId="40857"/>
    <cellStyle name="T_Thiet bi 6 3" xfId="4518"/>
    <cellStyle name="T_Thiet bi 6 3 2" xfId="6017"/>
    <cellStyle name="T_Thiet bi 6 4" xfId="12699"/>
    <cellStyle name="T_Thiet bi 6 4 2" xfId="12707"/>
    <cellStyle name="T_Thiet bi 6 5" xfId="40858"/>
    <cellStyle name="T_Thiet bi 6 5 2" xfId="40859"/>
    <cellStyle name="T_Thiet bi 6 6" xfId="40860"/>
    <cellStyle name="T_Thiet bi 6 6 2" xfId="40861"/>
    <cellStyle name="T_Thiet bi 6 7" xfId="40862"/>
    <cellStyle name="T_Thiet bi 7" xfId="7564"/>
    <cellStyle name="T_Thiet bi 7 2" xfId="40863"/>
    <cellStyle name="T_Thiet bi 8" xfId="40864"/>
    <cellStyle name="T_Thiet bi 8 2" xfId="40865"/>
    <cellStyle name="T_Thiet bi 9" xfId="40866"/>
    <cellStyle name="T_Thiet bi 9 2" xfId="40867"/>
    <cellStyle name="T_thuyetminhdieuchinh20100409" xfId="40868"/>
    <cellStyle name="T_thuyetminhdieuchinh20100409 10" xfId="40869"/>
    <cellStyle name="T_thuyetminhdieuchinh20100409 10 2" xfId="40870"/>
    <cellStyle name="T_thuyetminhdieuchinh20100409 11" xfId="40871"/>
    <cellStyle name="T_thuyetminhdieuchinh20100409 11 2" xfId="40872"/>
    <cellStyle name="T_thuyetminhdieuchinh20100409 2" xfId="2341"/>
    <cellStyle name="T_thuyetminhdieuchinh20100409 2 2" xfId="40873"/>
    <cellStyle name="T_thuyetminhdieuchinh20100409 2 2 2" xfId="30994"/>
    <cellStyle name="T_thuyetminhdieuchinh20100409 2 2 2 2" xfId="30996"/>
    <cellStyle name="T_thuyetminhdieuchinh20100409 2 2 3" xfId="30998"/>
    <cellStyle name="T_thuyetminhdieuchinh20100409 2 2 3 2" xfId="31000"/>
    <cellStyle name="T_thuyetminhdieuchinh20100409 2 2 4" xfId="27868"/>
    <cellStyle name="T_thuyetminhdieuchinh20100409 2 2 4 2" xfId="31002"/>
    <cellStyle name="T_thuyetminhdieuchinh20100409 2 2 5" xfId="31004"/>
    <cellStyle name="T_thuyetminhdieuchinh20100409 2 2 5 2" xfId="31007"/>
    <cellStyle name="T_thuyetminhdieuchinh20100409 2 2 6" xfId="31010"/>
    <cellStyle name="T_thuyetminhdieuchinh20100409 2 2 6 2" xfId="37725"/>
    <cellStyle name="T_thuyetminhdieuchinh20100409 2 2 7" xfId="22242"/>
    <cellStyle name="T_thuyetminhdieuchinh20100409 2 3" xfId="40874"/>
    <cellStyle name="T_thuyetminhdieuchinh20100409 2 3 2" xfId="31016"/>
    <cellStyle name="T_thuyetminhdieuchinh20100409 2 3 2 2" xfId="31018"/>
    <cellStyle name="T_thuyetminhdieuchinh20100409 2 3 3" xfId="31020"/>
    <cellStyle name="T_thuyetminhdieuchinh20100409 2 3 3 2" xfId="31022"/>
    <cellStyle name="T_thuyetminhdieuchinh20100409 2 3 4" xfId="27873"/>
    <cellStyle name="T_thuyetminhdieuchinh20100409 2 3 4 2" xfId="25357"/>
    <cellStyle name="T_thuyetminhdieuchinh20100409 2 3 5" xfId="31024"/>
    <cellStyle name="T_thuyetminhdieuchinh20100409 2 3 5 2" xfId="25387"/>
    <cellStyle name="T_thuyetminhdieuchinh20100409 2 3 6" xfId="31027"/>
    <cellStyle name="T_thuyetminhdieuchinh20100409 2 3 6 2" xfId="23610"/>
    <cellStyle name="T_thuyetminhdieuchinh20100409 2 3 7" xfId="22245"/>
    <cellStyle name="T_thuyetminhdieuchinh20100409 2 4" xfId="40875"/>
    <cellStyle name="T_thuyetminhdieuchinh20100409 2 4 2" xfId="40876"/>
    <cellStyle name="T_thuyetminhdieuchinh20100409 2 5" xfId="40877"/>
    <cellStyle name="T_thuyetminhdieuchinh20100409 2 5 2" xfId="40878"/>
    <cellStyle name="T_thuyetminhdieuchinh20100409 2 6" xfId="40879"/>
    <cellStyle name="T_thuyetminhdieuchinh20100409 2 6 2" xfId="40880"/>
    <cellStyle name="T_thuyetminhdieuchinh20100409 2 7" xfId="40881"/>
    <cellStyle name="T_thuyetminhdieuchinh20100409 2 7 2" xfId="40882"/>
    <cellStyle name="T_thuyetminhdieuchinh20100409 2 8" xfId="5957"/>
    <cellStyle name="T_thuyetminhdieuchinh20100409 2 8 2" xfId="16905"/>
    <cellStyle name="T_thuyetminhdieuchinh20100409 3" xfId="40883"/>
    <cellStyle name="T_thuyetminhdieuchinh20100409 3 2" xfId="8455"/>
    <cellStyle name="T_thuyetminhdieuchinh20100409 3 2 2" xfId="7874"/>
    <cellStyle name="T_thuyetminhdieuchinh20100409 3 2 2 2" xfId="34803"/>
    <cellStyle name="T_thuyetminhdieuchinh20100409 3 2 3" xfId="26679"/>
    <cellStyle name="T_thuyetminhdieuchinh20100409 3 2 3 2" xfId="34805"/>
    <cellStyle name="T_thuyetminhdieuchinh20100409 3 2 4" xfId="3240"/>
    <cellStyle name="T_thuyetminhdieuchinh20100409 3 2 4 2" xfId="34807"/>
    <cellStyle name="T_thuyetminhdieuchinh20100409 3 2 5" xfId="1710"/>
    <cellStyle name="T_thuyetminhdieuchinh20100409 3 2 5 2" xfId="34809"/>
    <cellStyle name="T_thuyetminhdieuchinh20100409 3 2 6" xfId="34087"/>
    <cellStyle name="T_thuyetminhdieuchinh20100409 3 2 6 2" xfId="34811"/>
    <cellStyle name="T_thuyetminhdieuchinh20100409 3 2 7" xfId="5406"/>
    <cellStyle name="T_thuyetminhdieuchinh20100409 3 3" xfId="34813"/>
    <cellStyle name="T_thuyetminhdieuchinh20100409 3 3 2" xfId="34815"/>
    <cellStyle name="T_thuyetminhdieuchinh20100409 3 3 2 2" xfId="593"/>
    <cellStyle name="T_thuyetminhdieuchinh20100409 3 3 3" xfId="26683"/>
    <cellStyle name="T_thuyetminhdieuchinh20100409 3 3 3 2" xfId="34817"/>
    <cellStyle name="T_thuyetminhdieuchinh20100409 3 3 4" xfId="27890"/>
    <cellStyle name="T_thuyetminhdieuchinh20100409 3 3 4 2" xfId="34819"/>
    <cellStyle name="T_thuyetminhdieuchinh20100409 3 3 5" xfId="32450"/>
    <cellStyle name="T_thuyetminhdieuchinh20100409 3 3 5 2" xfId="34821"/>
    <cellStyle name="T_thuyetminhdieuchinh20100409 3 3 6" xfId="34823"/>
    <cellStyle name="T_thuyetminhdieuchinh20100409 3 3 6 2" xfId="34825"/>
    <cellStyle name="T_thuyetminhdieuchinh20100409 3 3 7" xfId="21890"/>
    <cellStyle name="T_thuyetminhdieuchinh20100409 3 4" xfId="34827"/>
    <cellStyle name="T_thuyetminhdieuchinh20100409 3 4 2" xfId="34830"/>
    <cellStyle name="T_thuyetminhdieuchinh20100409 3 5" xfId="34839"/>
    <cellStyle name="T_thuyetminhdieuchinh20100409 3 5 2" xfId="17223"/>
    <cellStyle name="T_thuyetminhdieuchinh20100409 3 6" xfId="26485"/>
    <cellStyle name="T_thuyetminhdieuchinh20100409 3 6 2" xfId="17281"/>
    <cellStyle name="T_thuyetminhdieuchinh20100409 3 7" xfId="34841"/>
    <cellStyle name="T_thuyetminhdieuchinh20100409 3 7 2" xfId="17337"/>
    <cellStyle name="T_thuyetminhdieuchinh20100409 3 8" xfId="16950"/>
    <cellStyle name="T_thuyetminhdieuchinh20100409 3 8 2" xfId="16952"/>
    <cellStyle name="T_thuyetminhdieuchinh20100409 4" xfId="40884"/>
    <cellStyle name="T_thuyetminhdieuchinh20100409 4 2" xfId="40885"/>
    <cellStyle name="T_thuyetminhdieuchinh20100409 4 2 2" xfId="40886"/>
    <cellStyle name="T_thuyetminhdieuchinh20100409 4 3" xfId="40887"/>
    <cellStyle name="T_thuyetminhdieuchinh20100409 4 3 2" xfId="40888"/>
    <cellStyle name="T_thuyetminhdieuchinh20100409 4 4" xfId="40889"/>
    <cellStyle name="T_thuyetminhdieuchinh20100409 4 4 2" xfId="40890"/>
    <cellStyle name="T_thuyetminhdieuchinh20100409 4 5" xfId="40891"/>
    <cellStyle name="T_thuyetminhdieuchinh20100409 4 5 2" xfId="40892"/>
    <cellStyle name="T_thuyetminhdieuchinh20100409 4 6" xfId="26489"/>
    <cellStyle name="T_thuyetminhdieuchinh20100409 4 6 2" xfId="40893"/>
    <cellStyle name="T_thuyetminhdieuchinh20100409 4 7" xfId="40894"/>
    <cellStyle name="T_thuyetminhdieuchinh20100409 5" xfId="40895"/>
    <cellStyle name="T_thuyetminhdieuchinh20100409 5 2" xfId="40896"/>
    <cellStyle name="T_thuyetminhdieuchinh20100409 5 2 2" xfId="40897"/>
    <cellStyle name="T_thuyetminhdieuchinh20100409 5 3" xfId="40898"/>
    <cellStyle name="T_thuyetminhdieuchinh20100409 5 3 2" xfId="40899"/>
    <cellStyle name="T_thuyetminhdieuchinh20100409 5 4" xfId="40900"/>
    <cellStyle name="T_thuyetminhdieuchinh20100409 5 4 2" xfId="40901"/>
    <cellStyle name="T_thuyetminhdieuchinh20100409 5 5" xfId="40902"/>
    <cellStyle name="T_thuyetminhdieuchinh20100409 5 5 2" xfId="40903"/>
    <cellStyle name="T_thuyetminhdieuchinh20100409 5 6" xfId="22450"/>
    <cellStyle name="T_thuyetminhdieuchinh20100409 5 6 2" xfId="40904"/>
    <cellStyle name="T_thuyetminhdieuchinh20100409 5 7" xfId="40905"/>
    <cellStyle name="T_thuyetminhdieuchinh20100409 6" xfId="40906"/>
    <cellStyle name="T_thuyetminhdieuchinh20100409 6 2" xfId="40907"/>
    <cellStyle name="T_thuyetminhdieuchinh20100409 6 2 2" xfId="40908"/>
    <cellStyle name="T_thuyetminhdieuchinh20100409 6 3" xfId="40909"/>
    <cellStyle name="T_thuyetminhdieuchinh20100409 6 3 2" xfId="40910"/>
    <cellStyle name="T_thuyetminhdieuchinh20100409 6 4" xfId="40911"/>
    <cellStyle name="T_thuyetminhdieuchinh20100409 6 4 2" xfId="40912"/>
    <cellStyle name="T_thuyetminhdieuchinh20100409 6 5" xfId="40913"/>
    <cellStyle name="T_thuyetminhdieuchinh20100409 6 5 2" xfId="40914"/>
    <cellStyle name="T_thuyetminhdieuchinh20100409 6 6" xfId="26492"/>
    <cellStyle name="T_thuyetminhdieuchinh20100409 6 6 2" xfId="40915"/>
    <cellStyle name="T_thuyetminhdieuchinh20100409 6 7" xfId="40916"/>
    <cellStyle name="T_thuyetminhdieuchinh20100409 7" xfId="40917"/>
    <cellStyle name="T_thuyetminhdieuchinh20100409 7 2" xfId="40918"/>
    <cellStyle name="T_thuyetminhdieuchinh20100409 8" xfId="40919"/>
    <cellStyle name="T_thuyetminhdieuchinh20100409 8 2" xfId="40920"/>
    <cellStyle name="T_thuyetminhdieuchinh20100409 9" xfId="40921"/>
    <cellStyle name="T_thuyetminhdieuchinh20100409 9 2" xfId="40922"/>
    <cellStyle name="T_Update rate-27.6.2008" xfId="9046"/>
    <cellStyle name="T_Update rate-27.6.2008 10" xfId="40923"/>
    <cellStyle name="T_Update rate-27.6.2008 10 2" xfId="40924"/>
    <cellStyle name="T_Update rate-27.6.2008 11" xfId="40925"/>
    <cellStyle name="T_Update rate-27.6.2008 11 2" xfId="13506"/>
    <cellStyle name="T_Update rate-27.6.2008 2" xfId="9050"/>
    <cellStyle name="T_Update rate-27.6.2008 2 2" xfId="28749"/>
    <cellStyle name="T_Update rate-27.6.2008 2 2 2" xfId="40927"/>
    <cellStyle name="T_Update rate-27.6.2008 2 2 2 2" xfId="5694"/>
    <cellStyle name="T_Update rate-27.6.2008 2 2 3" xfId="14522"/>
    <cellStyle name="T_Update rate-27.6.2008 2 2 3 2" xfId="40928"/>
    <cellStyle name="T_Update rate-27.6.2008 2 2 4" xfId="14533"/>
    <cellStyle name="T_Update rate-27.6.2008 2 2 4 2" xfId="5857"/>
    <cellStyle name="T_Update rate-27.6.2008 2 2 5" xfId="5509"/>
    <cellStyle name="T_Update rate-27.6.2008 2 2 5 2" xfId="14539"/>
    <cellStyle name="T_Update rate-27.6.2008 2 2 6" xfId="3442"/>
    <cellStyle name="T_Update rate-27.6.2008 2 2 6 2" xfId="14544"/>
    <cellStyle name="T_Update rate-27.6.2008 2 2 7" xfId="9257"/>
    <cellStyle name="T_Update rate-27.6.2008 2 3" xfId="38105"/>
    <cellStyle name="T_Update rate-27.6.2008 2 3 2" xfId="40929"/>
    <cellStyle name="T_Update rate-27.6.2008 2 3 2 2" xfId="40930"/>
    <cellStyle name="T_Update rate-27.6.2008 2 3 3" xfId="23453"/>
    <cellStyle name="T_Update rate-27.6.2008 2 3 3 2" xfId="40931"/>
    <cellStyle name="T_Update rate-27.6.2008 2 3 4" xfId="24944"/>
    <cellStyle name="T_Update rate-27.6.2008 2 3 4 2" xfId="40932"/>
    <cellStyle name="T_Update rate-27.6.2008 2 3 5" xfId="40933"/>
    <cellStyle name="T_Update rate-27.6.2008 2 3 5 2" xfId="40934"/>
    <cellStyle name="T_Update rate-27.6.2008 2 3 6" xfId="40935"/>
    <cellStyle name="T_Update rate-27.6.2008 2 3 6 2" xfId="2643"/>
    <cellStyle name="T_Update rate-27.6.2008 2 3 7" xfId="40936"/>
    <cellStyle name="T_Update rate-27.6.2008 2 4" xfId="40937"/>
    <cellStyle name="T_Update rate-27.6.2008 2 4 2" xfId="40938"/>
    <cellStyle name="T_Update rate-27.6.2008 2 5" xfId="40939"/>
    <cellStyle name="T_Update rate-27.6.2008 2 5 2" xfId="40940"/>
    <cellStyle name="T_Update rate-27.6.2008 2 6" xfId="40941"/>
    <cellStyle name="T_Update rate-27.6.2008 2 6 2" xfId="16454"/>
    <cellStyle name="T_Update rate-27.6.2008 2 7" xfId="40942"/>
    <cellStyle name="T_Update rate-27.6.2008 2 7 2" xfId="4388"/>
    <cellStyle name="T_Update rate-27.6.2008 2 8" xfId="40943"/>
    <cellStyle name="T_Update rate-27.6.2008 2 8 2" xfId="40944"/>
    <cellStyle name="T_Update rate-27.6.2008 3" xfId="28751"/>
    <cellStyle name="T_Update rate-27.6.2008 3 2" xfId="40945"/>
    <cellStyle name="T_Update rate-27.6.2008 3 2 2" xfId="40946"/>
    <cellStyle name="T_Update rate-27.6.2008 3 2 2 2" xfId="15206"/>
    <cellStyle name="T_Update rate-27.6.2008 3 2 3" xfId="7235"/>
    <cellStyle name="T_Update rate-27.6.2008 3 2 3 2" xfId="15210"/>
    <cellStyle name="T_Update rate-27.6.2008 3 2 4" xfId="5992"/>
    <cellStyle name="T_Update rate-27.6.2008 3 2 4 2" xfId="5056"/>
    <cellStyle name="T_Update rate-27.6.2008 3 2 5" xfId="8368"/>
    <cellStyle name="T_Update rate-27.6.2008 3 2 5 2" xfId="15214"/>
    <cellStyle name="T_Update rate-27.6.2008 3 2 6" xfId="15155"/>
    <cellStyle name="T_Update rate-27.6.2008 3 2 6 2" xfId="15222"/>
    <cellStyle name="T_Update rate-27.6.2008 3 2 7" xfId="9282"/>
    <cellStyle name="T_Update rate-27.6.2008 3 3" xfId="38107"/>
    <cellStyle name="T_Update rate-27.6.2008 3 3 2" xfId="40947"/>
    <cellStyle name="T_Update rate-27.6.2008 3 3 2 2" xfId="40948"/>
    <cellStyle name="T_Update rate-27.6.2008 3 3 3" xfId="23489"/>
    <cellStyle name="T_Update rate-27.6.2008 3 3 3 2" xfId="40949"/>
    <cellStyle name="T_Update rate-27.6.2008 3 3 4" xfId="24685"/>
    <cellStyle name="T_Update rate-27.6.2008 3 3 4 2" xfId="40950"/>
    <cellStyle name="T_Update rate-27.6.2008 3 3 5" xfId="40951"/>
    <cellStyle name="T_Update rate-27.6.2008 3 3 5 2" xfId="40952"/>
    <cellStyle name="T_Update rate-27.6.2008 3 3 6" xfId="40953"/>
    <cellStyle name="T_Update rate-27.6.2008 3 3 6 2" xfId="40954"/>
    <cellStyle name="T_Update rate-27.6.2008 3 3 7" xfId="40955"/>
    <cellStyle name="T_Update rate-27.6.2008 3 4" xfId="40956"/>
    <cellStyle name="T_Update rate-27.6.2008 3 4 2" xfId="40957"/>
    <cellStyle name="T_Update rate-27.6.2008 3 5" xfId="40958"/>
    <cellStyle name="T_Update rate-27.6.2008 3 5 2" xfId="40959"/>
    <cellStyle name="T_Update rate-27.6.2008 3 6" xfId="40960"/>
    <cellStyle name="T_Update rate-27.6.2008 3 6 2" xfId="16468"/>
    <cellStyle name="T_Update rate-27.6.2008 3 7" xfId="40961"/>
    <cellStyle name="T_Update rate-27.6.2008 3 7 2" xfId="6176"/>
    <cellStyle name="T_Update rate-27.6.2008 3 8" xfId="40962"/>
    <cellStyle name="T_Update rate-27.6.2008 3 8 2" xfId="40963"/>
    <cellStyle name="T_Update rate-27.6.2008 4" xfId="40964"/>
    <cellStyle name="T_Update rate-27.6.2008 4 2" xfId="40965"/>
    <cellStyle name="T_Update rate-27.6.2008 4 2 2" xfId="40966"/>
    <cellStyle name="T_Update rate-27.6.2008 4 3" xfId="38111"/>
    <cellStyle name="T_Update rate-27.6.2008 4 3 2" xfId="40967"/>
    <cellStyle name="T_Update rate-27.6.2008 4 4" xfId="40968"/>
    <cellStyle name="T_Update rate-27.6.2008 4 4 2" xfId="40969"/>
    <cellStyle name="T_Update rate-27.6.2008 4 5" xfId="40970"/>
    <cellStyle name="T_Update rate-27.6.2008 4 5 2" xfId="40971"/>
    <cellStyle name="T_Update rate-27.6.2008 4 6" xfId="40972"/>
    <cellStyle name="T_Update rate-27.6.2008 4 6 2" xfId="8427"/>
    <cellStyle name="T_Update rate-27.6.2008 4 7" xfId="40973"/>
    <cellStyle name="T_Update rate-27.6.2008 5" xfId="40974"/>
    <cellStyle name="T_Update rate-27.6.2008 5 2" xfId="40975"/>
    <cellStyle name="T_Update rate-27.6.2008 5 2 2" xfId="33197"/>
    <cellStyle name="T_Update rate-27.6.2008 5 3" xfId="38113"/>
    <cellStyle name="T_Update rate-27.6.2008 5 3 2" xfId="19050"/>
    <cellStyle name="T_Update rate-27.6.2008 5 4" xfId="40976"/>
    <cellStyle name="T_Update rate-27.6.2008 5 4 2" xfId="40977"/>
    <cellStyle name="T_Update rate-27.6.2008 5 5" xfId="40978"/>
    <cellStyle name="T_Update rate-27.6.2008 5 5 2" xfId="40979"/>
    <cellStyle name="T_Update rate-27.6.2008 5 6" xfId="40980"/>
    <cellStyle name="T_Update rate-27.6.2008 5 6 2" xfId="40981"/>
    <cellStyle name="T_Update rate-27.6.2008 5 7" xfId="40982"/>
    <cellStyle name="T_Update rate-27.6.2008 6" xfId="40983"/>
    <cellStyle name="T_Update rate-27.6.2008 6 2" xfId="40984"/>
    <cellStyle name="T_Update rate-27.6.2008 6 2 2" xfId="33229"/>
    <cellStyle name="T_Update rate-27.6.2008 6 3" xfId="40985"/>
    <cellStyle name="T_Update rate-27.6.2008 6 3 2" xfId="33241"/>
    <cellStyle name="T_Update rate-27.6.2008 6 4" xfId="40986"/>
    <cellStyle name="T_Update rate-27.6.2008 6 4 2" xfId="40987"/>
    <cellStyle name="T_Update rate-27.6.2008 6 5" xfId="8332"/>
    <cellStyle name="T_Update rate-27.6.2008 6 5 2" xfId="9783"/>
    <cellStyle name="T_Update rate-27.6.2008 6 6" xfId="40988"/>
    <cellStyle name="T_Update rate-27.6.2008 6 6 2" xfId="9866"/>
    <cellStyle name="T_Update rate-27.6.2008 6 7" xfId="1110"/>
    <cellStyle name="T_Update rate-27.6.2008 7" xfId="18250"/>
    <cellStyle name="T_Update rate-27.6.2008 7 2" xfId="40989"/>
    <cellStyle name="T_Update rate-27.6.2008 8" xfId="33876"/>
    <cellStyle name="T_Update rate-27.6.2008 8 2" xfId="40990"/>
    <cellStyle name="T_Update rate-27.6.2008 9" xfId="23668"/>
    <cellStyle name="T_Update rate-27.6.2008 9 2" xfId="40991"/>
    <cellStyle name="Tan" xfId="40992"/>
    <cellStyle name="Tan 10" xfId="40359"/>
    <cellStyle name="Tan 10 2" xfId="40361"/>
    <cellStyle name="Tan 2" xfId="9520"/>
    <cellStyle name="Tan 2 2" xfId="9523"/>
    <cellStyle name="Tan 2 2 2" xfId="36111"/>
    <cellStyle name="Tan 2 2 2 2" xfId="27124"/>
    <cellStyle name="Tan 2 2 3" xfId="36113"/>
    <cellStyle name="Tan 2 2 3 2" xfId="7862"/>
    <cellStyle name="Tan 2 2 4" xfId="23248"/>
    <cellStyle name="Tan 2 2 4 2" xfId="40993"/>
    <cellStyle name="Tan 2 2 5" xfId="19015"/>
    <cellStyle name="Tan 2 2 5 2" xfId="40994"/>
    <cellStyle name="Tan 2 2 6" xfId="40995"/>
    <cellStyle name="Tan 2 2 6 2" xfId="40996"/>
    <cellStyle name="Tan 2 2 7" xfId="40997"/>
    <cellStyle name="Tan 2 3" xfId="40998"/>
    <cellStyle name="Tan 2 3 2" xfId="36120"/>
    <cellStyle name="Tan 2 3 2 2" xfId="36122"/>
    <cellStyle name="Tan 2 3 3" xfId="36124"/>
    <cellStyle name="Tan 2 3 3 2" xfId="36126"/>
    <cellStyle name="Tan 2 3 4" xfId="23252"/>
    <cellStyle name="Tan 2 3 4 2" xfId="40999"/>
    <cellStyle name="Tan 2 3 5" xfId="19020"/>
    <cellStyle name="Tan 2 3 5 2" xfId="41000"/>
    <cellStyle name="Tan 2 3 6" xfId="41001"/>
    <cellStyle name="Tan 2 3 6 2" xfId="41002"/>
    <cellStyle name="Tan 2 3 7" xfId="41003"/>
    <cellStyle name="Tan 2 4" xfId="41004"/>
    <cellStyle name="Tan 2 4 2" xfId="26419"/>
    <cellStyle name="Tan 2 5" xfId="41005"/>
    <cellStyle name="Tan 2 5 2" xfId="41006"/>
    <cellStyle name="Tan 2 6" xfId="41007"/>
    <cellStyle name="Tan 2 6 2" xfId="41008"/>
    <cellStyle name="Tan 2 7" xfId="38682"/>
    <cellStyle name="Tan 2 7 2" xfId="41009"/>
    <cellStyle name="Tan 2 8" xfId="41010"/>
    <cellStyle name="Tan 2 8 2" xfId="41011"/>
    <cellStyle name="Tan 2 9" xfId="27667"/>
    <cellStyle name="Tan 3" xfId="6088"/>
    <cellStyle name="Tan 3 2" xfId="9525"/>
    <cellStyle name="Tan 3 2 2" xfId="36138"/>
    <cellStyle name="Tan 3 2 2 2" xfId="36140"/>
    <cellStyle name="Tan 3 2 3" xfId="36142"/>
    <cellStyle name="Tan 3 2 3 2" xfId="35400"/>
    <cellStyle name="Tan 3 2 4" xfId="16785"/>
    <cellStyle name="Tan 3 2 4 2" xfId="41012"/>
    <cellStyle name="Tan 3 2 5" xfId="19075"/>
    <cellStyle name="Tan 3 2 5 2" xfId="41013"/>
    <cellStyle name="Tan 3 2 6" xfId="41014"/>
    <cellStyle name="Tan 3 2 6 2" xfId="41015"/>
    <cellStyle name="Tan 3 2 7" xfId="41016"/>
    <cellStyle name="Tan 3 3" xfId="41017"/>
    <cellStyle name="Tan 3 3 2" xfId="36145"/>
    <cellStyle name="Tan 3 3 2 2" xfId="11600"/>
    <cellStyle name="Tan 3 3 3" xfId="36147"/>
    <cellStyle name="Tan 3 3 3 2" xfId="36149"/>
    <cellStyle name="Tan 3 3 4" xfId="23267"/>
    <cellStyle name="Tan 3 3 4 2" xfId="41018"/>
    <cellStyle name="Tan 3 3 5" xfId="5863"/>
    <cellStyle name="Tan 3 3 5 2" xfId="41019"/>
    <cellStyle name="Tan 3 3 6" xfId="41020"/>
    <cellStyle name="Tan 3 3 6 2" xfId="40511"/>
    <cellStyle name="Tan 3 3 7" xfId="41021"/>
    <cellStyle name="Tan 3 4" xfId="41022"/>
    <cellStyle name="Tan 3 4 2" xfId="41023"/>
    <cellStyle name="Tan 3 5" xfId="41024"/>
    <cellStyle name="Tan 3 5 2" xfId="41025"/>
    <cellStyle name="Tan 3 6" xfId="41026"/>
    <cellStyle name="Tan 3 6 2" xfId="41027"/>
    <cellStyle name="Tan 3 7" xfId="38685"/>
    <cellStyle name="Tan 3 7 2" xfId="41028"/>
    <cellStyle name="Tan 3 8" xfId="41029"/>
    <cellStyle name="Tan 3 8 2" xfId="41030"/>
    <cellStyle name="Tan 3 9" xfId="27671"/>
    <cellStyle name="Tan 4" xfId="6150"/>
    <cellStyle name="Tan 4 2" xfId="1380"/>
    <cellStyle name="Tan 4 2 2" xfId="41031"/>
    <cellStyle name="Tan 4 3" xfId="41032"/>
    <cellStyle name="Tan 4 3 2" xfId="41033"/>
    <cellStyle name="Tan 4 4" xfId="41034"/>
    <cellStyle name="Tan 4 4 2" xfId="41035"/>
    <cellStyle name="Tan 4 5" xfId="41036"/>
    <cellStyle name="Tan 4 5 2" xfId="41037"/>
    <cellStyle name="Tan 4 6" xfId="41038"/>
    <cellStyle name="Tan 4 6 2" xfId="41039"/>
    <cellStyle name="Tan 4 7" xfId="38688"/>
    <cellStyle name="Tan 5" xfId="6216"/>
    <cellStyle name="Tan 5 2" xfId="9527"/>
    <cellStyle name="Tan 5 2 2" xfId="41040"/>
    <cellStyle name="Tan 5 3" xfId="41041"/>
    <cellStyle name="Tan 5 3 2" xfId="41042"/>
    <cellStyle name="Tan 5 4" xfId="41043"/>
    <cellStyle name="Tan 5 4 2" xfId="4006"/>
    <cellStyle name="Tan 5 5" xfId="41044"/>
    <cellStyle name="Tan 5 5 2" xfId="41045"/>
    <cellStyle name="Tan 5 6" xfId="41046"/>
    <cellStyle name="Tan 5 6 2" xfId="41047"/>
    <cellStyle name="Tan 5 7" xfId="41048"/>
    <cellStyle name="Tan 6" xfId="6240"/>
    <cellStyle name="Tan 6 2" xfId="41049"/>
    <cellStyle name="Tan 6 2 2" xfId="41050"/>
    <cellStyle name="Tan 6 3" xfId="41051"/>
    <cellStyle name="Tan 6 3 2" xfId="41052"/>
    <cellStyle name="Tan 6 4" xfId="41053"/>
    <cellStyle name="Tan 6 5" xfId="41054"/>
    <cellStyle name="Tan 6 5 2" xfId="41055"/>
    <cellStyle name="Tan 6 6" xfId="41056"/>
    <cellStyle name="Tan 6 6 2" xfId="41057"/>
    <cellStyle name="Tan 7" xfId="36182"/>
    <cellStyle name="Tan 7 2" xfId="41058"/>
    <cellStyle name="Tan 8" xfId="41059"/>
    <cellStyle name="Tan 8 2" xfId="41060"/>
    <cellStyle name="Tan 9" xfId="41061"/>
    <cellStyle name="Tan 9 2" xfId="41062"/>
    <cellStyle name="Text Indent A" xfId="19159"/>
    <cellStyle name="Text Indent B" xfId="39247"/>
    <cellStyle name="th" xfId="41063"/>
    <cellStyle name="th 10" xfId="23113"/>
    <cellStyle name="th 10 2" xfId="294"/>
    <cellStyle name="th 11" xfId="37560"/>
    <cellStyle name="th 11 2" xfId="41065"/>
    <cellStyle name="th 2" xfId="41066"/>
    <cellStyle name="th 2 2" xfId="38087"/>
    <cellStyle name="th 2 2 2" xfId="38089"/>
    <cellStyle name="th 2 2 2 2" xfId="41068"/>
    <cellStyle name="th 2 2 3" xfId="28848"/>
    <cellStyle name="th 2 2 3 2" xfId="41069"/>
    <cellStyle name="th 2 2 4" xfId="6296"/>
    <cellStyle name="th 2 2 4 2" xfId="41070"/>
    <cellStyle name="th 2 2 5" xfId="41071"/>
    <cellStyle name="th 2 2 5 2" xfId="41072"/>
    <cellStyle name="th 2 2 6" xfId="41073"/>
    <cellStyle name="th 2 2 6 2" xfId="41074"/>
    <cellStyle name="th 2 2 7" xfId="41075"/>
    <cellStyle name="th 2 3" xfId="38091"/>
    <cellStyle name="th 2 3 2" xfId="41076"/>
    <cellStyle name="th 2 3 2 2" xfId="41077"/>
    <cellStyle name="th 2 3 3" xfId="3665"/>
    <cellStyle name="th 2 3 3 2" xfId="41078"/>
    <cellStyle name="th 2 3 4" xfId="12308"/>
    <cellStyle name="th 2 3 4 2" xfId="41079"/>
    <cellStyle name="th 2 3 5" xfId="41080"/>
    <cellStyle name="th 2 3 5 2" xfId="41081"/>
    <cellStyle name="th 2 3 6" xfId="41082"/>
    <cellStyle name="th 2 3 6 2" xfId="41083"/>
    <cellStyle name="th 2 3 7" xfId="41084"/>
    <cellStyle name="th 2 4" xfId="41085"/>
    <cellStyle name="th 2 4 2" xfId="41086"/>
    <cellStyle name="th 2 5" xfId="41087"/>
    <cellStyle name="th 2 5 2" xfId="31584"/>
    <cellStyle name="th 2 6" xfId="41088"/>
    <cellStyle name="th 2 6 2" xfId="31594"/>
    <cellStyle name="th 2 7" xfId="35077"/>
    <cellStyle name="th 2 7 2" xfId="27156"/>
    <cellStyle name="th 2 8" xfId="33419"/>
    <cellStyle name="th 2 8 2" xfId="27176"/>
    <cellStyle name="th 3" xfId="41089"/>
    <cellStyle name="th 3 2" xfId="41090"/>
    <cellStyle name="th 3 2 2" xfId="41091"/>
    <cellStyle name="th 3 2 2 2" xfId="41092"/>
    <cellStyle name="th 3 2 3" xfId="41093"/>
    <cellStyle name="th 3 2 3 2" xfId="41094"/>
    <cellStyle name="th 3 2 4" xfId="2360"/>
    <cellStyle name="th 3 2 4 2" xfId="41095"/>
    <cellStyle name="th 3 2 5" xfId="41096"/>
    <cellStyle name="th 3 2 5 2" xfId="19493"/>
    <cellStyle name="th 3 2 6" xfId="41097"/>
    <cellStyle name="th 3 2 6 2" xfId="41098"/>
    <cellStyle name="th 3 2 7" xfId="41099"/>
    <cellStyle name="th 3 3" xfId="41100"/>
    <cellStyle name="th 3 3 2" xfId="41101"/>
    <cellStyle name="th 3 3 2 2" xfId="41102"/>
    <cellStyle name="th 3 3 3" xfId="39651"/>
    <cellStyle name="th 3 3 3 2" xfId="41103"/>
    <cellStyle name="th 3 3 4" xfId="13163"/>
    <cellStyle name="th 3 3 4 2" xfId="41104"/>
    <cellStyle name="th 3 3 5" xfId="41105"/>
    <cellStyle name="th 3 3 5 2" xfId="41106"/>
    <cellStyle name="th 3 3 6" xfId="41107"/>
    <cellStyle name="th 3 3 6 2" xfId="41108"/>
    <cellStyle name="th 3 3 7" xfId="41109"/>
    <cellStyle name="th 3 4" xfId="41110"/>
    <cellStyle name="th 3 4 2" xfId="41111"/>
    <cellStyle name="th 3 5" xfId="41112"/>
    <cellStyle name="th 3 5 2" xfId="3149"/>
    <cellStyle name="th 3 6" xfId="41113"/>
    <cellStyle name="th 3 6 2" xfId="6365"/>
    <cellStyle name="th 3 7" xfId="35080"/>
    <cellStyle name="th 3 7 2" xfId="27196"/>
    <cellStyle name="th 3 8" xfId="33432"/>
    <cellStyle name="th 3 8 2" xfId="27207"/>
    <cellStyle name="th 4" xfId="41114"/>
    <cellStyle name="th 4 2" xfId="41115"/>
    <cellStyle name="th 4 2 2" xfId="41116"/>
    <cellStyle name="th 4 3" xfId="41117"/>
    <cellStyle name="th 4 3 2" xfId="41118"/>
    <cellStyle name="th 4 4" xfId="41119"/>
    <cellStyle name="th 4 4 2" xfId="41120"/>
    <cellStyle name="th 4 5" xfId="41122"/>
    <cellStyle name="th 4 5 2" xfId="41123"/>
    <cellStyle name="th 4 6" xfId="41124"/>
    <cellStyle name="th 4 6 2" xfId="41125"/>
    <cellStyle name="th 4 7" xfId="35083"/>
    <cellStyle name="th 5" xfId="41126"/>
    <cellStyle name="th 5 2" xfId="41127"/>
    <cellStyle name="th 5 2 2" xfId="6316"/>
    <cellStyle name="th 5 3" xfId="41128"/>
    <cellStyle name="th 5 3 2" xfId="41129"/>
    <cellStyle name="th 5 4" xfId="1748"/>
    <cellStyle name="th 5 4 2" xfId="41130"/>
    <cellStyle name="th 5 5" xfId="41131"/>
    <cellStyle name="th 5 5 2" xfId="41132"/>
    <cellStyle name="th 5 6" xfId="9083"/>
    <cellStyle name="th 5 6 2" xfId="9086"/>
    <cellStyle name="th 5 7" xfId="35086"/>
    <cellStyle name="th 6" xfId="10311"/>
    <cellStyle name="th 6 2" xfId="6696"/>
    <cellStyle name="th 6 2 2" xfId="5931"/>
    <cellStyle name="th 6 3" xfId="7785"/>
    <cellStyle name="th 6 3 2" xfId="5328"/>
    <cellStyle name="th 6 4" xfId="7789"/>
    <cellStyle name="th 6 4 2" xfId="7936"/>
    <cellStyle name="th 6 5" xfId="1903"/>
    <cellStyle name="th 6 5 2" xfId="5148"/>
    <cellStyle name="th 6 6" xfId="7810"/>
    <cellStyle name="th 6 6 2" xfId="7826"/>
    <cellStyle name="th 6 7" xfId="3342"/>
    <cellStyle name="th 7" xfId="10799"/>
    <cellStyle name="th 7 2" xfId="5713"/>
    <cellStyle name="th 8" xfId="6704"/>
    <cellStyle name="th 8 2" xfId="10820"/>
    <cellStyle name="th 9" xfId="10824"/>
    <cellStyle name="th 9 2" xfId="10827"/>
    <cellStyle name="þ_x001d_ð¤_x000c_¯þ_x0014__x000d_¨þU_x0001_À_x0004_ _x0015__x000f__x0001__x0001_" xfId="25371"/>
    <cellStyle name="þ_x001d_ð¤_x000c_¯þ_x0014__x000d_¨þU_x0001_À_x0004_ _x0015__x000f__x0001__x0001_?_x0002_ÿÿÿÿÿÿÿÿÿÿÿÿÿÿÿ¯?(_x0002__x001d__x0017_ ???º%ÿÿÿÿ????_x0006__x0016_??????????????Í!Ë??????????           ?????           ?????????_x000d__x000d_U_x000d_H\D2_x000d_D2\D" xfId="8960"/>
    <cellStyle name="þ_x001d_ð·_x000c_æþ'_x000d_ßþU_x0001_Ø_x0005_ü_x0014__x0007__x0001__x0001_" xfId="41133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" xfId="41135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" xfId="41136"/>
    <cellStyle name="þ_x001d_ðÇ%Uý—&amp;Hý9_x0008_Ÿ s_x000a__x0007__x0001__x0001_" xfId="12954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" xfId="41137"/>
    <cellStyle name="title [1]" xfId="41138"/>
    <cellStyle name="title [2]" xfId="41139"/>
    <cellStyle name="Title 2" xfId="41140"/>
    <cellStyle name="TNN" xfId="27784"/>
    <cellStyle name="Total 2" xfId="41141"/>
    <cellStyle name="Total 2 10" xfId="41143"/>
    <cellStyle name="Total 2 10 2" xfId="41144"/>
    <cellStyle name="Total 2 11" xfId="41145"/>
    <cellStyle name="Total 2 11 2" xfId="41146"/>
    <cellStyle name="Total 2 12" xfId="41147"/>
    <cellStyle name="Total 2 2" xfId="7493"/>
    <cellStyle name="Total 2 2 2" xfId="7048"/>
    <cellStyle name="Total 2 2 2 2" xfId="7071"/>
    <cellStyle name="Total 2 2 2 2 2" xfId="41148"/>
    <cellStyle name="Total 2 2 2 3" xfId="41149"/>
    <cellStyle name="Total 2 2 2 3 2" xfId="41150"/>
    <cellStyle name="Total 2 2 2 4" xfId="22538"/>
    <cellStyle name="Total 2 2 2 4 2" xfId="41151"/>
    <cellStyle name="Total 2 2 2 5" xfId="41152"/>
    <cellStyle name="Total 2 2 2 5 2" xfId="41153"/>
    <cellStyle name="Total 2 2 2 6" xfId="41154"/>
    <cellStyle name="Total 2 2 2 6 2" xfId="41155"/>
    <cellStyle name="Total 2 2 2 7" xfId="35776"/>
    <cellStyle name="Total 2 2 3" xfId="41156"/>
    <cellStyle name="Total 2 2 3 2" xfId="41157"/>
    <cellStyle name="Total 2 2 3 2 2" xfId="41158"/>
    <cellStyle name="Total 2 2 3 3" xfId="41159"/>
    <cellStyle name="Total 2 2 3 3 2" xfId="41160"/>
    <cellStyle name="Total 2 2 3 4" xfId="22549"/>
    <cellStyle name="Total 2 2 3 4 2" xfId="41161"/>
    <cellStyle name="Total 2 2 3 5" xfId="8743"/>
    <cellStyle name="Total 2 2 3 5 2" xfId="7483"/>
    <cellStyle name="Total 2 2 3 6" xfId="2960"/>
    <cellStyle name="Total 2 2 3 6 2" xfId="8747"/>
    <cellStyle name="Total 2 2 3 7" xfId="8750"/>
    <cellStyle name="Total 2 2 4" xfId="41162"/>
    <cellStyle name="Total 2 2 4 2" xfId="38150"/>
    <cellStyle name="Total 2 2 5" xfId="41163"/>
    <cellStyle name="Total 2 2 5 2" xfId="38158"/>
    <cellStyle name="Total 2 2 6" xfId="41164"/>
    <cellStyle name="Total 2 2 6 2" xfId="41165"/>
    <cellStyle name="Total 2 2 7" xfId="41166"/>
    <cellStyle name="Total 2 2 7 2" xfId="41167"/>
    <cellStyle name="Total 2 2 8" xfId="41168"/>
    <cellStyle name="Total 2 2 8 2" xfId="18606"/>
    <cellStyle name="Total 2 2 9" xfId="41169"/>
    <cellStyle name="Total 2 3" xfId="2864"/>
    <cellStyle name="Total 2 3 2" xfId="41170"/>
    <cellStyle name="Total 2 3 2 2" xfId="41171"/>
    <cellStyle name="Total 2 3 2 2 2" xfId="8803"/>
    <cellStyle name="Total 2 3 2 3" xfId="41172"/>
    <cellStyle name="Total 2 3 2 3 2" xfId="8816"/>
    <cellStyle name="Total 2 3 2 4" xfId="6777"/>
    <cellStyle name="Total 2 3 2 4 2" xfId="41173"/>
    <cellStyle name="Total 2 3 2 5" xfId="41174"/>
    <cellStyle name="Total 2 3 2 5 2" xfId="41175"/>
    <cellStyle name="Total 2 3 2 6" xfId="41176"/>
    <cellStyle name="Total 2 3 2 6 2" xfId="41177"/>
    <cellStyle name="Total 2 3 2 7" xfId="41178"/>
    <cellStyle name="Total 2 3 3" xfId="41179"/>
    <cellStyle name="Total 2 3 3 2" xfId="41180"/>
    <cellStyle name="Total 2 3 3 2 2" xfId="22571"/>
    <cellStyle name="Total 2 3 3 3" xfId="41181"/>
    <cellStyle name="Total 2 3 3 3 2" xfId="22575"/>
    <cellStyle name="Total 2 3 3 4" xfId="22579"/>
    <cellStyle name="Total 2 3 3 4 2" xfId="41182"/>
    <cellStyle name="Total 2 3 3 5" xfId="41183"/>
    <cellStyle name="Total 2 3 3 5 2" xfId="41184"/>
    <cellStyle name="Total 2 3 3 6" xfId="41185"/>
    <cellStyle name="Total 2 3 3 6 2" xfId="22654"/>
    <cellStyle name="Total 2 3 3 7" xfId="15802"/>
    <cellStyle name="Total 2 3 4" xfId="41186"/>
    <cellStyle name="Total 2 3 4 2" xfId="38174"/>
    <cellStyle name="Total 2 3 5" xfId="41187"/>
    <cellStyle name="Total 2 3 5 2" xfId="38183"/>
    <cellStyle name="Total 2 3 6" xfId="41188"/>
    <cellStyle name="Total 2 3 6 2" xfId="41189"/>
    <cellStyle name="Total 2 3 7" xfId="41190"/>
    <cellStyle name="Total 2 3 7 2" xfId="41191"/>
    <cellStyle name="Total 2 3 8" xfId="41192"/>
    <cellStyle name="Total 2 3 8 2" xfId="41193"/>
    <cellStyle name="Total 2 3 9" xfId="41194"/>
    <cellStyle name="Total 2 4" xfId="37247"/>
    <cellStyle name="Total 2 4 2" xfId="41195"/>
    <cellStyle name="Total 2 4 2 2" xfId="41196"/>
    <cellStyle name="Total 2 4 3" xfId="41197"/>
    <cellStyle name="Total 2 4 3 2" xfId="30253"/>
    <cellStyle name="Total 2 4 4" xfId="41198"/>
    <cellStyle name="Total 2 4 4 2" xfId="30267"/>
    <cellStyle name="Total 2 4 5" xfId="41199"/>
    <cellStyle name="Total 2 4 5 2" xfId="41200"/>
    <cellStyle name="Total 2 4 6" xfId="41134"/>
    <cellStyle name="Total 2 4 6 2" xfId="41201"/>
    <cellStyle name="Total 2 4 7" xfId="41202"/>
    <cellStyle name="Total 2 5" xfId="41203"/>
    <cellStyle name="Total 2 5 2" xfId="41204"/>
    <cellStyle name="Total 2 5 2 2" xfId="41205"/>
    <cellStyle name="Total 2 5 3" xfId="41206"/>
    <cellStyle name="Total 2 5 3 2" xfId="1645"/>
    <cellStyle name="Total 2 5 4" xfId="41207"/>
    <cellStyle name="Total 2 5 4 2" xfId="28299"/>
    <cellStyle name="Total 2 5 5" xfId="41208"/>
    <cellStyle name="Total 2 5 5 2" xfId="41209"/>
    <cellStyle name="Total 2 5 6" xfId="41210"/>
    <cellStyle name="Total 2 5 6 2" xfId="41211"/>
    <cellStyle name="Total 2 5 7" xfId="34397"/>
    <cellStyle name="Total 2 6" xfId="6764"/>
    <cellStyle name="Total 2 6 2" xfId="28567"/>
    <cellStyle name="Total 2 6 2 2" xfId="28569"/>
    <cellStyle name="Total 2 6 3" xfId="28571"/>
    <cellStyle name="Total 2 6 3 2" xfId="28573"/>
    <cellStyle name="Total 2 6 4" xfId="28576"/>
    <cellStyle name="Total 2 6 4 2" xfId="9054"/>
    <cellStyle name="Total 2 6 5" xfId="28578"/>
    <cellStyle name="Total 2 6 5 2" xfId="28581"/>
    <cellStyle name="Total 2 6 6" xfId="41212"/>
    <cellStyle name="Total 2 6 6 2" xfId="33067"/>
    <cellStyle name="Total 2 6 7" xfId="34400"/>
    <cellStyle name="Total 2 7" xfId="41213"/>
    <cellStyle name="Total 2 7 2" xfId="28604"/>
    <cellStyle name="Total 2 8" xfId="14443"/>
    <cellStyle name="Total 2 8 2" xfId="28622"/>
    <cellStyle name="Total 2 9" xfId="32140"/>
    <cellStyle name="Total 2 9 2" xfId="28636"/>
    <cellStyle name="trang" xfId="36632"/>
    <cellStyle name="trang 10" xfId="11896"/>
    <cellStyle name="trang 10 2" xfId="29544"/>
    <cellStyle name="trang 2" xfId="41214"/>
    <cellStyle name="trang 2 10" xfId="41215"/>
    <cellStyle name="trang 2 10 2" xfId="41216"/>
    <cellStyle name="trang 2 2" xfId="41217"/>
    <cellStyle name="trang 2 2 10" xfId="41218"/>
    <cellStyle name="trang 2 2 10 2" xfId="41219"/>
    <cellStyle name="trang 2 2 11" xfId="41220"/>
    <cellStyle name="trang 2 2 11 2" xfId="37717"/>
    <cellStyle name="trang 2 2 12" xfId="41221"/>
    <cellStyle name="trang 2 2 12 2" xfId="37732"/>
    <cellStyle name="trang 2 2 13" xfId="41222"/>
    <cellStyle name="trang 2 2 13 2" xfId="41223"/>
    <cellStyle name="trang 2 2 14" xfId="41224"/>
    <cellStyle name="trang 2 2 14 2" xfId="41225"/>
    <cellStyle name="trang 2 2 15" xfId="41226"/>
    <cellStyle name="trang 2 2 15 2" xfId="1329"/>
    <cellStyle name="trang 2 2 16" xfId="37032"/>
    <cellStyle name="trang 2 2 16 2" xfId="37034"/>
    <cellStyle name="trang 2 2 17" xfId="37036"/>
    <cellStyle name="trang 2 2 17 2" xfId="37038"/>
    <cellStyle name="trang 2 2 18" xfId="37040"/>
    <cellStyle name="trang 2 2 18 2" xfId="37042"/>
    <cellStyle name="trang 2 2 19" xfId="37044"/>
    <cellStyle name="trang 2 2 19 2" xfId="37046"/>
    <cellStyle name="trang 2 2 2" xfId="41228"/>
    <cellStyle name="trang 2 2 2 10" xfId="41229"/>
    <cellStyle name="trang 2 2 2 10 2" xfId="41230"/>
    <cellStyle name="trang 2 2 2 11" xfId="41231"/>
    <cellStyle name="trang 2 2 2 11 2" xfId="13964"/>
    <cellStyle name="trang 2 2 2 12" xfId="41232"/>
    <cellStyle name="trang 2 2 2 12 2" xfId="34924"/>
    <cellStyle name="trang 2 2 2 13" xfId="39946"/>
    <cellStyle name="trang 2 2 2 13 2" xfId="39948"/>
    <cellStyle name="trang 2 2 2 14" xfId="291"/>
    <cellStyle name="trang 2 2 2 14 2" xfId="39950"/>
    <cellStyle name="trang 2 2 2 15" xfId="39952"/>
    <cellStyle name="trang 2 2 2 15 2" xfId="39954"/>
    <cellStyle name="trang 2 2 2 16" xfId="39956"/>
    <cellStyle name="trang 2 2 2 16 2" xfId="14012"/>
    <cellStyle name="trang 2 2 2 17" xfId="39958"/>
    <cellStyle name="trang 2 2 2 2" xfId="41233"/>
    <cellStyle name="trang 2 2 2 2 2" xfId="38489"/>
    <cellStyle name="trang 2 2 2 3" xfId="41234"/>
    <cellStyle name="trang 2 2 2 3 2" xfId="41235"/>
    <cellStyle name="trang 2 2 2 4" xfId="41236"/>
    <cellStyle name="trang 2 2 2 4 2" xfId="41237"/>
    <cellStyle name="trang 2 2 2 5" xfId="41238"/>
    <cellStyle name="trang 2 2 2 5 2" xfId="41239"/>
    <cellStyle name="trang 2 2 2 6" xfId="41240"/>
    <cellStyle name="trang 2 2 2 6 2" xfId="41241"/>
    <cellStyle name="trang 2 2 2 7" xfId="41242"/>
    <cellStyle name="trang 2 2 2 7 2" xfId="41243"/>
    <cellStyle name="trang 2 2 2 8" xfId="29589"/>
    <cellStyle name="trang 2 2 2 8 2" xfId="41244"/>
    <cellStyle name="trang 2 2 2 9" xfId="41245"/>
    <cellStyle name="trang 2 2 2 9 2" xfId="41246"/>
    <cellStyle name="trang 2 2 20" xfId="41227"/>
    <cellStyle name="trang 2 2 3" xfId="41247"/>
    <cellStyle name="trang 2 2 3 10" xfId="41248"/>
    <cellStyle name="trang 2 2 3 10 2" xfId="41249"/>
    <cellStyle name="trang 2 2 3 11" xfId="41250"/>
    <cellStyle name="trang 2 2 3 11 2" xfId="41251"/>
    <cellStyle name="trang 2 2 3 12" xfId="41252"/>
    <cellStyle name="trang 2 2 3 12 2" xfId="41253"/>
    <cellStyle name="trang 2 2 3 13" xfId="39969"/>
    <cellStyle name="trang 2 2 3 13 2" xfId="6961"/>
    <cellStyle name="trang 2 2 3 14" xfId="8401"/>
    <cellStyle name="trang 2 2 3 14 2" xfId="35851"/>
    <cellStyle name="trang 2 2 3 15" xfId="41254"/>
    <cellStyle name="trang 2 2 3 15 2" xfId="15508"/>
    <cellStyle name="trang 2 2 3 16" xfId="41255"/>
    <cellStyle name="trang 2 2 3 16 2" xfId="35856"/>
    <cellStyle name="trang 2 2 3 17" xfId="41256"/>
    <cellStyle name="trang 2 2 3 2" xfId="41257"/>
    <cellStyle name="trang 2 2 3 2 2" xfId="41258"/>
    <cellStyle name="trang 2 2 3 3" xfId="41259"/>
    <cellStyle name="trang 2 2 3 3 2" xfId="5632"/>
    <cellStyle name="trang 2 2 3 4" xfId="41260"/>
    <cellStyle name="trang 2 2 3 4 2" xfId="41261"/>
    <cellStyle name="trang 2 2 3 5" xfId="41262"/>
    <cellStyle name="trang 2 2 3 5 2" xfId="41263"/>
    <cellStyle name="trang 2 2 3 6" xfId="41264"/>
    <cellStyle name="trang 2 2 3 6 2" xfId="41265"/>
    <cellStyle name="trang 2 2 3 7" xfId="41266"/>
    <cellStyle name="trang 2 2 3 7 2" xfId="41267"/>
    <cellStyle name="trang 2 2 3 8" xfId="29593"/>
    <cellStyle name="trang 2 2 3 8 2" xfId="6471"/>
    <cellStyle name="trang 2 2 3 9" xfId="41268"/>
    <cellStyle name="trang 2 2 3 9 2" xfId="41269"/>
    <cellStyle name="trang 2 2 4" xfId="41270"/>
    <cellStyle name="trang 2 2 4 10" xfId="37352"/>
    <cellStyle name="trang 2 2 4 10 2" xfId="37354"/>
    <cellStyle name="trang 2 2 4 11" xfId="37356"/>
    <cellStyle name="trang 2 2 4 11 2" xfId="25226"/>
    <cellStyle name="trang 2 2 4 12" xfId="37358"/>
    <cellStyle name="trang 2 2 4 12 2" xfId="25251"/>
    <cellStyle name="trang 2 2 4 13" xfId="37360"/>
    <cellStyle name="trang 2 2 4 13 2" xfId="19549"/>
    <cellStyle name="trang 2 2 4 14" xfId="37362"/>
    <cellStyle name="trang 2 2 4 14 2" xfId="19571"/>
    <cellStyle name="trang 2 2 4 15" xfId="41271"/>
    <cellStyle name="trang 2 2 4 15 2" xfId="19022"/>
    <cellStyle name="trang 2 2 4 16" xfId="37265"/>
    <cellStyle name="trang 2 2 4 16 2" xfId="37267"/>
    <cellStyle name="trang 2 2 4 17" xfId="37291"/>
    <cellStyle name="trang 2 2 4 2" xfId="41272"/>
    <cellStyle name="trang 2 2 4 2 2" xfId="41273"/>
    <cellStyle name="trang 2 2 4 3" xfId="41274"/>
    <cellStyle name="trang 2 2 4 3 2" xfId="41275"/>
    <cellStyle name="trang 2 2 4 4" xfId="41276"/>
    <cellStyle name="trang 2 2 4 4 2" xfId="41277"/>
    <cellStyle name="trang 2 2 4 5" xfId="41278"/>
    <cellStyle name="trang 2 2 4 5 2" xfId="41279"/>
    <cellStyle name="trang 2 2 4 6" xfId="41280"/>
    <cellStyle name="trang 2 2 4 6 2" xfId="41281"/>
    <cellStyle name="trang 2 2 4 7" xfId="41282"/>
    <cellStyle name="trang 2 2 4 7 2" xfId="41283"/>
    <cellStyle name="trang 2 2 4 8" xfId="29597"/>
    <cellStyle name="trang 2 2 4 8 2" xfId="41284"/>
    <cellStyle name="trang 2 2 4 9" xfId="5322"/>
    <cellStyle name="trang 2 2 4 9 2" xfId="35999"/>
    <cellStyle name="trang 2 2 5" xfId="41285"/>
    <cellStyle name="trang 2 2 5 2" xfId="41286"/>
    <cellStyle name="trang 2 2 6" xfId="33163"/>
    <cellStyle name="trang 2 2 6 2" xfId="41287"/>
    <cellStyle name="trang 2 2 7" xfId="41288"/>
    <cellStyle name="trang 2 2 7 2" xfId="34210"/>
    <cellStyle name="trang 2 2 8" xfId="41289"/>
    <cellStyle name="trang 2 2 8 2" xfId="34229"/>
    <cellStyle name="trang 2 2 9" xfId="41290"/>
    <cellStyle name="trang 2 2 9 2" xfId="41292"/>
    <cellStyle name="trang 2 3" xfId="41294"/>
    <cellStyle name="trang 2 3 10" xfId="41295"/>
    <cellStyle name="trang 2 3 10 2" xfId="41296"/>
    <cellStyle name="trang 2 3 11" xfId="41297"/>
    <cellStyle name="trang 2 3 11 2" xfId="41298"/>
    <cellStyle name="trang 2 3 12" xfId="19591"/>
    <cellStyle name="trang 2 3 12 2" xfId="41299"/>
    <cellStyle name="trang 2 3 13" xfId="41300"/>
    <cellStyle name="trang 2 3 13 2" xfId="41301"/>
    <cellStyle name="trang 2 3 14" xfId="41302"/>
    <cellStyle name="trang 2 3 14 2" xfId="41303"/>
    <cellStyle name="trang 2 3 15" xfId="5116"/>
    <cellStyle name="trang 2 3 15 2" xfId="41304"/>
    <cellStyle name="trang 2 3 16" xfId="41305"/>
    <cellStyle name="trang 2 3 16 2" xfId="41306"/>
    <cellStyle name="trang 2 3 17" xfId="16876"/>
    <cellStyle name="trang 2 3 17 2" xfId="41307"/>
    <cellStyle name="trang 2 3 18" xfId="41308"/>
    <cellStyle name="trang 2 3 18 2" xfId="41309"/>
    <cellStyle name="trang 2 3 19" xfId="41310"/>
    <cellStyle name="trang 2 3 19 2" xfId="41311"/>
    <cellStyle name="trang 2 3 2" xfId="4057"/>
    <cellStyle name="trang 2 3 2 10" xfId="41312"/>
    <cellStyle name="trang 2 3 2 10 2" xfId="41313"/>
    <cellStyle name="trang 2 3 2 11" xfId="41314"/>
    <cellStyle name="trang 2 3 2 11 2" xfId="41315"/>
    <cellStyle name="trang 2 3 2 12" xfId="15650"/>
    <cellStyle name="trang 2 3 2 12 2" xfId="41316"/>
    <cellStyle name="trang 2 3 2 13" xfId="41317"/>
    <cellStyle name="trang 2 3 2 13 2" xfId="41318"/>
    <cellStyle name="trang 2 3 2 14" xfId="41319"/>
    <cellStyle name="trang 2 3 2 14 2" xfId="41320"/>
    <cellStyle name="trang 2 3 2 15" xfId="41321"/>
    <cellStyle name="trang 2 3 2 15 2" xfId="41322"/>
    <cellStyle name="trang 2 3 2 16" xfId="41323"/>
    <cellStyle name="trang 2 3 2 16 2" xfId="41324"/>
    <cellStyle name="trang 2 3 2 17" xfId="41325"/>
    <cellStyle name="trang 2 3 2 2" xfId="33798"/>
    <cellStyle name="trang 2 3 2 2 2" xfId="47"/>
    <cellStyle name="trang 2 3 2 3" xfId="19295"/>
    <cellStyle name="trang 2 3 2 3 2" xfId="32738"/>
    <cellStyle name="trang 2 3 2 4" xfId="33801"/>
    <cellStyle name="trang 2 3 2 4 2" xfId="30792"/>
    <cellStyle name="trang 2 3 2 5" xfId="33804"/>
    <cellStyle name="trang 2 3 2 5 2" xfId="33807"/>
    <cellStyle name="trang 2 3 2 6" xfId="33811"/>
    <cellStyle name="trang 2 3 2 6 2" xfId="33815"/>
    <cellStyle name="trang 2 3 2 7" xfId="33818"/>
    <cellStyle name="trang 2 3 2 7 2" xfId="40247"/>
    <cellStyle name="trang 2 3 2 8" xfId="40249"/>
    <cellStyle name="trang 2 3 2 8 2" xfId="40251"/>
    <cellStyle name="trang 2 3 2 9" xfId="38638"/>
    <cellStyle name="trang 2 3 2 9 2" xfId="38641"/>
    <cellStyle name="trang 2 3 20" xfId="5115"/>
    <cellStyle name="trang 2 3 3" xfId="33820"/>
    <cellStyle name="trang 2 3 3 10" xfId="41326"/>
    <cellStyle name="trang 2 3 3 10 2" xfId="25674"/>
    <cellStyle name="trang 2 3 3 11" xfId="41327"/>
    <cellStyle name="trang 2 3 3 11 2" xfId="4816"/>
    <cellStyle name="trang 2 3 3 12" xfId="20423"/>
    <cellStyle name="trang 2 3 3 12 2" xfId="20426"/>
    <cellStyle name="trang 2 3 3 13" xfId="5935"/>
    <cellStyle name="trang 2 3 3 13 2" xfId="4437"/>
    <cellStyle name="trang 2 3 3 14" xfId="15737"/>
    <cellStyle name="trang 2 3 3 14 2" xfId="10346"/>
    <cellStyle name="trang 2 3 3 15" xfId="15742"/>
    <cellStyle name="trang 2 3 3 15 2" xfId="15747"/>
    <cellStyle name="trang 2 3 3 16" xfId="15751"/>
    <cellStyle name="trang 2 3 3 16 2" xfId="15755"/>
    <cellStyle name="trang 2 3 3 17" xfId="15761"/>
    <cellStyle name="trang 2 3 3 2" xfId="1167"/>
    <cellStyle name="trang 2 3 3 2 2" xfId="18485"/>
    <cellStyle name="trang 2 3 3 3" xfId="18488"/>
    <cellStyle name="trang 2 3 3 3 2" xfId="41328"/>
    <cellStyle name="trang 2 3 3 4" xfId="41329"/>
    <cellStyle name="trang 2 3 3 4 2" xfId="41330"/>
    <cellStyle name="trang 2 3 3 5" xfId="40253"/>
    <cellStyle name="trang 2 3 3 5 2" xfId="41331"/>
    <cellStyle name="trang 2 3 3 6" xfId="39033"/>
    <cellStyle name="trang 2 3 3 6 2" xfId="39040"/>
    <cellStyle name="trang 2 3 3 7" xfId="41332"/>
    <cellStyle name="trang 2 3 3 7 2" xfId="41333"/>
    <cellStyle name="trang 2 3 3 8" xfId="41334"/>
    <cellStyle name="trang 2 3 3 8 2" xfId="6329"/>
    <cellStyle name="trang 2 3 3 9" xfId="38653"/>
    <cellStyle name="trang 2 3 3 9 2" xfId="50"/>
    <cellStyle name="trang 2 3 4" xfId="33822"/>
    <cellStyle name="trang 2 3 4 10" xfId="41335"/>
    <cellStyle name="trang 2 3 4 10 2" xfId="1832"/>
    <cellStyle name="trang 2 3 4 11" xfId="41336"/>
    <cellStyle name="trang 2 3 4 11 2" xfId="41337"/>
    <cellStyle name="trang 2 3 4 12" xfId="41338"/>
    <cellStyle name="trang 2 3 4 12 2" xfId="5358"/>
    <cellStyle name="trang 2 3 4 13" xfId="41339"/>
    <cellStyle name="trang 2 3 4 13 2" xfId="41340"/>
    <cellStyle name="trang 2 3 4 14" xfId="41341"/>
    <cellStyle name="trang 2 3 4 14 2" xfId="41342"/>
    <cellStyle name="trang 2 3 4 15" xfId="41343"/>
    <cellStyle name="trang 2 3 4 15 2" xfId="41344"/>
    <cellStyle name="trang 2 3 4 16" xfId="41345"/>
    <cellStyle name="trang 2 3 4 16 2" xfId="41346"/>
    <cellStyle name="trang 2 3 4 17" xfId="41347"/>
    <cellStyle name="trang 2 3 4 2" xfId="18526"/>
    <cellStyle name="trang 2 3 4 2 2" xfId="3351"/>
    <cellStyle name="trang 2 3 4 3" xfId="18530"/>
    <cellStyle name="trang 2 3 4 3 2" xfId="41348"/>
    <cellStyle name="trang 2 3 4 4" xfId="41349"/>
    <cellStyle name="trang 2 3 4 4 2" xfId="41350"/>
    <cellStyle name="trang 2 3 4 5" xfId="40256"/>
    <cellStyle name="trang 2 3 4 5 2" xfId="41351"/>
    <cellStyle name="trang 2 3 4 6" xfId="41352"/>
    <cellStyle name="trang 2 3 4 6 2" xfId="41353"/>
    <cellStyle name="trang 2 3 4 7" xfId="41354"/>
    <cellStyle name="trang 2 3 4 7 2" xfId="41355"/>
    <cellStyle name="trang 2 3 4 8" xfId="41356"/>
    <cellStyle name="trang 2 3 4 8 2" xfId="15533"/>
    <cellStyle name="trang 2 3 4 9" xfId="38659"/>
    <cellStyle name="trang 2 3 4 9 2" xfId="15553"/>
    <cellStyle name="trang 2 3 5" xfId="1230"/>
    <cellStyle name="trang 2 3 5 2" xfId="33824"/>
    <cellStyle name="trang 2 3 6" xfId="33826"/>
    <cellStyle name="trang 2 3 6 2" xfId="33828"/>
    <cellStyle name="trang 2 3 7" xfId="33830"/>
    <cellStyle name="trang 2 3 7 2" xfId="33833"/>
    <cellStyle name="trang 2 3 8" xfId="41357"/>
    <cellStyle name="trang 2 3 8 2" xfId="30606"/>
    <cellStyle name="trang 2 3 9" xfId="41358"/>
    <cellStyle name="trang 2 3 9 2" xfId="41360"/>
    <cellStyle name="trang 2 4" xfId="41361"/>
    <cellStyle name="trang 2 4 2" xfId="33841"/>
    <cellStyle name="trang 2 5" xfId="41362"/>
    <cellStyle name="trang 2 5 2" xfId="10480"/>
    <cellStyle name="trang 2 6" xfId="41363"/>
    <cellStyle name="trang 2 6 2" xfId="4012"/>
    <cellStyle name="trang 2 7" xfId="9690"/>
    <cellStyle name="trang 2 7 2" xfId="5083"/>
    <cellStyle name="trang 2 8" xfId="33208"/>
    <cellStyle name="trang 2 8 2" xfId="38223"/>
    <cellStyle name="trang 2 9" xfId="41364"/>
    <cellStyle name="trang 2 9 2" xfId="38232"/>
    <cellStyle name="trang 3" xfId="41365"/>
    <cellStyle name="trang 3 10" xfId="11059"/>
    <cellStyle name="trang 3 10 2" xfId="37057"/>
    <cellStyle name="trang 3 11" xfId="37059"/>
    <cellStyle name="trang 3 11 2" xfId="41366"/>
    <cellStyle name="trang 3 12" xfId="41367"/>
    <cellStyle name="trang 3 12 2" xfId="41368"/>
    <cellStyle name="trang 3 13" xfId="41369"/>
    <cellStyle name="trang 3 13 2" xfId="41370"/>
    <cellStyle name="trang 3 14" xfId="41371"/>
    <cellStyle name="trang 3 14 2" xfId="41372"/>
    <cellStyle name="trang 3 15" xfId="41373"/>
    <cellStyle name="trang 3 15 2" xfId="41375"/>
    <cellStyle name="trang 3 16" xfId="22729"/>
    <cellStyle name="trang 3 16 2" xfId="22733"/>
    <cellStyle name="trang 3 17" xfId="5082"/>
    <cellStyle name="trang 3 17 2" xfId="22737"/>
    <cellStyle name="trang 3 18" xfId="22742"/>
    <cellStyle name="trang 3 18 2" xfId="22746"/>
    <cellStyle name="trang 3 19" xfId="21067"/>
    <cellStyle name="trang 3 19 2" xfId="863"/>
    <cellStyle name="trang 3 2" xfId="41291"/>
    <cellStyle name="trang 3 2 10" xfId="37388"/>
    <cellStyle name="trang 3 2 10 2" xfId="37390"/>
    <cellStyle name="trang 3 2 11" xfId="37392"/>
    <cellStyle name="trang 3 2 11 2" xfId="8669"/>
    <cellStyle name="trang 3 2 12" xfId="8677"/>
    <cellStyle name="trang 3 2 12 2" xfId="26280"/>
    <cellStyle name="trang 3 2 13" xfId="8686"/>
    <cellStyle name="trang 3 2 13 2" xfId="26283"/>
    <cellStyle name="trang 3 2 14" xfId="8693"/>
    <cellStyle name="trang 3 2 14 2" xfId="26286"/>
    <cellStyle name="trang 3 2 15" xfId="41376"/>
    <cellStyle name="trang 3 2 15 2" xfId="41377"/>
    <cellStyle name="trang 3 2 16" xfId="41378"/>
    <cellStyle name="trang 3 2 16 2" xfId="41379"/>
    <cellStyle name="trang 3 2 17" xfId="41380"/>
    <cellStyle name="trang 3 2 2" xfId="41293"/>
    <cellStyle name="trang 3 2 2 2" xfId="41381"/>
    <cellStyle name="trang 3 2 3" xfId="41382"/>
    <cellStyle name="trang 3 2 3 2" xfId="41383"/>
    <cellStyle name="trang 3 2 4" xfId="41384"/>
    <cellStyle name="trang 3 2 4 2" xfId="41385"/>
    <cellStyle name="trang 3 2 5" xfId="41386"/>
    <cellStyle name="trang 3 2 5 2" xfId="41387"/>
    <cellStyle name="trang 3 2 6" xfId="33177"/>
    <cellStyle name="trang 3 2 6 2" xfId="5053"/>
    <cellStyle name="trang 3 2 7" xfId="41388"/>
    <cellStyle name="trang 3 2 7 2" xfId="41389"/>
    <cellStyle name="trang 3 2 8" xfId="41390"/>
    <cellStyle name="trang 3 2 8 2" xfId="41391"/>
    <cellStyle name="trang 3 2 9" xfId="41392"/>
    <cellStyle name="trang 3 2 9 2" xfId="41393"/>
    <cellStyle name="trang 3 20" xfId="41374"/>
    <cellStyle name="trang 3 3" xfId="41394"/>
    <cellStyle name="trang 3 3 10" xfId="17757"/>
    <cellStyle name="trang 3 3 10 2" xfId="27979"/>
    <cellStyle name="trang 3 3 11" xfId="41395"/>
    <cellStyle name="trang 3 3 11 2" xfId="41396"/>
    <cellStyle name="trang 3 3 12" xfId="36505"/>
    <cellStyle name="trang 3 3 12 2" xfId="41397"/>
    <cellStyle name="trang 3 3 13" xfId="26980"/>
    <cellStyle name="trang 3 3 13 2" xfId="41398"/>
    <cellStyle name="trang 3 3 14" xfId="41399"/>
    <cellStyle name="trang 3 3 14 2" xfId="38228"/>
    <cellStyle name="trang 3 3 15" xfId="8757"/>
    <cellStyle name="trang 3 3 15 2" xfId="26031"/>
    <cellStyle name="trang 3 3 16" xfId="26034"/>
    <cellStyle name="trang 3 3 16 2" xfId="26036"/>
    <cellStyle name="trang 3 3 17" xfId="41400"/>
    <cellStyle name="trang 3 3 2" xfId="41401"/>
    <cellStyle name="trang 3 3 2 2" xfId="38796"/>
    <cellStyle name="trang 3 3 3" xfId="26039"/>
    <cellStyle name="trang 3 3 3 2" xfId="22944"/>
    <cellStyle name="trang 3 3 4" xfId="26093"/>
    <cellStyle name="trang 3 3 4 2" xfId="22961"/>
    <cellStyle name="trang 3 3 5" xfId="26129"/>
    <cellStyle name="trang 3 3 5 2" xfId="26132"/>
    <cellStyle name="trang 3 3 6" xfId="26144"/>
    <cellStyle name="trang 3 3 6 2" xfId="26146"/>
    <cellStyle name="trang 3 3 7" xfId="26155"/>
    <cellStyle name="trang 3 3 7 2" xfId="26157"/>
    <cellStyle name="trang 3 3 8" xfId="26166"/>
    <cellStyle name="trang 3 3 8 2" xfId="22115"/>
    <cellStyle name="trang 3 3 9" xfId="5729"/>
    <cellStyle name="trang 3 3 9 2" xfId="15971"/>
    <cellStyle name="trang 3 4" xfId="41402"/>
    <cellStyle name="trang 3 4 10" xfId="41403"/>
    <cellStyle name="trang 3 4 10 2" xfId="41404"/>
    <cellStyle name="trang 3 4 11" xfId="41405"/>
    <cellStyle name="trang 3 4 11 2" xfId="41406"/>
    <cellStyle name="trang 3 4 12" xfId="41407"/>
    <cellStyle name="trang 3 4 12 2" xfId="41408"/>
    <cellStyle name="trang 3 4 13" xfId="29387"/>
    <cellStyle name="trang 3 4 13 2" xfId="41409"/>
    <cellStyle name="trang 3 4 14" xfId="41410"/>
    <cellStyle name="trang 3 4 14 2" xfId="41411"/>
    <cellStyle name="trang 3 4 15" xfId="41412"/>
    <cellStyle name="trang 3 4 15 2" xfId="41413"/>
    <cellStyle name="trang 3 4 16" xfId="35602"/>
    <cellStyle name="trang 3 4 16 2" xfId="35604"/>
    <cellStyle name="trang 3 4 17" xfId="34140"/>
    <cellStyle name="trang 3 4 2" xfId="41414"/>
    <cellStyle name="trang 3 4 2 2" xfId="41415"/>
    <cellStyle name="trang 3 4 3" xfId="41416"/>
    <cellStyle name="trang 3 4 3 2" xfId="480"/>
    <cellStyle name="trang 3 4 4" xfId="41417"/>
    <cellStyle name="trang 3 4 4 2" xfId="23027"/>
    <cellStyle name="trang 3 4 5" xfId="41418"/>
    <cellStyle name="trang 3 4 5 2" xfId="37549"/>
    <cellStyle name="trang 3 4 6" xfId="1789"/>
    <cellStyle name="trang 3 4 6 2" xfId="41419"/>
    <cellStyle name="trang 3 4 7" xfId="41420"/>
    <cellStyle name="trang 3 4 7 2" xfId="41421"/>
    <cellStyle name="trang 3 4 8" xfId="41422"/>
    <cellStyle name="trang 3 4 8 2" xfId="34788"/>
    <cellStyle name="trang 3 4 9" xfId="15334"/>
    <cellStyle name="trang 3 4 9 2" xfId="6502"/>
    <cellStyle name="trang 3 5" xfId="41423"/>
    <cellStyle name="trang 3 5 2" xfId="41424"/>
    <cellStyle name="trang 3 6" xfId="41425"/>
    <cellStyle name="trang 3 6 2" xfId="41426"/>
    <cellStyle name="trang 3 7" xfId="18640"/>
    <cellStyle name="trang 3 7 2" xfId="41427"/>
    <cellStyle name="trang 3 8" xfId="33211"/>
    <cellStyle name="trang 3 8 2" xfId="38249"/>
    <cellStyle name="trang 3 9" xfId="36955"/>
    <cellStyle name="trang 3 9 2" xfId="36958"/>
    <cellStyle name="trang 4" xfId="41428"/>
    <cellStyle name="trang 4 2" xfId="41359"/>
    <cellStyle name="trang 5" xfId="41429"/>
    <cellStyle name="trang 5 2" xfId="41430"/>
    <cellStyle name="trang 6" xfId="41431"/>
    <cellStyle name="trang 6 2" xfId="41432"/>
    <cellStyle name="trang 7" xfId="41433"/>
    <cellStyle name="trang 7 2" xfId="41434"/>
    <cellStyle name="trang 8" xfId="41435"/>
    <cellStyle name="trang 8 2" xfId="19678"/>
    <cellStyle name="trang 9" xfId="41436"/>
    <cellStyle name="trang 9 2" xfId="18610"/>
    <cellStyle name="tt1" xfId="19915"/>
    <cellStyle name="UM" xfId="16008"/>
    <cellStyle name="Unit" xfId="41437"/>
    <cellStyle name="User_Defined_A" xfId="41439"/>
    <cellStyle name="ux_3_¼­¿ï-¾È»ê" xfId="41440"/>
    <cellStyle name="Valuta (0)_CALPREZZ" xfId="41441"/>
    <cellStyle name="Valuta_ PESO ELETTR." xfId="41442"/>
    <cellStyle name="viet" xfId="41443"/>
    <cellStyle name="viet2" xfId="4946"/>
    <cellStyle name="viet2 10" xfId="41444"/>
    <cellStyle name="viet2 10 2" xfId="33122"/>
    <cellStyle name="viet2 2" xfId="41445"/>
    <cellStyle name="viet2 2 2" xfId="41446"/>
    <cellStyle name="viet2 2 2 2" xfId="41447"/>
    <cellStyle name="viet2 2 2 2 2" xfId="41448"/>
    <cellStyle name="viet2 2 2 3" xfId="41449"/>
    <cellStyle name="viet2 2 2 3 2" xfId="41450"/>
    <cellStyle name="viet2 2 2 4" xfId="29332"/>
    <cellStyle name="viet2 2 2 4 2" xfId="38889"/>
    <cellStyle name="viet2 2 2 5" xfId="41451"/>
    <cellStyle name="viet2 2 2 5 2" xfId="41452"/>
    <cellStyle name="viet2 2 2 6" xfId="16460"/>
    <cellStyle name="viet2 2 2 6 2" xfId="41453"/>
    <cellStyle name="viet2 2 2 7" xfId="23491"/>
    <cellStyle name="viet2 2 3" xfId="41454"/>
    <cellStyle name="viet2 2 3 2" xfId="41455"/>
    <cellStyle name="viet2 2 3 2 2" xfId="41456"/>
    <cellStyle name="viet2 2 3 3" xfId="41457"/>
    <cellStyle name="viet2 2 3 3 2" xfId="5742"/>
    <cellStyle name="viet2 2 3 4" xfId="5528"/>
    <cellStyle name="viet2 2 3 4 2" xfId="41458"/>
    <cellStyle name="viet2 2 3 5" xfId="41459"/>
    <cellStyle name="viet2 2 3 5 2" xfId="41460"/>
    <cellStyle name="viet2 2 3 6" xfId="16463"/>
    <cellStyle name="viet2 2 3 6 2" xfId="41461"/>
    <cellStyle name="viet2 2 3 7" xfId="28074"/>
    <cellStyle name="viet2 2 4" xfId="12801"/>
    <cellStyle name="viet2 2 4 2" xfId="41462"/>
    <cellStyle name="viet2 2 5" xfId="34955"/>
    <cellStyle name="viet2 2 5 2" xfId="41463"/>
    <cellStyle name="viet2 2 6" xfId="41464"/>
    <cellStyle name="viet2 2 6 2" xfId="41465"/>
    <cellStyle name="viet2 2 7" xfId="41466"/>
    <cellStyle name="viet2 2 7 2" xfId="41467"/>
    <cellStyle name="viet2 2 8" xfId="41468"/>
    <cellStyle name="viet2 2 8 2" xfId="41469"/>
    <cellStyle name="viet2 2 9" xfId="7656"/>
    <cellStyle name="viet2 3" xfId="41470"/>
    <cellStyle name="viet2 3 2" xfId="37523"/>
    <cellStyle name="viet2 3 2 2" xfId="37525"/>
    <cellStyle name="viet2 3 2 2 2" xfId="41471"/>
    <cellStyle name="viet2 3 2 3" xfId="41472"/>
    <cellStyle name="viet2 3 2 3 2" xfId="41473"/>
    <cellStyle name="viet2 3 2 4" xfId="41474"/>
    <cellStyle name="viet2 3 2 4 2" xfId="41475"/>
    <cellStyle name="viet2 3 2 5" xfId="41476"/>
    <cellStyle name="viet2 3 2 5 2" xfId="41477"/>
    <cellStyle name="viet2 3 2 6" xfId="19035"/>
    <cellStyle name="viet2 3 2 6 2" xfId="41478"/>
    <cellStyle name="viet2 3 2 7" xfId="25326"/>
    <cellStyle name="viet2 3 3" xfId="37527"/>
    <cellStyle name="viet2 3 3 2" xfId="7837"/>
    <cellStyle name="viet2 3 3 2 2" xfId="41479"/>
    <cellStyle name="viet2 3 3 3" xfId="7843"/>
    <cellStyle name="viet2 3 3 3 2" xfId="41480"/>
    <cellStyle name="viet2 3 3 4" xfId="3983"/>
    <cellStyle name="viet2 3 3 4 2" xfId="41481"/>
    <cellStyle name="viet2 3 3 5" xfId="263"/>
    <cellStyle name="viet2 3 3 5 2" xfId="41482"/>
    <cellStyle name="viet2 3 3 6" xfId="110"/>
    <cellStyle name="viet2 3 3 6 2" xfId="38575"/>
    <cellStyle name="viet2 3 3 7" xfId="7864"/>
    <cellStyle name="viet2 3 4" xfId="22552"/>
    <cellStyle name="viet2 3 4 2" xfId="37529"/>
    <cellStyle name="viet2 3 5" xfId="34958"/>
    <cellStyle name="viet2 3 5 2" xfId="41483"/>
    <cellStyle name="viet2 3 6" xfId="41484"/>
    <cellStyle name="viet2 3 6 2" xfId="41485"/>
    <cellStyle name="viet2 3 7" xfId="41486"/>
    <cellStyle name="viet2 3 7 2" xfId="41487"/>
    <cellStyle name="viet2 3 8" xfId="41488"/>
    <cellStyle name="viet2 3 8 2" xfId="41489"/>
    <cellStyle name="viet2 3 9" xfId="41490"/>
    <cellStyle name="viet2 4" xfId="41491"/>
    <cellStyle name="viet2 4 2" xfId="41492"/>
    <cellStyle name="viet2 4 2 2" xfId="41493"/>
    <cellStyle name="viet2 4 3" xfId="41494"/>
    <cellStyle name="viet2 4 3 2" xfId="28903"/>
    <cellStyle name="viet2 4 4" xfId="22557"/>
    <cellStyle name="viet2 4 4 2" xfId="28945"/>
    <cellStyle name="viet2 4 5" xfId="3254"/>
    <cellStyle name="viet2 4 5 2" xfId="28959"/>
    <cellStyle name="viet2 4 6" xfId="41495"/>
    <cellStyle name="viet2 4 6 2" xfId="18830"/>
    <cellStyle name="viet2 4 7" xfId="41496"/>
    <cellStyle name="viet2 5" xfId="41497"/>
    <cellStyle name="viet2 5 2" xfId="41498"/>
    <cellStyle name="viet2 5 2 2" xfId="36576"/>
    <cellStyle name="viet2 5 3" xfId="41499"/>
    <cellStyle name="viet2 5 3 2" xfId="36589"/>
    <cellStyle name="viet2 5 4" xfId="18294"/>
    <cellStyle name="viet2 5 4 2" xfId="36601"/>
    <cellStyle name="viet2 5 5" xfId="34961"/>
    <cellStyle name="viet2 5 5 2" xfId="41500"/>
    <cellStyle name="viet2 5 6" xfId="5196"/>
    <cellStyle name="viet2 5 6 2" xfId="27475"/>
    <cellStyle name="viet2 5 7" xfId="41501"/>
    <cellStyle name="viet2 6" xfId="41502"/>
    <cellStyle name="viet2 6 2" xfId="41503"/>
    <cellStyle name="viet2 6 2 2" xfId="41504"/>
    <cellStyle name="viet2 6 3" xfId="41505"/>
    <cellStyle name="viet2 6 3 2" xfId="41506"/>
    <cellStyle name="viet2 6 4" xfId="18322"/>
    <cellStyle name="viet2 6 5" xfId="41507"/>
    <cellStyle name="viet2 6 5 2" xfId="41508"/>
    <cellStyle name="viet2 6 6" xfId="41509"/>
    <cellStyle name="viet2 6 6 2" xfId="41510"/>
    <cellStyle name="viet2 7" xfId="41511"/>
    <cellStyle name="viet2 7 2" xfId="9971"/>
    <cellStyle name="viet2 8" xfId="41512"/>
    <cellStyle name="viet2 8 2" xfId="24227"/>
    <cellStyle name="viet2 9" xfId="24230"/>
    <cellStyle name="viet2 9 2" xfId="15356"/>
    <cellStyle name="Vietnam 1" xfId="41513"/>
    <cellStyle name="VN new romanNormal" xfId="41514"/>
    <cellStyle name="VN time new roman" xfId="41515"/>
    <cellStyle name="vnbo" xfId="36466"/>
    <cellStyle name="vnbo 10" xfId="41516"/>
    <cellStyle name="vnbo 10 2" xfId="41517"/>
    <cellStyle name="vnbo 11" xfId="36191"/>
    <cellStyle name="vnbo 11 2" xfId="36193"/>
    <cellStyle name="vnbo 12" xfId="36195"/>
    <cellStyle name="vnbo 2" xfId="41518"/>
    <cellStyle name="vnbo 2 2" xfId="41519"/>
    <cellStyle name="vnbo 2 2 2" xfId="760"/>
    <cellStyle name="vnbo 2 2 2 2" xfId="41520"/>
    <cellStyle name="vnbo 2 2 3" xfId="41521"/>
    <cellStyle name="vnbo 2 2 3 2" xfId="41522"/>
    <cellStyle name="vnbo 2 2 4" xfId="30144"/>
    <cellStyle name="vnbo 2 2 4 2" xfId="30146"/>
    <cellStyle name="vnbo 2 2 5" xfId="30148"/>
    <cellStyle name="vnbo 2 2 5 2" xfId="30150"/>
    <cellStyle name="vnbo 2 2 6" xfId="30152"/>
    <cellStyle name="vnbo 2 2 6 2" xfId="30155"/>
    <cellStyle name="vnbo 2 2 7" xfId="29800"/>
    <cellStyle name="vnbo 2 3" xfId="41523"/>
    <cellStyle name="vnbo 2 3 2" xfId="39424"/>
    <cellStyle name="vnbo 2 3 2 2" xfId="34521"/>
    <cellStyle name="vnbo 2 3 3" xfId="39426"/>
    <cellStyle name="vnbo 2 3 3 2" xfId="39428"/>
    <cellStyle name="vnbo 2 3 4" xfId="30159"/>
    <cellStyle name="vnbo 2 3 4 2" xfId="30162"/>
    <cellStyle name="vnbo 2 3 5" xfId="30165"/>
    <cellStyle name="vnbo 2 3 5 2" xfId="9205"/>
    <cellStyle name="vnbo 2 3 6" xfId="30168"/>
    <cellStyle name="vnbo 2 3 6 2" xfId="9218"/>
    <cellStyle name="vnbo 2 3 7" xfId="2520"/>
    <cellStyle name="vnbo 2 4" xfId="41524"/>
    <cellStyle name="vnbo 2 4 2" xfId="5841"/>
    <cellStyle name="vnbo 2 5" xfId="41525"/>
    <cellStyle name="vnbo 2 5 2" xfId="39454"/>
    <cellStyle name="vnbo 2 6" xfId="41526"/>
    <cellStyle name="vnbo 2 6 2" xfId="21606"/>
    <cellStyle name="vnbo 2 7" xfId="41527"/>
    <cellStyle name="vnbo 2 7 2" xfId="21613"/>
    <cellStyle name="vnbo 2 8" xfId="41528"/>
    <cellStyle name="vnbo 2 8 2" xfId="41529"/>
    <cellStyle name="vnbo 2 9" xfId="41530"/>
    <cellStyle name="vnbo 3" xfId="41531"/>
    <cellStyle name="vnbo 3 2" xfId="41532"/>
    <cellStyle name="vnbo 3 2 2" xfId="41533"/>
    <cellStyle name="vnbo 3 2 2 2" xfId="41534"/>
    <cellStyle name="vnbo 3 2 3" xfId="41535"/>
    <cellStyle name="vnbo 3 2 3 2" xfId="15990"/>
    <cellStyle name="vnbo 3 2 4" xfId="30189"/>
    <cellStyle name="vnbo 3 2 4 2" xfId="6555"/>
    <cellStyle name="vnbo 3 2 5" xfId="41536"/>
    <cellStyle name="vnbo 3 2 5 2" xfId="20711"/>
    <cellStyle name="vnbo 3 2 6" xfId="38445"/>
    <cellStyle name="vnbo 3 2 6 2" xfId="1094"/>
    <cellStyle name="vnbo 3 2 7" xfId="32760"/>
    <cellStyle name="vnbo 3 3" xfId="41537"/>
    <cellStyle name="vnbo 3 3 2" xfId="17183"/>
    <cellStyle name="vnbo 3 3 2 2" xfId="17185"/>
    <cellStyle name="vnbo 3 3 3" xfId="17188"/>
    <cellStyle name="vnbo 3 3 3 2" xfId="5471"/>
    <cellStyle name="vnbo 3 3 4" xfId="17190"/>
    <cellStyle name="vnbo 3 3 4 2" xfId="17193"/>
    <cellStyle name="vnbo 3 3 5" xfId="17195"/>
    <cellStyle name="vnbo 3 3 5 2" xfId="17197"/>
    <cellStyle name="vnbo 3 3 6" xfId="17199"/>
    <cellStyle name="vnbo 3 3 6 2" xfId="9457"/>
    <cellStyle name="vnbo 3 3 7" xfId="17203"/>
    <cellStyle name="vnbo 3 4" xfId="41538"/>
    <cellStyle name="vnbo 3 4 2" xfId="41539"/>
    <cellStyle name="vnbo 3 5" xfId="41540"/>
    <cellStyle name="vnbo 3 5 2" xfId="41541"/>
    <cellStyle name="vnbo 3 6" xfId="41542"/>
    <cellStyle name="vnbo 3 6 2" xfId="4155"/>
    <cellStyle name="vnbo 3 7" xfId="41543"/>
    <cellStyle name="vnbo 3 7 2" xfId="21632"/>
    <cellStyle name="vnbo 3 8" xfId="41544"/>
    <cellStyle name="vnbo 3 8 2" xfId="17244"/>
    <cellStyle name="vnbo 3 9" xfId="41545"/>
    <cellStyle name="vnbo 4" xfId="41546"/>
    <cellStyle name="vnbo 4 2" xfId="13564"/>
    <cellStyle name="vnbo 4 2 2" xfId="13587"/>
    <cellStyle name="vnbo 4 3" xfId="13756"/>
    <cellStyle name="vnbo 4 3 2" xfId="13764"/>
    <cellStyle name="vnbo 4 4" xfId="3570"/>
    <cellStyle name="vnbo 4 4 2" xfId="13772"/>
    <cellStyle name="vnbo 4 5" xfId="5497"/>
    <cellStyle name="vnbo 4 5 2" xfId="13780"/>
    <cellStyle name="vnbo 4 6" xfId="13787"/>
    <cellStyle name="vnbo 4 6 2" xfId="1614"/>
    <cellStyle name="vnbo 4 7" xfId="7278"/>
    <cellStyle name="vnbo 5" xfId="41547"/>
    <cellStyle name="vnbo 5 2" xfId="4794"/>
    <cellStyle name="vnbo 5 2 2" xfId="7586"/>
    <cellStyle name="vnbo 5 3" xfId="14007"/>
    <cellStyle name="vnbo 5 3 2" xfId="170"/>
    <cellStyle name="vnbo 5 4" xfId="7140"/>
    <cellStyle name="vnbo 5 4 2" xfId="6453"/>
    <cellStyle name="vnbo 5 5" xfId="12591"/>
    <cellStyle name="vnbo 5 5 2" xfId="14052"/>
    <cellStyle name="vnbo 5 6" xfId="14059"/>
    <cellStyle name="vnbo 5 6 2" xfId="14066"/>
    <cellStyle name="vnbo 5 7" xfId="14073"/>
    <cellStyle name="vnbo 6" xfId="41548"/>
    <cellStyle name="vnbo 6 2" xfId="14113"/>
    <cellStyle name="vnbo 6 2 2" xfId="6937"/>
    <cellStyle name="vnbo 6 3" xfId="14119"/>
    <cellStyle name="vnbo 6 3 2" xfId="1136"/>
    <cellStyle name="vnbo 6 4" xfId="14124"/>
    <cellStyle name="vnbo 6 4 2" xfId="14129"/>
    <cellStyle name="vnbo 6 5" xfId="12598"/>
    <cellStyle name="vnbo 6 5 2" xfId="6677"/>
    <cellStyle name="vnbo 6 6" xfId="14132"/>
    <cellStyle name="vnbo 6 6 2" xfId="10326"/>
    <cellStyle name="vnbo 6 7" xfId="14135"/>
    <cellStyle name="vnbo 7" xfId="38973"/>
    <cellStyle name="vnbo 7 2" xfId="41549"/>
    <cellStyle name="vnbo 8" xfId="6450"/>
    <cellStyle name="vnbo 8 2" xfId="24444"/>
    <cellStyle name="vnbo 9" xfId="41550"/>
    <cellStyle name="vnbo 9 2" xfId="30660"/>
    <cellStyle name="vnhead1" xfId="41551"/>
    <cellStyle name="vnhead1 10" xfId="14090"/>
    <cellStyle name="vnhead1 10 2" xfId="41552"/>
    <cellStyle name="vnhead1 2" xfId="41553"/>
    <cellStyle name="vnhead1 2 2" xfId="41554"/>
    <cellStyle name="vnhead1 2 2 2" xfId="41555"/>
    <cellStyle name="vnhead1 2 2 2 2" xfId="41556"/>
    <cellStyle name="vnhead1 2 2 3" xfId="41557"/>
    <cellStyle name="vnhead1 2 2 3 2" xfId="41558"/>
    <cellStyle name="vnhead1 2 2 4" xfId="41559"/>
    <cellStyle name="vnhead1 2 2 4 2" xfId="41560"/>
    <cellStyle name="vnhead1 2 2 5" xfId="37806"/>
    <cellStyle name="vnhead1 2 2 5 2" xfId="37808"/>
    <cellStyle name="vnhead1 2 2 6" xfId="29820"/>
    <cellStyle name="vnhead1 2 2 6 2" xfId="37810"/>
    <cellStyle name="vnhead1 2 2 7" xfId="35163"/>
    <cellStyle name="vnhead1 2 3" xfId="41561"/>
    <cellStyle name="vnhead1 2 3 2" xfId="41562"/>
    <cellStyle name="vnhead1 2 3 2 2" xfId="41563"/>
    <cellStyle name="vnhead1 2 3 3" xfId="41564"/>
    <cellStyle name="vnhead1 2 3 3 2" xfId="41565"/>
    <cellStyle name="vnhead1 2 3 4" xfId="41566"/>
    <cellStyle name="vnhead1 2 3 4 2" xfId="41567"/>
    <cellStyle name="vnhead1 2 3 5" xfId="37813"/>
    <cellStyle name="vnhead1 2 3 5 2" xfId="6402"/>
    <cellStyle name="vnhead1 2 3 6" xfId="29823"/>
    <cellStyle name="vnhead1 2 3 6 2" xfId="37815"/>
    <cellStyle name="vnhead1 2 3 7" xfId="35191"/>
    <cellStyle name="vnhead1 2 4" xfId="41568"/>
    <cellStyle name="vnhead1 2 4 2" xfId="41569"/>
    <cellStyle name="vnhead1 2 5" xfId="41570"/>
    <cellStyle name="vnhead1 2 5 2" xfId="41571"/>
    <cellStyle name="vnhead1 2 6" xfId="41572"/>
    <cellStyle name="vnhead1 2 6 2" xfId="22220"/>
    <cellStyle name="vnhead1 2 7" xfId="41573"/>
    <cellStyle name="vnhead1 2 7 2" xfId="22261"/>
    <cellStyle name="vnhead1 2 8" xfId="41574"/>
    <cellStyle name="vnhead1 2 8 2" xfId="22277"/>
    <cellStyle name="vnhead1 2 9" xfId="11784"/>
    <cellStyle name="vnhead1 3" xfId="41575"/>
    <cellStyle name="vnhead1 3 2" xfId="23795"/>
    <cellStyle name="vnhead1 3 2 2" xfId="7533"/>
    <cellStyle name="vnhead1 3 2 2 2" xfId="41576"/>
    <cellStyle name="vnhead1 3 2 3" xfId="41577"/>
    <cellStyle name="vnhead1 3 2 3 2" xfId="41578"/>
    <cellStyle name="vnhead1 3 2 4" xfId="41579"/>
    <cellStyle name="vnhead1 3 2 4 2" xfId="41580"/>
    <cellStyle name="vnhead1 3 2 5" xfId="37827"/>
    <cellStyle name="vnhead1 3 2 5 2" xfId="37829"/>
    <cellStyle name="vnhead1 3 2 6" xfId="5246"/>
    <cellStyle name="vnhead1 3 2 6 2" xfId="37831"/>
    <cellStyle name="vnhead1 3 2 7" xfId="37833"/>
    <cellStyle name="vnhead1 3 3" xfId="23798"/>
    <cellStyle name="vnhead1 3 3 2" xfId="41581"/>
    <cellStyle name="vnhead1 3 3 2 2" xfId="41582"/>
    <cellStyle name="vnhead1 3 3 3" xfId="41583"/>
    <cellStyle name="vnhead1 3 3 3 2" xfId="41584"/>
    <cellStyle name="vnhead1 3 3 4" xfId="41585"/>
    <cellStyle name="vnhead1 3 3 4 2" xfId="41586"/>
    <cellStyle name="vnhead1 3 3 5" xfId="37839"/>
    <cellStyle name="vnhead1 3 3 5 2" xfId="6922"/>
    <cellStyle name="vnhead1 3 3 6" xfId="29833"/>
    <cellStyle name="vnhead1 3 3 6 2" xfId="37841"/>
    <cellStyle name="vnhead1 3 3 7" xfId="37843"/>
    <cellStyle name="vnhead1 3 4" xfId="41587"/>
    <cellStyle name="vnhead1 3 4 2" xfId="41588"/>
    <cellStyle name="vnhead1 3 5" xfId="41589"/>
    <cellStyle name="vnhead1 3 5 2" xfId="41590"/>
    <cellStyle name="vnhead1 3 6" xfId="41591"/>
    <cellStyle name="vnhead1 3 6 2" xfId="36012"/>
    <cellStyle name="vnhead1 3 7" xfId="2357"/>
    <cellStyle name="vnhead1 3 7 2" xfId="36032"/>
    <cellStyle name="vnhead1 3 8" xfId="34048"/>
    <cellStyle name="vnhead1 3 8 2" xfId="34052"/>
    <cellStyle name="vnhead1 3 9" xfId="11789"/>
    <cellStyle name="vnhead1 4" xfId="41592"/>
    <cellStyle name="vnhead1 4 2" xfId="23812"/>
    <cellStyle name="vnhead1 4 2 2" xfId="13847"/>
    <cellStyle name="vnhead1 4 3" xfId="23815"/>
    <cellStyle name="vnhead1 4 3 2" xfId="41593"/>
    <cellStyle name="vnhead1 4 4" xfId="41594"/>
    <cellStyle name="vnhead1 4 4 2" xfId="41595"/>
    <cellStyle name="vnhead1 4 5" xfId="41596"/>
    <cellStyle name="vnhead1 4 5 2" xfId="11726"/>
    <cellStyle name="vnhead1 4 6" xfId="41597"/>
    <cellStyle name="vnhead1 4 6 2" xfId="19669"/>
    <cellStyle name="vnhead1 4 7" xfId="19824"/>
    <cellStyle name="vnhead1 5" xfId="41598"/>
    <cellStyle name="vnhead1 5 2" xfId="41599"/>
    <cellStyle name="vnhead1 5 2 2" xfId="41600"/>
    <cellStyle name="vnhead1 5 3" xfId="41601"/>
    <cellStyle name="vnhead1 5 3 2" xfId="41602"/>
    <cellStyle name="vnhead1 5 4" xfId="41603"/>
    <cellStyle name="vnhead1 5 4 2" xfId="65"/>
    <cellStyle name="vnhead1 5 5" xfId="41604"/>
    <cellStyle name="vnhead1 5 5 2" xfId="41605"/>
    <cellStyle name="vnhead1 5 6" xfId="41606"/>
    <cellStyle name="vnhead1 5 6 2" xfId="41607"/>
    <cellStyle name="vnhead1 5 7" xfId="19829"/>
    <cellStyle name="vnhead1 6" xfId="41608"/>
    <cellStyle name="vnhead1 6 2" xfId="41609"/>
    <cellStyle name="vnhead1 6 2 2" xfId="41610"/>
    <cellStyle name="vnhead1 6 3" xfId="41611"/>
    <cellStyle name="vnhead1 6 3 2" xfId="3548"/>
    <cellStyle name="vnhead1 6 4" xfId="41612"/>
    <cellStyle name="vnhead1 6 5" xfId="3147"/>
    <cellStyle name="vnhead1 6 5 2" xfId="3930"/>
    <cellStyle name="vnhead1 6 6" xfId="41613"/>
    <cellStyle name="vnhead1 6 6 2" xfId="41614"/>
    <cellStyle name="vnhead1 7" xfId="41615"/>
    <cellStyle name="vnhead1 7 2" xfId="27973"/>
    <cellStyle name="vnhead1 8" xfId="34239"/>
    <cellStyle name="vnhead1 8 2" xfId="41616"/>
    <cellStyle name="vnhead1 9" xfId="36878"/>
    <cellStyle name="vnhead1 9 2" xfId="41617"/>
    <cellStyle name="vnhead2" xfId="41618"/>
    <cellStyle name="vnhead2 10" xfId="41619"/>
    <cellStyle name="vnhead2 10 2" xfId="41620"/>
    <cellStyle name="vnhead2 11" xfId="41621"/>
    <cellStyle name="vnhead2 11 2" xfId="27624"/>
    <cellStyle name="vnhead2 12" xfId="41622"/>
    <cellStyle name="vnhead2 2" xfId="41623"/>
    <cellStyle name="vnhead2 2 2" xfId="41624"/>
    <cellStyle name="vnhead2 2 2 2" xfId="28933"/>
    <cellStyle name="vnhead2 2 2 2 2" xfId="28935"/>
    <cellStyle name="vnhead2 2 2 3" xfId="28937"/>
    <cellStyle name="vnhead2 2 2 3 2" xfId="41625"/>
    <cellStyle name="vnhead2 2 2 4" xfId="41626"/>
    <cellStyle name="vnhead2 2 2 4 2" xfId="41627"/>
    <cellStyle name="vnhead2 2 2 5" xfId="10910"/>
    <cellStyle name="vnhead2 2 2 5 2" xfId="2436"/>
    <cellStyle name="vnhead2 2 2 6" xfId="10913"/>
    <cellStyle name="vnhead2 2 2 6 2" xfId="10915"/>
    <cellStyle name="vnhead2 2 2 7" xfId="5325"/>
    <cellStyle name="vnhead2 2 3" xfId="41628"/>
    <cellStyle name="vnhead2 2 3 2" xfId="41629"/>
    <cellStyle name="vnhead2 2 3 2 2" xfId="33716"/>
    <cellStyle name="vnhead2 2 3 3" xfId="41630"/>
    <cellStyle name="vnhead2 2 3 3 2" xfId="33722"/>
    <cellStyle name="vnhead2 2 3 4" xfId="41631"/>
    <cellStyle name="vnhead2 2 3 4 2" xfId="33729"/>
    <cellStyle name="vnhead2 2 3 5" xfId="10931"/>
    <cellStyle name="vnhead2 2 3 5 2" xfId="41632"/>
    <cellStyle name="vnhead2 2 3 6" xfId="41633"/>
    <cellStyle name="vnhead2 2 3 6 2" xfId="41634"/>
    <cellStyle name="vnhead2 2 3 7" xfId="41635"/>
    <cellStyle name="vnhead2 2 4" xfId="41636"/>
    <cellStyle name="vnhead2 2 4 2" xfId="41637"/>
    <cellStyle name="vnhead2 2 5" xfId="41638"/>
    <cellStyle name="vnhead2 2 5 2" xfId="41639"/>
    <cellStyle name="vnhead2 2 6" xfId="26826"/>
    <cellStyle name="vnhead2 2 6 2" xfId="41640"/>
    <cellStyle name="vnhead2 2 7" xfId="41641"/>
    <cellStyle name="vnhead2 2 7 2" xfId="41642"/>
    <cellStyle name="vnhead2 2 8" xfId="41643"/>
    <cellStyle name="vnhead2 2 8 2" xfId="41644"/>
    <cellStyle name="vnhead2 2 9" xfId="11844"/>
    <cellStyle name="vnhead2 3" xfId="41645"/>
    <cellStyle name="vnhead2 3 2" xfId="41646"/>
    <cellStyle name="vnhead2 3 2 2" xfId="41647"/>
    <cellStyle name="vnhead2 3 2 2 2" xfId="1260"/>
    <cellStyle name="vnhead2 3 2 3" xfId="41648"/>
    <cellStyle name="vnhead2 3 2 3 2" xfId="41649"/>
    <cellStyle name="vnhead2 3 2 4" xfId="41651"/>
    <cellStyle name="vnhead2 3 2 4 2" xfId="41652"/>
    <cellStyle name="vnhead2 3 2 5" xfId="41653"/>
    <cellStyle name="vnhead2 3 2 5 2" xfId="10471"/>
    <cellStyle name="vnhead2 3 2 6" xfId="41654"/>
    <cellStyle name="vnhead2 3 2 6 2" xfId="7405"/>
    <cellStyle name="vnhead2 3 2 7" xfId="41438"/>
    <cellStyle name="vnhead2 3 3" xfId="41655"/>
    <cellStyle name="vnhead2 3 3 2" xfId="41656"/>
    <cellStyle name="vnhead2 3 3 2 2" xfId="35788"/>
    <cellStyle name="vnhead2 3 3 3" xfId="41657"/>
    <cellStyle name="vnhead2 3 3 3 2" xfId="35815"/>
    <cellStyle name="vnhead2 3 3 4" xfId="41658"/>
    <cellStyle name="vnhead2 3 3 4 2" xfId="35833"/>
    <cellStyle name="vnhead2 3 3 5" xfId="41659"/>
    <cellStyle name="vnhead2 3 3 5 2" xfId="8487"/>
    <cellStyle name="vnhead2 3 3 6" xfId="41660"/>
    <cellStyle name="vnhead2 3 3 6 2" xfId="8499"/>
    <cellStyle name="vnhead2 3 3 7" xfId="41661"/>
    <cellStyle name="vnhead2 3 4" xfId="41662"/>
    <cellStyle name="vnhead2 3 4 2" xfId="41663"/>
    <cellStyle name="vnhead2 3 5" xfId="41664"/>
    <cellStyle name="vnhead2 3 5 2" xfId="41665"/>
    <cellStyle name="vnhead2 3 6" xfId="41666"/>
    <cellStyle name="vnhead2 3 6 2" xfId="41667"/>
    <cellStyle name="vnhead2 3 7" xfId="36068"/>
    <cellStyle name="vnhead2 3 7 2" xfId="36070"/>
    <cellStyle name="vnhead2 3 8" xfId="36072"/>
    <cellStyle name="vnhead2 3 8 2" xfId="36074"/>
    <cellStyle name="vnhead2 3 9" xfId="11852"/>
    <cellStyle name="vnhead2 4" xfId="41668"/>
    <cellStyle name="vnhead2 4 2" xfId="41669"/>
    <cellStyle name="vnhead2 4 2 2" xfId="41670"/>
    <cellStyle name="vnhead2 4 3" xfId="41671"/>
    <cellStyle name="vnhead2 4 3 2" xfId="41672"/>
    <cellStyle name="vnhead2 4 4" xfId="340"/>
    <cellStyle name="vnhead2 4 4 2" xfId="41142"/>
    <cellStyle name="vnhead2 4 5" xfId="41673"/>
    <cellStyle name="vnhead2 4 5 2" xfId="41674"/>
    <cellStyle name="vnhead2 4 6" xfId="41675"/>
    <cellStyle name="vnhead2 4 6 2" xfId="41676"/>
    <cellStyle name="vnhead2 4 7" xfId="36080"/>
    <cellStyle name="vnhead2 5" xfId="41677"/>
    <cellStyle name="vnhead2 5 2" xfId="41678"/>
    <cellStyle name="vnhead2 5 2 2" xfId="41679"/>
    <cellStyle name="vnhead2 5 3" xfId="41680"/>
    <cellStyle name="vnhead2 5 3 2" xfId="41681"/>
    <cellStyle name="vnhead2 5 4" xfId="41682"/>
    <cellStyle name="vnhead2 5 4 2" xfId="41683"/>
    <cellStyle name="vnhead2 5 5" xfId="6469"/>
    <cellStyle name="vnhead2 5 5 2" xfId="41684"/>
    <cellStyle name="vnhead2 5 6" xfId="41685"/>
    <cellStyle name="vnhead2 5 6 2" xfId="41686"/>
    <cellStyle name="vnhead2 5 7" xfId="36088"/>
    <cellStyle name="vnhead2 6" xfId="41687"/>
    <cellStyle name="vnhead2 6 2" xfId="41688"/>
    <cellStyle name="vnhead2 6 2 2" xfId="41689"/>
    <cellStyle name="vnhead2 6 3" xfId="41690"/>
    <cellStyle name="vnhead2 6 3 2" xfId="41691"/>
    <cellStyle name="vnhead2 6 4" xfId="41692"/>
    <cellStyle name="vnhead2 6 4 2" xfId="41693"/>
    <cellStyle name="vnhead2 6 5" xfId="41694"/>
    <cellStyle name="vnhead2 6 5 2" xfId="41695"/>
    <cellStyle name="vnhead2 6 6" xfId="41696"/>
    <cellStyle name="vnhead2 6 6 2" xfId="41697"/>
    <cellStyle name="vnhead2 6 7" xfId="36090"/>
    <cellStyle name="vnhead2 7" xfId="41698"/>
    <cellStyle name="vnhead2 7 2" xfId="41699"/>
    <cellStyle name="vnhead2 8" xfId="41700"/>
    <cellStyle name="vnhead2 8 2" xfId="41701"/>
    <cellStyle name="vnhead2 9" xfId="41702"/>
    <cellStyle name="vnhead2 9 2" xfId="41703"/>
    <cellStyle name="vnhead3" xfId="12012"/>
    <cellStyle name="vnhead3 10" xfId="13014"/>
    <cellStyle name="vnhead3 10 2" xfId="13021"/>
    <cellStyle name="vnhead3 11" xfId="13052"/>
    <cellStyle name="vnhead3 11 2" xfId="13059"/>
    <cellStyle name="vnhead3 12" xfId="13077"/>
    <cellStyle name="vnhead3 2" xfId="41704"/>
    <cellStyle name="vnhead3 2 2" xfId="41705"/>
    <cellStyle name="vnhead3 2 2 2" xfId="26266"/>
    <cellStyle name="vnhead3 2 2 2 2" xfId="26268"/>
    <cellStyle name="vnhead3 2 2 3" xfId="26270"/>
    <cellStyle name="vnhead3 2 2 3 2" xfId="26272"/>
    <cellStyle name="vnhead3 2 2 4" xfId="19609"/>
    <cellStyle name="vnhead3 2 2 4 2" xfId="26274"/>
    <cellStyle name="vnhead3 2 2 5" xfId="21015"/>
    <cellStyle name="vnhead3 2 2 5 2" xfId="26276"/>
    <cellStyle name="vnhead3 2 2 6" xfId="33379"/>
    <cellStyle name="vnhead3 2 2 6 2" xfId="35060"/>
    <cellStyle name="vnhead3 2 2 7" xfId="41706"/>
    <cellStyle name="vnhead3 2 3" xfId="41707"/>
    <cellStyle name="vnhead3 2 3 2" xfId="7249"/>
    <cellStyle name="vnhead3 2 3 2 2" xfId="7606"/>
    <cellStyle name="vnhead3 2 3 3" xfId="7610"/>
    <cellStyle name="vnhead3 2 3 3 2" xfId="3847"/>
    <cellStyle name="vnhead3 2 3 4" xfId="1470"/>
    <cellStyle name="vnhead3 2 3 4 2" xfId="7613"/>
    <cellStyle name="vnhead3 2 3 5" xfId="7623"/>
    <cellStyle name="vnhead3 2 3 5 2" xfId="7632"/>
    <cellStyle name="vnhead3 2 3 6" xfId="7230"/>
    <cellStyle name="vnhead3 2 3 6 2" xfId="33443"/>
    <cellStyle name="vnhead3 2 3 7" xfId="5989"/>
    <cellStyle name="vnhead3 2 4" xfId="41708"/>
    <cellStyle name="vnhead3 2 4 2" xfId="7684"/>
    <cellStyle name="vnhead3 2 5" xfId="41709"/>
    <cellStyle name="vnhead3 2 5 2" xfId="7418"/>
    <cellStyle name="vnhead3 2 6" xfId="26841"/>
    <cellStyle name="vnhead3 2 6 2" xfId="3264"/>
    <cellStyle name="vnhead3 2 7" xfId="41710"/>
    <cellStyle name="vnhead3 2 7 2" xfId="41711"/>
    <cellStyle name="vnhead3 2 8" xfId="26568"/>
    <cellStyle name="vnhead3 2 8 2" xfId="41712"/>
    <cellStyle name="vnhead3 2 9" xfId="41713"/>
    <cellStyle name="vnhead3 3" xfId="41714"/>
    <cellStyle name="vnhead3 3 2" xfId="41715"/>
    <cellStyle name="vnhead3 3 2 2" xfId="41716"/>
    <cellStyle name="vnhead3 3 2 2 2" xfId="41717"/>
    <cellStyle name="vnhead3 3 2 3" xfId="41718"/>
    <cellStyle name="vnhead3 3 2 3 2" xfId="41719"/>
    <cellStyle name="vnhead3 3 2 4" xfId="10337"/>
    <cellStyle name="vnhead3 3 2 4 2" xfId="41720"/>
    <cellStyle name="vnhead3 3 2 5" xfId="20143"/>
    <cellStyle name="vnhead3 3 2 5 2" xfId="2140"/>
    <cellStyle name="vnhead3 3 2 6" xfId="41721"/>
    <cellStyle name="vnhead3 3 2 6 2" xfId="41722"/>
    <cellStyle name="vnhead3 3 2 7" xfId="21873"/>
    <cellStyle name="vnhead3 3 3" xfId="41723"/>
    <cellStyle name="vnhead3 3 3 2" xfId="41724"/>
    <cellStyle name="vnhead3 3 3 2 2" xfId="41725"/>
    <cellStyle name="vnhead3 3 3 3" xfId="41726"/>
    <cellStyle name="vnhead3 3 3 3 2" xfId="41727"/>
    <cellStyle name="vnhead3 3 3 4" xfId="9197"/>
    <cellStyle name="vnhead3 3 3 4 2" xfId="41728"/>
    <cellStyle name="vnhead3 3 3 5" xfId="20148"/>
    <cellStyle name="vnhead3 3 3 5 2" xfId="41729"/>
    <cellStyle name="vnhead3 3 3 6" xfId="41730"/>
    <cellStyle name="vnhead3 3 3 6 2" xfId="19332"/>
    <cellStyle name="vnhead3 3 3 7" xfId="14730"/>
    <cellStyle name="vnhead3 3 4" xfId="41731"/>
    <cellStyle name="vnhead3 3 4 2" xfId="41732"/>
    <cellStyle name="vnhead3 3 5" xfId="41733"/>
    <cellStyle name="vnhead3 3 5 2" xfId="41734"/>
    <cellStyle name="vnhead3 3 6" xfId="41735"/>
    <cellStyle name="vnhead3 3 6 2" xfId="41736"/>
    <cellStyle name="vnhead3 3 7" xfId="36098"/>
    <cellStyle name="vnhead3 3 7 2" xfId="41737"/>
    <cellStyle name="vnhead3 3 8" xfId="41738"/>
    <cellStyle name="vnhead3 3 8 2" xfId="41739"/>
    <cellStyle name="vnhead3 3 9" xfId="41740"/>
    <cellStyle name="vnhead3 4" xfId="41741"/>
    <cellStyle name="vnhead3 4 2" xfId="41742"/>
    <cellStyle name="vnhead3 4 2 2" xfId="35241"/>
    <cellStyle name="vnhead3 4 3" xfId="41743"/>
    <cellStyle name="vnhead3 4 3 2" xfId="41744"/>
    <cellStyle name="vnhead3 4 4" xfId="41745"/>
    <cellStyle name="vnhead3 4 4 2" xfId="41746"/>
    <cellStyle name="vnhead3 4 5" xfId="41747"/>
    <cellStyle name="vnhead3 4 5 2" xfId="41748"/>
    <cellStyle name="vnhead3 4 6" xfId="41749"/>
    <cellStyle name="vnhead3 4 6 2" xfId="41750"/>
    <cellStyle name="vnhead3 4 7" xfId="36101"/>
    <cellStyle name="vnhead3 5" xfId="41751"/>
    <cellStyle name="vnhead3 5 2" xfId="41752"/>
    <cellStyle name="vnhead3 5 2 2" xfId="35253"/>
    <cellStyle name="vnhead3 5 3" xfId="32010"/>
    <cellStyle name="vnhead3 5 3 2" xfId="32012"/>
    <cellStyle name="vnhead3 5 4" xfId="1374"/>
    <cellStyle name="vnhead3 5 4 2" xfId="31807"/>
    <cellStyle name="vnhead3 5 5" xfId="17880"/>
    <cellStyle name="vnhead3 5 5 2" xfId="31817"/>
    <cellStyle name="vnhead3 5 6" xfId="32029"/>
    <cellStyle name="vnhead3 5 6 2" xfId="32031"/>
    <cellStyle name="vnhead3 5 7" xfId="32034"/>
    <cellStyle name="vnhead3 6" xfId="41753"/>
    <cellStyle name="vnhead3 6 2" xfId="41754"/>
    <cellStyle name="vnhead3 6 2 2" xfId="41755"/>
    <cellStyle name="vnhead3 6 3" xfId="32044"/>
    <cellStyle name="vnhead3 6 3 2" xfId="32046"/>
    <cellStyle name="vnhead3 6 4" xfId="8799"/>
    <cellStyle name="vnhead3 6 4 2" xfId="32055"/>
    <cellStyle name="vnhead3 6 5" xfId="17884"/>
    <cellStyle name="vnhead3 6 5 2" xfId="32062"/>
    <cellStyle name="vnhead3 6 6" xfId="32064"/>
    <cellStyle name="vnhead3 6 6 2" xfId="32066"/>
    <cellStyle name="vnhead3 6 7" xfId="32069"/>
    <cellStyle name="vnhead3 7" xfId="41756"/>
    <cellStyle name="vnhead3 7 2" xfId="41757"/>
    <cellStyle name="vnhead3 8" xfId="41758"/>
    <cellStyle name="vnhead3 8 2" xfId="41759"/>
    <cellStyle name="vnhead3 9" xfId="41760"/>
    <cellStyle name="vnhead3 9 2" xfId="41761"/>
    <cellStyle name="vnhead4" xfId="12025"/>
    <cellStyle name="vntxt1" xfId="31245"/>
    <cellStyle name="vntxt2" xfId="31875"/>
    <cellStyle name="Währung [0]_UXO VII" xfId="41762"/>
    <cellStyle name="Währung_UXO VII" xfId="41763"/>
    <cellStyle name="Walutowy [0]_Invoices2001Slovakia" xfId="2757"/>
    <cellStyle name="Walutowy_Invoices2001Slovakia" xfId="41764"/>
    <cellStyle name="Warning Text 2" xfId="21497"/>
    <cellStyle name="xuan" xfId="41765"/>
    <cellStyle name="Ý kh¸c_B¶ng 1 (2)" xfId="18508"/>
    <cellStyle name="เครื่องหมายจุลภาค_4144" xfId="29037"/>
    <cellStyle name="เครื่องหมายสกุลเงิน [0]_FTC_OFFER" xfId="27286"/>
    <cellStyle name="เครื่องหมายสกุลเงิน_FTC_OFFER" xfId="41767"/>
    <cellStyle name="ปกติ_FTC_OFFER" xfId="41768"/>
    <cellStyle name=" [0.00]_ Att. 1- Cover" xfId="17502"/>
    <cellStyle name="_ Att. 1- Cover" xfId="25319"/>
    <cellStyle name="?_ Att. 1- Cover" xfId="12177"/>
    <cellStyle name="강조색1" xfId="41769"/>
    <cellStyle name="강조색2" xfId="41770"/>
    <cellStyle name="강조색3" xfId="41771"/>
    <cellStyle name="강조색4" xfId="41772"/>
    <cellStyle name="강조색5" xfId="41773"/>
    <cellStyle name="강조색6" xfId="41774"/>
    <cellStyle name="경고문" xfId="41775"/>
    <cellStyle name="계산" xfId="29293"/>
    <cellStyle name="계산 10" xfId="41776"/>
    <cellStyle name="계산 10 2" xfId="41777"/>
    <cellStyle name="계산 11" xfId="41778"/>
    <cellStyle name="계산 2" xfId="28853"/>
    <cellStyle name="계산 2 2" xfId="5772"/>
    <cellStyle name="계산 2 2 2" xfId="40216"/>
    <cellStyle name="계산 2 2 2 2" xfId="41779"/>
    <cellStyle name="계산 2 2 3" xfId="41781"/>
    <cellStyle name="계산 2 2 3 2" xfId="41782"/>
    <cellStyle name="계산 2 2 4" xfId="41784"/>
    <cellStyle name="계산 2 2 4 2" xfId="41785"/>
    <cellStyle name="계산 2 2 5" xfId="41786"/>
    <cellStyle name="계산 2 2 5 2" xfId="41787"/>
    <cellStyle name="계산 2 2 6" xfId="41788"/>
    <cellStyle name="계산 2 2 6 2" xfId="41789"/>
    <cellStyle name="계산 2 2 7" xfId="41790"/>
    <cellStyle name="계산 2 3" xfId="40218"/>
    <cellStyle name="계산 2 3 2" xfId="41791"/>
    <cellStyle name="계산 2 3 2 2" xfId="41792"/>
    <cellStyle name="계산 2 3 3" xfId="41793"/>
    <cellStyle name="계산 2 3 3 2" xfId="41794"/>
    <cellStyle name="계산 2 3 4" xfId="41795"/>
    <cellStyle name="계산 2 3 4 2" xfId="41796"/>
    <cellStyle name="계산 2 3 5" xfId="41797"/>
    <cellStyle name="계산 2 3 5 2" xfId="41798"/>
    <cellStyle name="계산 2 3 6" xfId="41799"/>
    <cellStyle name="계산 2 3 6 2" xfId="41800"/>
    <cellStyle name="계산 2 3 7" xfId="41801"/>
    <cellStyle name="계산 2 4" xfId="12184"/>
    <cellStyle name="계산 2 4 2" xfId="6280"/>
    <cellStyle name="계산 2 5" xfId="12190"/>
    <cellStyle name="계산 2 5 2" xfId="8530"/>
    <cellStyle name="계산 2 6" xfId="41802"/>
    <cellStyle name="계산 2 6 2" xfId="5481"/>
    <cellStyle name="계산 2 7" xfId="41803"/>
    <cellStyle name="계산 2 7 2" xfId="9095"/>
    <cellStyle name="계산 2 8" xfId="41804"/>
    <cellStyle name="계산 2 8 2" xfId="41805"/>
    <cellStyle name="계산 2 9" xfId="41806"/>
    <cellStyle name="계산 3" xfId="2104"/>
    <cellStyle name="계산 3 2" xfId="41807"/>
    <cellStyle name="계산 3 2 2" xfId="41808"/>
    <cellStyle name="계산 3 2 2 2" xfId="41809"/>
    <cellStyle name="계산 3 2 3" xfId="41810"/>
    <cellStyle name="계산 3 2 3 2" xfId="41811"/>
    <cellStyle name="계산 3 2 4" xfId="41812"/>
    <cellStyle name="계산 3 2 4 2" xfId="41813"/>
    <cellStyle name="계산 3 2 5" xfId="41814"/>
    <cellStyle name="계산 3 2 5 2" xfId="41815"/>
    <cellStyle name="계산 3 2 6" xfId="41816"/>
    <cellStyle name="계산 3 2 6 2" xfId="41817"/>
    <cellStyle name="계산 3 2 7" xfId="41818"/>
    <cellStyle name="계산 3 3" xfId="41819"/>
    <cellStyle name="계산 3 3 2" xfId="41820"/>
    <cellStyle name="계산 3 3 2 2" xfId="29997"/>
    <cellStyle name="계산 3 3 3" xfId="41821"/>
    <cellStyle name="계산 3 3 3 2" xfId="30009"/>
    <cellStyle name="계산 3 3 4" xfId="41822"/>
    <cellStyle name="계산 3 3 4 2" xfId="41823"/>
    <cellStyle name="계산 3 3 5" xfId="41824"/>
    <cellStyle name="계산 3 3 5 2" xfId="41825"/>
    <cellStyle name="계산 3 3 6" xfId="41826"/>
    <cellStyle name="계산 3 3 6 2" xfId="41827"/>
    <cellStyle name="계산 3 3 7" xfId="41828"/>
    <cellStyle name="계산 3 4" xfId="41829"/>
    <cellStyle name="계산 3 4 2" xfId="41830"/>
    <cellStyle name="계산 3 5" xfId="12213"/>
    <cellStyle name="계산 3 5 2" xfId="5612"/>
    <cellStyle name="계산 3 6" xfId="41831"/>
    <cellStyle name="계산 3 6 2" xfId="9530"/>
    <cellStyle name="계산 3 7" xfId="41832"/>
    <cellStyle name="계산 3 7 2" xfId="7764"/>
    <cellStyle name="계산 3 8" xfId="41833"/>
    <cellStyle name="계산 3 8 2" xfId="4068"/>
    <cellStyle name="계산 3 9" xfId="41834"/>
    <cellStyle name="계산 4" xfId="24224"/>
    <cellStyle name="계산 4 2" xfId="41835"/>
    <cellStyle name="계산 4 2 2" xfId="41836"/>
    <cellStyle name="계산 4 3" xfId="41837"/>
    <cellStyle name="계산 4 3 2" xfId="41838"/>
    <cellStyle name="계산 4 4" xfId="41839"/>
    <cellStyle name="계산 4 4 2" xfId="41840"/>
    <cellStyle name="계산 4 5" xfId="33279"/>
    <cellStyle name="계산 4 5 2" xfId="41841"/>
    <cellStyle name="계산 4 6" xfId="41842"/>
    <cellStyle name="계산 4 6 2" xfId="41843"/>
    <cellStyle name="계산 4 7" xfId="41844"/>
    <cellStyle name="계산 5" xfId="41845"/>
    <cellStyle name="계산 5 2" xfId="41846"/>
    <cellStyle name="계산 5 2 2" xfId="29374"/>
    <cellStyle name="계산 5 3" xfId="41847"/>
    <cellStyle name="계산 5 3 2" xfId="22189"/>
    <cellStyle name="계산 5 4" xfId="41848"/>
    <cellStyle name="계산 5 4 2" xfId="22209"/>
    <cellStyle name="계산 5 5" xfId="33281"/>
    <cellStyle name="계산 5 5 2" xfId="29392"/>
    <cellStyle name="계산 5 6" xfId="41849"/>
    <cellStyle name="계산 5 6 2" xfId="41850"/>
    <cellStyle name="계산 5 7" xfId="26289"/>
    <cellStyle name="계산 6" xfId="41851"/>
    <cellStyle name="계산 6 2" xfId="41852"/>
    <cellStyle name="계산 7" xfId="41853"/>
    <cellStyle name="계산 7 2" xfId="24417"/>
    <cellStyle name="계산 8" xfId="41854"/>
    <cellStyle name="계산 8 2" xfId="32585"/>
    <cellStyle name="계산 9" xfId="41855"/>
    <cellStyle name="계산 9 2" xfId="41856"/>
    <cellStyle name="고정소숫점" xfId="6436"/>
    <cellStyle name="고정출력1" xfId="41857"/>
    <cellStyle name="고정출력2" xfId="41858"/>
    <cellStyle name="공사원가계산서(조경)" xfId="41859"/>
    <cellStyle name="나쁨" xfId="41860"/>
    <cellStyle name="날짜" xfId="13984"/>
    <cellStyle name="내역서" xfId="26626"/>
    <cellStyle name="달러" xfId="28558"/>
    <cellStyle name="뒤에 오는 하이퍼링크_1(1).가로등(최종)" xfId="41861"/>
    <cellStyle name="똿뗦먛귟 [0.00]_PRODUCT DETAIL Q1" xfId="11780"/>
    <cellStyle name="똿뗦먛귟_PRODUCT DETAIL Q1" xfId="10696"/>
    <cellStyle name="메모" xfId="32149"/>
    <cellStyle name="메모 10" xfId="40059"/>
    <cellStyle name="메모 10 2" xfId="40061"/>
    <cellStyle name="메모 11" xfId="40063"/>
    <cellStyle name="메모 11 2" xfId="41862"/>
    <cellStyle name="메모 12" xfId="41863"/>
    <cellStyle name="메모 2" xfId="41864"/>
    <cellStyle name="메모 2 2" xfId="41865"/>
    <cellStyle name="메모 2 2 2" xfId="17081"/>
    <cellStyle name="메모 2 2 2 2" xfId="10133"/>
    <cellStyle name="메모 2 2 3" xfId="17083"/>
    <cellStyle name="메모 2 2 3 2" xfId="7376"/>
    <cellStyle name="메모 2 2 4" xfId="15331"/>
    <cellStyle name="메모 2 2 4 2" xfId="6506"/>
    <cellStyle name="메모 2 2 5" xfId="16001"/>
    <cellStyle name="메모 2 2 5 2" xfId="3835"/>
    <cellStyle name="메모 2 2 6" xfId="16006"/>
    <cellStyle name="메모 2 2 6 2" xfId="1521"/>
    <cellStyle name="메모 2 2 7" xfId="38560"/>
    <cellStyle name="메모 2 3" xfId="41866"/>
    <cellStyle name="메모 2 3 2" xfId="4701"/>
    <cellStyle name="메모 2 3 2 2" xfId="14548"/>
    <cellStyle name="메모 2 3 3" xfId="17086"/>
    <cellStyle name="메모 2 3 3 2" xfId="17089"/>
    <cellStyle name="메모 2 3 4" xfId="16019"/>
    <cellStyle name="메모 2 3 4 2" xfId="17093"/>
    <cellStyle name="메모 2 3 5" xfId="16056"/>
    <cellStyle name="메모 2 3 5 2" xfId="4297"/>
    <cellStyle name="메모 2 3 6" xfId="17098"/>
    <cellStyle name="메모 2 3 6 2" xfId="38569"/>
    <cellStyle name="메모 2 3 7" xfId="38571"/>
    <cellStyle name="메모 2 4" xfId="41867"/>
    <cellStyle name="메모 2 4 2" xfId="41868"/>
    <cellStyle name="메모 2 5" xfId="38870"/>
    <cellStyle name="메모 2 5 2" xfId="31765"/>
    <cellStyle name="메모 2 6" xfId="41869"/>
    <cellStyle name="메모 2 6 2" xfId="41870"/>
    <cellStyle name="메모 2 7" xfId="41871"/>
    <cellStyle name="메모 2 7 2" xfId="41872"/>
    <cellStyle name="메모 2 8" xfId="41873"/>
    <cellStyle name="메모 2 8 2" xfId="41874"/>
    <cellStyle name="메모 2 9" xfId="41875"/>
    <cellStyle name="메모 3" xfId="41876"/>
    <cellStyle name="메모 3 2" xfId="41877"/>
    <cellStyle name="메모 3 2 2" xfId="17111"/>
    <cellStyle name="메모 3 2 2 2" xfId="7720"/>
    <cellStyle name="메모 3 2 3" xfId="7469"/>
    <cellStyle name="메모 3 2 3 2" xfId="5238"/>
    <cellStyle name="메모 3 2 4" xfId="11305"/>
    <cellStyle name="메모 3 2 4 2" xfId="4233"/>
    <cellStyle name="메모 3 2 5" xfId="16101"/>
    <cellStyle name="메모 3 2 5 2" xfId="9742"/>
    <cellStyle name="메모 3 2 6" xfId="6941"/>
    <cellStyle name="메모 3 2 6 2" xfId="2869"/>
    <cellStyle name="메모 3 2 7" xfId="41878"/>
    <cellStyle name="메모 3 3" xfId="41879"/>
    <cellStyle name="메모 3 3 2" xfId="13851"/>
    <cellStyle name="메모 3 3 2 2" xfId="13858"/>
    <cellStyle name="메모 3 3 3" xfId="3064"/>
    <cellStyle name="메모 3 3 3 2" xfId="13865"/>
    <cellStyle name="메모 3 3 4" xfId="13871"/>
    <cellStyle name="메모 3 3 4 2" xfId="13879"/>
    <cellStyle name="메모 3 3 5" xfId="5108"/>
    <cellStyle name="메모 3 3 5 2" xfId="9824"/>
    <cellStyle name="메모 3 3 6" xfId="13885"/>
    <cellStyle name="메모 3 3 6 2" xfId="9855"/>
    <cellStyle name="메모 3 3 7" xfId="41880"/>
    <cellStyle name="메모 3 4" xfId="17067"/>
    <cellStyle name="메모 3 4 2" xfId="41881"/>
    <cellStyle name="메모 3 5" xfId="38873"/>
    <cellStyle name="메모 3 5 2" xfId="41882"/>
    <cellStyle name="메모 3 6" xfId="41883"/>
    <cellStyle name="메모 3 6 2" xfId="14574"/>
    <cellStyle name="메모 3 7" xfId="41884"/>
    <cellStyle name="메모 3 7 2" xfId="41885"/>
    <cellStyle name="메모 3 8" xfId="41886"/>
    <cellStyle name="메모 3 8 2" xfId="41887"/>
    <cellStyle name="메모 3 9" xfId="41888"/>
    <cellStyle name="메모 4" xfId="41889"/>
    <cellStyle name="메모 4 2" xfId="41890"/>
    <cellStyle name="메모 4 2 2" xfId="34032"/>
    <cellStyle name="메모 4 3" xfId="41891"/>
    <cellStyle name="메모 4 3 2" xfId="41892"/>
    <cellStyle name="메모 4 4" xfId="8759"/>
    <cellStyle name="메모 4 4 2" xfId="40459"/>
    <cellStyle name="메모 4 5" xfId="41893"/>
    <cellStyle name="메모 4 5 2" xfId="40467"/>
    <cellStyle name="메모 4 6" xfId="41894"/>
    <cellStyle name="메모 4 6 2" xfId="41895"/>
    <cellStyle name="메모 4 7" xfId="41896"/>
    <cellStyle name="메모 5" xfId="6066"/>
    <cellStyle name="메모 5 2" xfId="41897"/>
    <cellStyle name="메모 5 2 2" xfId="34071"/>
    <cellStyle name="메모 5 3" xfId="41898"/>
    <cellStyle name="메모 5 3 2" xfId="41899"/>
    <cellStyle name="메모 5 4" xfId="17070"/>
    <cellStyle name="메모 5 4 2" xfId="40479"/>
    <cellStyle name="메모 5 5" xfId="41900"/>
    <cellStyle name="메모 5 5 2" xfId="40488"/>
    <cellStyle name="메모 5 6" xfId="41901"/>
    <cellStyle name="메모 5 6 2" xfId="41902"/>
    <cellStyle name="메모 5 7" xfId="41903"/>
    <cellStyle name="메모 6" xfId="41904"/>
    <cellStyle name="메모 6 2" xfId="41905"/>
    <cellStyle name="메모 6 2 2" xfId="41906"/>
    <cellStyle name="메모 6 3" xfId="41907"/>
    <cellStyle name="메모 6 3 2" xfId="41908"/>
    <cellStyle name="메모 6 4" xfId="15230"/>
    <cellStyle name="메모 6 4 2" xfId="41909"/>
    <cellStyle name="메모 6 5" xfId="41910"/>
    <cellStyle name="메모 6 5 2" xfId="41911"/>
    <cellStyle name="메모 6 6" xfId="41912"/>
    <cellStyle name="메모 6 6 2" xfId="17790"/>
    <cellStyle name="메모 6 7" xfId="41913"/>
    <cellStyle name="메모 7" xfId="24161"/>
    <cellStyle name="메모 7 2" xfId="41914"/>
    <cellStyle name="메모 8" xfId="41915"/>
    <cellStyle name="메모 8 2" xfId="41916"/>
    <cellStyle name="메모 9" xfId="20472"/>
    <cellStyle name="메모 9 2" xfId="41917"/>
    <cellStyle name="믅됞 [0.00]_PRODUCT DETAIL Q1" xfId="41121"/>
    <cellStyle name="믅됞_PRODUCT DETAIL Q1" xfId="41918"/>
    <cellStyle name="배분" xfId="39602"/>
    <cellStyle name="배분 10" xfId="41919"/>
    <cellStyle name="배분 10 2" xfId="19110"/>
    <cellStyle name="배분 2" xfId="6263"/>
    <cellStyle name="배분 2 2" xfId="15010"/>
    <cellStyle name="배분 2 2 2" xfId="6758"/>
    <cellStyle name="배분 2 2 2 2" xfId="8972"/>
    <cellStyle name="배분 2 2 3" xfId="16177"/>
    <cellStyle name="배분 2 2 3 2" xfId="9024"/>
    <cellStyle name="배분 2 2 4" xfId="16181"/>
    <cellStyle name="배분 2 2 4 2" xfId="41920"/>
    <cellStyle name="배분 2 2 5" xfId="41921"/>
    <cellStyle name="배분 2 2 5 2" xfId="41922"/>
    <cellStyle name="배분 2 2 6" xfId="41923"/>
    <cellStyle name="배분 2 2 6 2" xfId="41924"/>
    <cellStyle name="배분 2 2 7" xfId="41925"/>
    <cellStyle name="배분 2 3" xfId="41926"/>
    <cellStyle name="배분 2 3 2" xfId="4492"/>
    <cellStyle name="배분 2 3 2 2" xfId="13561"/>
    <cellStyle name="배분 2 3 3" xfId="4421"/>
    <cellStyle name="배분 2 3 3 2" xfId="16183"/>
    <cellStyle name="배분 2 3 4" xfId="204"/>
    <cellStyle name="배분 2 3 4 2" xfId="21046"/>
    <cellStyle name="배분 2 3 5" xfId="21048"/>
    <cellStyle name="배분 2 3 5 2" xfId="5656"/>
    <cellStyle name="배분 2 3 6" xfId="21050"/>
    <cellStyle name="배분 2 3 6 2" xfId="6486"/>
    <cellStyle name="배분 2 3 7" xfId="21052"/>
    <cellStyle name="배분 2 4" xfId="41927"/>
    <cellStyle name="배분 2 4 2" xfId="1486"/>
    <cellStyle name="배분 2 5" xfId="13920"/>
    <cellStyle name="배분 2 5 2" xfId="41928"/>
    <cellStyle name="배분 2 6" xfId="41929"/>
    <cellStyle name="배분 2 6 2" xfId="16195"/>
    <cellStyle name="배분 2 7" xfId="16199"/>
    <cellStyle name="배분 2 7 2" xfId="41930"/>
    <cellStyle name="배분 2 8" xfId="41931"/>
    <cellStyle name="배분 2 8 2" xfId="41932"/>
    <cellStyle name="배분 2 9" xfId="41933"/>
    <cellStyle name="배분 3" xfId="15020"/>
    <cellStyle name="배분 3 2" xfId="13912"/>
    <cellStyle name="배분 3 2 2" xfId="13923"/>
    <cellStyle name="배분 3 2 2 2" xfId="16191"/>
    <cellStyle name="배분 3 2 3" xfId="16193"/>
    <cellStyle name="배분 3 2 3 2" xfId="16197"/>
    <cellStyle name="배분 3 2 4" xfId="16201"/>
    <cellStyle name="배분 3 2 4 2" xfId="41934"/>
    <cellStyle name="배분 3 2 5" xfId="41935"/>
    <cellStyle name="배분 3 2 5 2" xfId="41936"/>
    <cellStyle name="배분 3 2 6" xfId="41937"/>
    <cellStyle name="배분 3 2 6 2" xfId="41938"/>
    <cellStyle name="배분 3 2 7" xfId="41939"/>
    <cellStyle name="배분 3 3" xfId="13928"/>
    <cellStyle name="배분 3 3 2" xfId="13939"/>
    <cellStyle name="배분 3 3 2 2" xfId="13956"/>
    <cellStyle name="배분 3 3 3" xfId="15871"/>
    <cellStyle name="배분 3 3 3 2" xfId="8292"/>
    <cellStyle name="배분 3 3 4" xfId="15879"/>
    <cellStyle name="배분 3 3 4 2" xfId="41940"/>
    <cellStyle name="배분 3 3 5" xfId="41941"/>
    <cellStyle name="배분 3 3 5 2" xfId="41942"/>
    <cellStyle name="배분 3 3 6" xfId="41943"/>
    <cellStyle name="배분 3 3 6 2" xfId="41944"/>
    <cellStyle name="배분 3 3 7" xfId="41945"/>
    <cellStyle name="배분 3 4" xfId="1552"/>
    <cellStyle name="배분 3 4 2" xfId="13950"/>
    <cellStyle name="배분 3 5" xfId="13941"/>
    <cellStyle name="배분 3 5 2" xfId="41946"/>
    <cellStyle name="배분 3 6" xfId="41947"/>
    <cellStyle name="배분 3 6 2" xfId="41948"/>
    <cellStyle name="배분 3 7" xfId="15876"/>
    <cellStyle name="배분 3 7 2" xfId="41949"/>
    <cellStyle name="배분 3 8" xfId="41950"/>
    <cellStyle name="배분 3 8 2" xfId="590"/>
    <cellStyle name="배분 3 9" xfId="41951"/>
    <cellStyle name="배분 4" xfId="41952"/>
    <cellStyle name="배분 4 2" xfId="13981"/>
    <cellStyle name="배분 4 2 2" xfId="13987"/>
    <cellStyle name="배분 4 3" xfId="13992"/>
    <cellStyle name="배분 4 3 2" xfId="13998"/>
    <cellStyle name="배분 4 4" xfId="13701"/>
    <cellStyle name="배분 4 4 2" xfId="5798"/>
    <cellStyle name="배분 4 5" xfId="13948"/>
    <cellStyle name="배분 4 5 2" xfId="41953"/>
    <cellStyle name="배분 4 6" xfId="41954"/>
    <cellStyle name="배분 4 6 2" xfId="41955"/>
    <cellStyle name="배분 4 7" xfId="15890"/>
    <cellStyle name="배분 5" xfId="41956"/>
    <cellStyle name="배분 5 2" xfId="9641"/>
    <cellStyle name="배분 5 2 2" xfId="9647"/>
    <cellStyle name="배분 5 3" xfId="5281"/>
    <cellStyle name="배분 5 3 2" xfId="4637"/>
    <cellStyle name="배분 5 4" xfId="41957"/>
    <cellStyle name="배분 5 4 2" xfId="5298"/>
    <cellStyle name="배분 5 5" xfId="13957"/>
    <cellStyle name="배분 5 5 2" xfId="5155"/>
    <cellStyle name="배분 5 6" xfId="41958"/>
    <cellStyle name="배분 5 6 2" xfId="41959"/>
    <cellStyle name="배분 5 7" xfId="41960"/>
    <cellStyle name="배분 6" xfId="41961"/>
    <cellStyle name="배분 6 2" xfId="8273"/>
    <cellStyle name="배분 6 2 2" xfId="8281"/>
    <cellStyle name="배분 6 3" xfId="6650"/>
    <cellStyle name="배분 6 3 2" xfId="3505"/>
    <cellStyle name="배분 6 4" xfId="8286"/>
    <cellStyle name="배분 6 5" xfId="8293"/>
    <cellStyle name="배분 6 5 2" xfId="7551"/>
    <cellStyle name="배분 6 6" xfId="8295"/>
    <cellStyle name="배분 6 6 2" xfId="41962"/>
    <cellStyle name="배분 7" xfId="15034"/>
    <cellStyle name="배분 7 2" xfId="15041"/>
    <cellStyle name="배분 8" xfId="15046"/>
    <cellStyle name="배분 8 2" xfId="15054"/>
    <cellStyle name="배분 9" xfId="15439"/>
    <cellStyle name="배분 9 2" xfId="31906"/>
    <cellStyle name="백분율 [0]" xfId="41963"/>
    <cellStyle name="백분율 [2]" xfId="41964"/>
    <cellStyle name="백분율 2" xfId="41965"/>
    <cellStyle name="백분율［△1］" xfId="41966"/>
    <cellStyle name="백분율［△2］" xfId="41967"/>
    <cellStyle name="백분율_95" xfId="41968"/>
    <cellStyle name="보통" xfId="41969"/>
    <cellStyle name="뷭?_BOOKSHIP" xfId="41970"/>
    <cellStyle name="선택영역의 가운데로" xfId="41971"/>
    <cellStyle name="설계서" xfId="41972"/>
    <cellStyle name="설명 텍스트" xfId="25941"/>
    <cellStyle name="셀 확인" xfId="41973"/>
    <cellStyle name="숫자(R)" xfId="40389"/>
    <cellStyle name="쉼표 [0] 2" xfId="41974"/>
    <cellStyle name="쉼표 [0] 3" xfId="41975"/>
    <cellStyle name="쉼표 [0] 4" xfId="41976"/>
    <cellStyle name="쉼표 [0] 5" xfId="41977"/>
    <cellStyle name="쉼표 [0] 6" xfId="41978"/>
    <cellStyle name="쉼표 [0] 7" xfId="4435"/>
    <cellStyle name="쉼표 [0]_PCS-3~1" xfId="41979"/>
    <cellStyle name="쉼표 2" xfId="24862"/>
    <cellStyle name="쉼표 3" xfId="41980"/>
    <cellStyle name="쉼표 4" xfId="1148"/>
    <cellStyle name="쉼표 5" xfId="820"/>
    <cellStyle name="쉼표 6" xfId="3764"/>
    <cellStyle name="쉼표 7" xfId="1684"/>
    <cellStyle name="쉼표 8" xfId="1642"/>
    <cellStyle name="쉼표 9" xfId="29445"/>
    <cellStyle name="쉼표_EQ_ROOM cost" xfId="13145"/>
    <cellStyle name="스타일 1" xfId="12113"/>
    <cellStyle name="안건회계법인" xfId="41981"/>
    <cellStyle name="연결된 셀" xfId="26429"/>
    <cellStyle name="요약" xfId="41982"/>
    <cellStyle name="요약 10" xfId="1721"/>
    <cellStyle name="요약 10 2" xfId="41983"/>
    <cellStyle name="요약 11" xfId="41984"/>
    <cellStyle name="요약 11 2" xfId="41985"/>
    <cellStyle name="요약 12" xfId="41986"/>
    <cellStyle name="요약 2" xfId="41987"/>
    <cellStyle name="요약 2 2" xfId="41988"/>
    <cellStyle name="요약 2 2 2" xfId="41990"/>
    <cellStyle name="요약 2 2 2 2" xfId="35470"/>
    <cellStyle name="요약 2 2 3" xfId="41992"/>
    <cellStyle name="요약 2 2 3 2" xfId="35492"/>
    <cellStyle name="요약 2 2 4" xfId="41993"/>
    <cellStyle name="요약 2 2 4 2" xfId="364"/>
    <cellStyle name="요약 2 2 5" xfId="34093"/>
    <cellStyle name="요약 2 2 5 2" xfId="35513"/>
    <cellStyle name="요약 2 2 6" xfId="41994"/>
    <cellStyle name="요약 2 2 6 2" xfId="35531"/>
    <cellStyle name="요약 2 2 7" xfId="41995"/>
    <cellStyle name="요약 2 3" xfId="41996"/>
    <cellStyle name="요약 2 3 2" xfId="23615"/>
    <cellStyle name="요약 2 3 2 2" xfId="23621"/>
    <cellStyle name="요약 2 3 3" xfId="23626"/>
    <cellStyle name="요약 2 3 3 2" xfId="41998"/>
    <cellStyle name="요약 2 3 4" xfId="41999"/>
    <cellStyle name="요약 2 3 4 2" xfId="42000"/>
    <cellStyle name="요약 2 3 5" xfId="34096"/>
    <cellStyle name="요약 2 3 5 2" xfId="42001"/>
    <cellStyle name="요약 2 3 6" xfId="42002"/>
    <cellStyle name="요약 2 3 6 2" xfId="42003"/>
    <cellStyle name="요약 2 3 7" xfId="42004"/>
    <cellStyle name="요약 2 4" xfId="26690"/>
    <cellStyle name="요약 2 4 2" xfId="23640"/>
    <cellStyle name="요약 2 5" xfId="26693"/>
    <cellStyle name="요약 2 5 2" xfId="26695"/>
    <cellStyle name="요약 2 6" xfId="19713"/>
    <cellStyle name="요약 2 6 2" xfId="6046"/>
    <cellStyle name="요약 2 7" xfId="26697"/>
    <cellStyle name="요약 2 7 2" xfId="26700"/>
    <cellStyle name="요약 2 8" xfId="26702"/>
    <cellStyle name="요약 2 8 2" xfId="26704"/>
    <cellStyle name="요약 2 9" xfId="26706"/>
    <cellStyle name="요약 3" xfId="42005"/>
    <cellStyle name="요약 3 2" xfId="42006"/>
    <cellStyle name="요약 3 2 2" xfId="42007"/>
    <cellStyle name="요약 3 2 2 2" xfId="42008"/>
    <cellStyle name="요약 3 2 3" xfId="42009"/>
    <cellStyle name="요약 3 2 3 2" xfId="42010"/>
    <cellStyle name="요약 3 2 4" xfId="42011"/>
    <cellStyle name="요약 3 2 4 2" xfId="42012"/>
    <cellStyle name="요약 3 2 5" xfId="42013"/>
    <cellStyle name="요약 3 2 5 2" xfId="42014"/>
    <cellStyle name="요약 3 2 6" xfId="42015"/>
    <cellStyle name="요약 3 2 6 2" xfId="42016"/>
    <cellStyle name="요약 3 2 7" xfId="42017"/>
    <cellStyle name="요약 3 3" xfId="42018"/>
    <cellStyle name="요약 3 3 2" xfId="23671"/>
    <cellStyle name="요약 3 3 2 2" xfId="23673"/>
    <cellStyle name="요약 3 3 3" xfId="23675"/>
    <cellStyle name="요약 3 3 3 2" xfId="42019"/>
    <cellStyle name="요약 3 3 4" xfId="42020"/>
    <cellStyle name="요약 3 3 4 2" xfId="42021"/>
    <cellStyle name="요약 3 3 5" xfId="7261"/>
    <cellStyle name="요약 3 3 5 2" xfId="17779"/>
    <cellStyle name="요약 3 3 6" xfId="42022"/>
    <cellStyle name="요약 3 3 6 2" xfId="42023"/>
    <cellStyle name="요약 3 3 7" xfId="42024"/>
    <cellStyle name="요약 3 4" xfId="19415"/>
    <cellStyle name="요약 3 4 2" xfId="23689"/>
    <cellStyle name="요약 3 5" xfId="40000"/>
    <cellStyle name="요약 3 5 2" xfId="40002"/>
    <cellStyle name="요약 3 6" xfId="40018"/>
    <cellStyle name="요약 3 6 2" xfId="40020"/>
    <cellStyle name="요약 3 7" xfId="40050"/>
    <cellStyle name="요약 3 7 2" xfId="40052"/>
    <cellStyle name="요약 3 8" xfId="40065"/>
    <cellStyle name="요약 3 8 2" xfId="40067"/>
    <cellStyle name="요약 3 9" xfId="40078"/>
    <cellStyle name="요약 4" xfId="36624"/>
    <cellStyle name="요약 4 2" xfId="42025"/>
    <cellStyle name="요약 4 2 2" xfId="42026"/>
    <cellStyle name="요약 4 3" xfId="41766"/>
    <cellStyle name="요약 4 3 2" xfId="42027"/>
    <cellStyle name="요약 4 4" xfId="26710"/>
    <cellStyle name="요약 4 4 2" xfId="42028"/>
    <cellStyle name="요약 4 5" xfId="42029"/>
    <cellStyle name="요약 4 5 2" xfId="42030"/>
    <cellStyle name="요약 4 6" xfId="42031"/>
    <cellStyle name="요약 4 6 2" xfId="42032"/>
    <cellStyle name="요약 4 7" xfId="42033"/>
    <cellStyle name="요약 5" xfId="42034"/>
    <cellStyle name="요약 5 2" xfId="42035"/>
    <cellStyle name="요약 5 2 2" xfId="42036"/>
    <cellStyle name="요약 5 3" xfId="42037"/>
    <cellStyle name="요약 5 3 2" xfId="42038"/>
    <cellStyle name="요약 5 4" xfId="26715"/>
    <cellStyle name="요약 5 4 2" xfId="34272"/>
    <cellStyle name="요약 5 5" xfId="42039"/>
    <cellStyle name="요약 5 5 2" xfId="42040"/>
    <cellStyle name="요약 5 6" xfId="42041"/>
    <cellStyle name="요약 5 6 2" xfId="42042"/>
    <cellStyle name="요약 5 7" xfId="42043"/>
    <cellStyle name="요약 6" xfId="42044"/>
    <cellStyle name="요약 6 2" xfId="42045"/>
    <cellStyle name="요약 6 2 2" xfId="874"/>
    <cellStyle name="요약 6 3" xfId="42046"/>
    <cellStyle name="요약 6 3 2" xfId="42047"/>
    <cellStyle name="요약 6 4" xfId="26718"/>
    <cellStyle name="요약 6 4 2" xfId="42048"/>
    <cellStyle name="요약 6 5" xfId="42049"/>
    <cellStyle name="요약 6 5 2" xfId="29554"/>
    <cellStyle name="요약 6 6" xfId="42050"/>
    <cellStyle name="요약 6 6 2" xfId="42051"/>
    <cellStyle name="요약 6 7" xfId="42052"/>
    <cellStyle name="요약 7" xfId="42053"/>
    <cellStyle name="요약 7 2" xfId="42054"/>
    <cellStyle name="요약 8" xfId="42055"/>
    <cellStyle name="요약 8 2" xfId="42056"/>
    <cellStyle name="요약 9" xfId="42057"/>
    <cellStyle name="요약 9 2" xfId="42058"/>
    <cellStyle name="입력" xfId="42059"/>
    <cellStyle name="입력 10" xfId="37153"/>
    <cellStyle name="입력 10 2" xfId="1360"/>
    <cellStyle name="입력 11" xfId="4415"/>
    <cellStyle name="입력 2" xfId="42060"/>
    <cellStyle name="입력 2 2" xfId="42061"/>
    <cellStyle name="입력 2 2 2" xfId="42062"/>
    <cellStyle name="입력 2 2 2 2" xfId="42063"/>
    <cellStyle name="입력 2 2 3" xfId="42064"/>
    <cellStyle name="입력 2 2 3 2" xfId="42065"/>
    <cellStyle name="입력 2 2 4" xfId="42066"/>
    <cellStyle name="입력 2 2 4 2" xfId="42067"/>
    <cellStyle name="입력 2 2 5" xfId="42068"/>
    <cellStyle name="입력 2 2 5 2" xfId="42069"/>
    <cellStyle name="입력 2 2 6" xfId="42070"/>
    <cellStyle name="입력 2 2 6 2" xfId="42071"/>
    <cellStyle name="입력 2 2 7" xfId="42072"/>
    <cellStyle name="입력 2 3" xfId="861"/>
    <cellStyle name="입력 2 3 2" xfId="42073"/>
    <cellStyle name="입력 2 3 2 2" xfId="27802"/>
    <cellStyle name="입력 2 3 3" xfId="42074"/>
    <cellStyle name="입력 2 3 3 2" xfId="27844"/>
    <cellStyle name="입력 2 3 4" xfId="42075"/>
    <cellStyle name="입력 2 3 4 2" xfId="27857"/>
    <cellStyle name="입력 2 3 5" xfId="42076"/>
    <cellStyle name="입력 2 3 5 2" xfId="27871"/>
    <cellStyle name="입력 2 3 6" xfId="42077"/>
    <cellStyle name="입력 2 3 6 2" xfId="27888"/>
    <cellStyle name="입력 2 3 7" xfId="42078"/>
    <cellStyle name="입력 2 4" xfId="1173"/>
    <cellStyle name="입력 2 4 2" xfId="42079"/>
    <cellStyle name="입력 2 5" xfId="42080"/>
    <cellStyle name="입력 2 5 2" xfId="42081"/>
    <cellStyle name="입력 2 6" xfId="38193"/>
    <cellStyle name="입력 2 6 2" xfId="14765"/>
    <cellStyle name="입력 2 7" xfId="42082"/>
    <cellStyle name="입력 2 7 2" xfId="42083"/>
    <cellStyle name="입력 2 8" xfId="42084"/>
    <cellStyle name="입력 2 8 2" xfId="42085"/>
    <cellStyle name="입력 2 9" xfId="30280"/>
    <cellStyle name="입력 3" xfId="42086"/>
    <cellStyle name="입력 3 2" xfId="42087"/>
    <cellStyle name="입력 3 2 2" xfId="42088"/>
    <cellStyle name="입력 3 2 2 2" xfId="42089"/>
    <cellStyle name="입력 3 2 3" xfId="42090"/>
    <cellStyle name="입력 3 2 3 2" xfId="5436"/>
    <cellStyle name="입력 3 2 4" xfId="42091"/>
    <cellStyle name="입력 3 2 4 2" xfId="42092"/>
    <cellStyle name="입력 3 2 5" xfId="42093"/>
    <cellStyle name="입력 3 2 5 2" xfId="42094"/>
    <cellStyle name="입력 3 2 6" xfId="42095"/>
    <cellStyle name="입력 3 2 6 2" xfId="42096"/>
    <cellStyle name="입력 3 2 7" xfId="42097"/>
    <cellStyle name="입력 3 3" xfId="31326"/>
    <cellStyle name="입력 3 3 2" xfId="31328"/>
    <cellStyle name="입력 3 3 2 2" xfId="42098"/>
    <cellStyle name="입력 3 3 3" xfId="42099"/>
    <cellStyle name="입력 3 3 3 2" xfId="42100"/>
    <cellStyle name="입력 3 3 4" xfId="42101"/>
    <cellStyle name="입력 3 3 4 2" xfId="5337"/>
    <cellStyle name="입력 3 3 5" xfId="42102"/>
    <cellStyle name="입력 3 3 5 2" xfId="42103"/>
    <cellStyle name="입력 3 3 6" xfId="42104"/>
    <cellStyle name="입력 3 3 6 2" xfId="42105"/>
    <cellStyle name="입력 3 3 7" xfId="42106"/>
    <cellStyle name="입력 3 4" xfId="21237"/>
    <cellStyle name="입력 3 4 2" xfId="31330"/>
    <cellStyle name="입력 3 5" xfId="31332"/>
    <cellStyle name="입력 3 5 2" xfId="28527"/>
    <cellStyle name="입력 3 6" xfId="15272"/>
    <cellStyle name="입력 3 6 2" xfId="993"/>
    <cellStyle name="입력 3 7" xfId="15630"/>
    <cellStyle name="입력 3 7 2" xfId="15654"/>
    <cellStyle name="입력 3 8" xfId="15852"/>
    <cellStyle name="입력 3 8 2" xfId="42107"/>
    <cellStyle name="입력 3 9" xfId="15858"/>
    <cellStyle name="입력 4" xfId="42108"/>
    <cellStyle name="입력 4 2" xfId="42109"/>
    <cellStyle name="입력 4 2 2" xfId="33454"/>
    <cellStyle name="입력 4 3" xfId="31336"/>
    <cellStyle name="입력 4 3 2" xfId="31338"/>
    <cellStyle name="입력 4 4" xfId="18019"/>
    <cellStyle name="입력 4 4 2" xfId="18023"/>
    <cellStyle name="입력 4 5" xfId="18026"/>
    <cellStyle name="입력 4 5 2" xfId="18029"/>
    <cellStyle name="입력 4 6" xfId="18032"/>
    <cellStyle name="입력 4 6 2" xfId="18038"/>
    <cellStyle name="입력 4 7" xfId="18042"/>
    <cellStyle name="입력 5" xfId="35849"/>
    <cellStyle name="입력 5 2" xfId="42110"/>
    <cellStyle name="입력 5 2 2" xfId="42111"/>
    <cellStyle name="입력 5 3" xfId="31342"/>
    <cellStyle name="입력 5 3 2" xfId="42112"/>
    <cellStyle name="입력 5 4" xfId="18056"/>
    <cellStyle name="입력 5 4 2" xfId="18059"/>
    <cellStyle name="입력 5 5" xfId="18062"/>
    <cellStyle name="입력 5 5 2" xfId="18064"/>
    <cellStyle name="입력 5 6" xfId="13392"/>
    <cellStyle name="입력 5 6 2" xfId="18067"/>
    <cellStyle name="입력 5 7" xfId="18072"/>
    <cellStyle name="입력 6" xfId="42113"/>
    <cellStyle name="입력 6 2" xfId="42114"/>
    <cellStyle name="입력 7" xfId="15605"/>
    <cellStyle name="입력 7 2" xfId="42115"/>
    <cellStyle name="입력 8" xfId="40272"/>
    <cellStyle name="입력 8 2" xfId="42116"/>
    <cellStyle name="입력 9" xfId="39596"/>
    <cellStyle name="입력 9 2" xfId="42117"/>
    <cellStyle name="자리수" xfId="40261"/>
    <cellStyle name="자리수0" xfId="27076"/>
    <cellStyle name="제목" xfId="42118"/>
    <cellStyle name="제목 1" xfId="32779"/>
    <cellStyle name="제목 2" xfId="26071"/>
    <cellStyle name="제목 3" xfId="25476"/>
    <cellStyle name="제목 3 2" xfId="42119"/>
    <cellStyle name="제목 4" xfId="18995"/>
    <cellStyle name="좋음" xfId="33072"/>
    <cellStyle name="지정되지 않음" xfId="42120"/>
    <cellStyle name="출력" xfId="1183"/>
    <cellStyle name="출력 10" xfId="32303"/>
    <cellStyle name="출력 10 2" xfId="28839"/>
    <cellStyle name="출력 11" xfId="42121"/>
    <cellStyle name="출력 11 2" xfId="5804"/>
    <cellStyle name="출력 12" xfId="42122"/>
    <cellStyle name="출력 2" xfId="32039"/>
    <cellStyle name="출력 2 2" xfId="32041"/>
    <cellStyle name="출력 2 2 2" xfId="42123"/>
    <cellStyle name="출력 2 2 2 2" xfId="13090"/>
    <cellStyle name="출력 2 2 3" xfId="42124"/>
    <cellStyle name="출력 2 2 3 2" xfId="13125"/>
    <cellStyle name="출력 2 2 4" xfId="42125"/>
    <cellStyle name="출력 2 2 4 2" xfId="42126"/>
    <cellStyle name="출력 2 2 5" xfId="16312"/>
    <cellStyle name="출력 2 2 5 2" xfId="42127"/>
    <cellStyle name="출력 2 2 6" xfId="13298"/>
    <cellStyle name="출력 2 2 6 2" xfId="13305"/>
    <cellStyle name="출력 2 2 7" xfId="36161"/>
    <cellStyle name="출력 2 3" xfId="42128"/>
    <cellStyle name="출력 2 3 2" xfId="42129"/>
    <cellStyle name="출력 2 3 2 2" xfId="23993"/>
    <cellStyle name="출력 2 3 3" xfId="42130"/>
    <cellStyle name="출력 2 3 3 2" xfId="23996"/>
    <cellStyle name="출력 2 3 4" xfId="42131"/>
    <cellStyle name="출력 2 3 4 2" xfId="36710"/>
    <cellStyle name="출력 2 3 5" xfId="3470"/>
    <cellStyle name="출력 2 3 5 2" xfId="42132"/>
    <cellStyle name="출력 2 3 6" xfId="42133"/>
    <cellStyle name="출력 2 3 6 2" xfId="42134"/>
    <cellStyle name="출력 2 3 7" xfId="36164"/>
    <cellStyle name="출력 2 4" xfId="42135"/>
    <cellStyle name="출력 2 4 2" xfId="24010"/>
    <cellStyle name="출력 2 5" xfId="36643"/>
    <cellStyle name="출력 2 5 2" xfId="32597"/>
    <cellStyle name="출력 2 6" xfId="36647"/>
    <cellStyle name="출력 2 6 2" xfId="32615"/>
    <cellStyle name="출력 2 7" xfId="3303"/>
    <cellStyle name="출력 2 7 2" xfId="32625"/>
    <cellStyle name="출력 2 8" xfId="36651"/>
    <cellStyle name="출력 2 8 2" xfId="32638"/>
    <cellStyle name="출력 2 9" xfId="36653"/>
    <cellStyle name="출력 3" xfId="42136"/>
    <cellStyle name="출력 3 2" xfId="42137"/>
    <cellStyle name="출력 3 2 2" xfId="42138"/>
    <cellStyle name="출력 3 2 2 2" xfId="42139"/>
    <cellStyle name="출력 3 2 3" xfId="42140"/>
    <cellStyle name="출력 3 2 3 2" xfId="42141"/>
    <cellStyle name="출력 3 2 4" xfId="16376"/>
    <cellStyle name="출력 3 2 4 2" xfId="42142"/>
    <cellStyle name="출력 3 2 5" xfId="42143"/>
    <cellStyle name="출력 3 2 5 2" xfId="42144"/>
    <cellStyle name="출력 3 2 6" xfId="42145"/>
    <cellStyle name="출력 3 2 6 2" xfId="33590"/>
    <cellStyle name="출력 3 2 7" xfId="20428"/>
    <cellStyle name="출력 3 3" xfId="42146"/>
    <cellStyle name="출력 3 3 2" xfId="42147"/>
    <cellStyle name="출력 3 3 2 2" xfId="42148"/>
    <cellStyle name="출력 3 3 3" xfId="42149"/>
    <cellStyle name="출력 3 3 3 2" xfId="42150"/>
    <cellStyle name="출력 3 3 4" xfId="42151"/>
    <cellStyle name="출력 3 3 4 2" xfId="42152"/>
    <cellStyle name="출력 3 3 5" xfId="42153"/>
    <cellStyle name="출력 3 3 5 2" xfId="42154"/>
    <cellStyle name="출력 3 3 6" xfId="42155"/>
    <cellStyle name="출력 3 3 6 2" xfId="42156"/>
    <cellStyle name="출력 3 3 7" xfId="4439"/>
    <cellStyle name="출력 3 4" xfId="7233"/>
    <cellStyle name="출력 3 4 2" xfId="42157"/>
    <cellStyle name="출력 3 5" xfId="36662"/>
    <cellStyle name="출력 3 5 2" xfId="36664"/>
    <cellStyle name="출력 3 6" xfId="36666"/>
    <cellStyle name="출력 3 6 2" xfId="36668"/>
    <cellStyle name="출력 3 7" xfId="15158"/>
    <cellStyle name="출력 3 7 2" xfId="20875"/>
    <cellStyle name="출력 3 8" xfId="36670"/>
    <cellStyle name="출력 3 8 2" xfId="36672"/>
    <cellStyle name="출력 3 9" xfId="36674"/>
    <cellStyle name="출력 4" xfId="32653"/>
    <cellStyle name="출력 4 2" xfId="42158"/>
    <cellStyle name="출력 4 2 2" xfId="42159"/>
    <cellStyle name="출력 4 3" xfId="42160"/>
    <cellStyle name="출력 4 3 2" xfId="42161"/>
    <cellStyle name="출력 4 4" xfId="42162"/>
    <cellStyle name="출력 4 4 2" xfId="42163"/>
    <cellStyle name="출력 4 5" xfId="36679"/>
    <cellStyle name="출력 4 5 2" xfId="36681"/>
    <cellStyle name="출력 4 6" xfId="36683"/>
    <cellStyle name="출력 4 6 2" xfId="36685"/>
    <cellStyle name="출력 4 7" xfId="15281"/>
    <cellStyle name="출력 5" xfId="42164"/>
    <cellStyle name="출력 5 2" xfId="42165"/>
    <cellStyle name="출력 5 2 2" xfId="42166"/>
    <cellStyle name="출력 5 3" xfId="42167"/>
    <cellStyle name="출력 5 3 2" xfId="42168"/>
    <cellStyle name="출력 5 4" xfId="42169"/>
    <cellStyle name="출력 5 4 2" xfId="42170"/>
    <cellStyle name="출력 5 5" xfId="36694"/>
    <cellStyle name="출력 5 5 2" xfId="36696"/>
    <cellStyle name="출력 5 6" xfId="36698"/>
    <cellStyle name="출력 5 6 2" xfId="36700"/>
    <cellStyle name="출력 5 7" xfId="18837"/>
    <cellStyle name="출력 6" xfId="42171"/>
    <cellStyle name="출력 6 2" xfId="8994"/>
    <cellStyle name="출력 6 2 2" xfId="8999"/>
    <cellStyle name="출력 6 3" xfId="9002"/>
    <cellStyle name="출력 6 3 2" xfId="9007"/>
    <cellStyle name="출력 6 4" xfId="9009"/>
    <cellStyle name="출력 6 4 2" xfId="7577"/>
    <cellStyle name="출력 6 5" xfId="9012"/>
    <cellStyle name="출력 6 5 2" xfId="7597"/>
    <cellStyle name="출력 6 6" xfId="8391"/>
    <cellStyle name="출력 6 6 2" xfId="42172"/>
    <cellStyle name="출력 6 7" xfId="23931"/>
    <cellStyle name="출력 7" xfId="36659"/>
    <cellStyle name="출력 7 2" xfId="38005"/>
    <cellStyle name="출력 8" xfId="42173"/>
    <cellStyle name="출력 8 2" xfId="42174"/>
    <cellStyle name="출력 9" xfId="1725"/>
    <cellStyle name="출력 9 2" xfId="9777"/>
    <cellStyle name="콤마   [0]" xfId="42175"/>
    <cellStyle name="콤마   [0] 10" xfId="42176"/>
    <cellStyle name="콤마   [0] 2" xfId="42177"/>
    <cellStyle name="콤마   [0] 2 2" xfId="42178"/>
    <cellStyle name="콤마   [0] 2 2 2" xfId="42179"/>
    <cellStyle name="콤마   [0] 2 2 2 2" xfId="42180"/>
    <cellStyle name="콤마   [0] 2 2 3" xfId="42181"/>
    <cellStyle name="콤마   [0] 2 2 3 2" xfId="42182"/>
    <cellStyle name="콤마   [0] 2 2 4" xfId="42183"/>
    <cellStyle name="콤마   [0] 2 2 4 2" xfId="42184"/>
    <cellStyle name="콤마   [0] 2 2 5" xfId="42185"/>
    <cellStyle name="콤마   [0] 2 3" xfId="42186"/>
    <cellStyle name="콤마   [0] 2 3 2" xfId="42187"/>
    <cellStyle name="콤마   [0] 2 3 2 2" xfId="42188"/>
    <cellStyle name="콤마   [0] 2 3 3" xfId="41064"/>
    <cellStyle name="콤마   [0] 2 3 3 2" xfId="41067"/>
    <cellStyle name="콤마   [0] 2 3 4" xfId="42189"/>
    <cellStyle name="콤마   [0] 2 3 4 2" xfId="42190"/>
    <cellStyle name="콤마   [0] 2 3 5" xfId="42191"/>
    <cellStyle name="콤마   [0] 2 4" xfId="42192"/>
    <cellStyle name="콤마   [0] 2 4 2" xfId="42193"/>
    <cellStyle name="콤마   [0] 2 5" xfId="42194"/>
    <cellStyle name="콤마   [0] 2 5 2" xfId="5098"/>
    <cellStyle name="콤마   [0] 2 6" xfId="42195"/>
    <cellStyle name="콤마   [0] 2 6 2" xfId="42196"/>
    <cellStyle name="콤마   [0] 2 7" xfId="42197"/>
    <cellStyle name="콤마   [0] 3" xfId="40378"/>
    <cellStyle name="콤마   [0] 3 2" xfId="42198"/>
    <cellStyle name="콤마   [0] 3 2 2" xfId="42199"/>
    <cellStyle name="콤마   [0] 3 2 2 2" xfId="5397"/>
    <cellStyle name="콤마   [0] 3 2 3" xfId="42200"/>
    <cellStyle name="콤마   [0] 3 2 3 2" xfId="42201"/>
    <cellStyle name="콤마   [0] 3 2 4" xfId="42202"/>
    <cellStyle name="콤마   [0] 3 2 4 2" xfId="12545"/>
    <cellStyle name="콤마   [0] 3 2 5" xfId="42203"/>
    <cellStyle name="콤마   [0] 3 3" xfId="42204"/>
    <cellStyle name="콤마   [0] 3 3 2" xfId="42205"/>
    <cellStyle name="콤마   [0] 3 3 2 2" xfId="42206"/>
    <cellStyle name="콤마   [0] 3 3 3" xfId="42207"/>
    <cellStyle name="콤마   [0] 3 3 3 2" xfId="42208"/>
    <cellStyle name="콤마   [0] 3 3 4" xfId="42209"/>
    <cellStyle name="콤마   [0] 3 3 4 2" xfId="42210"/>
    <cellStyle name="콤마   [0] 3 3 5" xfId="42211"/>
    <cellStyle name="콤마   [0] 3 4" xfId="31148"/>
    <cellStyle name="콤마   [0] 3 4 2" xfId="2248"/>
    <cellStyle name="콤마   [0] 3 5" xfId="31150"/>
    <cellStyle name="콤마   [0] 3 5 2" xfId="31152"/>
    <cellStyle name="콤마   [0] 3 6" xfId="42212"/>
    <cellStyle name="콤마   [0] 3 6 2" xfId="33978"/>
    <cellStyle name="콤마   [0] 3 7" xfId="42213"/>
    <cellStyle name="콤마   [0] 4" xfId="42214"/>
    <cellStyle name="콤마   [0] 4 2" xfId="42215"/>
    <cellStyle name="콤마   [0] 4 2 2" xfId="22273"/>
    <cellStyle name="콤마   [0] 4 3" xfId="42216"/>
    <cellStyle name="콤마   [0] 4 3 2" xfId="22292"/>
    <cellStyle name="콤마   [0] 4 4" xfId="42217"/>
    <cellStyle name="콤마   [0] 4 4 2" xfId="22310"/>
    <cellStyle name="콤마   [0] 4 5" xfId="37468"/>
    <cellStyle name="콤마   [0] 5" xfId="42218"/>
    <cellStyle name="콤마   [0] 5 2" xfId="36038"/>
    <cellStyle name="콤마   [0] 5 2 2" xfId="9177"/>
    <cellStyle name="콤마   [0] 5 3" xfId="36041"/>
    <cellStyle name="콤마   [0] 5 3 2" xfId="36043"/>
    <cellStyle name="콤마   [0] 5 4" xfId="36047"/>
    <cellStyle name="콤마   [0] 5 4 2" xfId="36049"/>
    <cellStyle name="콤마   [0] 5 5" xfId="26666"/>
    <cellStyle name="콤마   [0] 6" xfId="42219"/>
    <cellStyle name="콤마   [0] 6 2" xfId="42220"/>
    <cellStyle name="콤마   [0] 6 2 2" xfId="42221"/>
    <cellStyle name="콤마   [0] 6 3" xfId="41989"/>
    <cellStyle name="콤마   [0] 6 3 2" xfId="41991"/>
    <cellStyle name="콤마   [0] 6 4" xfId="41997"/>
    <cellStyle name="콤마   [0] 6 4 2" xfId="23614"/>
    <cellStyle name="콤마   [0] 6 5" xfId="26689"/>
    <cellStyle name="콤마   [0] 7" xfId="7124"/>
    <cellStyle name="콤마   [0] 7 2" xfId="42222"/>
    <cellStyle name="콤마   [0] 8" xfId="26599"/>
    <cellStyle name="콤마   [0] 8 2" xfId="42223"/>
    <cellStyle name="콤마   [0] 9" xfId="42224"/>
    <cellStyle name="콤마   [0] 9 2" xfId="42225"/>
    <cellStyle name="콤마 [#]" xfId="38860"/>
    <cellStyle name="콤마 []" xfId="23686"/>
    <cellStyle name="콤마 [0]_ (97∼누계) " xfId="42226"/>
    <cellStyle name="콤마 [2]" xfId="42227"/>
    <cellStyle name="콤마 [금액]" xfId="39364"/>
    <cellStyle name="콤마 [소수]" xfId="11492"/>
    <cellStyle name="콤마 [수량]" xfId="42228"/>
    <cellStyle name="콤마_ (97∼누계) " xfId="42229"/>
    <cellStyle name="통화 [0]_††††† " xfId="42230"/>
    <cellStyle name="통화_††††† " xfId="436"/>
    <cellStyle name="퍼센트" xfId="42231"/>
    <cellStyle name="표10" xfId="42232"/>
    <cellStyle name="표13" xfId="25225"/>
    <cellStyle name="표준 2" xfId="40926"/>
    <cellStyle name="표준_ 97년 경영분석(안)" xfId="38212"/>
    <cellStyle name="표준1" xfId="12310"/>
    <cellStyle name="표줠_Sheet1_1_총괄표 (수출입) (2)" xfId="42233"/>
    <cellStyle name="합산" xfId="42234"/>
    <cellStyle name="허윤정" xfId="42235"/>
    <cellStyle name="허윤정 2" xfId="42236"/>
    <cellStyle name="허윤정 2 10" xfId="15215"/>
    <cellStyle name="허윤정 2 10 2" xfId="7102"/>
    <cellStyle name="허윤정 2 11" xfId="17117"/>
    <cellStyle name="허윤정 2 11 2" xfId="5137"/>
    <cellStyle name="허윤정 2 12" xfId="19816"/>
    <cellStyle name="허윤정 2 12 2" xfId="6387"/>
    <cellStyle name="허윤정 2 13" xfId="19818"/>
    <cellStyle name="허윤정 2 13 2" xfId="42237"/>
    <cellStyle name="허윤정 2 14" xfId="40760"/>
    <cellStyle name="허윤정 2 14 2" xfId="42238"/>
    <cellStyle name="허윤정 2 15" xfId="42239"/>
    <cellStyle name="허윤정 2 15 2" xfId="42241"/>
    <cellStyle name="허윤정 2 16" xfId="42242"/>
    <cellStyle name="허윤정 2 16 2" xfId="9308"/>
    <cellStyle name="허윤정 2 17" xfId="42244"/>
    <cellStyle name="허윤정 2 17 2" xfId="42245"/>
    <cellStyle name="허윤정 2 18" xfId="42246"/>
    <cellStyle name="허윤정 2 18 2" xfId="42247"/>
    <cellStyle name="허윤정 2 19" xfId="42248"/>
    <cellStyle name="허윤정 2 19 2" xfId="38081"/>
    <cellStyle name="허윤정 2 2" xfId="42249"/>
    <cellStyle name="허윤정 2 2 10" xfId="13573"/>
    <cellStyle name="허윤정 2 2 10 2" xfId="13577"/>
    <cellStyle name="허윤정 2 2 11" xfId="13581"/>
    <cellStyle name="허윤정 2 2 11 2" xfId="13585"/>
    <cellStyle name="허윤정 2 2 12" xfId="7651"/>
    <cellStyle name="허윤정 2 2 12 2" xfId="12320"/>
    <cellStyle name="허윤정 2 2 13" xfId="11552"/>
    <cellStyle name="허윤정 2 2 13 2" xfId="8635"/>
    <cellStyle name="허윤정 2 2 14" xfId="1954"/>
    <cellStyle name="허윤정 2 2 14 2" xfId="8717"/>
    <cellStyle name="허윤정 2 2 15" xfId="9771"/>
    <cellStyle name="허윤정 2 2 15 2" xfId="8790"/>
    <cellStyle name="허윤정 2 2 16" xfId="6172"/>
    <cellStyle name="허윤정 2 2 16 2" xfId="11558"/>
    <cellStyle name="허윤정 2 2 17" xfId="11561"/>
    <cellStyle name="허윤정 2 2 18" xfId="25179"/>
    <cellStyle name="허윤정 2 2 2" xfId="42250"/>
    <cellStyle name="허윤정 2 2 2 2" xfId="42251"/>
    <cellStyle name="허윤정 2 2 3" xfId="18618"/>
    <cellStyle name="허윤정 2 2 3 2" xfId="92"/>
    <cellStyle name="허윤정 2 2 4" xfId="18623"/>
    <cellStyle name="허윤정 2 2 4 2" xfId="18627"/>
    <cellStyle name="허윤정 2 2 5" xfId="18631"/>
    <cellStyle name="허윤정 2 2 5 2" xfId="9676"/>
    <cellStyle name="허윤정 2 2 6" xfId="18634"/>
    <cellStyle name="허윤정 2 2 6 2" xfId="9688"/>
    <cellStyle name="허윤정 2 2 7" xfId="18638"/>
    <cellStyle name="허윤정 2 2 7 2" xfId="18642"/>
    <cellStyle name="허윤정 2 2 8" xfId="18644"/>
    <cellStyle name="허윤정 2 2 8 2" xfId="42252"/>
    <cellStyle name="허윤정 2 2 9" xfId="42253"/>
    <cellStyle name="허윤정 2 2 9 2" xfId="42254"/>
    <cellStyle name="허윤정 2 20" xfId="42240"/>
    <cellStyle name="허윤정 2 21" xfId="42243"/>
    <cellStyle name="허윤정 2 3" xfId="42255"/>
    <cellStyle name="허윤정 2 3 10" xfId="42256"/>
    <cellStyle name="허윤정 2 3 10 2" xfId="42257"/>
    <cellStyle name="허윤정 2 3 11" xfId="42258"/>
    <cellStyle name="허윤정 2 3 11 2" xfId="42259"/>
    <cellStyle name="허윤정 2 3 12" xfId="42260"/>
    <cellStyle name="허윤정 2 3 12 2" xfId="42261"/>
    <cellStyle name="허윤정 2 3 13" xfId="7984"/>
    <cellStyle name="허윤정 2 3 13 2" xfId="42262"/>
    <cellStyle name="허윤정 2 3 14" xfId="42263"/>
    <cellStyle name="허윤정 2 3 14 2" xfId="42264"/>
    <cellStyle name="허윤정 2 3 15" xfId="42265"/>
    <cellStyle name="허윤정 2 3 15 2" xfId="42266"/>
    <cellStyle name="허윤정 2 3 16" xfId="42267"/>
    <cellStyle name="허윤정 2 3 16 2" xfId="42268"/>
    <cellStyle name="허윤정 2 3 17" xfId="42269"/>
    <cellStyle name="허윤정 2 3 18" xfId="42270"/>
    <cellStyle name="허윤정 2 3 2" xfId="37542"/>
    <cellStyle name="허윤정 2 3 2 2" xfId="37544"/>
    <cellStyle name="허윤정 2 3 3" xfId="7973"/>
    <cellStyle name="허윤정 2 3 3 2" xfId="17410"/>
    <cellStyle name="허윤정 2 3 4" xfId="18653"/>
    <cellStyle name="허윤정 2 3 4 2" xfId="18656"/>
    <cellStyle name="허윤정 2 3 5" xfId="18659"/>
    <cellStyle name="허윤정 2 3 5 2" xfId="15903"/>
    <cellStyle name="허윤정 2 3 6" xfId="18662"/>
    <cellStyle name="허윤정 2 3 6 2" xfId="10631"/>
    <cellStyle name="허윤정 2 3 7" xfId="18666"/>
    <cellStyle name="허윤정 2 3 7 2" xfId="10667"/>
    <cellStyle name="허윤정 2 3 8" xfId="18668"/>
    <cellStyle name="허윤정 2 3 8 2" xfId="15995"/>
    <cellStyle name="허윤정 2 3 9" xfId="42271"/>
    <cellStyle name="허윤정 2 3 9 2" xfId="16015"/>
    <cellStyle name="허윤정 2 4" xfId="42272"/>
    <cellStyle name="허윤정 2 4 10" xfId="39873"/>
    <cellStyle name="허윤정 2 4 10 2" xfId="39875"/>
    <cellStyle name="허윤정 2 4 11" xfId="39877"/>
    <cellStyle name="허윤정 2 4 11 2" xfId="39879"/>
    <cellStyle name="허윤정 2 4 12" xfId="39881"/>
    <cellStyle name="허윤정 2 4 12 2" xfId="39883"/>
    <cellStyle name="허윤정 2 4 13" xfId="39885"/>
    <cellStyle name="허윤정 2 4 13 2" xfId="42273"/>
    <cellStyle name="허윤정 2 4 14" xfId="42274"/>
    <cellStyle name="허윤정 2 4 14 2" xfId="42275"/>
    <cellStyle name="허윤정 2 4 15" xfId="14414"/>
    <cellStyle name="허윤정 2 4 15 2" xfId="42276"/>
    <cellStyle name="허윤정 2 4 16" xfId="42277"/>
    <cellStyle name="허윤정 2 4 16 2" xfId="23734"/>
    <cellStyle name="허윤정 2 4 17" xfId="42278"/>
    <cellStyle name="허윤정 2 4 18" xfId="42279"/>
    <cellStyle name="허윤정 2 4 2" xfId="37552"/>
    <cellStyle name="허윤정 2 4 2 2" xfId="37554"/>
    <cellStyle name="허윤정 2 4 3" xfId="18676"/>
    <cellStyle name="허윤정 2 4 3 2" xfId="42280"/>
    <cellStyle name="허윤정 2 4 4" xfId="42281"/>
    <cellStyle name="허윤정 2 4 4 2" xfId="42282"/>
    <cellStyle name="허윤정 2 4 5" xfId="42283"/>
    <cellStyle name="허윤정 2 4 5 2" xfId="5430"/>
    <cellStyle name="허윤정 2 4 6" xfId="42284"/>
    <cellStyle name="허윤정 2 4 6 2" xfId="29137"/>
    <cellStyle name="허윤정 2 4 7" xfId="42285"/>
    <cellStyle name="허윤정 2 4 7 2" xfId="29150"/>
    <cellStyle name="허윤정 2 4 8" xfId="42286"/>
    <cellStyle name="허윤정 2 4 8 2" xfId="42287"/>
    <cellStyle name="허윤정 2 4 9" xfId="42288"/>
    <cellStyle name="허윤정 2 4 9 2" xfId="42289"/>
    <cellStyle name="허윤정 2 5" xfId="42290"/>
    <cellStyle name="허윤정 2 5 2" xfId="42291"/>
    <cellStyle name="허윤정 2 6" xfId="42292"/>
    <cellStyle name="허윤정 2 6 2" xfId="42293"/>
    <cellStyle name="허윤정 2 7" xfId="42294"/>
    <cellStyle name="허윤정 2 7 2" xfId="42295"/>
    <cellStyle name="허윤정 2 8" xfId="42296"/>
    <cellStyle name="허윤정 2 8 2" xfId="42297"/>
    <cellStyle name="허윤정 2 9" xfId="29129"/>
    <cellStyle name="허윤정 2 9 2" xfId="42298"/>
    <cellStyle name="허윤정 3" xfId="42299"/>
    <cellStyle name="허윤정 3 10" xfId="9849"/>
    <cellStyle name="허윤정 3 10 2" xfId="32788"/>
    <cellStyle name="허윤정 3 11" xfId="32790"/>
    <cellStyle name="허윤정 3 11 2" xfId="32793"/>
    <cellStyle name="허윤정 3 12" xfId="32795"/>
    <cellStyle name="허윤정 3 12 2" xfId="32798"/>
    <cellStyle name="허윤정 3 13" xfId="32800"/>
    <cellStyle name="허윤정 3 13 2" xfId="2614"/>
    <cellStyle name="허윤정 3 14" xfId="32802"/>
    <cellStyle name="허윤정 3 14 2" xfId="32804"/>
    <cellStyle name="허윤정 3 15" xfId="20623"/>
    <cellStyle name="허윤정 3 15 2" xfId="42300"/>
    <cellStyle name="허윤정 3 16" xfId="42301"/>
    <cellStyle name="허윤정 3 16 2" xfId="42303"/>
    <cellStyle name="허윤정 3 17" xfId="28943"/>
    <cellStyle name="허윤정 3 17 2" xfId="42304"/>
    <cellStyle name="허윤정 3 18" xfId="40572"/>
    <cellStyle name="허윤정 3 18 2" xfId="42305"/>
    <cellStyle name="허윤정 3 19" xfId="29098"/>
    <cellStyle name="허윤정 3 19 2" xfId="42306"/>
    <cellStyle name="허윤정 3 2" xfId="42307"/>
    <cellStyle name="허윤정 3 2 10" xfId="13967"/>
    <cellStyle name="허윤정 3 2 10 2" xfId="13970"/>
    <cellStyle name="허윤정 3 2 11" xfId="242"/>
    <cellStyle name="허윤정 3 2 11 2" xfId="13973"/>
    <cellStyle name="허윤정 3 2 12" xfId="685"/>
    <cellStyle name="허윤정 3 2 12 2" xfId="10380"/>
    <cellStyle name="허윤정 3 2 13" xfId="2531"/>
    <cellStyle name="허윤정 3 2 13 2" xfId="10384"/>
    <cellStyle name="허윤정 3 2 14" xfId="10388"/>
    <cellStyle name="허윤정 3 2 14 2" xfId="10391"/>
    <cellStyle name="허윤정 3 2 15" xfId="10394"/>
    <cellStyle name="허윤정 3 2 15 2" xfId="10399"/>
    <cellStyle name="허윤정 3 2 16" xfId="9738"/>
    <cellStyle name="허윤정 3 2 16 2" xfId="322"/>
    <cellStyle name="허윤정 3 2 17" xfId="4686"/>
    <cellStyle name="허윤정 3 2 18" xfId="42308"/>
    <cellStyle name="허윤정 3 2 2" xfId="42309"/>
    <cellStyle name="허윤정 3 2 2 2" xfId="42310"/>
    <cellStyle name="허윤정 3 2 3" xfId="18709"/>
    <cellStyle name="허윤정 3 2 3 2" xfId="18715"/>
    <cellStyle name="허윤정 3 2 4" xfId="18720"/>
    <cellStyle name="허윤정 3 2 4 2" xfId="18725"/>
    <cellStyle name="허윤정 3 2 5" xfId="2127"/>
    <cellStyle name="허윤정 3 2 5 2" xfId="18732"/>
    <cellStyle name="허윤정 3 2 6" xfId="18737"/>
    <cellStyle name="허윤정 3 2 6 2" xfId="18742"/>
    <cellStyle name="허윤정 3 2 7" xfId="18747"/>
    <cellStyle name="허윤정 3 2 7 2" xfId="402"/>
    <cellStyle name="허윤정 3 2 8" xfId="18750"/>
    <cellStyle name="허윤정 3 2 8 2" xfId="34340"/>
    <cellStyle name="허윤정 3 2 9" xfId="42311"/>
    <cellStyle name="허윤정 3 2 9 2" xfId="42312"/>
    <cellStyle name="허윤정 3 20" xfId="20622"/>
    <cellStyle name="허윤정 3 21" xfId="42302"/>
    <cellStyle name="허윤정 3 3" xfId="42313"/>
    <cellStyle name="허윤정 3 3 10" xfId="14015"/>
    <cellStyle name="허윤정 3 3 10 2" xfId="14017"/>
    <cellStyle name="허윤정 3 3 11" xfId="14019"/>
    <cellStyle name="허윤정 3 3 11 2" xfId="14021"/>
    <cellStyle name="허윤정 3 3 12" xfId="9537"/>
    <cellStyle name="허윤정 3 3 12 2" xfId="14024"/>
    <cellStyle name="허윤정 3 3 13" xfId="14026"/>
    <cellStyle name="허윤정 3 3 13 2" xfId="14031"/>
    <cellStyle name="허윤정 3 3 14" xfId="14037"/>
    <cellStyle name="허윤정 3 3 14 2" xfId="14041"/>
    <cellStyle name="허윤정 3 3 15" xfId="1394"/>
    <cellStyle name="허윤정 3 3 15 2" xfId="6253"/>
    <cellStyle name="허윤정 3 3 16" xfId="5267"/>
    <cellStyle name="허윤정 3 3 16 2" xfId="42314"/>
    <cellStyle name="허윤정 3 3 17" xfId="42315"/>
    <cellStyle name="허윤정 3 3 18" xfId="42316"/>
    <cellStyle name="허윤정 3 3 2" xfId="42317"/>
    <cellStyle name="허윤정 3 3 2 2" xfId="42318"/>
    <cellStyle name="허윤정 3 3 3" xfId="2176"/>
    <cellStyle name="허윤정 3 3 3 2" xfId="16146"/>
    <cellStyle name="허윤정 3 3 4" xfId="16152"/>
    <cellStyle name="허윤정 3 3 4 2" xfId="6979"/>
    <cellStyle name="허윤정 3 3 5" xfId="16158"/>
    <cellStyle name="허윤정 3 3 5 2" xfId="18761"/>
    <cellStyle name="허윤정 3 3 6" xfId="18765"/>
    <cellStyle name="허윤정 3 3 6 2" xfId="18771"/>
    <cellStyle name="허윤정 3 3 7" xfId="18775"/>
    <cellStyle name="허윤정 3 3 7 2" xfId="13619"/>
    <cellStyle name="허윤정 3 3 8" xfId="18777"/>
    <cellStyle name="허윤정 3 3 8 2" xfId="34495"/>
    <cellStyle name="허윤정 3 3 9" xfId="42319"/>
    <cellStyle name="허윤정 3 3 9 2" xfId="42320"/>
    <cellStyle name="허윤정 3 4" xfId="42321"/>
    <cellStyle name="허윤정 3 4 10" xfId="39776"/>
    <cellStyle name="허윤정 3 4 10 2" xfId="42322"/>
    <cellStyle name="허윤정 3 4 11" xfId="40719"/>
    <cellStyle name="허윤정 3 4 11 2" xfId="42323"/>
    <cellStyle name="허윤정 3 4 12" xfId="42324"/>
    <cellStyle name="허윤정 3 4 12 2" xfId="42325"/>
    <cellStyle name="허윤정 3 4 13" xfId="29118"/>
    <cellStyle name="허윤정 3 4 13 2" xfId="42326"/>
    <cellStyle name="허윤정 3 4 14" xfId="42327"/>
    <cellStyle name="허윤정 3 4 14 2" xfId="6587"/>
    <cellStyle name="허윤정 3 4 15" xfId="42328"/>
    <cellStyle name="허윤정 3 4 15 2" xfId="42329"/>
    <cellStyle name="허윤정 3 4 16" xfId="42330"/>
    <cellStyle name="허윤정 3 4 16 2" xfId="42331"/>
    <cellStyle name="허윤정 3 4 17" xfId="42332"/>
    <cellStyle name="허윤정 3 4 18" xfId="42333"/>
    <cellStyle name="허윤정 3 4 2" xfId="42334"/>
    <cellStyle name="허윤정 3 4 2 2" xfId="42335"/>
    <cellStyle name="허윤정 3 4 3" xfId="18781"/>
    <cellStyle name="허윤정 3 4 3 2" xfId="42336"/>
    <cellStyle name="허윤정 3 4 4" xfId="42337"/>
    <cellStyle name="허윤정 3 4 4 2" xfId="42338"/>
    <cellStyle name="허윤정 3 4 5" xfId="42339"/>
    <cellStyle name="허윤정 3 4 5 2" xfId="33202"/>
    <cellStyle name="허윤정 3 4 6" xfId="42340"/>
    <cellStyle name="허윤정 3 4 6 2" xfId="2491"/>
    <cellStyle name="허윤정 3 4 7" xfId="6666"/>
    <cellStyle name="허윤정 3 4 7 2" xfId="33253"/>
    <cellStyle name="허윤정 3 4 8" xfId="42341"/>
    <cellStyle name="허윤정 3 4 8 2" xfId="33264"/>
    <cellStyle name="허윤정 3 4 9" xfId="42342"/>
    <cellStyle name="허윤정 3 4 9 2" xfId="33277"/>
    <cellStyle name="허윤정 3 5" xfId="42343"/>
    <cellStyle name="허윤정 3 5 2" xfId="42344"/>
    <cellStyle name="허윤정 3 6" xfId="42345"/>
    <cellStyle name="허윤정 3 6 2" xfId="42346"/>
    <cellStyle name="허윤정 3 7" xfId="42347"/>
    <cellStyle name="허윤정 3 7 2" xfId="42348"/>
    <cellStyle name="허윤정 3 8" xfId="42349"/>
    <cellStyle name="허윤정 3 8 2" xfId="42350"/>
    <cellStyle name="허윤정 3 9" xfId="42351"/>
    <cellStyle name="허윤정 3 9 2" xfId="5537"/>
    <cellStyle name="허윤정 4" xfId="42352"/>
    <cellStyle name="허윤정 4 2" xfId="42353"/>
    <cellStyle name="허윤정 5" xfId="31361"/>
    <cellStyle name="허윤정 5 2" xfId="42354"/>
    <cellStyle name="허윤정 6" xfId="42355"/>
    <cellStyle name="허윤정 6 2" xfId="42356"/>
    <cellStyle name="허윤정 7" xfId="29481"/>
    <cellStyle name="허윤정 7 2" xfId="29485"/>
    <cellStyle name="허윤정 8" xfId="28415"/>
    <cellStyle name="허윤정 8 2" xfId="28419"/>
    <cellStyle name="허윤정 9" xfId="28423"/>
    <cellStyle name="화폐기호" xfId="13110"/>
    <cellStyle name="화폐기호0" xfId="42357"/>
    <cellStyle name="一般_00Q3902REV.1" xfId="18071"/>
    <cellStyle name="千分位[0]_00Q3902REV.1" xfId="35448"/>
    <cellStyle name="千分位_00Q3902REV.1" xfId="22851"/>
    <cellStyle name="常规_Sheet1" xfId="827"/>
    <cellStyle name="未定義" xfId="30552"/>
    <cellStyle name="桁区切り [0.00]_BE-BQ" xfId="42358"/>
    <cellStyle name="桁区切り_08-00 NET Summary" xfId="40195"/>
    <cellStyle name="桁蟻唇Ｆ [0.00]_s-ns-bq" xfId="42359"/>
    <cellStyle name="桁蟻唇Ｆ_s-ns-bq" xfId="42360"/>
    <cellStyle name="標準_(A1)BOQ " xfId="20866"/>
    <cellStyle name="聃urrency [0]_9월경비 (2)_97회비 (2)" xfId="34500"/>
    <cellStyle name="脱浦 [0.00]_CONDITION (2)" xfId="42361"/>
    <cellStyle name="脱浦_CONDITION (2)" xfId="42362"/>
    <cellStyle name="貨幣 [0]_00Q3902REV.1" xfId="23900"/>
    <cellStyle name="貨幣[0]_BRE" xfId="39249"/>
    <cellStyle name="貨幣_00Q3902REV.1" xfId="42363"/>
    <cellStyle name="超連結_Book1" xfId="36397"/>
    <cellStyle name="通貨 [0.00]_BE-BQ" xfId="42364"/>
    <cellStyle name="通貨_BE-BQ" xfId="42365"/>
    <cellStyle name="附註" xfId="33352"/>
    <cellStyle name="附註 10" xfId="40549"/>
    <cellStyle name="附註 10 2" xfId="40551"/>
    <cellStyle name="附註 2" xfId="33355"/>
    <cellStyle name="附註 2 2" xfId="42366"/>
    <cellStyle name="附註 2 2 2" xfId="42367"/>
    <cellStyle name="附註 2 2 2 2" xfId="42368"/>
    <cellStyle name="附註 2 2 3" xfId="42369"/>
    <cellStyle name="附註 2 2 3 2" xfId="42370"/>
    <cellStyle name="附註 2 2 4" xfId="8856"/>
    <cellStyle name="附註 2 2 4 2" xfId="42371"/>
    <cellStyle name="附註 2 2 5" xfId="42372"/>
    <cellStyle name="附註 2 2 5 2" xfId="42373"/>
    <cellStyle name="附註 2 2 6" xfId="42374"/>
    <cellStyle name="附註 2 2 6 2" xfId="42375"/>
    <cellStyle name="附註 2 2 7" xfId="18902"/>
    <cellStyle name="附註 2 3" xfId="42376"/>
    <cellStyle name="附註 2 3 2" xfId="42377"/>
    <cellStyle name="附註 2 3 2 2" xfId="42378"/>
    <cellStyle name="附註 2 3 3" xfId="42379"/>
    <cellStyle name="附註 2 3 3 2" xfId="42380"/>
    <cellStyle name="附註 2 3 4" xfId="42381"/>
    <cellStyle name="附註 2 3 4 2" xfId="42382"/>
    <cellStyle name="附註 2 3 5" xfId="42383"/>
    <cellStyle name="附註 2 3 5 2" xfId="42384"/>
    <cellStyle name="附註 2 3 6" xfId="42385"/>
    <cellStyle name="附註 2 3 6 2" xfId="42386"/>
    <cellStyle name="附註 2 3 7" xfId="270"/>
    <cellStyle name="附註 2 4" xfId="42387"/>
    <cellStyle name="附註 2 4 2" xfId="42388"/>
    <cellStyle name="附註 2 5" xfId="42389"/>
    <cellStyle name="附註 2 5 2" xfId="42390"/>
    <cellStyle name="附註 2 6" xfId="42391"/>
    <cellStyle name="附註 2 6 2" xfId="42392"/>
    <cellStyle name="附註 2 7" xfId="42393"/>
    <cellStyle name="附註 2 7 2" xfId="42394"/>
    <cellStyle name="附註 2 8" xfId="42395"/>
    <cellStyle name="附註 2 8 2" xfId="42396"/>
    <cellStyle name="附註 2 9" xfId="12895"/>
    <cellStyle name="附註 3" xfId="42397"/>
    <cellStyle name="附註 3 2" xfId="42398"/>
    <cellStyle name="附註 3 2 2" xfId="42399"/>
    <cellStyle name="附註 3 2 2 2" xfId="42400"/>
    <cellStyle name="附註 3 2 3" xfId="42401"/>
    <cellStyle name="附註 3 2 3 2" xfId="42402"/>
    <cellStyle name="附註 3 2 4" xfId="42403"/>
    <cellStyle name="附註 3 2 4 2" xfId="42404"/>
    <cellStyle name="附註 3 2 5" xfId="42405"/>
    <cellStyle name="附註 3 2 5 2" xfId="42406"/>
    <cellStyle name="附註 3 2 6" xfId="42407"/>
    <cellStyle name="附註 3 2 6 2" xfId="38719"/>
    <cellStyle name="附註 3 2 7" xfId="1874"/>
    <cellStyle name="附註 3 3" xfId="42408"/>
    <cellStyle name="附註 3 3 2" xfId="42409"/>
    <cellStyle name="附註 3 3 2 2" xfId="42410"/>
    <cellStyle name="附註 3 3 3" xfId="42411"/>
    <cellStyle name="附註 3 3 3 2" xfId="42412"/>
    <cellStyle name="附註 3 3 4" xfId="42413"/>
    <cellStyle name="附註 3 3 4 2" xfId="42414"/>
    <cellStyle name="附註 3 3 5" xfId="42415"/>
    <cellStyle name="附註 3 3 5 2" xfId="42416"/>
    <cellStyle name="附註 3 3 6" xfId="42417"/>
    <cellStyle name="附註 3 3 6 2" xfId="38747"/>
    <cellStyle name="附註 3 3 7" xfId="9619"/>
    <cellStyle name="附註 3 4" xfId="42418"/>
    <cellStyle name="附註 3 4 2" xfId="42419"/>
    <cellStyle name="附註 3 5" xfId="42420"/>
    <cellStyle name="附註 3 5 2" xfId="42421"/>
    <cellStyle name="附註 3 6" xfId="42422"/>
    <cellStyle name="附註 3 6 2" xfId="42423"/>
    <cellStyle name="附註 3 7" xfId="42424"/>
    <cellStyle name="附註 3 7 2" xfId="42425"/>
    <cellStyle name="附註 3 8" xfId="42426"/>
    <cellStyle name="附註 3 8 2" xfId="42427"/>
    <cellStyle name="附註 3 9" xfId="12904"/>
    <cellStyle name="附註 4" xfId="42428"/>
    <cellStyle name="附註 4 2" xfId="42429"/>
    <cellStyle name="附註 4 2 2" xfId="42430"/>
    <cellStyle name="附註 4 3" xfId="42431"/>
    <cellStyle name="附註 4 3 2" xfId="42432"/>
    <cellStyle name="附註 4 4" xfId="42433"/>
    <cellStyle name="附註 4 4 2" xfId="42434"/>
    <cellStyle name="附註 4 5" xfId="42435"/>
    <cellStyle name="附註 4 5 2" xfId="42436"/>
    <cellStyle name="附註 4 6" xfId="42437"/>
    <cellStyle name="附註 4 6 2" xfId="42438"/>
    <cellStyle name="附註 4 7" xfId="42439"/>
    <cellStyle name="附註 5" xfId="42440"/>
    <cellStyle name="附註 5 2" xfId="2551"/>
    <cellStyle name="附註 5 2 2" xfId="42441"/>
    <cellStyle name="附註 5 3" xfId="42442"/>
    <cellStyle name="附註 5 3 2" xfId="42443"/>
    <cellStyle name="附註 5 4" xfId="42444"/>
    <cellStyle name="附註 5 4 2" xfId="42445"/>
    <cellStyle name="附註 5 5" xfId="42446"/>
    <cellStyle name="附註 5 5 2" xfId="42447"/>
    <cellStyle name="附註 5 6" xfId="42448"/>
    <cellStyle name="附註 5 6 2" xfId="42449"/>
    <cellStyle name="附註 5 7" xfId="42450"/>
    <cellStyle name="附註 6" xfId="42451"/>
    <cellStyle name="附註 6 2" xfId="42452"/>
    <cellStyle name="附註 6 2 2" xfId="42453"/>
    <cellStyle name="附註 6 3" xfId="1435"/>
    <cellStyle name="附註 6 3 2" xfId="42454"/>
    <cellStyle name="附註 6 4" xfId="42455"/>
    <cellStyle name="附註 6 5" xfId="42456"/>
    <cellStyle name="附註 6 5 2" xfId="42457"/>
    <cellStyle name="附註 6 6" xfId="42458"/>
    <cellStyle name="附註 6 6 2" xfId="42459"/>
    <cellStyle name="附註 7" xfId="41650"/>
    <cellStyle name="附註 7 2" xfId="42460"/>
    <cellStyle name="附註 8" xfId="42461"/>
    <cellStyle name="附註 8 2" xfId="42462"/>
    <cellStyle name="附註 9" xfId="42463"/>
    <cellStyle name="附註 9 2" xfId="42464"/>
    <cellStyle name="隨後的超連結_Book1" xfId="29693"/>
    <cellStyle name="非表示" xfId="42465"/>
    <cellStyle name="非表示 10" xfId="10764"/>
    <cellStyle name="非表示 10 2" xfId="42466"/>
    <cellStyle name="非表示 11" xfId="42467"/>
    <cellStyle name="非表示 11 2" xfId="42468"/>
    <cellStyle name="非表示 2" xfId="39516"/>
    <cellStyle name="非表示 2 2" xfId="39518"/>
    <cellStyle name="非表示 2 2 2" xfId="39520"/>
    <cellStyle name="非表示 2 2 2 2" xfId="42469"/>
    <cellStyle name="非表示 2 2 3" xfId="42470"/>
    <cellStyle name="非表示 2 2 3 2" xfId="42471"/>
    <cellStyle name="非表示 2 2 4" xfId="42472"/>
    <cellStyle name="非表示 2 2 4 2" xfId="42473"/>
    <cellStyle name="非表示 2 2 5" xfId="20249"/>
    <cellStyle name="非表示 2 2 5 2" xfId="42474"/>
    <cellStyle name="非表示 2 2 6" xfId="42475"/>
    <cellStyle name="非表示 2 2 6 2" xfId="42476"/>
    <cellStyle name="非表示 2 2 7" xfId="42477"/>
    <cellStyle name="非表示 2 3" xfId="8267"/>
    <cellStyle name="非表示 2 3 2" xfId="39522"/>
    <cellStyle name="非表示 2 3 2 2" xfId="42478"/>
    <cellStyle name="非表示 2 3 3" xfId="42479"/>
    <cellStyle name="非表示 2 3 3 2" xfId="42480"/>
    <cellStyle name="非表示 2 3 4" xfId="42481"/>
    <cellStyle name="非表示 2 3 4 2" xfId="42482"/>
    <cellStyle name="非表示 2 3 5" xfId="20252"/>
    <cellStyle name="非表示 2 3 5 2" xfId="42483"/>
    <cellStyle name="非表示 2 3 6" xfId="42484"/>
    <cellStyle name="非表示 2 3 6 2" xfId="42485"/>
    <cellStyle name="非表示 2 3 7" xfId="42486"/>
    <cellStyle name="非表示 2 4" xfId="34676"/>
    <cellStyle name="非表示 2 4 2" xfId="39524"/>
    <cellStyle name="非表示 2 5" xfId="39527"/>
    <cellStyle name="非表示 2 5 2" xfId="39529"/>
    <cellStyle name="非表示 2 6" xfId="8814"/>
    <cellStyle name="非表示 2 6 2" xfId="39531"/>
    <cellStyle name="非表示 2 7" xfId="17887"/>
    <cellStyle name="非表示 2 7 2" xfId="42487"/>
    <cellStyle name="非表示 2 8" xfId="42488"/>
    <cellStyle name="非表示 2 8 2" xfId="42489"/>
    <cellStyle name="非表示 3" xfId="39533"/>
    <cellStyle name="非表示 3 2" xfId="39535"/>
    <cellStyle name="非表示 3 2 2" xfId="25710"/>
    <cellStyle name="非表示 3 2 2 2" xfId="25713"/>
    <cellStyle name="非表示 3 2 3" xfId="25715"/>
    <cellStyle name="非表示 3 2 3 2" xfId="20668"/>
    <cellStyle name="非表示 3 2 4" xfId="25717"/>
    <cellStyle name="非表示 3 2 4 2" xfId="20687"/>
    <cellStyle name="非表示 3 2 5" xfId="25719"/>
    <cellStyle name="非表示 3 2 5 2" xfId="25721"/>
    <cellStyle name="非表示 3 2 6" xfId="25723"/>
    <cellStyle name="非表示 3 2 6 2" xfId="25725"/>
    <cellStyle name="非表示 3 2 7" xfId="41780"/>
    <cellStyle name="非表示 3 3" xfId="8284"/>
    <cellStyle name="非表示 3 3 2" xfId="25748"/>
    <cellStyle name="非表示 3 3 2 2" xfId="25751"/>
    <cellStyle name="非表示 3 3 3" xfId="25753"/>
    <cellStyle name="非表示 3 3 3 2" xfId="1308"/>
    <cellStyle name="非表示 3 3 4" xfId="25755"/>
    <cellStyle name="非表示 3 3 4 2" xfId="18552"/>
    <cellStyle name="非表示 3 3 5" xfId="25757"/>
    <cellStyle name="非表示 3 3 5 2" xfId="25759"/>
    <cellStyle name="非表示 3 3 6" xfId="25761"/>
    <cellStyle name="非表示 3 3 6 2" xfId="25764"/>
    <cellStyle name="非表示 3 3 7" xfId="41783"/>
    <cellStyle name="非表示 3 4" xfId="39537"/>
    <cellStyle name="非表示 3 4 2" xfId="25776"/>
    <cellStyle name="非表示 3 5" xfId="39540"/>
    <cellStyle name="非表示 3 5 2" xfId="25792"/>
    <cellStyle name="非表示 3 6" xfId="8825"/>
    <cellStyle name="非表示 3 6 2" xfId="25808"/>
    <cellStyle name="非表示 3 7" xfId="39542"/>
    <cellStyle name="非表示 3 7 2" xfId="42490"/>
    <cellStyle name="非表示 3 8" xfId="42491"/>
    <cellStyle name="非表示 3 8 2" xfId="42492"/>
    <cellStyle name="非表示 4" xfId="38900"/>
    <cellStyle name="非表示 4 2" xfId="5092"/>
    <cellStyle name="非表示 4 2 2" xfId="39544"/>
    <cellStyle name="非表示 4 3" xfId="3508"/>
    <cellStyle name="非表示 4 3 2" xfId="39546"/>
    <cellStyle name="非表示 4 4" xfId="39548"/>
    <cellStyle name="非表示 4 4 2" xfId="4911"/>
    <cellStyle name="非表示 4 5" xfId="39551"/>
    <cellStyle name="非表示 4 5 2" xfId="39553"/>
    <cellStyle name="非表示 4 6" xfId="8835"/>
    <cellStyle name="非表示 4 6 2" xfId="39555"/>
    <cellStyle name="非表示 4 7" xfId="22705"/>
    <cellStyle name="非表示 5" xfId="39557"/>
    <cellStyle name="非表示 5 2" xfId="39559"/>
    <cellStyle name="非表示 5 2 2" xfId="30843"/>
    <cellStyle name="非表示 5 3" xfId="42493"/>
    <cellStyle name="非表示 5 3 2" xfId="30866"/>
    <cellStyle name="非表示 5 4" xfId="42494"/>
    <cellStyle name="非表示 5 4 2" xfId="30880"/>
    <cellStyle name="非表示 5 5" xfId="42495"/>
    <cellStyle name="非表示 5 5 2" xfId="30893"/>
    <cellStyle name="非表示 5 6" xfId="27128"/>
    <cellStyle name="非表示 5 6 2" xfId="42496"/>
    <cellStyle name="非表示 5 7" xfId="22713"/>
    <cellStyle name="非表示 6" xfId="39561"/>
    <cellStyle name="非表示 6 2" xfId="35792"/>
    <cellStyle name="非表示 6 2 2" xfId="33055"/>
    <cellStyle name="非表示 6 3" xfId="42497"/>
    <cellStyle name="非表示 6 3 2" xfId="33060"/>
    <cellStyle name="非表示 6 4" xfId="42498"/>
    <cellStyle name="非表示 6 4 2" xfId="42499"/>
    <cellStyle name="非表示 6 5" xfId="42500"/>
    <cellStyle name="非表示 6 5 2" xfId="42501"/>
    <cellStyle name="非表示 6 6" xfId="27130"/>
    <cellStyle name="非表示 6 6 2" xfId="42502"/>
    <cellStyle name="非表示 6 7" xfId="42503"/>
    <cellStyle name="非表示 7" xfId="39563"/>
    <cellStyle name="非表示 7 2" xfId="35821"/>
    <cellStyle name="非表示 8" xfId="42504"/>
    <cellStyle name="非表示 8 2" xfId="42505"/>
    <cellStyle name="非表示 9" xfId="42506"/>
    <cellStyle name="非表示 9 2" xfId="42507"/>
  </cellStyles>
  <dxfs count="13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1"/>
      </font>
      <fill>
        <patternFill patternType="solid">
          <bgColor theme="5" tint="0.79982909634693444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1"/>
      </font>
      <fill>
        <patternFill patternType="solid">
          <bgColor theme="5" tint="0.79979857783745845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1"/>
      </font>
      <fill>
        <patternFill patternType="solid">
          <bgColor theme="5" tint="0.79979857783745845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1"/>
      </font>
      <fill>
        <patternFill patternType="solid">
          <bgColor theme="5" tint="0.79979857783745845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1"/>
      </font>
      <fill>
        <patternFill patternType="solid">
          <bgColor theme="5" tint="0.79979857783745845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1"/>
      </font>
      <fill>
        <patternFill patternType="solid">
          <bgColor theme="5" tint="0.79979857783745845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1"/>
      </font>
      <fill>
        <patternFill patternType="solid">
          <bgColor theme="5" tint="0.79979857783745845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1"/>
      </font>
      <fill>
        <patternFill patternType="solid">
          <bgColor theme="5" tint="0.79979857783745845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1"/>
      </font>
      <fill>
        <patternFill patternType="solid">
          <bgColor theme="5" tint="0.79979857783745845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1"/>
      </font>
      <fill>
        <patternFill patternType="solid">
          <bgColor theme="5" tint="0.79979857783745845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1"/>
      </font>
      <fill>
        <patternFill patternType="solid">
          <bgColor theme="5" tint="0.79979857783745845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3"/>
        <color theme="1"/>
        <name val="Times New Roman"/>
        <scheme val="none"/>
      </font>
      <alignment vertical="center"/>
      <protection hidden="1"/>
    </dxf>
    <dxf>
      <font>
        <b val="0"/>
        <i val="0"/>
        <strike val="0"/>
        <u val="none"/>
        <sz val="13"/>
        <color theme="1"/>
        <name val="Times New Roman"/>
        <scheme val="none"/>
      </font>
      <alignment horizontal="center" vertical="center"/>
      <protection locked="0"/>
    </dxf>
    <dxf>
      <font>
        <b val="0"/>
        <i val="0"/>
        <strike val="0"/>
        <u val="none"/>
        <sz val="13"/>
        <color theme="1"/>
        <name val="Times New Roman"/>
        <scheme val="none"/>
      </font>
      <alignment vertical="center"/>
      <protection locked="0"/>
    </dxf>
    <dxf>
      <font>
        <b val="0"/>
        <i val="0"/>
        <strike val="0"/>
        <u val="none"/>
        <sz val="13"/>
        <color theme="1"/>
        <name val="Times New Roman"/>
        <scheme val="none"/>
      </font>
      <alignment vertical="center"/>
      <protection locked="0"/>
    </dxf>
    <dxf>
      <font>
        <b val="0"/>
        <i val="0"/>
        <strike val="0"/>
        <u val="none"/>
        <sz val="13"/>
        <color theme="1"/>
        <name val="Times New Roman"/>
        <scheme val="none"/>
      </font>
      <alignment vertical="center"/>
      <protection locked="0"/>
    </dxf>
    <dxf>
      <font>
        <b val="0"/>
        <i val="0"/>
        <strike val="0"/>
        <u val="none"/>
        <sz val="13"/>
        <color theme="1"/>
        <name val="Times New Roman"/>
        <scheme val="none"/>
      </font>
      <alignment vertical="center"/>
      <protection locked="0"/>
    </dxf>
    <dxf>
      <font>
        <b val="0"/>
        <i val="0"/>
        <strike val="0"/>
        <u val="none"/>
        <sz val="13"/>
        <color theme="1"/>
        <name val="Times New Roman"/>
        <scheme val="none"/>
      </font>
      <alignment horizontal="left" vertical="center"/>
      <protection locked="0"/>
    </dxf>
  </dxfs>
  <tableStyles count="0" defaultTableStyle="TableStyleMedium2" defaultPivotStyle="PivotStyleLight16"/>
  <colors>
    <mruColors>
      <color rgb="FFFF5050"/>
      <color rgb="FFFC3232"/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434340</xdr:colOff>
      <xdr:row>1</xdr:row>
      <xdr:rowOff>0</xdr:rowOff>
    </xdr:to>
    <xdr:grpSp>
      <xdr:nvGrpSpPr>
        <xdr:cNvPr id="2" name="Group 2"/>
        <xdr:cNvGrpSpPr/>
      </xdr:nvGrpSpPr>
      <xdr:grpSpPr>
        <a:xfrm>
          <a:off x="0" y="0"/>
          <a:ext cx="3863340" cy="152400"/>
          <a:chOff x="0" y="0"/>
          <a:chExt cx="451" cy="20"/>
        </a:xfrm>
      </xdr:grpSpPr>
      <xdr:sp macro="" textlink="">
        <xdr:nvSpPr>
          <xdr:cNvPr id="3" name="Text Box 1"/>
          <xdr:cNvSpPr txBox="1">
            <a:spLocks noChangeArrowheads="1"/>
          </xdr:cNvSpPr>
        </xdr:nvSpPr>
        <xdr:spPr>
          <a:xfrm>
            <a:off x="0" y="0"/>
            <a:ext cx="451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ctr" upright="1"/>
          <a:lstStyle/>
          <a:p>
            <a:pPr algn="l" rtl="0">
              <a:defRPr sz="1000"/>
            </a:pPr>
            <a:r>
              <a:rPr lang="vi-VN" sz="975" b="1" i="0" u="none" strike="noStrike" baseline="0">
                <a:solidFill>
                  <a:srgbClr val="000000"/>
                </a:solidFill>
                <a:latin typeface="Times New Roman" panose="02020603050405020304" pitchFamily="12"/>
                <a:cs typeface="Times New Roman" panose="02020603050405020304" pitchFamily="12"/>
              </a:rPr>
              <a:t>CÔNG TY CỔ PHẦN CƠ KHÍ VÀ NHÔM KÍNH ANH VIỆT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135325</xdr:colOff>
      <xdr:row>2</xdr:row>
      <xdr:rowOff>2880</xdr:rowOff>
    </xdr:from>
    <xdr:to>
      <xdr:col>9</xdr:col>
      <xdr:colOff>40431</xdr:colOff>
      <xdr:row>2</xdr:row>
      <xdr:rowOff>592408</xdr:rowOff>
    </xdr:to>
    <xdr:sp macro="" textlink="">
      <xdr:nvSpPr>
        <xdr:cNvPr id="2" name="Rounded Rectangle 1"/>
        <xdr:cNvSpPr/>
      </xdr:nvSpPr>
      <xdr:spPr>
        <a:xfrm>
          <a:off x="135325" y="538661"/>
          <a:ext cx="8715731" cy="589528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Cập</a:t>
          </a:r>
          <a:r>
            <a:rPr lang="en-US" sz="16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nhật từ PM</a:t>
          </a:r>
        </a:p>
      </xdr:txBody>
    </xdr:sp>
    <xdr:clientData/>
  </xdr:twoCellAnchor>
  <xdr:twoCellAnchor>
    <xdr:from>
      <xdr:col>19</xdr:col>
      <xdr:colOff>128913</xdr:colOff>
      <xdr:row>2</xdr:row>
      <xdr:rowOff>62753</xdr:rowOff>
    </xdr:from>
    <xdr:to>
      <xdr:col>21</xdr:col>
      <xdr:colOff>0</xdr:colOff>
      <xdr:row>2</xdr:row>
      <xdr:rowOff>678367</xdr:rowOff>
    </xdr:to>
    <xdr:sp macro="" textlink="">
      <xdr:nvSpPr>
        <xdr:cNvPr id="3" name="Rounded Rectangle 2"/>
        <xdr:cNvSpPr/>
      </xdr:nvSpPr>
      <xdr:spPr>
        <a:xfrm>
          <a:off x="16207105" y="610870"/>
          <a:ext cx="1431290" cy="6159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Tổng</a:t>
          </a:r>
          <a:r>
            <a:rPr lang="en-US" sz="1400" b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Nợ</a:t>
          </a:r>
          <a:endParaRPr lang="vi-VN" sz="14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8965</xdr:colOff>
      <xdr:row>2</xdr:row>
      <xdr:rowOff>53790</xdr:rowOff>
    </xdr:from>
    <xdr:to>
      <xdr:col>15</xdr:col>
      <xdr:colOff>0</xdr:colOff>
      <xdr:row>2</xdr:row>
      <xdr:rowOff>669073</xdr:rowOff>
    </xdr:to>
    <xdr:sp macro="" textlink="">
      <xdr:nvSpPr>
        <xdr:cNvPr id="4" name="Rounded Rectangle 3"/>
        <xdr:cNvSpPr/>
      </xdr:nvSpPr>
      <xdr:spPr>
        <a:xfrm>
          <a:off x="12480925" y="601980"/>
          <a:ext cx="1104265" cy="615315"/>
        </a:xfrm>
        <a:prstGeom prst="roundRect">
          <a:avLst/>
        </a:prstGeom>
        <a:solidFill>
          <a:srgbClr val="FFFF00"/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Nợ</a:t>
          </a:r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quá hạn (01-30 ngày)</a:t>
          </a:r>
          <a:endParaRPr lang="vi-VN" sz="14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951</xdr:colOff>
      <xdr:row>2</xdr:row>
      <xdr:rowOff>45909</xdr:rowOff>
    </xdr:from>
    <xdr:to>
      <xdr:col>13</xdr:col>
      <xdr:colOff>0</xdr:colOff>
      <xdr:row>2</xdr:row>
      <xdr:rowOff>669073</xdr:rowOff>
    </xdr:to>
    <xdr:sp macro="" textlink="">
      <xdr:nvSpPr>
        <xdr:cNvPr id="5" name="Rounded Rectangle 4"/>
        <xdr:cNvSpPr/>
      </xdr:nvSpPr>
      <xdr:spPr>
        <a:xfrm>
          <a:off x="8959850" y="594360"/>
          <a:ext cx="3378835" cy="622935"/>
        </a:xfrm>
        <a:prstGeom prst="round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Nợ</a:t>
          </a:r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trong hạn</a:t>
          </a:r>
        </a:p>
      </xdr:txBody>
    </xdr:sp>
    <xdr:clientData/>
  </xdr:twoCellAnchor>
  <xdr:twoCellAnchor>
    <xdr:from>
      <xdr:col>15</xdr:col>
      <xdr:colOff>96039</xdr:colOff>
      <xdr:row>2</xdr:row>
      <xdr:rowOff>71717</xdr:rowOff>
    </xdr:from>
    <xdr:to>
      <xdr:col>17</xdr:col>
      <xdr:colOff>6263</xdr:colOff>
      <xdr:row>2</xdr:row>
      <xdr:rowOff>696952</xdr:rowOff>
    </xdr:to>
    <xdr:sp macro="" textlink="">
      <xdr:nvSpPr>
        <xdr:cNvPr id="6" name="Rounded Rectangle 5"/>
        <xdr:cNvSpPr/>
      </xdr:nvSpPr>
      <xdr:spPr>
        <a:xfrm>
          <a:off x="13681075" y="619760"/>
          <a:ext cx="1156335" cy="625475"/>
        </a:xfrm>
        <a:prstGeom prst="roundRect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Nợ</a:t>
          </a:r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quá hạn (31-60 ngày)</a:t>
          </a:r>
          <a:endParaRPr lang="vi-VN" sz="14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90402</xdr:colOff>
      <xdr:row>2</xdr:row>
      <xdr:rowOff>58456</xdr:rowOff>
    </xdr:from>
    <xdr:to>
      <xdr:col>19</xdr:col>
      <xdr:colOff>10439</xdr:colOff>
      <xdr:row>2</xdr:row>
      <xdr:rowOff>687659</xdr:rowOff>
    </xdr:to>
    <xdr:sp macro="" textlink="">
      <xdr:nvSpPr>
        <xdr:cNvPr id="7" name="Rounded Rectangle 6"/>
        <xdr:cNvSpPr/>
      </xdr:nvSpPr>
      <xdr:spPr>
        <a:xfrm>
          <a:off x="14921865" y="607060"/>
          <a:ext cx="1166495" cy="628650"/>
        </a:xfrm>
        <a:prstGeom prst="roundRect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Nợ</a:t>
          </a:r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quá hạn (trên 60 ngày)</a:t>
          </a:r>
          <a:endParaRPr lang="vi-VN" sz="14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10051</xdr:colOff>
      <xdr:row>417</xdr:row>
      <xdr:rowOff>143435</xdr:rowOff>
    </xdr:from>
    <xdr:to>
      <xdr:col>28</xdr:col>
      <xdr:colOff>799218</xdr:colOff>
      <xdr:row>419</xdr:row>
      <xdr:rowOff>152400</xdr:rowOff>
    </xdr:to>
    <xdr:sp macro="" textlink="">
      <xdr:nvSpPr>
        <xdr:cNvPr id="8" name="Rounded Rectangle 7"/>
        <xdr:cNvSpPr/>
      </xdr:nvSpPr>
      <xdr:spPr>
        <a:xfrm>
          <a:off x="17927320" y="83147535"/>
          <a:ext cx="9815830" cy="466725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Nhập</a:t>
          </a:r>
          <a:r>
            <a:rPr lang="en-US" sz="1400" b="1" baseline="0">
              <a:solidFill>
                <a:sysClr val="windowText" lastClr="000000"/>
              </a:solidFill>
            </a:rPr>
            <a:t> mã NCC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419100</xdr:colOff>
      <xdr:row>1</xdr:row>
      <xdr:rowOff>99060</xdr:rowOff>
    </xdr:to>
    <xdr:grpSp>
      <xdr:nvGrpSpPr>
        <xdr:cNvPr id="2" name="Group 2"/>
        <xdr:cNvGrpSpPr/>
      </xdr:nvGrpSpPr>
      <xdr:grpSpPr>
        <a:xfrm>
          <a:off x="0" y="0"/>
          <a:ext cx="4391660" cy="251460"/>
          <a:chOff x="0" y="0"/>
          <a:chExt cx="451" cy="20"/>
        </a:xfrm>
      </xdr:grpSpPr>
      <xdr:sp macro="" textlink="">
        <xdr:nvSpPr>
          <xdr:cNvPr id="3" name="Text Box 1"/>
          <xdr:cNvSpPr txBox="1">
            <a:spLocks noChangeArrowheads="1"/>
          </xdr:cNvSpPr>
        </xdr:nvSpPr>
        <xdr:spPr>
          <a:xfrm>
            <a:off x="0" y="0"/>
            <a:ext cx="451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ctr" upright="1"/>
          <a:lstStyle/>
          <a:p>
            <a:pPr algn="l" rtl="0">
              <a:defRPr sz="1000"/>
            </a:pPr>
            <a:r>
              <a:rPr lang="vi-VN" sz="975" b="1" i="0" u="none" strike="noStrike" baseline="0">
                <a:solidFill>
                  <a:srgbClr val="000000"/>
                </a:solidFill>
                <a:latin typeface="Times New Roman" panose="02020603050405020304" pitchFamily="12"/>
                <a:cs typeface="Times New Roman" panose="02020603050405020304" pitchFamily="12"/>
              </a:rPr>
              <a:t>CÔNG TY CỔ PHẦN CƠ KHÍ VÀ NHÔM KÍNH ANH VIỆT</a:t>
            </a: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205740</xdr:colOff>
      <xdr:row>1</xdr:row>
      <xdr:rowOff>99060</xdr:rowOff>
    </xdr:to>
    <xdr:grpSp>
      <xdr:nvGrpSpPr>
        <xdr:cNvPr id="4" name="Group 2"/>
        <xdr:cNvGrpSpPr/>
      </xdr:nvGrpSpPr>
      <xdr:grpSpPr>
        <a:xfrm>
          <a:off x="0" y="0"/>
          <a:ext cx="2992120" cy="251460"/>
          <a:chOff x="0" y="0"/>
          <a:chExt cx="451" cy="20"/>
        </a:xfrm>
      </xdr:grpSpPr>
      <xdr:sp macro="" textlink="">
        <xdr:nvSpPr>
          <xdr:cNvPr id="5" name="Text Box 1"/>
          <xdr:cNvSpPr txBox="1">
            <a:spLocks noChangeArrowheads="1"/>
          </xdr:cNvSpPr>
        </xdr:nvSpPr>
        <xdr:spPr>
          <a:xfrm>
            <a:off x="0" y="0"/>
            <a:ext cx="451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ctr" upright="1"/>
          <a:lstStyle/>
          <a:p>
            <a:pPr algn="l" rtl="0">
              <a:defRPr sz="1000"/>
            </a:pPr>
            <a:r>
              <a:rPr lang="vi-VN" sz="975" b="1" i="0" u="none" strike="noStrike" baseline="0">
                <a:solidFill>
                  <a:srgbClr val="000000"/>
                </a:solidFill>
                <a:latin typeface="Times New Roman" panose="02020603050405020304" pitchFamily="12"/>
                <a:cs typeface="Times New Roman" panose="02020603050405020304" pitchFamily="12"/>
              </a:rPr>
              <a:t>CÔNG TY CỔ PHẦN CƠ KHÍ VÀ NHÔM KÍNH ANH VIỆT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1" name="Table1" displayName="Table1" ref="X421:AD630" totalsRowShown="0">
  <autoFilter ref="X421:AD630">
    <filterColumn colId="0">
      <filters>
        <filter val="Quốc Tế"/>
      </filters>
    </filterColumn>
    <filterColumn colId="1">
      <filters>
        <filter val="Công ty TNHH Ernst &amp; Young Việt Nam"/>
      </filters>
    </filterColumn>
  </autoFilter>
  <sortState ref="X364:AD572">
    <sortCondition ref="X402"/>
  </sortState>
  <tableColumns count="7">
    <tableColumn id="1" name="Tên" dataDxfId="137"/>
    <tableColumn id="2" name="Tên NCC" dataDxfId="136"/>
    <tableColumn id="3" name="Hạn TT(-15)" dataDxfId="135"/>
    <tableColumn id="4" name="TTTT" dataDxfId="134"/>
    <tableColumn id="5" name="Ghi chú TT" dataDxfId="133"/>
    <tableColumn id="6" name="Thư Bảo Lãnh" dataDxfId="132"/>
    <tableColumn id="7" name="Column1" dataDxfId="131">
      <calculatedColumnFormula>COUNTIFS(X:X,X422)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4.xml"/><Relationship Id="rId4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T212"/>
  <sheetViews>
    <sheetView zoomScale="70" zoomScaleNormal="70" workbookViewId="0">
      <pane xSplit="2" ySplit="6" topLeftCell="C7" activePane="bottomRight" state="frozen"/>
      <selection pane="topRight"/>
      <selection pane="bottomLeft"/>
      <selection pane="bottomRight" activeCell="A3" sqref="A3"/>
    </sheetView>
  </sheetViews>
  <sheetFormatPr defaultColWidth="9" defaultRowHeight="15"/>
  <cols>
    <col min="1" max="1" width="4.140625" customWidth="1"/>
    <col min="2" max="2" width="73.140625" customWidth="1"/>
    <col min="3" max="3" width="20.85546875" customWidth="1"/>
    <col min="4" max="4" width="17" customWidth="1"/>
    <col min="5" max="5" width="17.85546875" customWidth="1"/>
    <col min="6" max="6" width="17.7109375" customWidth="1"/>
    <col min="7" max="7" width="22.42578125" customWidth="1"/>
    <col min="8" max="8" width="19.42578125" customWidth="1"/>
    <col min="9" max="9" width="21" customWidth="1"/>
    <col min="10" max="10" width="17.28515625" customWidth="1"/>
    <col min="11" max="11" width="19.42578125" customWidth="1"/>
    <col min="12" max="12" width="17.28515625" customWidth="1"/>
    <col min="13" max="13" width="17.140625" customWidth="1"/>
    <col min="14" max="14" width="13.85546875" customWidth="1"/>
    <col min="15" max="15" width="15" customWidth="1"/>
    <col min="16" max="16" width="15.7109375" customWidth="1"/>
    <col min="17" max="18" width="15" customWidth="1"/>
    <col min="19" max="19" width="9.140625"/>
    <col min="20" max="20" width="15" customWidth="1"/>
  </cols>
  <sheetData>
    <row r="1" spans="1:20" ht="20.25">
      <c r="A1" s="630" t="s">
        <v>0</v>
      </c>
      <c r="B1" s="630"/>
      <c r="C1" s="630"/>
      <c r="D1" s="630"/>
      <c r="E1" s="630"/>
      <c r="F1" s="630"/>
      <c r="G1" s="630"/>
      <c r="H1" s="630"/>
      <c r="I1" s="630"/>
      <c r="J1" s="630"/>
      <c r="K1" s="630"/>
      <c r="L1" s="630"/>
      <c r="M1" s="630"/>
    </row>
    <row r="2" spans="1:20" ht="20.25">
      <c r="A2" s="631" t="s">
        <v>1877</v>
      </c>
      <c r="B2" s="631"/>
      <c r="C2" s="631"/>
      <c r="D2" s="631"/>
      <c r="E2" s="631"/>
      <c r="F2" s="631"/>
      <c r="G2" s="631"/>
      <c r="H2" s="631"/>
      <c r="I2" s="631"/>
      <c r="J2" s="631"/>
      <c r="K2" s="631"/>
      <c r="L2" s="631"/>
      <c r="M2" s="631"/>
    </row>
    <row r="3" spans="1:20" ht="16.5" thickBot="1">
      <c r="C3" s="632"/>
      <c r="D3" s="632"/>
      <c r="E3" s="328"/>
      <c r="F3" s="453"/>
      <c r="G3" s="453"/>
      <c r="H3" s="453"/>
      <c r="I3" s="453"/>
      <c r="J3" s="453"/>
      <c r="K3" s="453"/>
      <c r="L3" s="453"/>
    </row>
    <row r="4" spans="1:20" ht="35.25" customHeight="1">
      <c r="A4" s="622" t="s">
        <v>2</v>
      </c>
      <c r="B4" s="624" t="s">
        <v>3</v>
      </c>
      <c r="C4" s="626" t="s">
        <v>4</v>
      </c>
      <c r="D4" s="628" t="s">
        <v>5</v>
      </c>
      <c r="E4" s="633" t="str">
        <f>NCC!K5</f>
        <v>TUẦN 1
01/12--&gt;08/12/2021</v>
      </c>
      <c r="F4" s="634"/>
      <c r="G4" s="635" t="str">
        <f>NCC!M5</f>
        <v>TUẦN 2
09/12--&gt;14/11/2021</v>
      </c>
      <c r="H4" s="634"/>
      <c r="I4" s="635" t="str">
        <f>NCC!O5</f>
        <v>TUẦN 3
15/11 --&gt; 21/11/2021</v>
      </c>
      <c r="J4" s="634"/>
      <c r="K4" s="635" t="str">
        <f>NCC!Q5</f>
        <v>TUẦN 4
22/11 --&gt; 30/11/2021</v>
      </c>
      <c r="L4" s="634"/>
      <c r="M4" s="351" t="s">
        <v>6</v>
      </c>
      <c r="N4" s="82"/>
      <c r="O4" s="82"/>
      <c r="P4" s="82"/>
      <c r="Q4" s="82"/>
      <c r="T4" s="82"/>
    </row>
    <row r="5" spans="1:20" ht="15.75">
      <c r="A5" s="623"/>
      <c r="B5" s="625"/>
      <c r="C5" s="627"/>
      <c r="D5" s="629"/>
      <c r="E5" s="329" t="s">
        <v>4</v>
      </c>
      <c r="F5" s="329" t="s">
        <v>5</v>
      </c>
      <c r="G5" s="329" t="s">
        <v>4</v>
      </c>
      <c r="H5" s="329" t="s">
        <v>5</v>
      </c>
      <c r="I5" s="329" t="s">
        <v>4</v>
      </c>
      <c r="J5" s="329" t="s">
        <v>5</v>
      </c>
      <c r="K5" s="329" t="s">
        <v>4</v>
      </c>
      <c r="L5" s="329" t="s">
        <v>5</v>
      </c>
      <c r="M5" s="352"/>
      <c r="N5" s="82"/>
      <c r="O5" s="82"/>
      <c r="P5" s="82"/>
      <c r="Q5" s="82"/>
      <c r="T5" s="82"/>
    </row>
    <row r="6" spans="1:20" ht="16.5" thickBot="1">
      <c r="A6" s="330" t="s">
        <v>7</v>
      </c>
      <c r="B6" s="331" t="s">
        <v>8</v>
      </c>
      <c r="C6" s="332">
        <f t="shared" ref="C6:L6" si="0">C7+C113</f>
        <v>0</v>
      </c>
      <c r="D6" s="332">
        <f t="shared" si="0"/>
        <v>0</v>
      </c>
      <c r="E6" s="332">
        <f t="shared" si="0"/>
        <v>0</v>
      </c>
      <c r="F6" s="332">
        <f t="shared" si="0"/>
        <v>0</v>
      </c>
      <c r="G6" s="332">
        <f t="shared" si="0"/>
        <v>0</v>
      </c>
      <c r="H6" s="332">
        <f t="shared" si="0"/>
        <v>0</v>
      </c>
      <c r="I6" s="332">
        <f t="shared" si="0"/>
        <v>0</v>
      </c>
      <c r="J6" s="332">
        <f t="shared" si="0"/>
        <v>0</v>
      </c>
      <c r="K6" s="332">
        <f t="shared" si="0"/>
        <v>0</v>
      </c>
      <c r="L6" s="332">
        <f t="shared" si="0"/>
        <v>0</v>
      </c>
      <c r="M6" s="353"/>
      <c r="N6" s="82"/>
      <c r="O6" s="82"/>
      <c r="P6" s="82"/>
      <c r="T6" s="82"/>
    </row>
    <row r="7" spans="1:20" ht="15.75">
      <c r="A7" s="333" t="s">
        <v>9</v>
      </c>
      <c r="B7" s="334" t="s">
        <v>10</v>
      </c>
      <c r="C7" s="335">
        <f t="shared" ref="C7:M7" si="1">SUM(C8:C112)</f>
        <v>0</v>
      </c>
      <c r="D7" s="335">
        <f t="shared" si="1"/>
        <v>0</v>
      </c>
      <c r="E7" s="335">
        <f t="shared" si="1"/>
        <v>0</v>
      </c>
      <c r="F7" s="335">
        <f t="shared" si="1"/>
        <v>0</v>
      </c>
      <c r="G7" s="335">
        <f t="shared" si="1"/>
        <v>0</v>
      </c>
      <c r="H7" s="335">
        <f t="shared" si="1"/>
        <v>0</v>
      </c>
      <c r="I7" s="335">
        <f t="shared" si="1"/>
        <v>0</v>
      </c>
      <c r="J7" s="335">
        <f t="shared" si="1"/>
        <v>0</v>
      </c>
      <c r="K7" s="335">
        <f t="shared" si="1"/>
        <v>0</v>
      </c>
      <c r="L7" s="335">
        <f t="shared" si="1"/>
        <v>0</v>
      </c>
      <c r="M7" s="354">
        <f t="shared" si="1"/>
        <v>36560626635</v>
      </c>
      <c r="N7" s="82"/>
      <c r="O7" s="82"/>
      <c r="P7" s="82"/>
      <c r="T7" s="82"/>
    </row>
    <row r="8" spans="1:20" ht="15.75">
      <c r="A8" s="336">
        <v>1</v>
      </c>
      <c r="B8" s="337" t="s">
        <v>11</v>
      </c>
      <c r="C8" s="338"/>
      <c r="D8" s="338"/>
      <c r="E8" s="339"/>
      <c r="F8" s="340"/>
      <c r="G8" s="340"/>
      <c r="H8" s="340"/>
      <c r="I8" s="340"/>
      <c r="J8" s="340"/>
      <c r="K8" s="340"/>
      <c r="L8" s="340"/>
      <c r="M8" s="355"/>
      <c r="N8" s="82"/>
      <c r="O8" s="82"/>
      <c r="P8" s="82"/>
      <c r="T8" s="82"/>
    </row>
    <row r="9" spans="1:20" ht="15.75">
      <c r="A9" s="44"/>
      <c r="B9" s="341" t="s">
        <v>12</v>
      </c>
      <c r="C9" s="45">
        <f>E9+G9+I9+K9</f>
        <v>0</v>
      </c>
      <c r="D9" s="45">
        <f>F9+H9+L9+J9</f>
        <v>0</v>
      </c>
      <c r="E9" s="342"/>
      <c r="F9" s="342"/>
      <c r="G9" s="342"/>
      <c r="H9" s="342"/>
      <c r="I9" s="342"/>
      <c r="J9" s="342"/>
      <c r="K9" s="342"/>
      <c r="L9" s="342"/>
      <c r="M9" s="356">
        <v>577579363</v>
      </c>
      <c r="N9" s="82"/>
      <c r="O9" s="82"/>
      <c r="P9" s="82"/>
      <c r="T9" s="82"/>
    </row>
    <row r="10" spans="1:20" ht="15.75">
      <c r="A10" s="44"/>
      <c r="B10" s="341"/>
      <c r="C10" s="45">
        <f t="shared" ref="C10:C73" si="2">E10+G10+I10+K10</f>
        <v>0</v>
      </c>
      <c r="D10" s="45">
        <f t="shared" ref="D10:D73" si="3">F10+H10+L10+J10</f>
        <v>0</v>
      </c>
      <c r="E10" s="342"/>
      <c r="F10" s="342"/>
      <c r="G10" s="342"/>
      <c r="H10" s="342"/>
      <c r="I10" s="342"/>
      <c r="J10" s="342"/>
      <c r="K10" s="342"/>
      <c r="L10" s="342"/>
      <c r="M10" s="62"/>
      <c r="N10" s="82"/>
      <c r="O10" s="82"/>
      <c r="P10" s="82"/>
      <c r="T10" s="82"/>
    </row>
    <row r="11" spans="1:20" ht="15.75">
      <c r="A11" s="343">
        <v>2</v>
      </c>
      <c r="B11" s="344" t="s">
        <v>13</v>
      </c>
      <c r="C11" s="45">
        <f t="shared" si="2"/>
        <v>0</v>
      </c>
      <c r="D11" s="45">
        <f t="shared" si="3"/>
        <v>0</v>
      </c>
      <c r="E11" s="342"/>
      <c r="F11" s="342"/>
      <c r="G11" s="342"/>
      <c r="H11" s="342"/>
      <c r="I11" s="342"/>
      <c r="J11" s="342"/>
      <c r="K11" s="342"/>
      <c r="L11" s="342"/>
      <c r="M11" s="62"/>
      <c r="N11" s="82"/>
      <c r="O11" s="82"/>
      <c r="P11" s="82"/>
      <c r="T11" s="82"/>
    </row>
    <row r="12" spans="1:20" ht="15.75">
      <c r="A12" s="44"/>
      <c r="B12" s="341" t="s">
        <v>14</v>
      </c>
      <c r="C12" s="45">
        <f t="shared" si="2"/>
        <v>0</v>
      </c>
      <c r="D12" s="45">
        <f t="shared" si="3"/>
        <v>0</v>
      </c>
      <c r="E12" s="342"/>
      <c r="F12" s="342"/>
      <c r="G12" s="342"/>
      <c r="H12" s="342"/>
      <c r="I12" s="342"/>
      <c r="J12" s="342"/>
      <c r="K12" s="342"/>
      <c r="L12" s="342"/>
      <c r="M12" s="356">
        <v>874855266</v>
      </c>
      <c r="N12" s="82"/>
      <c r="O12" s="82"/>
      <c r="P12" s="82"/>
      <c r="T12" s="82"/>
    </row>
    <row r="13" spans="1:20" ht="15.75">
      <c r="A13" s="44"/>
      <c r="B13" s="341" t="s">
        <v>15</v>
      </c>
      <c r="C13" s="45">
        <f t="shared" si="2"/>
        <v>0</v>
      </c>
      <c r="D13" s="45">
        <f t="shared" si="3"/>
        <v>0</v>
      </c>
      <c r="E13" s="342"/>
      <c r="F13" s="342"/>
      <c r="G13" s="342"/>
      <c r="H13" s="342"/>
      <c r="I13" s="342"/>
      <c r="J13" s="342"/>
      <c r="K13" s="342"/>
      <c r="L13" s="342"/>
      <c r="M13" s="356">
        <v>644340063</v>
      </c>
      <c r="N13" s="82"/>
      <c r="O13" s="82"/>
      <c r="P13" s="82"/>
      <c r="T13" s="82"/>
    </row>
    <row r="14" spans="1:20" ht="15.75">
      <c r="A14" s="44"/>
      <c r="B14" s="341"/>
      <c r="C14" s="45">
        <f t="shared" si="2"/>
        <v>0</v>
      </c>
      <c r="D14" s="45">
        <f t="shared" si="3"/>
        <v>0</v>
      </c>
      <c r="E14" s="342"/>
      <c r="F14" s="342"/>
      <c r="G14" s="342"/>
      <c r="H14" s="342"/>
      <c r="I14" s="342"/>
      <c r="J14" s="342"/>
      <c r="K14" s="342"/>
      <c r="L14" s="342"/>
      <c r="M14" s="62"/>
      <c r="N14" s="82"/>
      <c r="O14" s="82"/>
      <c r="P14" s="82"/>
      <c r="T14" s="82"/>
    </row>
    <row r="15" spans="1:20" ht="15.75">
      <c r="A15" s="343">
        <v>3</v>
      </c>
      <c r="B15" s="344" t="s">
        <v>16</v>
      </c>
      <c r="C15" s="45">
        <f t="shared" si="2"/>
        <v>0</v>
      </c>
      <c r="D15" s="45">
        <f t="shared" si="3"/>
        <v>0</v>
      </c>
      <c r="E15" s="342"/>
      <c r="F15" s="342"/>
      <c r="G15" s="342"/>
      <c r="H15" s="342"/>
      <c r="I15" s="342"/>
      <c r="J15" s="342"/>
      <c r="K15" s="342"/>
      <c r="L15" s="342"/>
      <c r="M15" s="62"/>
      <c r="N15" s="82"/>
      <c r="O15" s="82"/>
      <c r="P15" s="82"/>
      <c r="T15" s="82"/>
    </row>
    <row r="16" spans="1:20" ht="15.75">
      <c r="A16" s="44"/>
      <c r="B16" s="341" t="s">
        <v>17</v>
      </c>
      <c r="C16" s="45">
        <f t="shared" si="2"/>
        <v>0</v>
      </c>
      <c r="D16" s="45">
        <f t="shared" si="3"/>
        <v>0</v>
      </c>
      <c r="E16" s="342"/>
      <c r="F16" s="342"/>
      <c r="G16" s="342"/>
      <c r="H16" s="342"/>
      <c r="I16" s="342"/>
      <c r="J16" s="342"/>
      <c r="K16" s="342"/>
      <c r="L16" s="342"/>
      <c r="M16" s="62">
        <v>662033351</v>
      </c>
      <c r="N16" s="82"/>
      <c r="O16" s="82"/>
      <c r="P16" s="82"/>
      <c r="T16" s="82"/>
    </row>
    <row r="17" spans="1:20" ht="15.75">
      <c r="A17" s="44"/>
      <c r="B17" s="341" t="s">
        <v>18</v>
      </c>
      <c r="C17" s="45">
        <f t="shared" si="2"/>
        <v>0</v>
      </c>
      <c r="D17" s="45">
        <f t="shared" si="3"/>
        <v>0</v>
      </c>
      <c r="E17" s="342"/>
      <c r="F17" s="342"/>
      <c r="G17" s="342"/>
      <c r="H17" s="342"/>
      <c r="I17" s="342"/>
      <c r="J17" s="342"/>
      <c r="K17" s="342"/>
      <c r="L17" s="342"/>
      <c r="M17" s="62">
        <v>64148553</v>
      </c>
      <c r="N17" s="82"/>
      <c r="O17" s="82"/>
      <c r="P17" s="82"/>
      <c r="T17" s="82"/>
    </row>
    <row r="18" spans="1:20" ht="15.75">
      <c r="A18" s="44"/>
      <c r="B18" s="341" t="s">
        <v>19</v>
      </c>
      <c r="C18" s="45">
        <f t="shared" si="2"/>
        <v>0</v>
      </c>
      <c r="D18" s="45">
        <f t="shared" si="3"/>
        <v>0</v>
      </c>
      <c r="E18" s="342"/>
      <c r="F18" s="342"/>
      <c r="G18" s="342"/>
      <c r="H18" s="342"/>
      <c r="I18" s="342"/>
      <c r="J18" s="342"/>
      <c r="K18" s="342"/>
      <c r="L18" s="342"/>
      <c r="M18" s="356">
        <v>26881249</v>
      </c>
      <c r="N18" s="82"/>
      <c r="O18" s="82"/>
      <c r="P18" s="82"/>
      <c r="T18" s="82"/>
    </row>
    <row r="19" spans="1:20" ht="15.75">
      <c r="A19" s="44"/>
      <c r="B19" s="341"/>
      <c r="C19" s="45">
        <f t="shared" si="2"/>
        <v>0</v>
      </c>
      <c r="D19" s="45">
        <f t="shared" si="3"/>
        <v>0</v>
      </c>
      <c r="E19" s="342"/>
      <c r="F19" s="342"/>
      <c r="G19" s="342"/>
      <c r="H19" s="342"/>
      <c r="I19" s="342"/>
      <c r="J19" s="342"/>
      <c r="K19" s="342"/>
      <c r="L19" s="342"/>
      <c r="M19" s="62"/>
      <c r="N19" s="82"/>
      <c r="O19" s="82"/>
      <c r="P19" s="82"/>
      <c r="T19" s="82"/>
    </row>
    <row r="20" spans="1:20" ht="15.75">
      <c r="A20" s="343">
        <v>4</v>
      </c>
      <c r="B20" s="344" t="s">
        <v>20</v>
      </c>
      <c r="C20" s="45">
        <f t="shared" si="2"/>
        <v>0</v>
      </c>
      <c r="D20" s="45">
        <f t="shared" si="3"/>
        <v>0</v>
      </c>
      <c r="E20" s="342"/>
      <c r="F20" s="342"/>
      <c r="G20" s="342"/>
      <c r="H20" s="342"/>
      <c r="I20" s="342"/>
      <c r="J20" s="342"/>
      <c r="K20" s="342"/>
      <c r="L20" s="342"/>
      <c r="M20" s="62"/>
      <c r="N20" s="82"/>
      <c r="O20" s="82"/>
      <c r="P20" s="82"/>
      <c r="T20" s="82"/>
    </row>
    <row r="21" spans="1:20" ht="15.75">
      <c r="A21" s="44"/>
      <c r="B21" s="341" t="s">
        <v>21</v>
      </c>
      <c r="C21" s="45">
        <f t="shared" si="2"/>
        <v>0</v>
      </c>
      <c r="D21" s="45">
        <f t="shared" si="3"/>
        <v>0</v>
      </c>
      <c r="E21" s="342"/>
      <c r="F21" s="342"/>
      <c r="G21" s="342"/>
      <c r="H21" s="342"/>
      <c r="I21" s="342"/>
      <c r="J21" s="342"/>
      <c r="K21" s="342"/>
      <c r="L21" s="342"/>
      <c r="M21" s="62"/>
      <c r="N21" s="82"/>
      <c r="O21" s="82"/>
      <c r="P21" s="82"/>
      <c r="T21" s="82"/>
    </row>
    <row r="22" spans="1:20" ht="15.75">
      <c r="A22" s="44"/>
      <c r="B22" s="341"/>
      <c r="C22" s="45">
        <f t="shared" si="2"/>
        <v>0</v>
      </c>
      <c r="D22" s="45">
        <f t="shared" si="3"/>
        <v>0</v>
      </c>
      <c r="E22" s="342"/>
      <c r="F22" s="342"/>
      <c r="G22" s="342"/>
      <c r="H22" s="342"/>
      <c r="I22" s="342"/>
      <c r="J22" s="342"/>
      <c r="K22" s="342"/>
      <c r="L22" s="342"/>
      <c r="M22" s="62"/>
      <c r="N22" s="82"/>
      <c r="O22" s="82"/>
      <c r="P22" s="82"/>
      <c r="T22" s="82"/>
    </row>
    <row r="23" spans="1:20" ht="15.75">
      <c r="A23" s="343">
        <v>5</v>
      </c>
      <c r="B23" s="344" t="s">
        <v>22</v>
      </c>
      <c r="C23" s="45">
        <f t="shared" si="2"/>
        <v>0</v>
      </c>
      <c r="D23" s="45">
        <f t="shared" si="3"/>
        <v>0</v>
      </c>
      <c r="E23" s="342"/>
      <c r="F23" s="342"/>
      <c r="G23" s="342"/>
      <c r="H23" s="342"/>
      <c r="I23" s="342"/>
      <c r="J23" s="342"/>
      <c r="K23" s="342"/>
      <c r="L23" s="342"/>
      <c r="M23" s="62"/>
      <c r="N23" s="82"/>
      <c r="O23" s="82"/>
      <c r="P23" s="82"/>
      <c r="T23" s="82"/>
    </row>
    <row r="24" spans="1:20" ht="15.75">
      <c r="A24" s="44"/>
      <c r="B24" s="341" t="s">
        <v>23</v>
      </c>
      <c r="C24" s="45">
        <f t="shared" si="2"/>
        <v>0</v>
      </c>
      <c r="D24" s="45">
        <f t="shared" si="3"/>
        <v>0</v>
      </c>
      <c r="E24" s="342"/>
      <c r="F24" s="342"/>
      <c r="G24" s="342"/>
      <c r="H24" s="342"/>
      <c r="I24" s="342"/>
      <c r="J24" s="342"/>
      <c r="K24" s="342"/>
      <c r="L24" s="342"/>
      <c r="M24" s="357">
        <v>1729921227</v>
      </c>
      <c r="N24" s="82"/>
      <c r="O24" s="82"/>
      <c r="P24" s="82"/>
      <c r="T24" s="82"/>
    </row>
    <row r="25" spans="1:20" ht="15.75">
      <c r="A25" s="44"/>
      <c r="B25" s="341"/>
      <c r="C25" s="45">
        <f t="shared" si="2"/>
        <v>0</v>
      </c>
      <c r="D25" s="45">
        <f t="shared" si="3"/>
        <v>0</v>
      </c>
      <c r="E25" s="342"/>
      <c r="F25" s="342"/>
      <c r="G25" s="342"/>
      <c r="H25" s="342"/>
      <c r="I25" s="342"/>
      <c r="J25" s="342"/>
      <c r="K25" s="342"/>
      <c r="L25" s="342"/>
      <c r="M25" s="62"/>
      <c r="N25" s="82"/>
      <c r="O25" s="82"/>
      <c r="P25" s="82"/>
      <c r="T25" s="82"/>
    </row>
    <row r="26" spans="1:20" ht="15.75">
      <c r="A26" s="343">
        <v>6</v>
      </c>
      <c r="B26" s="345" t="s">
        <v>24</v>
      </c>
      <c r="C26" s="45">
        <f t="shared" si="2"/>
        <v>0</v>
      </c>
      <c r="D26" s="45">
        <f t="shared" si="3"/>
        <v>0</v>
      </c>
      <c r="E26" s="342"/>
      <c r="F26" s="342"/>
      <c r="G26" s="342"/>
      <c r="H26" s="342"/>
      <c r="I26" s="342"/>
      <c r="J26" s="342"/>
      <c r="K26" s="342"/>
      <c r="L26" s="342"/>
      <c r="M26" s="62"/>
      <c r="N26" s="82"/>
      <c r="O26" s="82"/>
      <c r="P26" s="82"/>
      <c r="T26" s="82"/>
    </row>
    <row r="27" spans="1:20" ht="15.75">
      <c r="A27" s="343"/>
      <c r="B27" s="346" t="s">
        <v>25</v>
      </c>
      <c r="C27" s="45">
        <f t="shared" si="2"/>
        <v>0</v>
      </c>
      <c r="D27" s="45">
        <f t="shared" si="3"/>
        <v>0</v>
      </c>
      <c r="E27" s="342"/>
      <c r="F27" s="342"/>
      <c r="G27" s="342"/>
      <c r="H27" s="342"/>
      <c r="I27" s="342"/>
      <c r="J27" s="342"/>
      <c r="K27" s="342"/>
      <c r="L27" s="342"/>
      <c r="M27" s="62">
        <v>746240480</v>
      </c>
      <c r="N27" s="82"/>
      <c r="O27" s="82"/>
      <c r="P27" s="82"/>
      <c r="T27" s="82"/>
    </row>
    <row r="28" spans="1:20" ht="15.75">
      <c r="A28" s="343"/>
      <c r="B28" s="341"/>
      <c r="C28" s="45">
        <f t="shared" si="2"/>
        <v>0</v>
      </c>
      <c r="D28" s="45">
        <f t="shared" si="3"/>
        <v>0</v>
      </c>
      <c r="E28" s="342"/>
      <c r="F28" s="342"/>
      <c r="G28" s="342"/>
      <c r="H28" s="342"/>
      <c r="I28" s="342"/>
      <c r="J28" s="342"/>
      <c r="K28" s="342"/>
      <c r="L28" s="342"/>
      <c r="M28" s="62"/>
      <c r="N28" s="82"/>
      <c r="O28" s="82"/>
      <c r="P28" s="82"/>
      <c r="T28" s="82"/>
    </row>
    <row r="29" spans="1:20" ht="15.75">
      <c r="A29" s="343">
        <v>7</v>
      </c>
      <c r="B29" s="344" t="s">
        <v>26</v>
      </c>
      <c r="C29" s="45">
        <f t="shared" si="2"/>
        <v>0</v>
      </c>
      <c r="D29" s="45">
        <f t="shared" si="3"/>
        <v>0</v>
      </c>
      <c r="E29" s="342"/>
      <c r="F29" s="342"/>
      <c r="G29" s="342"/>
      <c r="H29" s="342"/>
      <c r="I29" s="342"/>
      <c r="J29" s="342"/>
      <c r="K29" s="342"/>
      <c r="L29" s="342"/>
      <c r="M29" s="62"/>
      <c r="N29" s="82"/>
      <c r="O29" s="82"/>
      <c r="P29" s="82"/>
      <c r="T29" s="82"/>
    </row>
    <row r="30" spans="1:20" ht="15.75">
      <c r="A30" s="343"/>
      <c r="B30" s="341" t="s">
        <v>27</v>
      </c>
      <c r="C30" s="45">
        <f t="shared" si="2"/>
        <v>0</v>
      </c>
      <c r="D30" s="45">
        <f t="shared" si="3"/>
        <v>0</v>
      </c>
      <c r="E30" s="342"/>
      <c r="F30" s="342"/>
      <c r="G30" s="342"/>
      <c r="H30" s="342"/>
      <c r="I30" s="342"/>
      <c r="J30" s="342"/>
      <c r="K30" s="342"/>
      <c r="L30" s="342"/>
      <c r="M30" s="356">
        <v>9350000</v>
      </c>
      <c r="N30" s="82"/>
      <c r="O30" s="82"/>
      <c r="P30" s="82"/>
      <c r="T30" s="82"/>
    </row>
    <row r="31" spans="1:20" ht="15.75">
      <c r="A31" s="343"/>
      <c r="B31" s="341"/>
      <c r="C31" s="45">
        <f t="shared" si="2"/>
        <v>0</v>
      </c>
      <c r="D31" s="45">
        <f t="shared" si="3"/>
        <v>0</v>
      </c>
      <c r="E31" s="342"/>
      <c r="F31" s="342"/>
      <c r="G31" s="342"/>
      <c r="H31" s="342"/>
      <c r="I31" s="342"/>
      <c r="J31" s="342"/>
      <c r="K31" s="342"/>
      <c r="L31" s="342"/>
      <c r="M31" s="62"/>
      <c r="N31" s="82"/>
      <c r="O31" s="82"/>
      <c r="P31" s="82"/>
      <c r="T31" s="82"/>
    </row>
    <row r="32" spans="1:20" ht="15.75">
      <c r="A32" s="343">
        <v>8</v>
      </c>
      <c r="B32" s="344" t="s">
        <v>28</v>
      </c>
      <c r="C32" s="45">
        <f t="shared" si="2"/>
        <v>0</v>
      </c>
      <c r="D32" s="45">
        <f t="shared" si="3"/>
        <v>0</v>
      </c>
      <c r="E32" s="342"/>
      <c r="F32" s="342"/>
      <c r="G32" s="342"/>
      <c r="H32" s="342"/>
      <c r="I32" s="342"/>
      <c r="J32" s="342"/>
      <c r="K32" s="342"/>
      <c r="L32" s="342"/>
      <c r="M32" s="62"/>
      <c r="N32" s="82"/>
      <c r="O32" s="82"/>
      <c r="P32" s="82"/>
      <c r="T32" s="82"/>
    </row>
    <row r="33" spans="1:20" ht="15.75">
      <c r="A33" s="343"/>
      <c r="B33" s="341" t="s">
        <v>29</v>
      </c>
      <c r="C33" s="45">
        <f t="shared" si="2"/>
        <v>0</v>
      </c>
      <c r="D33" s="45">
        <f t="shared" si="3"/>
        <v>0</v>
      </c>
      <c r="E33" s="342"/>
      <c r="F33" s="342"/>
      <c r="G33" s="342"/>
      <c r="H33" s="342"/>
      <c r="I33" s="342"/>
      <c r="J33" s="342"/>
      <c r="K33" s="342"/>
      <c r="L33" s="342"/>
      <c r="M33" s="62">
        <v>315800932</v>
      </c>
      <c r="N33" s="82"/>
      <c r="O33" s="82"/>
      <c r="P33" s="82"/>
      <c r="T33" s="82"/>
    </row>
    <row r="34" spans="1:20" ht="15.75">
      <c r="A34" s="343"/>
      <c r="B34" s="341"/>
      <c r="C34" s="45">
        <f t="shared" si="2"/>
        <v>0</v>
      </c>
      <c r="D34" s="45">
        <f t="shared" si="3"/>
        <v>0</v>
      </c>
      <c r="E34" s="342"/>
      <c r="F34" s="342"/>
      <c r="G34" s="342"/>
      <c r="H34" s="342"/>
      <c r="I34" s="342"/>
      <c r="J34" s="342"/>
      <c r="K34" s="342"/>
      <c r="L34" s="342"/>
      <c r="M34" s="62"/>
      <c r="N34" s="82"/>
      <c r="O34" s="82"/>
      <c r="P34" s="82"/>
      <c r="T34" s="82"/>
    </row>
    <row r="35" spans="1:20" ht="15.75">
      <c r="A35" s="343">
        <v>9</v>
      </c>
      <c r="B35" s="344" t="s">
        <v>30</v>
      </c>
      <c r="C35" s="45">
        <f t="shared" si="2"/>
        <v>0</v>
      </c>
      <c r="D35" s="45">
        <f t="shared" si="3"/>
        <v>0</v>
      </c>
      <c r="E35" s="342"/>
      <c r="F35" s="342"/>
      <c r="G35" s="342"/>
      <c r="H35" s="342"/>
      <c r="I35" s="342"/>
      <c r="J35" s="342"/>
      <c r="K35" s="342"/>
      <c r="L35" s="342"/>
      <c r="M35" s="62"/>
      <c r="N35" s="82"/>
      <c r="O35" s="82"/>
      <c r="P35" s="82"/>
      <c r="T35" s="82"/>
    </row>
    <row r="36" spans="1:20" ht="15.75">
      <c r="A36" s="343"/>
      <c r="B36" s="341" t="s">
        <v>31</v>
      </c>
      <c r="C36" s="45">
        <f t="shared" si="2"/>
        <v>0</v>
      </c>
      <c r="D36" s="45">
        <f t="shared" si="3"/>
        <v>0</v>
      </c>
      <c r="E36" s="342"/>
      <c r="F36" s="342"/>
      <c r="G36" s="342"/>
      <c r="H36" s="342"/>
      <c r="I36" s="342"/>
      <c r="J36" s="342"/>
      <c r="K36" s="342"/>
      <c r="L36" s="342"/>
      <c r="M36" s="358">
        <v>155506451</v>
      </c>
      <c r="N36" s="82"/>
      <c r="O36" s="82"/>
      <c r="P36" s="82"/>
      <c r="T36" s="82"/>
    </row>
    <row r="37" spans="1:20" ht="15.75">
      <c r="A37" s="343"/>
      <c r="B37" s="341"/>
      <c r="C37" s="45">
        <f t="shared" si="2"/>
        <v>0</v>
      </c>
      <c r="D37" s="45">
        <f t="shared" si="3"/>
        <v>0</v>
      </c>
      <c r="E37" s="342"/>
      <c r="F37" s="342"/>
      <c r="G37" s="342"/>
      <c r="H37" s="342"/>
      <c r="I37" s="342"/>
      <c r="J37" s="342"/>
      <c r="K37" s="342"/>
      <c r="L37" s="342"/>
      <c r="M37" s="358"/>
      <c r="N37" s="82"/>
      <c r="O37" s="82"/>
      <c r="P37" s="82"/>
      <c r="T37" s="82"/>
    </row>
    <row r="38" spans="1:20" ht="15.75">
      <c r="A38" s="343">
        <v>10</v>
      </c>
      <c r="B38" s="344" t="s">
        <v>32</v>
      </c>
      <c r="C38" s="45">
        <f t="shared" si="2"/>
        <v>0</v>
      </c>
      <c r="D38" s="45">
        <f t="shared" si="3"/>
        <v>0</v>
      </c>
      <c r="E38" s="342"/>
      <c r="F38" s="342"/>
      <c r="G38" s="342"/>
      <c r="H38" s="342"/>
      <c r="I38" s="342"/>
      <c r="J38" s="342"/>
      <c r="K38" s="342"/>
      <c r="L38" s="342"/>
      <c r="M38" s="62"/>
      <c r="N38" s="82"/>
      <c r="O38" s="82"/>
      <c r="P38" s="82"/>
      <c r="T38" s="82"/>
    </row>
    <row r="39" spans="1:20" ht="15.75">
      <c r="A39" s="347"/>
      <c r="B39" s="341" t="s">
        <v>33</v>
      </c>
      <c r="C39" s="45">
        <f t="shared" si="2"/>
        <v>0</v>
      </c>
      <c r="D39" s="45">
        <f t="shared" si="3"/>
        <v>0</v>
      </c>
      <c r="E39" s="348"/>
      <c r="F39" s="348"/>
      <c r="G39" s="348"/>
      <c r="H39" s="348"/>
      <c r="I39" s="348"/>
      <c r="J39" s="348"/>
      <c r="K39" s="348"/>
      <c r="L39" s="348"/>
      <c r="M39" s="65">
        <v>4304039695</v>
      </c>
      <c r="N39" s="82"/>
      <c r="O39" s="82"/>
      <c r="P39" s="82"/>
      <c r="T39" s="82"/>
    </row>
    <row r="40" spans="1:20" ht="15.75">
      <c r="A40" s="347"/>
      <c r="B40" s="341" t="s">
        <v>34</v>
      </c>
      <c r="C40" s="45">
        <f t="shared" si="2"/>
        <v>0</v>
      </c>
      <c r="D40" s="45">
        <f t="shared" si="3"/>
        <v>0</v>
      </c>
      <c r="E40" s="348"/>
      <c r="F40" s="348"/>
      <c r="G40" s="348"/>
      <c r="H40" s="348"/>
      <c r="I40" s="348"/>
      <c r="J40" s="348"/>
      <c r="K40" s="348"/>
      <c r="L40" s="348"/>
      <c r="M40" s="64">
        <v>2100000000</v>
      </c>
      <c r="N40" s="82"/>
      <c r="O40" s="82"/>
      <c r="P40" s="82"/>
      <c r="T40" s="82"/>
    </row>
    <row r="41" spans="1:20" ht="15.75">
      <c r="A41" s="347"/>
      <c r="B41" s="341"/>
      <c r="C41" s="45">
        <f t="shared" si="2"/>
        <v>0</v>
      </c>
      <c r="D41" s="45">
        <f t="shared" si="3"/>
        <v>0</v>
      </c>
      <c r="E41" s="348"/>
      <c r="F41" s="348"/>
      <c r="G41" s="348"/>
      <c r="H41" s="348"/>
      <c r="I41" s="348"/>
      <c r="J41" s="348"/>
      <c r="K41" s="348"/>
      <c r="L41" s="348"/>
      <c r="M41" s="64"/>
      <c r="N41" s="82"/>
      <c r="O41" s="82"/>
      <c r="P41" s="82"/>
      <c r="T41" s="82"/>
    </row>
    <row r="42" spans="1:20" ht="15.75">
      <c r="A42" s="347">
        <v>11</v>
      </c>
      <c r="B42" s="344" t="s">
        <v>35</v>
      </c>
      <c r="C42" s="45">
        <f t="shared" si="2"/>
        <v>0</v>
      </c>
      <c r="D42" s="45">
        <f t="shared" si="3"/>
        <v>0</v>
      </c>
      <c r="E42" s="348"/>
      <c r="F42" s="348"/>
      <c r="G42" s="348"/>
      <c r="H42" s="348"/>
      <c r="I42" s="348"/>
      <c r="J42" s="348"/>
      <c r="K42" s="348"/>
      <c r="L42" s="348"/>
      <c r="M42" s="64"/>
      <c r="N42" s="82"/>
      <c r="O42" s="82"/>
      <c r="P42" s="82"/>
      <c r="T42" s="82"/>
    </row>
    <row r="43" spans="1:20" ht="15.75">
      <c r="A43" s="347"/>
      <c r="B43" s="349" t="s">
        <v>36</v>
      </c>
      <c r="C43" s="45">
        <f t="shared" si="2"/>
        <v>0</v>
      </c>
      <c r="D43" s="45">
        <f t="shared" si="3"/>
        <v>0</v>
      </c>
      <c r="E43" s="348"/>
      <c r="F43" s="348"/>
      <c r="G43" s="348"/>
      <c r="H43" s="348"/>
      <c r="I43" s="348"/>
      <c r="J43" s="348"/>
      <c r="K43" s="348"/>
      <c r="L43" s="348"/>
      <c r="M43" s="64">
        <v>763952116</v>
      </c>
      <c r="N43" s="82"/>
      <c r="O43" s="82"/>
      <c r="P43" s="82"/>
      <c r="T43" s="82"/>
    </row>
    <row r="44" spans="1:20" ht="15.75">
      <c r="A44" s="347"/>
      <c r="B44" s="349"/>
      <c r="C44" s="45">
        <f t="shared" si="2"/>
        <v>0</v>
      </c>
      <c r="D44" s="45">
        <f t="shared" si="3"/>
        <v>0</v>
      </c>
      <c r="E44" s="348"/>
      <c r="F44" s="348"/>
      <c r="G44" s="348"/>
      <c r="H44" s="348"/>
      <c r="I44" s="348"/>
      <c r="J44" s="348"/>
      <c r="K44" s="348"/>
      <c r="L44" s="348"/>
      <c r="M44" s="64"/>
      <c r="N44" s="82"/>
      <c r="O44" s="82"/>
      <c r="P44" s="82"/>
      <c r="T44" s="82"/>
    </row>
    <row r="45" spans="1:20" ht="15.75">
      <c r="A45" s="347">
        <v>12</v>
      </c>
      <c r="B45" s="350" t="s">
        <v>37</v>
      </c>
      <c r="C45" s="45">
        <f t="shared" si="2"/>
        <v>0</v>
      </c>
      <c r="D45" s="45">
        <f t="shared" si="3"/>
        <v>0</v>
      </c>
      <c r="E45" s="348"/>
      <c r="F45" s="348"/>
      <c r="G45" s="348"/>
      <c r="H45" s="348"/>
      <c r="I45" s="348"/>
      <c r="J45" s="348"/>
      <c r="K45" s="348"/>
      <c r="L45" s="348"/>
      <c r="M45" s="64"/>
      <c r="N45" s="82"/>
      <c r="O45" s="82"/>
      <c r="P45" s="82"/>
      <c r="T45" s="82"/>
    </row>
    <row r="46" spans="1:20" ht="15.75">
      <c r="A46" s="347"/>
      <c r="B46" s="349" t="s">
        <v>38</v>
      </c>
      <c r="C46" s="45">
        <f t="shared" si="2"/>
        <v>0</v>
      </c>
      <c r="D46" s="45">
        <f t="shared" si="3"/>
        <v>0</v>
      </c>
      <c r="E46" s="348"/>
      <c r="F46" s="348"/>
      <c r="G46" s="348"/>
      <c r="H46" s="348"/>
      <c r="I46" s="348"/>
      <c r="J46" s="348"/>
      <c r="K46" s="348"/>
      <c r="L46" s="348"/>
      <c r="M46" s="64">
        <v>310037268</v>
      </c>
      <c r="N46" s="82"/>
      <c r="O46" s="82"/>
      <c r="P46" s="82"/>
      <c r="T46" s="82"/>
    </row>
    <row r="47" spans="1:20" ht="15.75">
      <c r="A47" s="347"/>
      <c r="B47" s="349" t="s">
        <v>39</v>
      </c>
      <c r="C47" s="45">
        <f t="shared" si="2"/>
        <v>0</v>
      </c>
      <c r="D47" s="45">
        <f t="shared" si="3"/>
        <v>0</v>
      </c>
      <c r="E47" s="348"/>
      <c r="F47" s="348"/>
      <c r="G47" s="348"/>
      <c r="H47" s="348"/>
      <c r="I47" s="348"/>
      <c r="J47" s="348"/>
      <c r="K47" s="348"/>
      <c r="L47" s="348"/>
      <c r="M47" s="64">
        <v>172807059</v>
      </c>
      <c r="N47" s="82"/>
      <c r="O47" s="82"/>
      <c r="P47" s="82"/>
      <c r="T47" s="82"/>
    </row>
    <row r="48" spans="1:20" ht="15.75">
      <c r="A48" s="347"/>
      <c r="B48" s="349" t="s">
        <v>40</v>
      </c>
      <c r="C48" s="45">
        <f t="shared" si="2"/>
        <v>0</v>
      </c>
      <c r="D48" s="45">
        <f t="shared" si="3"/>
        <v>0</v>
      </c>
      <c r="E48" s="348"/>
      <c r="F48" s="348"/>
      <c r="G48" s="348"/>
      <c r="H48" s="348"/>
      <c r="I48" s="348"/>
      <c r="J48" s="348"/>
      <c r="K48" s="348"/>
      <c r="L48" s="348"/>
      <c r="M48" s="64">
        <v>129512667</v>
      </c>
      <c r="N48" s="82"/>
      <c r="O48" s="82"/>
      <c r="P48" s="82"/>
      <c r="T48" s="82"/>
    </row>
    <row r="49" spans="1:20" ht="15.75">
      <c r="A49" s="347"/>
      <c r="B49" s="349" t="s">
        <v>41</v>
      </c>
      <c r="C49" s="45">
        <f t="shared" si="2"/>
        <v>0</v>
      </c>
      <c r="D49" s="45">
        <f t="shared" si="3"/>
        <v>0</v>
      </c>
      <c r="E49" s="348"/>
      <c r="F49" s="348"/>
      <c r="G49" s="348"/>
      <c r="H49" s="348"/>
      <c r="I49" s="348"/>
      <c r="J49" s="348"/>
      <c r="K49" s="348"/>
      <c r="L49" s="348"/>
      <c r="M49" s="65">
        <v>123264307</v>
      </c>
      <c r="N49" s="82"/>
      <c r="O49" s="82"/>
      <c r="P49" s="82"/>
      <c r="T49" s="82"/>
    </row>
    <row r="50" spans="1:20" ht="15.75">
      <c r="A50" s="347"/>
      <c r="B50" s="349" t="s">
        <v>42</v>
      </c>
      <c r="C50" s="45">
        <f t="shared" si="2"/>
        <v>0</v>
      </c>
      <c r="D50" s="45">
        <f t="shared" si="3"/>
        <v>0</v>
      </c>
      <c r="E50" s="348"/>
      <c r="F50" s="348"/>
      <c r="G50" s="348"/>
      <c r="H50" s="348"/>
      <c r="I50" s="348"/>
      <c r="J50" s="348"/>
      <c r="K50" s="348"/>
      <c r="L50" s="348"/>
      <c r="M50" s="64">
        <v>314800000</v>
      </c>
      <c r="N50" s="82"/>
      <c r="O50" s="82"/>
      <c r="P50" s="82"/>
      <c r="T50" s="82"/>
    </row>
    <row r="51" spans="1:20" ht="15.75">
      <c r="A51" s="347"/>
      <c r="B51" s="349" t="s">
        <v>43</v>
      </c>
      <c r="C51" s="45">
        <f t="shared" si="2"/>
        <v>0</v>
      </c>
      <c r="D51" s="45">
        <f t="shared" si="3"/>
        <v>0</v>
      </c>
      <c r="E51" s="348"/>
      <c r="F51" s="348"/>
      <c r="G51" s="348"/>
      <c r="H51" s="348"/>
      <c r="I51" s="348"/>
      <c r="J51" s="348"/>
      <c r="K51" s="348"/>
      <c r="L51" s="348"/>
      <c r="M51" s="64">
        <v>275450000</v>
      </c>
      <c r="N51" s="82"/>
      <c r="O51" s="82"/>
      <c r="P51" s="82"/>
      <c r="T51" s="82"/>
    </row>
    <row r="52" spans="1:20" ht="15.75">
      <c r="A52" s="347"/>
      <c r="B52" s="349" t="s">
        <v>44</v>
      </c>
      <c r="C52" s="45">
        <f t="shared" si="2"/>
        <v>0</v>
      </c>
      <c r="D52" s="45">
        <f t="shared" si="3"/>
        <v>0</v>
      </c>
      <c r="E52" s="348"/>
      <c r="F52" s="348"/>
      <c r="G52" s="348"/>
      <c r="H52" s="348"/>
      <c r="I52" s="348"/>
      <c r="J52" s="348"/>
      <c r="K52" s="348"/>
      <c r="L52" s="348"/>
      <c r="M52" s="64">
        <v>405445500</v>
      </c>
      <c r="N52" s="82"/>
      <c r="O52" s="82"/>
      <c r="P52" s="82"/>
      <c r="T52" s="82"/>
    </row>
    <row r="53" spans="1:20" ht="15.75">
      <c r="A53" s="347"/>
      <c r="B53" s="349"/>
      <c r="C53" s="45">
        <f t="shared" si="2"/>
        <v>0</v>
      </c>
      <c r="D53" s="45">
        <f t="shared" si="3"/>
        <v>0</v>
      </c>
      <c r="E53" s="348"/>
      <c r="F53" s="348"/>
      <c r="G53" s="348"/>
      <c r="H53" s="348"/>
      <c r="I53" s="348"/>
      <c r="J53" s="348"/>
      <c r="K53" s="348"/>
      <c r="L53" s="348"/>
      <c r="M53" s="64"/>
      <c r="N53" s="82"/>
      <c r="O53" s="82"/>
      <c r="P53" s="82"/>
      <c r="T53" s="82"/>
    </row>
    <row r="54" spans="1:20" ht="15.75">
      <c r="A54" s="347">
        <v>13</v>
      </c>
      <c r="B54" s="350" t="s">
        <v>45</v>
      </c>
      <c r="C54" s="45">
        <f t="shared" si="2"/>
        <v>0</v>
      </c>
      <c r="D54" s="45">
        <f t="shared" si="3"/>
        <v>0</v>
      </c>
      <c r="E54" s="348"/>
      <c r="F54" s="348"/>
      <c r="G54" s="348"/>
      <c r="H54" s="348"/>
      <c r="I54" s="348"/>
      <c r="J54" s="348"/>
      <c r="K54" s="348"/>
      <c r="L54" s="348"/>
      <c r="M54" s="64"/>
      <c r="N54" s="82"/>
      <c r="O54" s="82"/>
      <c r="P54" s="82"/>
      <c r="T54" s="82"/>
    </row>
    <row r="55" spans="1:20" ht="15.75">
      <c r="A55" s="347"/>
      <c r="B55" s="349" t="s">
        <v>46</v>
      </c>
      <c r="C55" s="45">
        <f t="shared" si="2"/>
        <v>0</v>
      </c>
      <c r="D55" s="45">
        <f t="shared" si="3"/>
        <v>0</v>
      </c>
      <c r="E55" s="348"/>
      <c r="F55" s="348"/>
      <c r="G55" s="348"/>
      <c r="H55" s="348"/>
      <c r="I55" s="348"/>
      <c r="J55" s="348"/>
      <c r="K55" s="348"/>
      <c r="L55" s="348"/>
      <c r="M55" s="64">
        <v>87916563</v>
      </c>
      <c r="N55" s="82"/>
      <c r="O55" s="82"/>
      <c r="P55" s="82"/>
      <c r="T55" s="82"/>
    </row>
    <row r="56" spans="1:20" ht="15.75">
      <c r="A56" s="347"/>
      <c r="B56" s="349" t="s">
        <v>47</v>
      </c>
      <c r="C56" s="45">
        <f t="shared" si="2"/>
        <v>0</v>
      </c>
      <c r="D56" s="45">
        <f t="shared" si="3"/>
        <v>0</v>
      </c>
      <c r="E56" s="348"/>
      <c r="F56" s="348"/>
      <c r="G56" s="348"/>
      <c r="H56" s="348"/>
      <c r="I56" s="348"/>
      <c r="J56" s="348"/>
      <c r="K56" s="348"/>
      <c r="L56" s="348"/>
      <c r="M56" s="64">
        <v>117558000</v>
      </c>
      <c r="N56" s="82"/>
      <c r="O56" s="82"/>
      <c r="P56" s="82"/>
      <c r="T56" s="82"/>
    </row>
    <row r="57" spans="1:20" ht="15.75">
      <c r="A57" s="347"/>
      <c r="B57" s="349" t="s">
        <v>48</v>
      </c>
      <c r="C57" s="45">
        <f t="shared" si="2"/>
        <v>0</v>
      </c>
      <c r="D57" s="45">
        <f t="shared" si="3"/>
        <v>0</v>
      </c>
      <c r="E57" s="348"/>
      <c r="F57" s="348"/>
      <c r="G57" s="348"/>
      <c r="H57" s="348"/>
      <c r="I57" s="348"/>
      <c r="J57" s="348"/>
      <c r="K57" s="348"/>
      <c r="L57" s="348"/>
      <c r="M57" s="64">
        <v>315504067</v>
      </c>
      <c r="N57" s="82"/>
      <c r="O57" s="82"/>
      <c r="P57" s="82"/>
      <c r="T57" s="82"/>
    </row>
    <row r="58" spans="1:20" ht="15.75">
      <c r="A58" s="347"/>
      <c r="B58" s="349"/>
      <c r="C58" s="45">
        <f t="shared" si="2"/>
        <v>0</v>
      </c>
      <c r="D58" s="45">
        <f t="shared" si="3"/>
        <v>0</v>
      </c>
      <c r="E58" s="348"/>
      <c r="F58" s="348"/>
      <c r="G58" s="348"/>
      <c r="H58" s="348"/>
      <c r="I58" s="348"/>
      <c r="J58" s="348"/>
      <c r="K58" s="348"/>
      <c r="L58" s="348"/>
      <c r="M58" s="64"/>
      <c r="N58" s="82"/>
      <c r="O58" s="82"/>
      <c r="P58" s="82"/>
      <c r="T58" s="82"/>
    </row>
    <row r="59" spans="1:20" ht="15.75">
      <c r="A59" s="347">
        <v>14</v>
      </c>
      <c r="B59" s="350" t="s">
        <v>49</v>
      </c>
      <c r="C59" s="45">
        <f t="shared" si="2"/>
        <v>0</v>
      </c>
      <c r="D59" s="45">
        <f t="shared" si="3"/>
        <v>0</v>
      </c>
      <c r="E59" s="348"/>
      <c r="F59" s="348"/>
      <c r="G59" s="348"/>
      <c r="H59" s="348"/>
      <c r="I59" s="348"/>
      <c r="J59" s="348"/>
      <c r="K59" s="348"/>
      <c r="L59" s="348"/>
      <c r="M59" s="64"/>
      <c r="N59" s="82"/>
      <c r="O59" s="82"/>
      <c r="P59" s="82"/>
      <c r="T59" s="82"/>
    </row>
    <row r="60" spans="1:20" ht="15.75">
      <c r="A60" s="347"/>
      <c r="B60" s="349" t="s">
        <v>50</v>
      </c>
      <c r="C60" s="45">
        <f t="shared" si="2"/>
        <v>0</v>
      </c>
      <c r="D60" s="45">
        <f t="shared" si="3"/>
        <v>0</v>
      </c>
      <c r="E60" s="348"/>
      <c r="F60" s="348"/>
      <c r="G60" s="348"/>
      <c r="H60" s="348"/>
      <c r="I60" s="348"/>
      <c r="J60" s="348"/>
      <c r="K60" s="348"/>
      <c r="L60" s="348"/>
      <c r="M60" s="64">
        <v>646999721</v>
      </c>
      <c r="N60" s="82"/>
      <c r="O60" s="82"/>
      <c r="P60" s="82"/>
      <c r="T60" s="82"/>
    </row>
    <row r="61" spans="1:20" ht="15.75">
      <c r="A61" s="347"/>
      <c r="B61" s="349"/>
      <c r="C61" s="45">
        <f t="shared" si="2"/>
        <v>0</v>
      </c>
      <c r="D61" s="45">
        <f t="shared" si="3"/>
        <v>0</v>
      </c>
      <c r="E61" s="348"/>
      <c r="F61" s="348"/>
      <c r="G61" s="348"/>
      <c r="H61" s="348"/>
      <c r="I61" s="348"/>
      <c r="J61" s="348"/>
      <c r="K61" s="348"/>
      <c r="L61" s="348"/>
      <c r="M61" s="64"/>
      <c r="N61" s="82"/>
      <c r="O61" s="82"/>
      <c r="P61" s="82"/>
      <c r="T61" s="82"/>
    </row>
    <row r="62" spans="1:20" ht="15.75">
      <c r="A62" s="347">
        <v>15</v>
      </c>
      <c r="B62" s="350" t="s">
        <v>51</v>
      </c>
      <c r="C62" s="45">
        <f t="shared" si="2"/>
        <v>0</v>
      </c>
      <c r="D62" s="45">
        <f t="shared" si="3"/>
        <v>0</v>
      </c>
      <c r="E62" s="348"/>
      <c r="F62" s="348"/>
      <c r="G62" s="348"/>
      <c r="H62" s="348"/>
      <c r="I62" s="348"/>
      <c r="J62" s="348"/>
      <c r="K62" s="348"/>
      <c r="L62" s="348"/>
      <c r="M62" s="64"/>
      <c r="N62" s="82"/>
      <c r="O62" s="82"/>
      <c r="P62" s="82"/>
      <c r="T62" s="82"/>
    </row>
    <row r="63" spans="1:20" ht="15.75">
      <c r="A63" s="347"/>
      <c r="B63" s="349" t="s">
        <v>52</v>
      </c>
      <c r="C63" s="45">
        <f t="shared" si="2"/>
        <v>0</v>
      </c>
      <c r="D63" s="45">
        <f t="shared" si="3"/>
        <v>0</v>
      </c>
      <c r="E63" s="348"/>
      <c r="F63" s="348"/>
      <c r="G63" s="348"/>
      <c r="H63" s="348"/>
      <c r="I63" s="348"/>
      <c r="J63" s="348"/>
      <c r="K63" s="348"/>
      <c r="L63" s="348"/>
      <c r="M63" s="64"/>
      <c r="N63" s="82"/>
      <c r="O63" s="82"/>
      <c r="P63" s="82"/>
      <c r="T63" s="82"/>
    </row>
    <row r="64" spans="1:20" ht="15.75">
      <c r="A64" s="347"/>
      <c r="B64" s="349"/>
      <c r="C64" s="45">
        <f t="shared" si="2"/>
        <v>0</v>
      </c>
      <c r="D64" s="45">
        <f t="shared" si="3"/>
        <v>0</v>
      </c>
      <c r="E64" s="348"/>
      <c r="F64" s="348"/>
      <c r="G64" s="348"/>
      <c r="H64" s="348"/>
      <c r="I64" s="348"/>
      <c r="J64" s="348"/>
      <c r="K64" s="348"/>
      <c r="L64" s="348"/>
      <c r="M64" s="64"/>
      <c r="N64" s="82"/>
      <c r="O64" s="82"/>
      <c r="P64" s="82"/>
      <c r="T64" s="82"/>
    </row>
    <row r="65" spans="1:20" ht="15.75">
      <c r="A65" s="347">
        <v>16</v>
      </c>
      <c r="B65" s="350" t="s">
        <v>53</v>
      </c>
      <c r="C65" s="45">
        <f t="shared" si="2"/>
        <v>0</v>
      </c>
      <c r="D65" s="45">
        <f t="shared" si="3"/>
        <v>0</v>
      </c>
      <c r="E65" s="348"/>
      <c r="F65" s="348"/>
      <c r="G65" s="348"/>
      <c r="H65" s="348"/>
      <c r="I65" s="348"/>
      <c r="J65" s="348"/>
      <c r="K65" s="348"/>
      <c r="L65" s="348"/>
      <c r="M65" s="64"/>
      <c r="N65" s="82"/>
      <c r="O65" s="82"/>
      <c r="P65" s="82"/>
      <c r="T65" s="82"/>
    </row>
    <row r="66" spans="1:20" ht="15.75">
      <c r="A66" s="347"/>
      <c r="B66" s="349" t="s">
        <v>54</v>
      </c>
      <c r="C66" s="45">
        <f t="shared" si="2"/>
        <v>0</v>
      </c>
      <c r="D66" s="45">
        <f t="shared" si="3"/>
        <v>0</v>
      </c>
      <c r="E66" s="348"/>
      <c r="F66" s="348"/>
      <c r="G66" s="348"/>
      <c r="H66" s="348"/>
      <c r="I66" s="348"/>
      <c r="J66" s="348"/>
      <c r="K66" s="348"/>
      <c r="L66" s="348"/>
      <c r="M66" s="64"/>
      <c r="N66" s="82"/>
      <c r="O66" s="82"/>
      <c r="P66" s="82"/>
      <c r="T66" s="82"/>
    </row>
    <row r="67" spans="1:20" ht="15.75">
      <c r="A67" s="347"/>
      <c r="B67" s="349"/>
      <c r="C67" s="45">
        <f t="shared" si="2"/>
        <v>0</v>
      </c>
      <c r="D67" s="45">
        <f t="shared" si="3"/>
        <v>0</v>
      </c>
      <c r="E67" s="348"/>
      <c r="F67" s="348"/>
      <c r="G67" s="348"/>
      <c r="H67" s="348"/>
      <c r="I67" s="348"/>
      <c r="J67" s="348"/>
      <c r="K67" s="348"/>
      <c r="L67" s="348"/>
      <c r="M67" s="64"/>
      <c r="N67" s="82"/>
      <c r="O67" s="82"/>
      <c r="P67" s="82"/>
      <c r="T67" s="82"/>
    </row>
    <row r="68" spans="1:20" ht="15.75">
      <c r="A68" s="347">
        <v>17</v>
      </c>
      <c r="B68" s="350" t="s">
        <v>55</v>
      </c>
      <c r="C68" s="45">
        <f t="shared" si="2"/>
        <v>0</v>
      </c>
      <c r="D68" s="45">
        <f t="shared" si="3"/>
        <v>0</v>
      </c>
      <c r="E68" s="348"/>
      <c r="F68" s="348"/>
      <c r="G68" s="348"/>
      <c r="H68" s="348"/>
      <c r="I68" s="348"/>
      <c r="J68" s="348"/>
      <c r="K68" s="348"/>
      <c r="L68" s="348"/>
      <c r="M68" s="64"/>
      <c r="N68" s="82"/>
      <c r="O68" s="82"/>
      <c r="P68" s="82"/>
      <c r="T68" s="82"/>
    </row>
    <row r="69" spans="1:20" ht="15.75">
      <c r="A69" s="347"/>
      <c r="B69" s="349" t="s">
        <v>56</v>
      </c>
      <c r="C69" s="45">
        <f t="shared" si="2"/>
        <v>0</v>
      </c>
      <c r="D69" s="45">
        <f t="shared" si="3"/>
        <v>0</v>
      </c>
      <c r="E69" s="348"/>
      <c r="F69" s="348"/>
      <c r="G69" s="348"/>
      <c r="H69" s="348"/>
      <c r="I69" s="348"/>
      <c r="J69" s="348"/>
      <c r="K69" s="348"/>
      <c r="L69" s="348"/>
      <c r="M69" s="64">
        <v>3836104151</v>
      </c>
      <c r="N69" s="82"/>
      <c r="O69" s="82"/>
      <c r="P69" s="82"/>
      <c r="T69" s="82"/>
    </row>
    <row r="70" spans="1:20" ht="15.75">
      <c r="A70" s="347"/>
      <c r="B70" s="349" t="s">
        <v>57</v>
      </c>
      <c r="C70" s="45">
        <f t="shared" si="2"/>
        <v>0</v>
      </c>
      <c r="D70" s="45">
        <f t="shared" si="3"/>
        <v>0</v>
      </c>
      <c r="E70" s="348"/>
      <c r="F70" s="348"/>
      <c r="G70" s="348"/>
      <c r="H70" s="348"/>
      <c r="I70" s="348"/>
      <c r="J70" s="348"/>
      <c r="K70" s="348"/>
      <c r="L70" s="348"/>
      <c r="M70" s="64">
        <v>2989674713</v>
      </c>
      <c r="N70" s="82"/>
      <c r="O70" s="82"/>
      <c r="P70" s="82"/>
      <c r="T70" s="82"/>
    </row>
    <row r="71" spans="1:20" ht="15.75">
      <c r="A71" s="347"/>
      <c r="B71" s="349"/>
      <c r="C71" s="45">
        <f t="shared" si="2"/>
        <v>0</v>
      </c>
      <c r="D71" s="45">
        <f t="shared" si="3"/>
        <v>0</v>
      </c>
      <c r="E71" s="348"/>
      <c r="F71" s="348"/>
      <c r="G71" s="348"/>
      <c r="H71" s="348"/>
      <c r="I71" s="348"/>
      <c r="J71" s="348"/>
      <c r="K71" s="348"/>
      <c r="L71" s="348"/>
      <c r="M71" s="64"/>
      <c r="N71" s="82"/>
      <c r="O71" s="82"/>
      <c r="P71" s="82"/>
      <c r="T71" s="82"/>
    </row>
    <row r="72" spans="1:20" ht="15.75">
      <c r="A72" s="347">
        <v>18</v>
      </c>
      <c r="B72" s="350" t="s">
        <v>58</v>
      </c>
      <c r="C72" s="45">
        <f t="shared" si="2"/>
        <v>0</v>
      </c>
      <c r="D72" s="45">
        <f t="shared" si="3"/>
        <v>0</v>
      </c>
      <c r="E72" s="348"/>
      <c r="F72" s="348"/>
      <c r="G72" s="348"/>
      <c r="H72" s="348"/>
      <c r="I72" s="348"/>
      <c r="J72" s="348"/>
      <c r="K72" s="348"/>
      <c r="L72" s="348"/>
      <c r="M72" s="64"/>
      <c r="N72" s="82"/>
      <c r="O72" s="82"/>
      <c r="P72" s="82"/>
      <c r="T72" s="82"/>
    </row>
    <row r="73" spans="1:20" ht="15.75">
      <c r="A73" s="347"/>
      <c r="B73" s="349" t="s">
        <v>59</v>
      </c>
      <c r="C73" s="45">
        <f t="shared" si="2"/>
        <v>0</v>
      </c>
      <c r="D73" s="45">
        <f t="shared" si="3"/>
        <v>0</v>
      </c>
      <c r="E73" s="348"/>
      <c r="F73" s="348"/>
      <c r="G73" s="348"/>
      <c r="H73" s="348"/>
      <c r="I73" s="348"/>
      <c r="J73" s="348"/>
      <c r="K73" s="348"/>
      <c r="L73" s="348"/>
      <c r="M73" s="64">
        <v>57872427</v>
      </c>
      <c r="N73" s="82"/>
      <c r="O73" s="82"/>
      <c r="P73" s="82"/>
      <c r="T73" s="82"/>
    </row>
    <row r="74" spans="1:20" ht="15.75">
      <c r="A74" s="347"/>
      <c r="B74" s="349" t="s">
        <v>60</v>
      </c>
      <c r="C74" s="45">
        <f t="shared" ref="C74:C111" si="4">E74+G74+I74+K74</f>
        <v>0</v>
      </c>
      <c r="D74" s="45">
        <f t="shared" ref="D74:D111" si="5">F74+H74+L74+J74</f>
        <v>0</v>
      </c>
      <c r="E74" s="348"/>
      <c r="F74" s="348"/>
      <c r="G74" s="348"/>
      <c r="H74" s="348"/>
      <c r="I74" s="348"/>
      <c r="J74" s="348"/>
      <c r="K74" s="348"/>
      <c r="L74" s="348"/>
      <c r="M74" s="64">
        <v>1450523450</v>
      </c>
      <c r="N74" s="82"/>
      <c r="O74" s="82"/>
      <c r="P74" s="82"/>
      <c r="T74" s="82"/>
    </row>
    <row r="75" spans="1:20" ht="15.75">
      <c r="A75" s="347"/>
      <c r="B75" s="349" t="s">
        <v>61</v>
      </c>
      <c r="C75" s="45">
        <f t="shared" si="4"/>
        <v>0</v>
      </c>
      <c r="D75" s="45">
        <f t="shared" si="5"/>
        <v>0</v>
      </c>
      <c r="E75" s="348"/>
      <c r="F75" s="348"/>
      <c r="G75" s="348"/>
      <c r="H75" s="348"/>
      <c r="I75" s="348"/>
      <c r="J75" s="348"/>
      <c r="K75" s="348"/>
      <c r="L75" s="348"/>
      <c r="M75" s="64">
        <v>385186000</v>
      </c>
      <c r="N75" s="82"/>
      <c r="O75" s="82"/>
      <c r="P75" s="82"/>
      <c r="T75" s="82"/>
    </row>
    <row r="76" spans="1:20" ht="15.75">
      <c r="A76" s="347"/>
      <c r="B76" s="349"/>
      <c r="C76" s="45">
        <f t="shared" si="4"/>
        <v>0</v>
      </c>
      <c r="D76" s="45">
        <f t="shared" si="5"/>
        <v>0</v>
      </c>
      <c r="E76" s="348"/>
      <c r="F76" s="348"/>
      <c r="G76" s="348"/>
      <c r="H76" s="348"/>
      <c r="I76" s="348"/>
      <c r="J76" s="348"/>
      <c r="K76" s="348"/>
      <c r="L76" s="348"/>
      <c r="M76" s="64"/>
      <c r="N76" s="82"/>
      <c r="O76" s="82"/>
      <c r="P76" s="82"/>
      <c r="T76" s="82"/>
    </row>
    <row r="77" spans="1:20" ht="15.75">
      <c r="A77" s="347">
        <v>19</v>
      </c>
      <c r="B77" s="350" t="s">
        <v>62</v>
      </c>
      <c r="C77" s="45">
        <f t="shared" si="4"/>
        <v>0</v>
      </c>
      <c r="D77" s="45">
        <f t="shared" si="5"/>
        <v>0</v>
      </c>
      <c r="E77" s="348"/>
      <c r="F77" s="348"/>
      <c r="G77" s="348"/>
      <c r="H77" s="348"/>
      <c r="I77" s="348"/>
      <c r="J77" s="348"/>
      <c r="K77" s="348"/>
      <c r="L77" s="348"/>
      <c r="M77" s="64"/>
      <c r="N77" s="82"/>
      <c r="O77" s="82"/>
      <c r="P77" s="82"/>
      <c r="T77" s="82"/>
    </row>
    <row r="78" spans="1:20" ht="15.75">
      <c r="A78" s="347"/>
      <c r="B78" s="349" t="s">
        <v>63</v>
      </c>
      <c r="C78" s="45">
        <f t="shared" si="4"/>
        <v>0</v>
      </c>
      <c r="D78" s="45">
        <f t="shared" si="5"/>
        <v>0</v>
      </c>
      <c r="E78" s="348"/>
      <c r="F78" s="348"/>
      <c r="G78" s="348"/>
      <c r="H78" s="348"/>
      <c r="I78" s="348"/>
      <c r="J78" s="348"/>
      <c r="K78" s="348"/>
      <c r="L78" s="348"/>
      <c r="M78" s="64"/>
      <c r="N78" s="82"/>
      <c r="O78" s="82"/>
      <c r="P78" s="82"/>
      <c r="T78" s="82"/>
    </row>
    <row r="79" spans="1:20" ht="15.75">
      <c r="A79" s="347"/>
      <c r="B79" s="349"/>
      <c r="C79" s="45">
        <f t="shared" si="4"/>
        <v>0</v>
      </c>
      <c r="D79" s="45">
        <f t="shared" si="5"/>
        <v>0</v>
      </c>
      <c r="E79" s="348"/>
      <c r="F79" s="348"/>
      <c r="G79" s="348"/>
      <c r="H79" s="348"/>
      <c r="I79" s="348"/>
      <c r="J79" s="348"/>
      <c r="K79" s="348"/>
      <c r="L79" s="348"/>
      <c r="M79" s="64"/>
      <c r="N79" s="82"/>
      <c r="O79" s="82"/>
      <c r="P79" s="82"/>
      <c r="T79" s="82"/>
    </row>
    <row r="80" spans="1:20" ht="15.75">
      <c r="A80" s="347">
        <v>20</v>
      </c>
      <c r="B80" s="350" t="s">
        <v>64</v>
      </c>
      <c r="C80" s="45">
        <f t="shared" si="4"/>
        <v>0</v>
      </c>
      <c r="D80" s="45">
        <f t="shared" si="5"/>
        <v>0</v>
      </c>
      <c r="E80" s="348"/>
      <c r="F80" s="348"/>
      <c r="G80" s="348"/>
      <c r="H80" s="348"/>
      <c r="I80" s="348"/>
      <c r="J80" s="348"/>
      <c r="K80" s="348"/>
      <c r="L80" s="348"/>
      <c r="M80" s="64"/>
      <c r="N80" s="82"/>
      <c r="O80" s="82"/>
      <c r="P80" s="82"/>
      <c r="T80" s="82"/>
    </row>
    <row r="81" spans="1:20" ht="15.75">
      <c r="A81" s="347"/>
      <c r="B81" s="349" t="s">
        <v>65</v>
      </c>
      <c r="C81" s="45">
        <f t="shared" si="4"/>
        <v>0</v>
      </c>
      <c r="D81" s="45">
        <f t="shared" si="5"/>
        <v>0</v>
      </c>
      <c r="E81" s="348"/>
      <c r="F81" s="348"/>
      <c r="G81" s="348"/>
      <c r="H81" s="348"/>
      <c r="I81" s="348"/>
      <c r="J81" s="348"/>
      <c r="K81" s="348"/>
      <c r="L81" s="348"/>
      <c r="M81" s="65"/>
      <c r="N81" s="82"/>
      <c r="O81" s="82"/>
      <c r="P81" s="82"/>
      <c r="T81" s="82"/>
    </row>
    <row r="82" spans="1:20" ht="15.75">
      <c r="A82" s="347"/>
      <c r="B82" s="349" t="s">
        <v>66</v>
      </c>
      <c r="C82" s="45">
        <f t="shared" si="4"/>
        <v>0</v>
      </c>
      <c r="D82" s="45">
        <f t="shared" si="5"/>
        <v>0</v>
      </c>
      <c r="E82" s="348"/>
      <c r="F82" s="348"/>
      <c r="G82" s="348"/>
      <c r="H82" s="348"/>
      <c r="I82" s="348"/>
      <c r="J82" s="348"/>
      <c r="K82" s="348"/>
      <c r="L82" s="348"/>
      <c r="M82" s="65"/>
      <c r="N82" s="82"/>
      <c r="O82" s="82"/>
      <c r="P82" s="82"/>
      <c r="T82" s="82"/>
    </row>
    <row r="83" spans="1:20" ht="15.75">
      <c r="A83" s="347"/>
      <c r="B83" s="349" t="s">
        <v>67</v>
      </c>
      <c r="C83" s="45">
        <f t="shared" si="4"/>
        <v>0</v>
      </c>
      <c r="D83" s="45">
        <f t="shared" si="5"/>
        <v>0</v>
      </c>
      <c r="E83" s="348"/>
      <c r="F83" s="348"/>
      <c r="G83" s="348"/>
      <c r="H83" s="348"/>
      <c r="I83" s="348"/>
      <c r="J83" s="348"/>
      <c r="K83" s="348"/>
      <c r="L83" s="348"/>
      <c r="M83" s="65">
        <v>1356667678</v>
      </c>
      <c r="N83" s="82"/>
      <c r="O83" s="82"/>
      <c r="P83" s="82"/>
      <c r="T83" s="82"/>
    </row>
    <row r="84" spans="1:20" ht="15.75">
      <c r="A84" s="347"/>
      <c r="B84" s="349"/>
      <c r="C84" s="45">
        <f t="shared" si="4"/>
        <v>0</v>
      </c>
      <c r="D84" s="45">
        <f t="shared" si="5"/>
        <v>0</v>
      </c>
      <c r="E84" s="348"/>
      <c r="F84" s="348"/>
      <c r="G84" s="348"/>
      <c r="H84" s="348"/>
      <c r="I84" s="348"/>
      <c r="J84" s="348"/>
      <c r="K84" s="348"/>
      <c r="L84" s="348"/>
      <c r="M84" s="64"/>
      <c r="N84" s="82"/>
      <c r="O84" s="82"/>
      <c r="P84" s="82"/>
      <c r="T84" s="82"/>
    </row>
    <row r="85" spans="1:20" ht="15.75">
      <c r="A85" s="347">
        <v>21</v>
      </c>
      <c r="B85" s="350" t="s">
        <v>68</v>
      </c>
      <c r="C85" s="45">
        <f t="shared" si="4"/>
        <v>0</v>
      </c>
      <c r="D85" s="45">
        <f t="shared" si="5"/>
        <v>0</v>
      </c>
      <c r="E85" s="348"/>
      <c r="F85" s="348"/>
      <c r="G85" s="348"/>
      <c r="H85" s="348"/>
      <c r="I85" s="348"/>
      <c r="J85" s="348"/>
      <c r="K85" s="348"/>
      <c r="L85" s="348"/>
      <c r="M85" s="64"/>
      <c r="N85" s="82"/>
      <c r="O85" s="82"/>
      <c r="P85" s="82"/>
      <c r="T85" s="82"/>
    </row>
    <row r="86" spans="1:20" ht="15.75">
      <c r="A86" s="347"/>
      <c r="B86" s="349" t="s">
        <v>69</v>
      </c>
      <c r="C86" s="45">
        <f t="shared" si="4"/>
        <v>0</v>
      </c>
      <c r="D86" s="45">
        <f t="shared" si="5"/>
        <v>0</v>
      </c>
      <c r="E86" s="348"/>
      <c r="F86" s="348"/>
      <c r="G86" s="348"/>
      <c r="H86" s="348"/>
      <c r="I86" s="348"/>
      <c r="J86" s="348"/>
      <c r="K86" s="348"/>
      <c r="L86" s="348"/>
      <c r="M86" s="64"/>
      <c r="N86" s="82"/>
      <c r="O86" s="82"/>
      <c r="P86" s="82"/>
      <c r="T86" s="82"/>
    </row>
    <row r="87" spans="1:20" ht="15.75">
      <c r="A87" s="347"/>
      <c r="B87" s="349"/>
      <c r="C87" s="45">
        <f t="shared" si="4"/>
        <v>0</v>
      </c>
      <c r="D87" s="45">
        <f t="shared" si="5"/>
        <v>0</v>
      </c>
      <c r="E87" s="348"/>
      <c r="F87" s="348"/>
      <c r="G87" s="348"/>
      <c r="H87" s="348"/>
      <c r="I87" s="348"/>
      <c r="J87" s="348"/>
      <c r="K87" s="348"/>
      <c r="L87" s="348"/>
      <c r="M87" s="64"/>
      <c r="N87" s="82"/>
      <c r="O87" s="82"/>
      <c r="P87" s="82"/>
      <c r="T87" s="82"/>
    </row>
    <row r="88" spans="1:20" ht="15.75">
      <c r="A88" s="347">
        <v>22</v>
      </c>
      <c r="B88" s="350" t="s">
        <v>70</v>
      </c>
      <c r="C88" s="45">
        <f t="shared" si="4"/>
        <v>0</v>
      </c>
      <c r="D88" s="45">
        <f t="shared" si="5"/>
        <v>0</v>
      </c>
      <c r="E88" s="348"/>
      <c r="F88" s="348"/>
      <c r="G88" s="348"/>
      <c r="H88" s="348"/>
      <c r="I88" s="348"/>
      <c r="J88" s="348"/>
      <c r="K88" s="348"/>
      <c r="L88" s="348"/>
      <c r="M88" s="64"/>
      <c r="N88" s="82"/>
      <c r="O88" s="82"/>
      <c r="P88" s="82"/>
      <c r="T88" s="82"/>
    </row>
    <row r="89" spans="1:20" ht="15.75">
      <c r="A89" s="347"/>
      <c r="B89" s="349" t="s">
        <v>71</v>
      </c>
      <c r="C89" s="45">
        <f t="shared" si="4"/>
        <v>0</v>
      </c>
      <c r="D89" s="45">
        <f t="shared" si="5"/>
        <v>0</v>
      </c>
      <c r="E89" s="348"/>
      <c r="F89" s="348"/>
      <c r="G89" s="348"/>
      <c r="H89" s="348"/>
      <c r="I89" s="348"/>
      <c r="J89" s="348"/>
      <c r="K89" s="348"/>
      <c r="L89" s="348"/>
      <c r="M89" s="64">
        <v>9692268875</v>
      </c>
      <c r="N89" s="82"/>
      <c r="O89" s="82"/>
      <c r="P89" s="82"/>
      <c r="T89" s="82"/>
    </row>
    <row r="90" spans="1:20" ht="15.75">
      <c r="A90" s="347"/>
      <c r="B90" s="349"/>
      <c r="C90" s="45">
        <f t="shared" si="4"/>
        <v>0</v>
      </c>
      <c r="D90" s="45">
        <f t="shared" si="5"/>
        <v>0</v>
      </c>
      <c r="E90" s="348"/>
      <c r="F90" s="348"/>
      <c r="G90" s="348"/>
      <c r="H90" s="348"/>
      <c r="I90" s="348"/>
      <c r="J90" s="348"/>
      <c r="K90" s="348"/>
      <c r="L90" s="348"/>
      <c r="M90" s="64"/>
      <c r="N90" s="82"/>
      <c r="O90" s="82"/>
      <c r="P90" s="82"/>
      <c r="T90" s="82"/>
    </row>
    <row r="91" spans="1:20" ht="15.75">
      <c r="A91" s="347">
        <v>23</v>
      </c>
      <c r="B91" s="350" t="s">
        <v>72</v>
      </c>
      <c r="C91" s="45">
        <f t="shared" si="4"/>
        <v>0</v>
      </c>
      <c r="D91" s="45">
        <f t="shared" si="5"/>
        <v>0</v>
      </c>
      <c r="E91" s="348"/>
      <c r="F91" s="348"/>
      <c r="G91" s="348"/>
      <c r="H91" s="348"/>
      <c r="I91" s="348"/>
      <c r="J91" s="348"/>
      <c r="K91" s="348"/>
      <c r="L91" s="348"/>
      <c r="M91" s="64"/>
      <c r="N91" s="82"/>
      <c r="O91" s="82"/>
      <c r="P91" s="82"/>
      <c r="T91" s="82"/>
    </row>
    <row r="92" spans="1:20" ht="15.75">
      <c r="A92" s="347"/>
      <c r="B92" s="349"/>
      <c r="C92" s="45">
        <f t="shared" si="4"/>
        <v>0</v>
      </c>
      <c r="D92" s="45">
        <f t="shared" si="5"/>
        <v>0</v>
      </c>
      <c r="E92" s="348"/>
      <c r="F92" s="348"/>
      <c r="G92" s="348"/>
      <c r="H92" s="348"/>
      <c r="I92" s="348"/>
      <c r="J92" s="348"/>
      <c r="K92" s="348"/>
      <c r="L92" s="348"/>
      <c r="M92" s="64"/>
      <c r="N92" s="82"/>
      <c r="O92" s="82"/>
      <c r="P92" s="82"/>
      <c r="T92" s="82"/>
    </row>
    <row r="93" spans="1:20" ht="15.75">
      <c r="A93" s="347">
        <v>24</v>
      </c>
      <c r="B93" s="350" t="s">
        <v>73</v>
      </c>
      <c r="C93" s="45">
        <f t="shared" si="4"/>
        <v>0</v>
      </c>
      <c r="D93" s="45">
        <f t="shared" si="5"/>
        <v>0</v>
      </c>
      <c r="E93" s="348"/>
      <c r="F93" s="348"/>
      <c r="G93" s="348"/>
      <c r="H93" s="348"/>
      <c r="I93" s="348"/>
      <c r="J93" s="348"/>
      <c r="K93" s="348"/>
      <c r="L93" s="348"/>
      <c r="M93" s="64"/>
      <c r="N93" s="82"/>
      <c r="O93" s="82"/>
      <c r="P93" s="82"/>
      <c r="T93" s="82"/>
    </row>
    <row r="94" spans="1:20" ht="15.75">
      <c r="A94" s="347"/>
      <c r="B94" s="349" t="s">
        <v>74</v>
      </c>
      <c r="C94" s="45">
        <f t="shared" si="4"/>
        <v>0</v>
      </c>
      <c r="D94" s="45">
        <f t="shared" si="5"/>
        <v>0</v>
      </c>
      <c r="E94" s="348"/>
      <c r="F94" s="348"/>
      <c r="G94" s="348"/>
      <c r="H94" s="348"/>
      <c r="I94" s="348"/>
      <c r="J94" s="348"/>
      <c r="K94" s="348"/>
      <c r="L94" s="348"/>
      <c r="M94" s="64">
        <v>49286871</v>
      </c>
      <c r="N94" s="82"/>
      <c r="O94" s="82"/>
      <c r="P94" s="82"/>
      <c r="T94" s="82"/>
    </row>
    <row r="95" spans="1:20" ht="15.75">
      <c r="A95" s="347"/>
      <c r="B95" s="349"/>
      <c r="C95" s="45">
        <f t="shared" si="4"/>
        <v>0</v>
      </c>
      <c r="D95" s="45">
        <f t="shared" si="5"/>
        <v>0</v>
      </c>
      <c r="E95" s="348"/>
      <c r="F95" s="348"/>
      <c r="G95" s="348"/>
      <c r="H95" s="348"/>
      <c r="I95" s="348"/>
      <c r="J95" s="348"/>
      <c r="K95" s="348"/>
      <c r="L95" s="348"/>
      <c r="M95" s="64"/>
      <c r="N95" s="82"/>
      <c r="O95" s="82"/>
      <c r="P95" s="82"/>
      <c r="T95" s="82"/>
    </row>
    <row r="96" spans="1:20" ht="15.75">
      <c r="A96" s="347">
        <v>25</v>
      </c>
      <c r="B96" s="350" t="s">
        <v>75</v>
      </c>
      <c r="C96" s="45">
        <f t="shared" si="4"/>
        <v>0</v>
      </c>
      <c r="D96" s="45">
        <f t="shared" si="5"/>
        <v>0</v>
      </c>
      <c r="E96" s="348"/>
      <c r="F96" s="348"/>
      <c r="G96" s="348"/>
      <c r="H96" s="348"/>
      <c r="I96" s="348"/>
      <c r="J96" s="348"/>
      <c r="K96" s="348"/>
      <c r="L96" s="348"/>
      <c r="M96" s="64"/>
      <c r="N96" s="82"/>
      <c r="O96" s="82"/>
      <c r="P96" s="82"/>
      <c r="T96" s="82"/>
    </row>
    <row r="97" spans="1:20" ht="15.75">
      <c r="A97" s="347"/>
      <c r="B97" s="349" t="s">
        <v>76</v>
      </c>
      <c r="C97" s="45">
        <f t="shared" si="4"/>
        <v>0</v>
      </c>
      <c r="D97" s="45">
        <f t="shared" si="5"/>
        <v>0</v>
      </c>
      <c r="E97" s="348"/>
      <c r="F97" s="348"/>
      <c r="G97" s="348"/>
      <c r="H97" s="348"/>
      <c r="I97" s="348"/>
      <c r="J97" s="348"/>
      <c r="K97" s="348"/>
      <c r="L97" s="348"/>
      <c r="M97" s="64"/>
      <c r="N97" s="82"/>
      <c r="O97" s="82"/>
      <c r="P97" s="82"/>
      <c r="T97" s="82"/>
    </row>
    <row r="98" spans="1:20" ht="15.75">
      <c r="A98" s="347"/>
      <c r="B98" s="349"/>
      <c r="C98" s="45">
        <f t="shared" si="4"/>
        <v>0</v>
      </c>
      <c r="D98" s="45">
        <f t="shared" si="5"/>
        <v>0</v>
      </c>
      <c r="E98" s="348"/>
      <c r="F98" s="348"/>
      <c r="G98" s="348"/>
      <c r="H98" s="348"/>
      <c r="I98" s="348"/>
      <c r="J98" s="348"/>
      <c r="K98" s="348"/>
      <c r="L98" s="348"/>
      <c r="M98" s="64"/>
      <c r="N98" s="82"/>
      <c r="O98" s="82"/>
      <c r="P98" s="82"/>
      <c r="T98" s="82"/>
    </row>
    <row r="99" spans="1:20" ht="15.75">
      <c r="A99" s="347">
        <v>26</v>
      </c>
      <c r="B99" s="350" t="s">
        <v>77</v>
      </c>
      <c r="C99" s="45">
        <f t="shared" si="4"/>
        <v>0</v>
      </c>
      <c r="D99" s="45">
        <f t="shared" si="5"/>
        <v>0</v>
      </c>
      <c r="E99" s="348"/>
      <c r="F99" s="348"/>
      <c r="G99" s="348"/>
      <c r="H99" s="348"/>
      <c r="I99" s="348"/>
      <c r="J99" s="348"/>
      <c r="K99" s="348"/>
      <c r="L99" s="348"/>
      <c r="M99" s="64"/>
      <c r="N99" s="82"/>
      <c r="O99" s="82"/>
      <c r="P99" s="82"/>
      <c r="T99" s="82"/>
    </row>
    <row r="100" spans="1:20" ht="15.75">
      <c r="A100" s="347"/>
      <c r="B100" s="349" t="s">
        <v>78</v>
      </c>
      <c r="C100" s="45">
        <f t="shared" si="4"/>
        <v>0</v>
      </c>
      <c r="D100" s="45">
        <f t="shared" si="5"/>
        <v>0</v>
      </c>
      <c r="E100" s="348"/>
      <c r="F100" s="348"/>
      <c r="G100" s="348"/>
      <c r="H100" s="348"/>
      <c r="I100" s="348"/>
      <c r="J100" s="348"/>
      <c r="K100" s="348"/>
      <c r="L100" s="348"/>
      <c r="M100" s="65"/>
      <c r="N100" s="82"/>
      <c r="O100" s="82"/>
      <c r="P100" s="82"/>
      <c r="T100" s="82"/>
    </row>
    <row r="101" spans="1:20" ht="15.75">
      <c r="A101" s="347"/>
      <c r="B101" s="349"/>
      <c r="C101" s="45">
        <f t="shared" si="4"/>
        <v>0</v>
      </c>
      <c r="D101" s="45">
        <f t="shared" si="5"/>
        <v>0</v>
      </c>
      <c r="E101" s="348"/>
      <c r="F101" s="348"/>
      <c r="G101" s="348"/>
      <c r="H101" s="348"/>
      <c r="I101" s="348"/>
      <c r="J101" s="348"/>
      <c r="K101" s="348"/>
      <c r="L101" s="348"/>
      <c r="M101" s="65"/>
      <c r="N101" s="82"/>
      <c r="O101" s="82"/>
      <c r="P101" s="82"/>
      <c r="T101" s="82"/>
    </row>
    <row r="102" spans="1:20" ht="15.75">
      <c r="A102" s="347">
        <v>27</v>
      </c>
      <c r="B102" s="350" t="s">
        <v>79</v>
      </c>
      <c r="C102" s="45">
        <f t="shared" si="4"/>
        <v>0</v>
      </c>
      <c r="D102" s="45">
        <f t="shared" si="5"/>
        <v>0</v>
      </c>
      <c r="E102" s="348"/>
      <c r="F102" s="348"/>
      <c r="G102" s="348"/>
      <c r="H102" s="348"/>
      <c r="I102" s="348"/>
      <c r="J102" s="348"/>
      <c r="K102" s="348"/>
      <c r="L102" s="348"/>
      <c r="M102" s="64"/>
      <c r="N102" s="82"/>
      <c r="O102" s="82"/>
      <c r="P102" s="82"/>
      <c r="T102" s="82"/>
    </row>
    <row r="103" spans="1:20" ht="15.75">
      <c r="A103" s="347"/>
      <c r="B103" s="349" t="s">
        <v>80</v>
      </c>
      <c r="C103" s="45">
        <f t="shared" si="4"/>
        <v>0</v>
      </c>
      <c r="D103" s="45">
        <f t="shared" si="5"/>
        <v>0</v>
      </c>
      <c r="E103" s="348"/>
      <c r="F103" s="348"/>
      <c r="G103" s="348"/>
      <c r="H103" s="348"/>
      <c r="I103" s="348"/>
      <c r="J103" s="348"/>
      <c r="K103" s="348"/>
      <c r="L103" s="348"/>
      <c r="M103" s="65"/>
      <c r="N103" s="82"/>
      <c r="O103" s="82"/>
      <c r="P103" s="82"/>
      <c r="T103" s="82"/>
    </row>
    <row r="104" spans="1:20" ht="15.75">
      <c r="A104" s="347"/>
      <c r="B104" s="349"/>
      <c r="C104" s="45">
        <f t="shared" si="4"/>
        <v>0</v>
      </c>
      <c r="D104" s="45">
        <f t="shared" si="5"/>
        <v>0</v>
      </c>
      <c r="E104" s="348"/>
      <c r="F104" s="348"/>
      <c r="G104" s="348"/>
      <c r="H104" s="348"/>
      <c r="I104" s="348"/>
      <c r="J104" s="348"/>
      <c r="K104" s="348"/>
      <c r="L104" s="348"/>
      <c r="M104" s="64"/>
      <c r="N104" s="82"/>
      <c r="O104" s="82"/>
      <c r="P104" s="82"/>
      <c r="T104" s="82"/>
    </row>
    <row r="105" spans="1:20" ht="15.75">
      <c r="A105" s="347">
        <v>28</v>
      </c>
      <c r="B105" s="350" t="s">
        <v>81</v>
      </c>
      <c r="C105" s="45">
        <f t="shared" si="4"/>
        <v>0</v>
      </c>
      <c r="D105" s="45">
        <f t="shared" si="5"/>
        <v>0</v>
      </c>
      <c r="E105" s="348"/>
      <c r="F105" s="348"/>
      <c r="G105" s="348"/>
      <c r="H105" s="348"/>
      <c r="I105" s="348"/>
      <c r="J105" s="348"/>
      <c r="K105" s="348"/>
      <c r="L105" s="348"/>
      <c r="M105" s="64"/>
      <c r="N105" s="82"/>
      <c r="O105" s="82"/>
      <c r="P105" s="82"/>
      <c r="T105" s="82"/>
    </row>
    <row r="106" spans="1:20" ht="15.75">
      <c r="A106" s="347"/>
      <c r="B106" s="349" t="s">
        <v>82</v>
      </c>
      <c r="C106" s="45">
        <f t="shared" si="4"/>
        <v>0</v>
      </c>
      <c r="D106" s="45">
        <f t="shared" si="5"/>
        <v>0</v>
      </c>
      <c r="E106" s="348"/>
      <c r="F106" s="348"/>
      <c r="G106" s="348"/>
      <c r="H106" s="348"/>
      <c r="I106" s="348"/>
      <c r="J106" s="348"/>
      <c r="K106" s="348"/>
      <c r="L106" s="348"/>
      <c r="M106" s="64">
        <v>213043970</v>
      </c>
      <c r="N106" s="82"/>
      <c r="O106" s="82"/>
      <c r="P106" s="82"/>
      <c r="T106" s="82"/>
    </row>
    <row r="107" spans="1:20" ht="15.75">
      <c r="A107" s="347"/>
      <c r="B107" s="349" t="s">
        <v>83</v>
      </c>
      <c r="C107" s="45">
        <f t="shared" si="4"/>
        <v>0</v>
      </c>
      <c r="D107" s="45">
        <f t="shared" si="5"/>
        <v>0</v>
      </c>
      <c r="E107" s="348"/>
      <c r="F107" s="348"/>
      <c r="G107" s="348"/>
      <c r="H107" s="348"/>
      <c r="I107" s="348"/>
      <c r="J107" s="348"/>
      <c r="K107" s="348"/>
      <c r="L107" s="348"/>
      <c r="M107" s="64">
        <v>451696016</v>
      </c>
      <c r="N107" s="82"/>
      <c r="O107" s="82"/>
      <c r="P107" s="82"/>
      <c r="T107" s="82"/>
    </row>
    <row r="108" spans="1:20" ht="15.75">
      <c r="A108" s="347"/>
      <c r="B108" s="349" t="s">
        <v>84</v>
      </c>
      <c r="C108" s="45">
        <f t="shared" si="4"/>
        <v>0</v>
      </c>
      <c r="D108" s="45">
        <f t="shared" si="5"/>
        <v>0</v>
      </c>
      <c r="E108" s="348"/>
      <c r="F108" s="348"/>
      <c r="G108" s="348"/>
      <c r="H108" s="348"/>
      <c r="I108" s="348"/>
      <c r="J108" s="348"/>
      <c r="K108" s="348"/>
      <c r="L108" s="348"/>
      <c r="M108" s="64">
        <v>88076506</v>
      </c>
      <c r="N108" s="82"/>
      <c r="O108" s="82"/>
      <c r="P108" s="82"/>
      <c r="T108" s="82"/>
    </row>
    <row r="109" spans="1:20" ht="15.75">
      <c r="A109" s="347"/>
      <c r="B109" s="349" t="s">
        <v>85</v>
      </c>
      <c r="C109" s="45">
        <f t="shared" si="4"/>
        <v>0</v>
      </c>
      <c r="D109" s="45">
        <f t="shared" si="5"/>
        <v>0</v>
      </c>
      <c r="E109" s="348"/>
      <c r="F109" s="348"/>
      <c r="G109" s="348"/>
      <c r="H109" s="348"/>
      <c r="I109" s="348"/>
      <c r="J109" s="348"/>
      <c r="K109" s="348"/>
      <c r="L109" s="348"/>
      <c r="M109" s="64">
        <v>70020225</v>
      </c>
      <c r="N109" s="82"/>
      <c r="O109" s="82"/>
      <c r="P109" s="82"/>
      <c r="T109" s="82"/>
    </row>
    <row r="110" spans="1:20" ht="15.75">
      <c r="A110" s="347"/>
      <c r="B110" s="349" t="s">
        <v>86</v>
      </c>
      <c r="C110" s="45">
        <f t="shared" si="4"/>
        <v>0</v>
      </c>
      <c r="D110" s="45">
        <f t="shared" si="5"/>
        <v>0</v>
      </c>
      <c r="E110" s="348"/>
      <c r="F110" s="348"/>
      <c r="G110" s="348"/>
      <c r="H110" s="348"/>
      <c r="I110" s="348"/>
      <c r="J110" s="348"/>
      <c r="K110" s="348"/>
      <c r="L110" s="348"/>
      <c r="M110" s="64">
        <v>32311964</v>
      </c>
      <c r="N110" s="82"/>
      <c r="O110" s="82"/>
      <c r="P110" s="82"/>
      <c r="T110" s="82"/>
    </row>
    <row r="111" spans="1:20" ht="15.75">
      <c r="A111" s="347"/>
      <c r="B111" s="349" t="s">
        <v>87</v>
      </c>
      <c r="C111" s="45">
        <f t="shared" si="4"/>
        <v>0</v>
      </c>
      <c r="D111" s="45">
        <f t="shared" si="5"/>
        <v>0</v>
      </c>
      <c r="E111" s="348"/>
      <c r="F111" s="348"/>
      <c r="G111" s="348"/>
      <c r="H111" s="348"/>
      <c r="I111" s="348"/>
      <c r="J111" s="348"/>
      <c r="K111" s="348"/>
      <c r="L111" s="348"/>
      <c r="M111" s="64">
        <v>13949891</v>
      </c>
      <c r="N111" s="82"/>
      <c r="O111" s="82"/>
      <c r="P111" s="82"/>
      <c r="T111" s="82"/>
    </row>
    <row r="112" spans="1:20" ht="15.75">
      <c r="A112" s="359"/>
      <c r="B112" s="360"/>
      <c r="C112" s="361"/>
      <c r="D112" s="362"/>
      <c r="E112" s="363"/>
      <c r="F112" s="364"/>
      <c r="G112" s="364"/>
      <c r="H112" s="364"/>
      <c r="I112" s="364"/>
      <c r="J112" s="364"/>
      <c r="K112" s="364"/>
      <c r="L112" s="364"/>
      <c r="M112" s="386"/>
      <c r="N112" s="82"/>
      <c r="O112" s="82"/>
      <c r="P112" s="82"/>
      <c r="T112" s="82"/>
    </row>
    <row r="113" spans="1:20" ht="15.75">
      <c r="A113" s="365" t="s">
        <v>88</v>
      </c>
      <c r="B113" s="77" t="s">
        <v>89</v>
      </c>
      <c r="C113" s="76">
        <f t="shared" ref="C113:L113" si="6">SUM(C114:C119)</f>
        <v>0</v>
      </c>
      <c r="D113" s="78">
        <f t="shared" si="6"/>
        <v>0</v>
      </c>
      <c r="E113" s="366">
        <f t="shared" si="6"/>
        <v>0</v>
      </c>
      <c r="F113" s="366">
        <f t="shared" si="6"/>
        <v>0</v>
      </c>
      <c r="G113" s="366">
        <f t="shared" si="6"/>
        <v>0</v>
      </c>
      <c r="H113" s="366">
        <f t="shared" si="6"/>
        <v>0</v>
      </c>
      <c r="I113" s="366">
        <f t="shared" si="6"/>
        <v>0</v>
      </c>
      <c r="J113" s="366">
        <f t="shared" si="6"/>
        <v>0</v>
      </c>
      <c r="K113" s="366">
        <f t="shared" si="6"/>
        <v>0</v>
      </c>
      <c r="L113" s="366">
        <f t="shared" si="6"/>
        <v>0</v>
      </c>
      <c r="M113" s="387"/>
      <c r="N113" s="82"/>
      <c r="O113" s="82"/>
      <c r="P113" s="82"/>
      <c r="T113" s="82"/>
    </row>
    <row r="114" spans="1:20" ht="15.75">
      <c r="A114" s="367">
        <v>1</v>
      </c>
      <c r="B114" s="368" t="s">
        <v>90</v>
      </c>
      <c r="C114" s="369">
        <f>E114+G114+I114+K114</f>
        <v>0</v>
      </c>
      <c r="D114" s="45">
        <f>F114+H114+L114+J114</f>
        <v>0</v>
      </c>
      <c r="E114" s="370"/>
      <c r="F114" s="370"/>
      <c r="G114" s="370"/>
      <c r="H114" s="370"/>
      <c r="I114" s="370"/>
      <c r="J114" s="370"/>
      <c r="K114" s="370"/>
      <c r="L114" s="370"/>
      <c r="M114" s="388"/>
      <c r="N114" s="82"/>
      <c r="O114" s="82"/>
      <c r="P114" s="82"/>
      <c r="T114" s="82"/>
    </row>
    <row r="115" spans="1:20" ht="15.75">
      <c r="A115" s="367">
        <v>2</v>
      </c>
      <c r="B115" s="368" t="s">
        <v>91</v>
      </c>
      <c r="C115" s="369">
        <f>E115+G115+I115+K115</f>
        <v>0</v>
      </c>
      <c r="D115" s="45">
        <f>F115+H115+L115+J115</f>
        <v>0</v>
      </c>
      <c r="E115" s="370"/>
      <c r="F115" s="370"/>
      <c r="G115" s="370"/>
      <c r="H115" s="370"/>
      <c r="I115" s="370"/>
      <c r="J115" s="370"/>
      <c r="K115" s="370"/>
      <c r="L115" s="370"/>
      <c r="M115" s="388"/>
      <c r="N115" s="82"/>
      <c r="O115" s="82"/>
      <c r="P115" s="82"/>
      <c r="T115" s="82"/>
    </row>
    <row r="116" spans="1:20" ht="15.75">
      <c r="A116" s="367">
        <v>3</v>
      </c>
      <c r="B116" s="368" t="s">
        <v>92</v>
      </c>
      <c r="C116" s="369">
        <f>E116+G116+I116+K116</f>
        <v>0</v>
      </c>
      <c r="D116" s="45">
        <f>F116+H116+L116+J116</f>
        <v>0</v>
      </c>
      <c r="E116" s="370"/>
      <c r="F116" s="370"/>
      <c r="G116" s="370"/>
      <c r="H116" s="370"/>
      <c r="I116" s="370"/>
      <c r="J116" s="370"/>
      <c r="K116" s="370"/>
      <c r="L116" s="370"/>
      <c r="M116" s="388"/>
      <c r="N116" s="82"/>
      <c r="O116" s="82"/>
      <c r="P116" s="82"/>
      <c r="T116" s="82"/>
    </row>
    <row r="117" spans="1:20" ht="15.75">
      <c r="A117" s="367">
        <v>4</v>
      </c>
      <c r="B117" s="368" t="s">
        <v>93</v>
      </c>
      <c r="C117" s="369">
        <f>E117+G117+I117+K117</f>
        <v>0</v>
      </c>
      <c r="D117" s="45">
        <f>F117+H117+L117+J117</f>
        <v>0</v>
      </c>
      <c r="E117" s="370"/>
      <c r="F117" s="370"/>
      <c r="G117" s="370"/>
      <c r="H117" s="370"/>
      <c r="I117" s="370"/>
      <c r="J117" s="370"/>
      <c r="K117" s="370"/>
      <c r="L117" s="370"/>
      <c r="M117" s="388"/>
      <c r="N117" s="82"/>
      <c r="O117" s="82"/>
      <c r="P117" s="82"/>
      <c r="T117" s="82"/>
    </row>
    <row r="118" spans="1:20" ht="15.75">
      <c r="A118" s="367">
        <v>5</v>
      </c>
      <c r="B118" s="368" t="s">
        <v>94</v>
      </c>
      <c r="C118" s="369">
        <f>E118+G118+I118+K118</f>
        <v>0</v>
      </c>
      <c r="D118" s="45">
        <f>F118+H118+L118+J118</f>
        <v>0</v>
      </c>
      <c r="E118" s="370"/>
      <c r="F118" s="370"/>
      <c r="G118" s="370"/>
      <c r="H118" s="370"/>
      <c r="I118" s="370"/>
      <c r="J118" s="370"/>
      <c r="K118" s="370"/>
      <c r="L118" s="370"/>
      <c r="M118" s="388"/>
      <c r="N118" s="82"/>
      <c r="O118" s="82"/>
      <c r="P118" s="82"/>
      <c r="T118" s="82"/>
    </row>
    <row r="119" spans="1:20" ht="15.75">
      <c r="A119" s="371"/>
      <c r="B119" s="360"/>
      <c r="C119" s="361"/>
      <c r="D119" s="362"/>
      <c r="E119" s="372"/>
      <c r="F119" s="373"/>
      <c r="G119" s="373"/>
      <c r="H119" s="373"/>
      <c r="I119" s="373"/>
      <c r="J119" s="373"/>
      <c r="K119" s="373"/>
      <c r="L119" s="373"/>
      <c r="M119" s="389"/>
      <c r="N119" s="82"/>
      <c r="O119" s="82"/>
      <c r="P119" s="82"/>
      <c r="T119" s="82"/>
    </row>
    <row r="120" spans="1:20" ht="15.75">
      <c r="A120" s="374" t="s">
        <v>95</v>
      </c>
      <c r="B120" s="375" t="s">
        <v>96</v>
      </c>
      <c r="C120" s="376">
        <f>SUM(C121:C131)</f>
        <v>20780145603</v>
      </c>
      <c r="D120" s="377"/>
      <c r="E120" s="376">
        <f>SUM(E121:E131)</f>
        <v>380159495</v>
      </c>
      <c r="F120" s="376">
        <f>SUM(F121:F131)</f>
        <v>0</v>
      </c>
      <c r="G120" s="376">
        <f>SUM(G121:G131)</f>
        <v>17216164537</v>
      </c>
      <c r="H120" s="376">
        <f>SUM(H121:H131)</f>
        <v>0</v>
      </c>
      <c r="I120" s="376">
        <f>SUM(I121:I131)</f>
        <v>0</v>
      </c>
      <c r="J120" s="376"/>
      <c r="K120" s="376">
        <f>SUM(K121:K131)</f>
        <v>3153821571</v>
      </c>
      <c r="L120" s="376"/>
      <c r="M120" s="390"/>
      <c r="N120" s="82"/>
      <c r="O120" s="82"/>
      <c r="P120" s="82"/>
      <c r="T120" s="82"/>
    </row>
    <row r="121" spans="1:20" ht="17.25" customHeight="1">
      <c r="A121" s="48">
        <v>1</v>
      </c>
      <c r="B121" s="378" t="s">
        <v>97</v>
      </c>
      <c r="C121" s="379">
        <f>E121+G121+I121+K121</f>
        <v>15861324032</v>
      </c>
      <c r="D121" s="380">
        <f>F121+H121+J121+L121</f>
        <v>0</v>
      </c>
      <c r="E121" s="381">
        <f>NCC!K109</f>
        <v>380159495</v>
      </c>
      <c r="F121" s="381">
        <f>NCC!L109</f>
        <v>0</v>
      </c>
      <c r="G121" s="381">
        <f>NCC!M109</f>
        <v>15481164537</v>
      </c>
      <c r="H121" s="381">
        <f>NCC!N109</f>
        <v>0</v>
      </c>
      <c r="I121" s="381">
        <f>NCC!O109</f>
        <v>0</v>
      </c>
      <c r="J121" s="381">
        <f>NCC!P109</f>
        <v>0</v>
      </c>
      <c r="K121" s="381">
        <f>NCC!Q109</f>
        <v>0</v>
      </c>
      <c r="L121" s="381">
        <f>NCC!R109</f>
        <v>0</v>
      </c>
      <c r="M121" s="388"/>
      <c r="N121" s="82"/>
      <c r="O121" s="82"/>
      <c r="P121" s="82"/>
      <c r="T121" s="82"/>
    </row>
    <row r="122" spans="1:20" ht="15.75">
      <c r="A122" s="48">
        <v>2</v>
      </c>
      <c r="B122" s="382" t="s">
        <v>98</v>
      </c>
      <c r="C122" s="379">
        <f>E122+G122+I122+K122</f>
        <v>0</v>
      </c>
      <c r="D122" s="380">
        <f>F122+H122+J122+L122</f>
        <v>0</v>
      </c>
      <c r="E122" s="381">
        <f>'THAU PHU'!D182</f>
        <v>0</v>
      </c>
      <c r="F122" s="381">
        <f>'THAU PHU'!I147</f>
        <v>0</v>
      </c>
      <c r="G122" s="381">
        <f>'THAU PHU'!F407</f>
        <v>0</v>
      </c>
      <c r="H122" s="381">
        <f>'THAU PHU'!J384</f>
        <v>0</v>
      </c>
      <c r="I122" s="381">
        <f>'THAU PHU'!G396</f>
        <v>0</v>
      </c>
      <c r="J122" s="381"/>
      <c r="K122" s="381">
        <f>'THAU PHU'!H407</f>
        <v>0</v>
      </c>
      <c r="L122" s="381"/>
      <c r="M122" s="391"/>
      <c r="N122" s="82"/>
      <c r="O122" s="82"/>
      <c r="P122" s="82"/>
      <c r="T122" s="82"/>
    </row>
    <row r="123" spans="1:20" ht="15.75">
      <c r="A123" s="48">
        <v>3</v>
      </c>
      <c r="B123" s="382" t="s">
        <v>99</v>
      </c>
      <c r="C123" s="379">
        <f t="shared" ref="C123:C129" si="7">E123+G123+I123+K123</f>
        <v>0</v>
      </c>
      <c r="D123" s="380">
        <f t="shared" ref="D123:D130" si="8">F123+H123+J123+L123</f>
        <v>0</v>
      </c>
      <c r="E123" s="381">
        <f>CTP!D43</f>
        <v>0</v>
      </c>
      <c r="F123" s="381">
        <f>CTP!I43</f>
        <v>0</v>
      </c>
      <c r="G123" s="381">
        <f>CTP!E43</f>
        <v>0</v>
      </c>
      <c r="H123" s="381">
        <f>CTP!J43</f>
        <v>0</v>
      </c>
      <c r="I123" s="381">
        <f>CTP!F43</f>
        <v>0</v>
      </c>
      <c r="J123" s="381">
        <f>CTP!K43</f>
        <v>0</v>
      </c>
      <c r="K123" s="381">
        <f>CTP!G43</f>
        <v>0</v>
      </c>
      <c r="L123" s="381">
        <f>CTP!L43</f>
        <v>0</v>
      </c>
      <c r="M123" s="391"/>
      <c r="N123" s="82"/>
      <c r="O123" s="82"/>
      <c r="P123" s="82"/>
      <c r="T123" s="82"/>
    </row>
    <row r="124" spans="1:20" ht="15.75">
      <c r="A124" s="48">
        <v>4</v>
      </c>
      <c r="B124" s="382" t="s">
        <v>100</v>
      </c>
      <c r="C124" s="379">
        <f t="shared" si="7"/>
        <v>0</v>
      </c>
      <c r="D124" s="380">
        <f t="shared" si="8"/>
        <v>0</v>
      </c>
      <c r="E124" s="383"/>
      <c r="F124" s="383"/>
      <c r="G124" s="383"/>
      <c r="H124" s="383"/>
      <c r="I124" s="383"/>
      <c r="J124" s="383"/>
      <c r="K124" s="383"/>
      <c r="L124" s="383"/>
      <c r="M124" s="62"/>
      <c r="N124" s="83"/>
      <c r="O124" s="82"/>
      <c r="P124" s="82"/>
      <c r="T124" s="82"/>
    </row>
    <row r="125" spans="1:20" ht="15.75">
      <c r="A125" s="48">
        <v>5</v>
      </c>
      <c r="B125" s="384" t="s">
        <v>101</v>
      </c>
      <c r="C125" s="379">
        <f t="shared" si="7"/>
        <v>1250000000</v>
      </c>
      <c r="D125" s="380">
        <f t="shared" si="8"/>
        <v>0</v>
      </c>
      <c r="E125" s="383"/>
      <c r="F125" s="383"/>
      <c r="G125" s="381">
        <v>1250000000</v>
      </c>
      <c r="H125" s="383"/>
      <c r="I125" s="383"/>
      <c r="J125" s="383"/>
      <c r="K125" s="383"/>
      <c r="L125" s="383"/>
      <c r="M125" s="62"/>
      <c r="N125" s="82"/>
      <c r="O125" s="82"/>
      <c r="P125" s="82"/>
      <c r="T125" s="82"/>
    </row>
    <row r="126" spans="1:20" ht="15.75">
      <c r="A126" s="48">
        <v>6</v>
      </c>
      <c r="B126" s="384" t="s">
        <v>102</v>
      </c>
      <c r="C126" s="379">
        <f t="shared" si="7"/>
        <v>970000000</v>
      </c>
      <c r="D126" s="380">
        <f t="shared" si="8"/>
        <v>0</v>
      </c>
      <c r="E126" s="383"/>
      <c r="F126" s="383"/>
      <c r="G126" s="381">
        <f>970000000/2</f>
        <v>485000000</v>
      </c>
      <c r="H126" s="383"/>
      <c r="I126" s="383"/>
      <c r="J126" s="383"/>
      <c r="K126" s="383">
        <f>G126</f>
        <v>485000000</v>
      </c>
      <c r="L126" s="383"/>
      <c r="M126" s="62"/>
      <c r="N126" s="82"/>
      <c r="O126" s="454"/>
      <c r="P126" s="82"/>
      <c r="Q126" s="395"/>
      <c r="R126" s="82"/>
      <c r="T126" s="82"/>
    </row>
    <row r="127" spans="1:20" ht="15.75">
      <c r="A127" s="48">
        <v>7</v>
      </c>
      <c r="B127" s="385" t="s">
        <v>103</v>
      </c>
      <c r="C127" s="380">
        <f t="shared" si="7"/>
        <v>672572463</v>
      </c>
      <c r="D127" s="380">
        <f t="shared" si="8"/>
        <v>0</v>
      </c>
      <c r="E127" s="383"/>
      <c r="F127" s="383"/>
      <c r="G127" s="383"/>
      <c r="H127" s="383"/>
      <c r="I127" s="383"/>
      <c r="J127" s="383"/>
      <c r="K127" s="383">
        <f>220687842+451884621</f>
        <v>672572463</v>
      </c>
      <c r="L127" s="383"/>
      <c r="M127" s="356"/>
      <c r="N127" s="392"/>
      <c r="O127" s="392"/>
      <c r="P127" s="393"/>
      <c r="Q127" s="396"/>
      <c r="R127" s="396"/>
      <c r="T127" s="392"/>
    </row>
    <row r="128" spans="1:20" ht="15.75">
      <c r="A128" s="48">
        <v>8</v>
      </c>
      <c r="B128" s="382" t="s">
        <v>104</v>
      </c>
      <c r="C128" s="379">
        <f t="shared" si="7"/>
        <v>1996249108</v>
      </c>
      <c r="D128" s="380">
        <f t="shared" si="8"/>
        <v>0</v>
      </c>
      <c r="E128" s="381"/>
      <c r="F128" s="381"/>
      <c r="G128" s="381"/>
      <c r="H128" s="381"/>
      <c r="I128" s="381"/>
      <c r="J128" s="381"/>
      <c r="K128" s="381">
        <f>864829347+1119282360+12137401</f>
        <v>1996249108</v>
      </c>
      <c r="L128" s="381"/>
      <c r="M128" s="62"/>
      <c r="N128" s="82"/>
      <c r="O128" s="82"/>
      <c r="P128" s="394"/>
      <c r="Q128" s="395"/>
      <c r="R128" s="395"/>
      <c r="T128" s="82"/>
    </row>
    <row r="129" spans="1:20" ht="15.75">
      <c r="A129" s="48">
        <v>9</v>
      </c>
      <c r="B129" s="382" t="s">
        <v>105</v>
      </c>
      <c r="C129" s="379">
        <f t="shared" si="7"/>
        <v>0</v>
      </c>
      <c r="D129" s="380">
        <f t="shared" si="8"/>
        <v>0</v>
      </c>
      <c r="E129" s="381"/>
      <c r="F129" s="381"/>
      <c r="G129" s="381"/>
      <c r="H129" s="381"/>
      <c r="I129" s="381"/>
      <c r="J129" s="381"/>
      <c r="K129" s="381"/>
      <c r="L129" s="381"/>
      <c r="M129" s="62"/>
      <c r="N129" s="82"/>
      <c r="O129" s="82"/>
      <c r="P129" s="394"/>
      <c r="Q129" s="395"/>
      <c r="R129" s="395"/>
      <c r="T129" s="82"/>
    </row>
    <row r="130" spans="1:20" ht="15.75" customHeight="1">
      <c r="A130" s="48">
        <v>10</v>
      </c>
      <c r="B130" s="382" t="s">
        <v>106</v>
      </c>
      <c r="C130" s="379">
        <f>'CHI KHAC'!C16</f>
        <v>30000000</v>
      </c>
      <c r="D130" s="380">
        <f t="shared" si="8"/>
        <v>0</v>
      </c>
      <c r="E130" s="381"/>
      <c r="F130" s="381"/>
      <c r="G130" s="381"/>
      <c r="H130" s="381"/>
      <c r="I130" s="381"/>
      <c r="J130" s="381"/>
      <c r="K130" s="381"/>
      <c r="L130" s="381"/>
      <c r="M130" s="428"/>
      <c r="N130" s="82"/>
      <c r="O130" s="82"/>
      <c r="P130" s="82"/>
      <c r="T130" s="82"/>
    </row>
    <row r="131" spans="1:20" ht="15.75">
      <c r="A131" s="48"/>
      <c r="B131" s="368"/>
      <c r="C131" s="397"/>
      <c r="D131" s="397"/>
      <c r="E131" s="398"/>
      <c r="F131" s="370"/>
      <c r="G131" s="370"/>
      <c r="H131" s="370"/>
      <c r="I131" s="370"/>
      <c r="J131" s="370"/>
      <c r="K131" s="370"/>
      <c r="L131" s="370"/>
      <c r="M131" s="429"/>
      <c r="N131" s="82"/>
      <c r="O131" s="82"/>
      <c r="P131" s="82"/>
      <c r="T131" s="82"/>
    </row>
    <row r="132" spans="1:20" ht="15.75">
      <c r="A132" s="374" t="s">
        <v>107</v>
      </c>
      <c r="B132" s="375" t="s">
        <v>108</v>
      </c>
      <c r="C132" s="376">
        <f t="shared" ref="C132:L132" si="9">C6-C120</f>
        <v>-20780145603</v>
      </c>
      <c r="D132" s="376">
        <f t="shared" si="9"/>
        <v>0</v>
      </c>
      <c r="E132" s="376">
        <f t="shared" si="9"/>
        <v>-380159495</v>
      </c>
      <c r="F132" s="376">
        <f t="shared" si="9"/>
        <v>0</v>
      </c>
      <c r="G132" s="376">
        <f t="shared" si="9"/>
        <v>-17216164537</v>
      </c>
      <c r="H132" s="376">
        <f t="shared" si="9"/>
        <v>0</v>
      </c>
      <c r="I132" s="376">
        <f t="shared" si="9"/>
        <v>0</v>
      </c>
      <c r="J132" s="376">
        <f t="shared" si="9"/>
        <v>0</v>
      </c>
      <c r="K132" s="376">
        <f t="shared" si="9"/>
        <v>-3153821571</v>
      </c>
      <c r="L132" s="376">
        <f t="shared" si="9"/>
        <v>0</v>
      </c>
      <c r="M132" s="390"/>
      <c r="N132" s="82"/>
      <c r="O132" s="82"/>
      <c r="P132" s="82"/>
      <c r="T132" s="82"/>
    </row>
    <row r="133" spans="1:20" ht="15.75">
      <c r="A133" s="374" t="s">
        <v>109</v>
      </c>
      <c r="B133" s="375" t="s">
        <v>110</v>
      </c>
      <c r="C133" s="376">
        <v>1794592391</v>
      </c>
      <c r="D133" s="376">
        <f>C150</f>
        <v>1794592391</v>
      </c>
      <c r="E133" s="376">
        <f>C150</f>
        <v>1794592391</v>
      </c>
      <c r="F133" s="376">
        <f>C150</f>
        <v>1794592391</v>
      </c>
      <c r="G133" s="376">
        <f>+E138</f>
        <v>1414432896</v>
      </c>
      <c r="H133" s="376">
        <f>F138</f>
        <v>1794592391</v>
      </c>
      <c r="I133" s="376">
        <f>G138</f>
        <v>-15801731641</v>
      </c>
      <c r="J133" s="376">
        <f>H138</f>
        <v>1794592391</v>
      </c>
      <c r="K133" s="376">
        <f>I138</f>
        <v>-15801731641</v>
      </c>
      <c r="L133" s="376">
        <f>J138</f>
        <v>1794592391</v>
      </c>
      <c r="M133" s="390"/>
      <c r="N133" s="82"/>
      <c r="O133" s="79"/>
      <c r="P133" s="82"/>
      <c r="T133" s="82"/>
    </row>
    <row r="134" spans="1:20" ht="15.75">
      <c r="A134" s="374" t="s">
        <v>111</v>
      </c>
      <c r="B134" s="375" t="s">
        <v>112</v>
      </c>
      <c r="C134" s="376">
        <f t="shared" ref="C134:L134" si="10">C135+C136</f>
        <v>0</v>
      </c>
      <c r="D134" s="376">
        <f t="shared" si="10"/>
        <v>0</v>
      </c>
      <c r="E134" s="376">
        <f t="shared" si="10"/>
        <v>0</v>
      </c>
      <c r="F134" s="376">
        <f t="shared" si="10"/>
        <v>0</v>
      </c>
      <c r="G134" s="376">
        <f t="shared" si="10"/>
        <v>0</v>
      </c>
      <c r="H134" s="376">
        <f t="shared" si="10"/>
        <v>0</v>
      </c>
      <c r="I134" s="376">
        <f t="shared" si="10"/>
        <v>0</v>
      </c>
      <c r="J134" s="376">
        <f t="shared" si="10"/>
        <v>0</v>
      </c>
      <c r="K134" s="376">
        <f t="shared" si="10"/>
        <v>0</v>
      </c>
      <c r="L134" s="376">
        <f t="shared" si="10"/>
        <v>0</v>
      </c>
      <c r="M134" s="390"/>
      <c r="N134" s="82"/>
      <c r="O134" s="82"/>
      <c r="P134" s="82"/>
      <c r="Q134" s="82"/>
      <c r="T134" s="82"/>
    </row>
    <row r="135" spans="1:20" ht="15.75">
      <c r="A135" s="399"/>
      <c r="B135" s="400" t="s">
        <v>113</v>
      </c>
      <c r="C135" s="401">
        <f t="shared" ref="C135:D137" si="11">E135+G135+I135+K135</f>
        <v>0</v>
      </c>
      <c r="D135" s="401">
        <f t="shared" si="11"/>
        <v>0</v>
      </c>
      <c r="E135" s="401"/>
      <c r="F135" s="401"/>
      <c r="G135" s="401"/>
      <c r="H135" s="401"/>
      <c r="I135" s="401"/>
      <c r="J135" s="401"/>
      <c r="K135" s="401"/>
      <c r="L135" s="401"/>
      <c r="M135" s="430"/>
      <c r="N135" s="431"/>
      <c r="O135" s="431"/>
      <c r="P135" s="431"/>
      <c r="Q135" s="431"/>
      <c r="T135" s="431"/>
    </row>
    <row r="136" spans="1:20" ht="15.75">
      <c r="A136" s="399"/>
      <c r="B136" s="400" t="s">
        <v>114</v>
      </c>
      <c r="C136" s="401">
        <f t="shared" si="11"/>
        <v>0</v>
      </c>
      <c r="D136" s="401">
        <f t="shared" si="11"/>
        <v>0</v>
      </c>
      <c r="E136" s="401"/>
      <c r="F136" s="401"/>
      <c r="G136" s="401"/>
      <c r="H136" s="401"/>
      <c r="I136" s="401"/>
      <c r="J136" s="401"/>
      <c r="K136" s="401"/>
      <c r="L136" s="401"/>
      <c r="M136" s="430"/>
      <c r="N136" s="431"/>
      <c r="O136" s="431"/>
      <c r="P136" s="431"/>
      <c r="Q136" s="431"/>
      <c r="T136" s="431"/>
    </row>
    <row r="137" spans="1:20" ht="15.75">
      <c r="A137" s="374" t="s">
        <v>115</v>
      </c>
      <c r="B137" s="375" t="s">
        <v>116</v>
      </c>
      <c r="C137" s="401">
        <f t="shared" si="11"/>
        <v>0</v>
      </c>
      <c r="D137" s="401">
        <f t="shared" si="11"/>
        <v>0</v>
      </c>
      <c r="E137" s="376"/>
      <c r="F137" s="376"/>
      <c r="G137" s="376"/>
      <c r="H137" s="376"/>
      <c r="I137" s="376"/>
      <c r="J137" s="376"/>
      <c r="K137" s="376"/>
      <c r="L137" s="376"/>
      <c r="M137" s="390"/>
      <c r="N137" s="82"/>
      <c r="O137" s="82"/>
      <c r="P137" s="82"/>
      <c r="Q137" s="395"/>
      <c r="T137" s="82"/>
    </row>
    <row r="138" spans="1:20" ht="15.75">
      <c r="A138" s="402" t="s">
        <v>117</v>
      </c>
      <c r="B138" s="403" t="s">
        <v>118</v>
      </c>
      <c r="C138" s="404">
        <f>+C132+C133+C134-C137</f>
        <v>-18985553212</v>
      </c>
      <c r="D138" s="405">
        <f t="shared" ref="D138:M138" si="12">+D132+D133+D134-D137</f>
        <v>1794592391</v>
      </c>
      <c r="E138" s="404">
        <f t="shared" si="12"/>
        <v>1414432896</v>
      </c>
      <c r="F138" s="405">
        <f t="shared" si="12"/>
        <v>1794592391</v>
      </c>
      <c r="G138" s="404">
        <f t="shared" si="12"/>
        <v>-15801731641</v>
      </c>
      <c r="H138" s="405">
        <f t="shared" si="12"/>
        <v>1794592391</v>
      </c>
      <c r="I138" s="404">
        <f t="shared" si="12"/>
        <v>-15801731641</v>
      </c>
      <c r="J138" s="405">
        <f t="shared" si="12"/>
        <v>1794592391</v>
      </c>
      <c r="K138" s="404">
        <f t="shared" si="12"/>
        <v>-18955553212</v>
      </c>
      <c r="L138" s="405">
        <f t="shared" si="12"/>
        <v>1794592391</v>
      </c>
      <c r="M138" s="432">
        <f t="shared" si="12"/>
        <v>0</v>
      </c>
      <c r="N138" s="82"/>
      <c r="O138" s="82"/>
      <c r="P138" s="82"/>
      <c r="T138" s="82"/>
    </row>
    <row r="139" spans="1:20" ht="15.75">
      <c r="G139" s="395"/>
      <c r="H139" s="395"/>
      <c r="N139" s="67">
        <f>SUM(N8:N138)</f>
        <v>0</v>
      </c>
    </row>
    <row r="140" spans="1:20" ht="31.5" hidden="1">
      <c r="B140" s="81" t="s">
        <v>119</v>
      </c>
      <c r="C140" s="406" t="s">
        <v>120</v>
      </c>
      <c r="D140" s="407" t="s">
        <v>121</v>
      </c>
      <c r="E140" s="79"/>
      <c r="F140" s="407" t="s">
        <v>122</v>
      </c>
      <c r="G140" s="408"/>
      <c r="H140" s="407" t="s">
        <v>123</v>
      </c>
      <c r="J140" s="407" t="s">
        <v>124</v>
      </c>
      <c r="L140" s="407" t="s">
        <v>125</v>
      </c>
    </row>
    <row r="141" spans="1:20" ht="15.75" hidden="1">
      <c r="B141" s="408" t="s">
        <v>126</v>
      </c>
      <c r="C141" s="392">
        <v>59977638</v>
      </c>
      <c r="D141" s="392">
        <f>625684243-1057000-5000000-2897400-46143974+1257250-400000000-20635500+1500000-24000000-7000000-25418000-15500000-3453846-11200000-66195535+100000000-3362600-35000000-1600000</f>
        <v>59977638</v>
      </c>
      <c r="E141" s="82">
        <f>+D141+M141</f>
        <v>495177638</v>
      </c>
      <c r="F141" s="392">
        <v>59977638</v>
      </c>
      <c r="G141" s="409"/>
      <c r="H141" s="392"/>
      <c r="I141" s="82"/>
      <c r="J141" s="392"/>
      <c r="K141" s="82"/>
      <c r="L141" s="392"/>
      <c r="M141" s="82">
        <f>400000000+24000000+11200000</f>
        <v>435200000</v>
      </c>
      <c r="N141" s="67">
        <f>+D141+M141</f>
        <v>495177638</v>
      </c>
      <c r="O141" s="53">
        <v>400000000</v>
      </c>
    </row>
    <row r="142" spans="1:20" ht="15.75" hidden="1">
      <c r="B142" s="408" t="s">
        <v>127</v>
      </c>
      <c r="C142" s="410">
        <v>48131855</v>
      </c>
      <c r="D142" s="410">
        <v>48131855</v>
      </c>
      <c r="E142" s="82"/>
      <c r="F142" s="410">
        <v>48131855</v>
      </c>
      <c r="G142" s="409"/>
      <c r="H142" s="410"/>
      <c r="I142" s="82"/>
      <c r="J142" s="410"/>
      <c r="K142" s="82"/>
      <c r="L142" s="410"/>
      <c r="M142" s="395"/>
      <c r="O142" s="53">
        <v>24000000</v>
      </c>
    </row>
    <row r="143" spans="1:20" ht="15.75" hidden="1">
      <c r="B143" s="408" t="s">
        <v>128</v>
      </c>
      <c r="C143" s="392">
        <v>7905979</v>
      </c>
      <c r="D143" s="392">
        <v>7905979</v>
      </c>
      <c r="E143" s="82"/>
      <c r="F143" s="392">
        <v>7905979</v>
      </c>
      <c r="G143" s="409"/>
      <c r="H143" s="392"/>
      <c r="I143" s="82"/>
      <c r="J143" s="392"/>
      <c r="K143" s="82"/>
      <c r="L143" s="392"/>
      <c r="O143" s="53">
        <v>11200000</v>
      </c>
    </row>
    <row r="144" spans="1:20" ht="15.75" hidden="1">
      <c r="B144" s="408" t="s">
        <v>129</v>
      </c>
      <c r="C144" s="392">
        <v>882241520</v>
      </c>
      <c r="D144" s="392">
        <v>882241520</v>
      </c>
      <c r="E144" s="82"/>
      <c r="F144" s="392">
        <v>882241520</v>
      </c>
      <c r="G144" s="409"/>
      <c r="H144" s="392"/>
      <c r="I144" s="82"/>
      <c r="J144" s="392"/>
      <c r="K144" s="82"/>
      <c r="L144" s="392"/>
    </row>
    <row r="145" spans="1:20" ht="15.75" hidden="1">
      <c r="B145" s="408" t="s">
        <v>130</v>
      </c>
      <c r="C145" s="392">
        <v>1286718</v>
      </c>
      <c r="D145" s="392">
        <v>1286718</v>
      </c>
      <c r="E145" s="82"/>
      <c r="F145" s="392">
        <v>1286718</v>
      </c>
      <c r="G145" s="409"/>
      <c r="H145" s="392"/>
      <c r="I145" s="82"/>
      <c r="J145" s="392"/>
      <c r="K145" s="82"/>
      <c r="L145" s="392"/>
    </row>
    <row r="146" spans="1:20" ht="15.75" hidden="1">
      <c r="B146" s="408" t="s">
        <v>131</v>
      </c>
      <c r="C146" s="392">
        <v>280282</v>
      </c>
      <c r="D146" s="392">
        <v>280282</v>
      </c>
      <c r="E146" s="82"/>
      <c r="F146" s="392">
        <v>280282</v>
      </c>
      <c r="G146" s="409"/>
      <c r="H146" s="392"/>
      <c r="I146" s="82"/>
      <c r="J146" s="392"/>
      <c r="K146" s="82"/>
      <c r="L146" s="392"/>
    </row>
    <row r="147" spans="1:20" ht="15.75" hidden="1">
      <c r="B147" s="408" t="s">
        <v>132</v>
      </c>
      <c r="C147" s="392">
        <v>395208108</v>
      </c>
      <c r="D147" s="392">
        <v>395208108</v>
      </c>
      <c r="E147" s="82"/>
      <c r="F147" s="392">
        <v>395208108</v>
      </c>
      <c r="G147" s="409"/>
      <c r="H147" s="392"/>
      <c r="I147" s="82"/>
      <c r="J147" s="392"/>
      <c r="K147" s="82"/>
      <c r="L147" s="392"/>
      <c r="M147" s="395"/>
    </row>
    <row r="148" spans="1:20" ht="15.75" hidden="1">
      <c r="B148" s="408" t="s">
        <v>133</v>
      </c>
      <c r="C148" s="392">
        <v>12317366</v>
      </c>
      <c r="D148" s="392">
        <v>12317366</v>
      </c>
      <c r="E148" s="82"/>
      <c r="F148" s="392">
        <v>12317366</v>
      </c>
      <c r="G148" s="409"/>
      <c r="H148" s="392"/>
      <c r="I148" s="82"/>
      <c r="J148" s="392"/>
      <c r="K148" s="82"/>
      <c r="L148" s="392"/>
    </row>
    <row r="149" spans="1:20" ht="15.75" hidden="1">
      <c r="B149" s="408" t="s">
        <v>134</v>
      </c>
      <c r="C149" s="392">
        <v>387242925</v>
      </c>
      <c r="D149" s="392">
        <v>387242925</v>
      </c>
      <c r="E149" s="82"/>
      <c r="F149" s="392">
        <v>387242925</v>
      </c>
      <c r="G149" s="409"/>
      <c r="H149" s="392"/>
      <c r="I149" s="82"/>
      <c r="J149" s="392"/>
      <c r="K149" s="80"/>
      <c r="L149" s="392"/>
    </row>
    <row r="150" spans="1:20" ht="15.75" hidden="1">
      <c r="B150" s="411" t="s">
        <v>135</v>
      </c>
      <c r="C150" s="79">
        <f>SUM(C141:C149)</f>
        <v>1794592391</v>
      </c>
      <c r="D150" s="394">
        <f>SUM(D141:D149)</f>
        <v>1794592391</v>
      </c>
      <c r="E150" s="412"/>
      <c r="F150" s="394">
        <f>SUM(F141:F149)</f>
        <v>1794592391</v>
      </c>
      <c r="G150" s="394"/>
      <c r="H150" s="394">
        <f>SUM(H141:H149)</f>
        <v>0</v>
      </c>
      <c r="I150" s="394"/>
      <c r="J150" s="394">
        <f>SUM(J141:J149)</f>
        <v>0</v>
      </c>
      <c r="K150" s="433"/>
      <c r="L150" s="394">
        <f>SUM(L141:L149)</f>
        <v>0</v>
      </c>
    </row>
    <row r="151" spans="1:20" ht="15.75" hidden="1">
      <c r="A151" s="74"/>
      <c r="B151" s="413" t="s">
        <v>136</v>
      </c>
      <c r="C151" s="394"/>
      <c r="D151" s="414">
        <f>+D138-D150</f>
        <v>0</v>
      </c>
      <c r="E151" s="415"/>
      <c r="F151" s="414">
        <f>+F138-F150</f>
        <v>0</v>
      </c>
      <c r="G151" s="414"/>
      <c r="H151" s="414">
        <f>+H138-H150</f>
        <v>1794592391</v>
      </c>
      <c r="I151" s="434"/>
      <c r="J151" s="414">
        <f>+J138-J150</f>
        <v>1794592391</v>
      </c>
      <c r="K151" s="435"/>
      <c r="L151" s="414">
        <f>+L138-L150</f>
        <v>1794592391</v>
      </c>
      <c r="M151" s="436"/>
      <c r="N151" s="63"/>
      <c r="O151" s="63"/>
      <c r="P151" s="63"/>
      <c r="T151" s="63"/>
    </row>
    <row r="152" spans="1:20" ht="15.75" hidden="1">
      <c r="D152" s="416">
        <f>D150+M141</f>
        <v>2229792391</v>
      </c>
      <c r="E152" s="417"/>
      <c r="F152" s="395"/>
      <c r="G152" s="395"/>
      <c r="H152" s="418"/>
      <c r="K152" s="80"/>
      <c r="L152" s="395"/>
      <c r="M152" s="395"/>
    </row>
    <row r="153" spans="1:20" ht="15.6" hidden="1" customHeight="1">
      <c r="B153" s="419" t="s">
        <v>137</v>
      </c>
      <c r="C153" s="621" t="s">
        <v>138</v>
      </c>
      <c r="D153" s="621"/>
      <c r="E153" s="412"/>
      <c r="F153" s="395"/>
      <c r="H153" s="395"/>
      <c r="I153" s="395"/>
      <c r="J153" s="395"/>
      <c r="K153" s="80"/>
      <c r="L153" s="395"/>
    </row>
    <row r="154" spans="1:20" ht="15.75" hidden="1">
      <c r="B154" s="419"/>
      <c r="C154" s="406" t="s">
        <v>139</v>
      </c>
      <c r="D154" s="407" t="s">
        <v>140</v>
      </c>
      <c r="E154" s="420" t="s">
        <v>141</v>
      </c>
      <c r="F154" s="421" t="s">
        <v>142</v>
      </c>
      <c r="G154" s="421" t="s">
        <v>143</v>
      </c>
      <c r="H154" s="421" t="s">
        <v>144</v>
      </c>
      <c r="J154" s="421"/>
      <c r="K154" s="437"/>
      <c r="L154" s="82"/>
    </row>
    <row r="155" spans="1:20" ht="15.75" hidden="1">
      <c r="B155" s="408" t="s">
        <v>145</v>
      </c>
      <c r="C155" s="79">
        <v>0</v>
      </c>
      <c r="D155" s="79">
        <f>SUM(E155:H155)</f>
        <v>0</v>
      </c>
      <c r="E155" s="422"/>
      <c r="F155" s="422"/>
      <c r="G155" s="423"/>
      <c r="H155" s="423"/>
      <c r="J155" s="423"/>
      <c r="K155" s="423"/>
      <c r="L155" s="82"/>
    </row>
    <row r="156" spans="1:20" ht="15.75" hidden="1">
      <c r="B156" s="408" t="s">
        <v>146</v>
      </c>
      <c r="C156" s="79">
        <v>9000000000</v>
      </c>
      <c r="D156" s="79">
        <f>SUM(E156:H156)</f>
        <v>9000000000</v>
      </c>
      <c r="E156" s="422">
        <v>7000000000</v>
      </c>
      <c r="F156" s="423">
        <v>0</v>
      </c>
      <c r="G156" s="423">
        <v>2000000000</v>
      </c>
      <c r="H156" s="423"/>
      <c r="J156" s="423"/>
      <c r="K156" s="423"/>
      <c r="L156" s="82"/>
    </row>
    <row r="157" spans="1:20" ht="15.75" hidden="1">
      <c r="B157" s="424" t="s">
        <v>147</v>
      </c>
      <c r="C157" s="79">
        <v>29900884175</v>
      </c>
      <c r="D157" s="79">
        <f>SUM(E157:H157)</f>
        <v>29900884175</v>
      </c>
      <c r="E157" s="422">
        <v>10319768741</v>
      </c>
      <c r="F157" s="422">
        <v>4024918238</v>
      </c>
      <c r="G157" s="423">
        <v>2731633670</v>
      </c>
      <c r="H157" s="423">
        <v>12824563526</v>
      </c>
      <c r="J157" s="423"/>
      <c r="K157" s="423"/>
      <c r="L157" s="82"/>
    </row>
    <row r="158" spans="1:20" ht="15.75" hidden="1">
      <c r="B158" s="408" t="s">
        <v>148</v>
      </c>
      <c r="D158" s="79">
        <f>SUM(E158:H158)</f>
        <v>0</v>
      </c>
      <c r="E158" s="422"/>
      <c r="F158" s="423"/>
      <c r="G158" s="423"/>
      <c r="H158" s="423"/>
      <c r="J158" s="423"/>
      <c r="K158" s="423"/>
    </row>
    <row r="159" spans="1:20" ht="15.75" hidden="1">
      <c r="D159" s="82"/>
      <c r="E159" s="412"/>
      <c r="F159" s="395"/>
      <c r="M159" s="395"/>
    </row>
    <row r="160" spans="1:20" ht="15.75" hidden="1">
      <c r="A160" s="425"/>
      <c r="C160" s="79"/>
      <c r="D160" s="82">
        <f>N139</f>
        <v>0</v>
      </c>
      <c r="E160" s="79"/>
      <c r="F160" s="82"/>
      <c r="G160" s="82"/>
      <c r="H160" s="82"/>
      <c r="I160" s="82"/>
      <c r="J160" s="82"/>
      <c r="K160" s="82"/>
      <c r="L160" s="82"/>
      <c r="M160" s="82"/>
    </row>
    <row r="161" spans="1:13" ht="15.75" hidden="1">
      <c r="A161" s="425"/>
      <c r="C161" s="79"/>
      <c r="D161" s="82" t="e">
        <f>NCC!#REF!</f>
        <v>#REF!</v>
      </c>
      <c r="E161" s="79"/>
      <c r="F161" s="82"/>
      <c r="G161" s="82"/>
      <c r="H161" s="82"/>
      <c r="I161" s="82"/>
      <c r="J161" s="82"/>
      <c r="K161" s="82"/>
      <c r="L161" s="82"/>
      <c r="M161" s="82"/>
    </row>
    <row r="162" spans="1:13" ht="15.75" hidden="1">
      <c r="A162" s="425"/>
      <c r="C162" s="79"/>
      <c r="D162" s="82" t="e">
        <f>#REF!</f>
        <v>#REF!</v>
      </c>
      <c r="E162" s="79"/>
      <c r="F162" s="82"/>
      <c r="G162" s="82"/>
      <c r="H162" s="82"/>
      <c r="I162" s="82"/>
      <c r="J162" s="82"/>
      <c r="K162" s="82"/>
      <c r="L162" s="82"/>
      <c r="M162" s="82"/>
    </row>
    <row r="163" spans="1:13" ht="15.75" hidden="1">
      <c r="A163" s="425"/>
      <c r="C163" s="79"/>
      <c r="D163" s="82">
        <f>CTP!M43</f>
        <v>0</v>
      </c>
      <c r="E163" s="79"/>
      <c r="F163" s="426"/>
      <c r="G163" s="82"/>
      <c r="H163" s="82"/>
      <c r="I163" s="82"/>
      <c r="J163" s="82"/>
      <c r="K163" s="82"/>
      <c r="L163" s="82"/>
      <c r="M163" s="82"/>
    </row>
    <row r="164" spans="1:13" ht="15.75" hidden="1">
      <c r="A164" s="425"/>
      <c r="C164" s="79"/>
      <c r="D164" s="82">
        <f>'CHI KHAC'!I16</f>
        <v>0</v>
      </c>
      <c r="E164" s="79"/>
      <c r="F164" s="82"/>
      <c r="G164" s="82"/>
      <c r="H164" s="82"/>
      <c r="I164" s="82"/>
      <c r="J164" s="82"/>
      <c r="K164" s="82"/>
      <c r="L164" s="82"/>
      <c r="M164" s="82"/>
    </row>
    <row r="165" spans="1:13" ht="15.75" hidden="1">
      <c r="A165" s="425"/>
      <c r="C165" s="79"/>
      <c r="D165" s="79"/>
      <c r="E165" s="79"/>
      <c r="F165" s="82"/>
      <c r="G165" s="82"/>
      <c r="H165" s="82"/>
      <c r="I165" s="82"/>
      <c r="J165" s="82"/>
      <c r="K165" s="82"/>
      <c r="L165" s="82"/>
      <c r="M165" s="82"/>
    </row>
    <row r="166" spans="1:13" ht="15.75" hidden="1">
      <c r="A166" s="425"/>
      <c r="C166" s="79"/>
      <c r="D166" s="79"/>
      <c r="E166" s="79"/>
      <c r="F166" s="427"/>
      <c r="G166" s="82"/>
      <c r="H166" s="82"/>
      <c r="I166" s="82"/>
      <c r="J166" s="82"/>
      <c r="K166" s="82"/>
      <c r="L166" s="82"/>
      <c r="M166" s="82"/>
    </row>
    <row r="167" spans="1:13" ht="15.75" hidden="1">
      <c r="A167" s="425"/>
      <c r="C167" s="79"/>
      <c r="D167" s="394" t="e">
        <f>SUM(D160:D166)</f>
        <v>#REF!</v>
      </c>
      <c r="E167" s="79"/>
      <c r="F167" s="82"/>
      <c r="G167" s="82"/>
      <c r="H167" s="82"/>
      <c r="I167" s="82"/>
      <c r="J167" s="82"/>
      <c r="K167" s="82"/>
      <c r="L167" s="82"/>
      <c r="M167" s="82"/>
    </row>
    <row r="168" spans="1:13" ht="15.75" hidden="1">
      <c r="A168" s="425"/>
      <c r="C168" s="79"/>
      <c r="D168" s="79"/>
      <c r="E168" s="79"/>
      <c r="F168" s="82"/>
      <c r="G168" s="82"/>
      <c r="H168" s="82"/>
      <c r="I168" s="82"/>
      <c r="J168" s="82"/>
      <c r="K168" s="82"/>
      <c r="L168" s="82"/>
      <c r="M168" s="82"/>
    </row>
    <row r="169" spans="1:13" ht="15.75">
      <c r="A169" s="425"/>
      <c r="C169" s="79"/>
      <c r="D169" s="79"/>
      <c r="E169" s="79"/>
      <c r="F169" s="82"/>
      <c r="G169" s="82"/>
      <c r="H169" s="82"/>
      <c r="I169" s="82"/>
      <c r="J169" s="82"/>
      <c r="K169" s="82"/>
      <c r="L169" s="82"/>
      <c r="M169" s="82"/>
    </row>
    <row r="170" spans="1:13" ht="15.75">
      <c r="A170" s="425"/>
      <c r="C170" s="79"/>
      <c r="D170" s="79"/>
      <c r="E170" s="79"/>
      <c r="F170" s="82"/>
      <c r="G170" s="82"/>
      <c r="H170" s="82"/>
      <c r="I170" s="82"/>
      <c r="J170" s="82"/>
      <c r="K170" s="82"/>
      <c r="L170" s="82"/>
      <c r="M170" s="82"/>
    </row>
    <row r="171" spans="1:13" ht="15.75">
      <c r="A171" s="425"/>
      <c r="C171" s="79"/>
      <c r="D171" s="79"/>
      <c r="E171" s="79"/>
      <c r="F171" s="82"/>
      <c r="G171" s="82"/>
      <c r="H171" s="82"/>
      <c r="I171" s="82"/>
      <c r="J171" s="82"/>
      <c r="K171" s="82"/>
      <c r="L171" s="82"/>
      <c r="M171" s="82"/>
    </row>
    <row r="172" spans="1:13" ht="15.75">
      <c r="A172" s="425"/>
      <c r="C172" s="79"/>
      <c r="D172" s="79"/>
      <c r="E172" s="79"/>
      <c r="F172" s="82"/>
      <c r="G172" s="82"/>
      <c r="H172" s="82"/>
      <c r="I172" s="82"/>
      <c r="J172" s="82"/>
      <c r="K172" s="82"/>
      <c r="L172" s="82"/>
      <c r="M172" s="82"/>
    </row>
    <row r="173" spans="1:13" ht="15.75">
      <c r="A173" s="425"/>
      <c r="C173" s="79"/>
      <c r="D173" s="79"/>
      <c r="E173" s="79"/>
      <c r="F173" s="82"/>
      <c r="G173" s="82"/>
      <c r="H173" s="82"/>
      <c r="I173" s="82"/>
      <c r="J173" s="82"/>
      <c r="K173" s="82"/>
      <c r="L173" s="82"/>
      <c r="M173" s="82"/>
    </row>
    <row r="174" spans="1:13" ht="15.75">
      <c r="A174" s="425"/>
      <c r="C174" s="79"/>
      <c r="D174" s="79"/>
      <c r="E174" s="79"/>
      <c r="F174" s="82"/>
      <c r="G174" s="82"/>
      <c r="H174" s="82"/>
      <c r="I174" s="82"/>
      <c r="J174" s="82"/>
      <c r="K174" s="82"/>
      <c r="L174" s="82"/>
      <c r="M174" s="82"/>
    </row>
    <row r="175" spans="1:13" ht="15.75">
      <c r="A175" s="425"/>
      <c r="C175" s="79"/>
      <c r="D175" s="79"/>
      <c r="E175" s="79"/>
      <c r="F175" s="82"/>
      <c r="G175" s="82"/>
      <c r="H175" s="82"/>
      <c r="I175" s="82"/>
      <c r="J175" s="82"/>
      <c r="K175" s="82"/>
      <c r="L175" s="82"/>
      <c r="M175" s="82"/>
    </row>
    <row r="176" spans="1:13" ht="15.75">
      <c r="A176" s="425"/>
      <c r="C176" s="79"/>
      <c r="D176" s="79"/>
      <c r="E176" s="79"/>
      <c r="F176" s="82"/>
      <c r="G176" s="82"/>
      <c r="H176" s="82"/>
      <c r="I176" s="82"/>
      <c r="J176" s="82"/>
      <c r="K176" s="82"/>
      <c r="L176" s="82"/>
      <c r="M176" s="82"/>
    </row>
    <row r="177" spans="1:13" ht="15.75">
      <c r="A177" s="425"/>
      <c r="C177" s="79"/>
      <c r="D177" s="79"/>
      <c r="E177" s="79"/>
      <c r="F177" s="82"/>
      <c r="G177" s="82"/>
      <c r="H177" s="82"/>
      <c r="I177" s="82"/>
      <c r="J177" s="82"/>
      <c r="K177" s="82"/>
      <c r="L177" s="82"/>
      <c r="M177" s="82"/>
    </row>
    <row r="178" spans="1:13" ht="15.75">
      <c r="A178" s="425"/>
      <c r="C178" s="79"/>
      <c r="D178" s="79"/>
      <c r="E178" s="79"/>
      <c r="F178" s="82"/>
      <c r="G178" s="82"/>
      <c r="H178" s="82"/>
      <c r="I178" s="82"/>
      <c r="J178" s="82"/>
      <c r="K178" s="82"/>
      <c r="L178" s="82"/>
      <c r="M178" s="82"/>
    </row>
    <row r="179" spans="1:13" ht="15.75">
      <c r="A179" s="425"/>
      <c r="C179" s="79"/>
      <c r="D179" s="79"/>
      <c r="E179" s="79"/>
      <c r="F179" s="82"/>
      <c r="G179" s="82"/>
      <c r="H179" s="82"/>
      <c r="I179" s="82"/>
      <c r="J179" s="82"/>
      <c r="K179" s="82"/>
      <c r="L179" s="82"/>
      <c r="M179" s="82"/>
    </row>
    <row r="180" spans="1:13" ht="15.75">
      <c r="A180" s="425"/>
      <c r="C180" s="79"/>
      <c r="D180" s="79"/>
      <c r="E180" s="79"/>
      <c r="F180" s="82"/>
      <c r="G180" s="82"/>
      <c r="H180" s="82"/>
      <c r="I180" s="82"/>
      <c r="J180" s="82"/>
      <c r="K180" s="82"/>
      <c r="L180" s="82"/>
      <c r="M180" s="82"/>
    </row>
    <row r="181" spans="1:13" ht="15.75">
      <c r="A181" s="425"/>
      <c r="C181" s="79"/>
      <c r="D181" s="79"/>
      <c r="E181" s="79"/>
      <c r="F181" s="82"/>
      <c r="G181" s="82"/>
      <c r="H181" s="82"/>
      <c r="I181" s="82"/>
      <c r="J181" s="82"/>
      <c r="K181" s="82"/>
      <c r="L181" s="82"/>
      <c r="M181" s="82"/>
    </row>
    <row r="182" spans="1:13" ht="15.75">
      <c r="A182" s="425"/>
      <c r="C182" s="79"/>
      <c r="D182" s="79"/>
      <c r="E182" s="79"/>
      <c r="F182" s="82"/>
      <c r="G182" s="82"/>
      <c r="H182" s="82"/>
      <c r="I182" s="82"/>
      <c r="J182" s="82"/>
      <c r="K182" s="82"/>
      <c r="L182" s="82"/>
      <c r="M182" s="82"/>
    </row>
    <row r="183" spans="1:13" ht="15.75">
      <c r="A183" s="425"/>
      <c r="C183" s="79"/>
      <c r="D183" s="79"/>
      <c r="E183" s="79"/>
      <c r="F183" s="82"/>
      <c r="G183" s="82"/>
      <c r="H183" s="82"/>
      <c r="I183" s="82"/>
      <c r="J183" s="82"/>
      <c r="K183" s="82"/>
      <c r="L183" s="82"/>
      <c r="M183" s="82"/>
    </row>
    <row r="184" spans="1:13" ht="15.75">
      <c r="A184" s="425"/>
      <c r="C184" s="79"/>
      <c r="D184" s="79"/>
      <c r="E184" s="79"/>
      <c r="F184" s="82"/>
      <c r="G184" s="82"/>
      <c r="H184" s="82"/>
      <c r="I184" s="82"/>
      <c r="J184" s="82"/>
      <c r="K184" s="82"/>
      <c r="L184" s="82"/>
      <c r="M184" s="82"/>
    </row>
    <row r="185" spans="1:13" ht="15.75">
      <c r="A185" s="425"/>
      <c r="C185" s="79"/>
      <c r="D185" s="79"/>
      <c r="E185" s="79"/>
      <c r="F185" s="82"/>
      <c r="G185" s="82"/>
      <c r="H185" s="82"/>
      <c r="I185" s="82"/>
      <c r="J185" s="82"/>
      <c r="K185" s="82"/>
      <c r="L185" s="82"/>
      <c r="M185" s="82"/>
    </row>
    <row r="186" spans="1:13" ht="15.75">
      <c r="A186" s="425"/>
      <c r="C186" s="79"/>
      <c r="D186" s="79"/>
      <c r="E186" s="79"/>
      <c r="F186" s="82"/>
      <c r="G186" s="82"/>
      <c r="H186" s="82"/>
      <c r="I186" s="82"/>
      <c r="J186" s="82"/>
      <c r="K186" s="82"/>
      <c r="L186" s="82"/>
      <c r="M186" s="82"/>
    </row>
    <row r="187" spans="1:13" ht="15.75">
      <c r="A187" s="425"/>
      <c r="C187" s="79"/>
      <c r="D187" s="79"/>
      <c r="E187" s="79"/>
      <c r="F187" s="82"/>
      <c r="G187" s="82"/>
      <c r="H187" s="82"/>
      <c r="I187" s="82"/>
      <c r="J187" s="82"/>
      <c r="K187" s="82"/>
      <c r="L187" s="82"/>
      <c r="M187" s="82"/>
    </row>
    <row r="188" spans="1:13" ht="15.75">
      <c r="A188" s="425"/>
      <c r="C188" s="79"/>
      <c r="D188" s="79"/>
      <c r="E188" s="79"/>
      <c r="F188" s="82"/>
      <c r="G188" s="82"/>
      <c r="H188" s="82"/>
      <c r="I188" s="82"/>
      <c r="J188" s="82"/>
      <c r="K188" s="82"/>
      <c r="L188" s="82"/>
      <c r="M188" s="82"/>
    </row>
    <row r="189" spans="1:13" ht="15.75">
      <c r="A189" s="425"/>
      <c r="C189" s="79"/>
      <c r="D189" s="79"/>
      <c r="E189" s="79"/>
      <c r="F189" s="82"/>
      <c r="G189" s="82"/>
      <c r="H189" s="82"/>
      <c r="I189" s="82"/>
      <c r="J189" s="82"/>
      <c r="K189" s="82"/>
      <c r="L189" s="82"/>
      <c r="M189" s="82"/>
    </row>
    <row r="190" spans="1:13" ht="15.75">
      <c r="A190" s="425"/>
      <c r="C190" s="79"/>
      <c r="D190" s="79"/>
      <c r="E190" s="79"/>
      <c r="F190" s="82"/>
      <c r="G190" s="82"/>
      <c r="H190" s="82"/>
      <c r="I190" s="82"/>
      <c r="J190" s="82"/>
      <c r="K190" s="82"/>
      <c r="L190" s="82"/>
      <c r="M190" s="82"/>
    </row>
    <row r="191" spans="1:13" ht="15.75">
      <c r="A191" s="425"/>
      <c r="C191" s="79"/>
      <c r="D191" s="79"/>
      <c r="E191" s="79"/>
      <c r="F191" s="82"/>
      <c r="G191" s="82"/>
      <c r="H191" s="82"/>
      <c r="I191" s="82"/>
      <c r="J191" s="82"/>
      <c r="K191" s="82"/>
      <c r="L191" s="82"/>
      <c r="M191" s="82"/>
    </row>
    <row r="192" spans="1:13" ht="15.75">
      <c r="A192" s="425"/>
      <c r="C192" s="79"/>
      <c r="D192" s="79"/>
      <c r="E192" s="79"/>
      <c r="F192" s="82"/>
      <c r="G192" s="82"/>
      <c r="H192" s="82"/>
      <c r="I192" s="82"/>
      <c r="J192" s="82"/>
      <c r="K192" s="82"/>
      <c r="L192" s="82"/>
      <c r="M192" s="82"/>
    </row>
    <row r="193" spans="1:13" ht="15.75">
      <c r="A193" s="425"/>
      <c r="C193" s="79"/>
      <c r="D193" s="79"/>
      <c r="E193" s="79"/>
      <c r="F193" s="82"/>
      <c r="G193" s="82"/>
      <c r="H193" s="82"/>
      <c r="I193" s="82"/>
      <c r="J193" s="82"/>
      <c r="K193" s="82"/>
      <c r="L193" s="82"/>
      <c r="M193" s="82"/>
    </row>
    <row r="194" spans="1:13" ht="15.75">
      <c r="A194" s="425"/>
      <c r="C194" s="79"/>
      <c r="D194" s="79"/>
      <c r="E194" s="79"/>
      <c r="F194" s="82"/>
      <c r="G194" s="82"/>
      <c r="H194" s="82"/>
      <c r="I194" s="82"/>
      <c r="J194" s="82"/>
      <c r="K194" s="82"/>
      <c r="L194" s="82"/>
      <c r="M194" s="82"/>
    </row>
    <row r="195" spans="1:13" ht="15.75">
      <c r="A195" s="425"/>
      <c r="C195" s="79"/>
      <c r="D195" s="79"/>
      <c r="E195" s="79"/>
      <c r="F195" s="82"/>
      <c r="G195" s="82"/>
      <c r="H195" s="82"/>
      <c r="I195" s="82"/>
      <c r="J195" s="82"/>
      <c r="K195" s="82"/>
      <c r="L195" s="82"/>
      <c r="M195" s="82"/>
    </row>
    <row r="196" spans="1:13" ht="15.75">
      <c r="A196" s="425"/>
      <c r="C196" s="79"/>
      <c r="D196" s="79"/>
      <c r="E196" s="79"/>
      <c r="F196" s="82"/>
      <c r="G196" s="82"/>
      <c r="H196" s="82"/>
      <c r="I196" s="82"/>
      <c r="J196" s="82"/>
      <c r="K196" s="82"/>
      <c r="L196" s="82"/>
      <c r="M196" s="82"/>
    </row>
    <row r="197" spans="1:13" ht="15.75">
      <c r="A197" s="425"/>
      <c r="C197" s="79"/>
      <c r="D197" s="79"/>
      <c r="E197" s="79"/>
      <c r="F197" s="82"/>
      <c r="G197" s="82"/>
      <c r="H197" s="82"/>
      <c r="I197" s="82"/>
      <c r="J197" s="82"/>
      <c r="K197" s="82"/>
      <c r="L197" s="82"/>
      <c r="M197" s="82"/>
    </row>
    <row r="198" spans="1:13" ht="15.75">
      <c r="A198" s="425"/>
      <c r="C198" s="79"/>
      <c r="D198" s="79"/>
      <c r="E198" s="79"/>
      <c r="F198" s="82"/>
      <c r="G198" s="82"/>
      <c r="H198" s="82"/>
      <c r="I198" s="82"/>
      <c r="J198" s="82"/>
      <c r="K198" s="82"/>
      <c r="L198" s="82"/>
      <c r="M198" s="82"/>
    </row>
    <row r="199" spans="1:13" ht="15.75">
      <c r="A199" s="425"/>
      <c r="C199" s="79"/>
      <c r="D199" s="79"/>
      <c r="E199" s="79"/>
      <c r="F199" s="82"/>
      <c r="G199" s="82"/>
      <c r="H199" s="82"/>
      <c r="I199" s="82"/>
      <c r="J199" s="82"/>
      <c r="K199" s="82"/>
      <c r="L199" s="82"/>
      <c r="M199" s="82"/>
    </row>
    <row r="200" spans="1:13" ht="15.75">
      <c r="A200" s="425"/>
      <c r="C200" s="79"/>
      <c r="D200" s="79"/>
      <c r="E200" s="79"/>
      <c r="F200" s="82"/>
      <c r="G200" s="82"/>
      <c r="H200" s="82"/>
      <c r="I200" s="82"/>
      <c r="J200" s="82"/>
      <c r="K200" s="82"/>
      <c r="L200" s="82"/>
      <c r="M200" s="82"/>
    </row>
    <row r="201" spans="1:13" ht="15.75">
      <c r="A201" s="425"/>
      <c r="C201" s="79"/>
      <c r="D201" s="79"/>
      <c r="E201" s="79"/>
      <c r="F201" s="82"/>
      <c r="G201" s="82"/>
      <c r="H201" s="82"/>
      <c r="I201" s="82"/>
      <c r="J201" s="82"/>
      <c r="K201" s="82"/>
      <c r="L201" s="82"/>
      <c r="M201" s="82"/>
    </row>
    <row r="202" spans="1:13" ht="15.75">
      <c r="A202" s="425"/>
      <c r="C202" s="79"/>
      <c r="D202" s="79"/>
      <c r="E202" s="79"/>
      <c r="F202" s="82"/>
      <c r="G202" s="82"/>
      <c r="H202" s="82"/>
      <c r="I202" s="82"/>
      <c r="J202" s="82"/>
      <c r="K202" s="82"/>
      <c r="L202" s="82"/>
      <c r="M202" s="82"/>
    </row>
    <row r="203" spans="1:13" ht="15.75">
      <c r="A203" s="425"/>
      <c r="C203" s="79"/>
      <c r="D203" s="79"/>
      <c r="E203" s="79"/>
      <c r="F203" s="82"/>
      <c r="G203" s="82"/>
      <c r="H203" s="82"/>
      <c r="I203" s="82"/>
      <c r="J203" s="82"/>
      <c r="K203" s="82"/>
      <c r="L203" s="82"/>
      <c r="M203" s="82"/>
    </row>
    <row r="204" spans="1:13" ht="15.75">
      <c r="A204" s="425"/>
      <c r="C204" s="79"/>
      <c r="D204" s="79"/>
      <c r="E204" s="79"/>
      <c r="F204" s="82"/>
      <c r="G204" s="82"/>
      <c r="H204" s="82"/>
      <c r="I204" s="82"/>
      <c r="J204" s="82"/>
      <c r="K204" s="82"/>
      <c r="L204" s="82"/>
      <c r="M204" s="82"/>
    </row>
    <row r="205" spans="1:13" ht="15.75">
      <c r="A205" s="425"/>
      <c r="C205" s="79"/>
      <c r="D205" s="79"/>
      <c r="E205" s="79"/>
      <c r="F205" s="82"/>
      <c r="G205" s="82"/>
      <c r="H205" s="82"/>
      <c r="I205" s="82"/>
      <c r="J205" s="82"/>
      <c r="K205" s="82"/>
      <c r="L205" s="82"/>
      <c r="M205" s="82"/>
    </row>
    <row r="206" spans="1:13" ht="15.75">
      <c r="A206" s="425"/>
      <c r="C206" s="79"/>
      <c r="D206" s="79"/>
      <c r="E206" s="79"/>
      <c r="F206" s="82"/>
      <c r="G206" s="82"/>
      <c r="H206" s="82"/>
      <c r="I206" s="82"/>
      <c r="J206" s="82"/>
      <c r="K206" s="82"/>
      <c r="L206" s="82"/>
      <c r="M206" s="82"/>
    </row>
    <row r="207" spans="1:13" ht="15.75">
      <c r="A207" s="425"/>
      <c r="C207" s="79"/>
      <c r="D207" s="79"/>
      <c r="E207" s="79"/>
      <c r="F207" s="82"/>
      <c r="G207" s="82"/>
      <c r="H207" s="82"/>
      <c r="I207" s="82"/>
      <c r="J207" s="82"/>
      <c r="K207" s="82"/>
      <c r="L207" s="82"/>
      <c r="M207" s="82"/>
    </row>
    <row r="208" spans="1:13" ht="15.75">
      <c r="A208" s="425"/>
      <c r="C208" s="79"/>
      <c r="D208" s="79"/>
      <c r="E208" s="79"/>
      <c r="F208" s="82"/>
      <c r="G208" s="82"/>
      <c r="H208" s="82"/>
      <c r="I208" s="82"/>
      <c r="J208" s="82"/>
      <c r="K208" s="82"/>
      <c r="L208" s="82"/>
      <c r="M208" s="82"/>
    </row>
    <row r="209" spans="1:13" ht="15.75">
      <c r="A209" s="425"/>
      <c r="C209" s="79"/>
      <c r="D209" s="79"/>
      <c r="E209" s="79"/>
      <c r="F209" s="82"/>
      <c r="G209" s="82"/>
      <c r="H209" s="82"/>
      <c r="I209" s="82"/>
      <c r="J209" s="82"/>
      <c r="K209" s="82"/>
      <c r="L209" s="82"/>
      <c r="M209" s="82"/>
    </row>
    <row r="210" spans="1:13" ht="15.75">
      <c r="A210" s="425"/>
      <c r="C210" s="79"/>
      <c r="D210" s="79"/>
      <c r="E210" s="79"/>
      <c r="F210" s="82"/>
      <c r="G210" s="82"/>
      <c r="H210" s="82"/>
      <c r="I210" s="82"/>
      <c r="J210" s="82"/>
      <c r="K210" s="82"/>
      <c r="L210" s="82"/>
      <c r="M210" s="82"/>
    </row>
    <row r="211" spans="1:13" ht="15.75">
      <c r="A211" s="425"/>
      <c r="C211" s="79"/>
      <c r="D211" s="79"/>
      <c r="E211" s="79"/>
      <c r="F211" s="82"/>
      <c r="G211" s="82"/>
      <c r="H211" s="82"/>
      <c r="I211" s="82"/>
      <c r="J211" s="82"/>
      <c r="K211" s="82"/>
      <c r="L211" s="82"/>
      <c r="M211" s="82"/>
    </row>
    <row r="212" spans="1:13" ht="15.75">
      <c r="A212" s="425"/>
      <c r="C212" s="79"/>
      <c r="D212" s="79"/>
      <c r="E212" s="79"/>
      <c r="F212" s="82"/>
      <c r="G212" s="82"/>
      <c r="H212" s="82"/>
      <c r="I212" s="82"/>
      <c r="J212" s="82"/>
      <c r="K212" s="82"/>
      <c r="L212" s="82"/>
      <c r="M212" s="82"/>
    </row>
  </sheetData>
  <mergeCells count="12">
    <mergeCell ref="A1:M1"/>
    <mergeCell ref="A2:M2"/>
    <mergeCell ref="C3:D3"/>
    <mergeCell ref="E4:F4"/>
    <mergeCell ref="G4:H4"/>
    <mergeCell ref="I4:J4"/>
    <mergeCell ref="K4:L4"/>
    <mergeCell ref="C153:D153"/>
    <mergeCell ref="A4:A5"/>
    <mergeCell ref="B4:B5"/>
    <mergeCell ref="C4:C5"/>
    <mergeCell ref="D4:D5"/>
  </mergeCells>
  <pageMargins left="0.31" right="0.17" top="0.32" bottom="0.35" header="0.17" footer="0.17"/>
  <pageSetup paperSize="8" scale="80" orientation="landscape"/>
  <ignoredErrors>
    <ignoredError sqref="H133" formula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9"/>
  <sheetViews>
    <sheetView topLeftCell="E56" zoomScale="80" zoomScaleNormal="80" workbookViewId="0">
      <selection activeCell="C41" sqref="C41"/>
    </sheetView>
  </sheetViews>
  <sheetFormatPr defaultColWidth="8.7109375" defaultRowHeight="15"/>
  <cols>
    <col min="1" max="1" width="4.42578125" customWidth="1"/>
    <col min="2" max="2" width="59.140625" customWidth="1"/>
    <col min="3" max="3" width="16.85546875" customWidth="1"/>
    <col min="4" max="4" width="17.85546875" customWidth="1"/>
    <col min="5" max="5" width="17" customWidth="1"/>
    <col min="6" max="6" width="15.140625" customWidth="1"/>
    <col min="7" max="8" width="16.42578125" customWidth="1"/>
    <col min="9" max="9" width="33.85546875" customWidth="1"/>
    <col min="11" max="11" width="18.42578125" customWidth="1"/>
  </cols>
  <sheetData>
    <row r="1" spans="1:8" ht="15" customHeight="1">
      <c r="A1" s="636" t="s">
        <v>149</v>
      </c>
      <c r="B1" s="636"/>
      <c r="C1" s="636"/>
      <c r="D1" s="636"/>
      <c r="E1" s="636"/>
      <c r="F1" s="636"/>
      <c r="G1" s="636"/>
      <c r="H1" s="286"/>
    </row>
    <row r="2" spans="1:8" ht="15" customHeight="1">
      <c r="A2" s="287"/>
      <c r="B2" s="287"/>
      <c r="C2" s="288"/>
      <c r="D2" s="289"/>
      <c r="E2" s="289"/>
      <c r="F2" s="287"/>
      <c r="G2" s="290"/>
      <c r="H2" s="291"/>
    </row>
    <row r="3" spans="1:8" ht="15" customHeight="1">
      <c r="A3" s="637" t="s">
        <v>150</v>
      </c>
      <c r="B3" s="637"/>
      <c r="C3" s="292"/>
      <c r="D3" s="293"/>
      <c r="E3" s="293"/>
      <c r="F3" s="290"/>
      <c r="G3" s="290"/>
      <c r="H3" s="291"/>
    </row>
    <row r="4" spans="1:8" ht="15" customHeight="1">
      <c r="A4" s="294" t="s">
        <v>151</v>
      </c>
      <c r="B4" s="294" t="s">
        <v>152</v>
      </c>
      <c r="C4" s="295" t="s">
        <v>153</v>
      </c>
      <c r="D4" s="295" t="s">
        <v>154</v>
      </c>
      <c r="E4" s="296" t="s">
        <v>155</v>
      </c>
      <c r="F4" s="294" t="s">
        <v>156</v>
      </c>
      <c r="G4" s="294" t="s">
        <v>157</v>
      </c>
      <c r="H4" s="297"/>
    </row>
    <row r="5" spans="1:8" ht="15" customHeight="1">
      <c r="A5" s="298">
        <v>1</v>
      </c>
      <c r="B5" s="299" t="s">
        <v>158</v>
      </c>
      <c r="C5" s="300"/>
      <c r="D5" s="301">
        <v>135000000</v>
      </c>
      <c r="E5" s="301">
        <v>0</v>
      </c>
      <c r="F5" s="301">
        <v>0</v>
      </c>
      <c r="G5" s="301">
        <f>D5+E5+F5</f>
        <v>135000000</v>
      </c>
      <c r="H5" s="302"/>
    </row>
    <row r="6" spans="1:8" ht="15" customHeight="1">
      <c r="A6" s="298">
        <v>2</v>
      </c>
      <c r="B6" s="299" t="s">
        <v>159</v>
      </c>
      <c r="C6" s="300" t="s">
        <v>160</v>
      </c>
      <c r="D6" s="301">
        <v>0</v>
      </c>
      <c r="E6" s="301">
        <v>0</v>
      </c>
      <c r="F6" s="301">
        <v>4177000</v>
      </c>
      <c r="G6" s="301">
        <f>D6+E6+F6</f>
        <v>4177000</v>
      </c>
      <c r="H6" s="302"/>
    </row>
    <row r="7" spans="1:8" ht="15" customHeight="1">
      <c r="A7" s="298">
        <v>3</v>
      </c>
      <c r="B7" s="299" t="s">
        <v>161</v>
      </c>
      <c r="C7" s="300" t="s">
        <v>162</v>
      </c>
      <c r="D7" s="301">
        <v>0</v>
      </c>
      <c r="E7" s="301">
        <v>0</v>
      </c>
      <c r="F7" s="301">
        <v>27059087</v>
      </c>
      <c r="G7" s="301">
        <f t="shared" ref="G7:G30" si="0">D7+E7+F7</f>
        <v>27059087</v>
      </c>
      <c r="H7" s="302"/>
    </row>
    <row r="8" spans="1:8" ht="15" customHeight="1">
      <c r="A8" s="298">
        <v>4</v>
      </c>
      <c r="B8" s="299" t="s">
        <v>163</v>
      </c>
      <c r="C8" s="643" t="s">
        <v>164</v>
      </c>
      <c r="D8" s="301">
        <v>0</v>
      </c>
      <c r="E8" s="301">
        <v>0</v>
      </c>
      <c r="F8" s="301">
        <v>7090000</v>
      </c>
      <c r="G8" s="301">
        <f t="shared" si="0"/>
        <v>7090000</v>
      </c>
      <c r="H8" s="302"/>
    </row>
    <row r="9" spans="1:8" ht="15" customHeight="1">
      <c r="A9" s="298">
        <v>5</v>
      </c>
      <c r="B9" s="299" t="s">
        <v>165</v>
      </c>
      <c r="C9" s="644"/>
      <c r="D9" s="301">
        <v>0</v>
      </c>
      <c r="E9" s="301">
        <v>0</v>
      </c>
      <c r="F9" s="301">
        <v>1884000</v>
      </c>
      <c r="G9" s="301">
        <f t="shared" si="0"/>
        <v>1884000</v>
      </c>
      <c r="H9" s="302"/>
    </row>
    <row r="10" spans="1:8" ht="15" customHeight="1">
      <c r="A10" s="298">
        <v>6</v>
      </c>
      <c r="B10" s="299" t="s">
        <v>166</v>
      </c>
      <c r="C10" s="300" t="s">
        <v>167</v>
      </c>
      <c r="D10" s="301">
        <v>0</v>
      </c>
      <c r="E10" s="301">
        <v>0</v>
      </c>
      <c r="F10" s="301">
        <v>1244870</v>
      </c>
      <c r="G10" s="301">
        <f t="shared" si="0"/>
        <v>1244870</v>
      </c>
      <c r="H10" s="302"/>
    </row>
    <row r="11" spans="1:8" ht="15" customHeight="1">
      <c r="A11" s="298">
        <v>7</v>
      </c>
      <c r="B11" s="299" t="s">
        <v>168</v>
      </c>
      <c r="C11" s="300" t="s">
        <v>169</v>
      </c>
      <c r="D11" s="301">
        <v>0</v>
      </c>
      <c r="E11" s="301">
        <v>0</v>
      </c>
      <c r="F11" s="301">
        <v>12000000</v>
      </c>
      <c r="G11" s="301">
        <f t="shared" si="0"/>
        <v>12000000</v>
      </c>
      <c r="H11" s="302"/>
    </row>
    <row r="12" spans="1:8" ht="15" customHeight="1">
      <c r="A12" s="298">
        <v>8</v>
      </c>
      <c r="B12" s="299" t="s">
        <v>170</v>
      </c>
      <c r="C12" s="300" t="s">
        <v>171</v>
      </c>
      <c r="D12" s="301">
        <v>0</v>
      </c>
      <c r="E12" s="301">
        <v>0</v>
      </c>
      <c r="F12" s="301">
        <v>46648800</v>
      </c>
      <c r="G12" s="301">
        <f t="shared" si="0"/>
        <v>46648800</v>
      </c>
      <c r="H12" s="302"/>
    </row>
    <row r="13" spans="1:8" ht="15" customHeight="1">
      <c r="A13" s="298">
        <v>9</v>
      </c>
      <c r="B13" s="299" t="s">
        <v>172</v>
      </c>
      <c r="C13" s="300" t="s">
        <v>173</v>
      </c>
      <c r="D13" s="301">
        <v>0</v>
      </c>
      <c r="E13" s="301">
        <v>0</v>
      </c>
      <c r="F13" s="301">
        <v>15598740</v>
      </c>
      <c r="G13" s="301">
        <f t="shared" si="0"/>
        <v>15598740</v>
      </c>
      <c r="H13" s="302"/>
    </row>
    <row r="14" spans="1:8" ht="15" customHeight="1">
      <c r="A14" s="298">
        <v>10</v>
      </c>
      <c r="B14" s="299" t="s">
        <v>174</v>
      </c>
      <c r="C14" s="643" t="s">
        <v>175</v>
      </c>
      <c r="D14" s="301">
        <v>0</v>
      </c>
      <c r="E14" s="301">
        <v>1604900</v>
      </c>
      <c r="F14" s="301">
        <v>0</v>
      </c>
      <c r="G14" s="301">
        <f t="shared" si="0"/>
        <v>1604900</v>
      </c>
      <c r="H14" s="302"/>
    </row>
    <row r="15" spans="1:8" ht="15" customHeight="1">
      <c r="A15" s="298">
        <v>11</v>
      </c>
      <c r="B15" s="299" t="s">
        <v>176</v>
      </c>
      <c r="C15" s="645"/>
      <c r="D15" s="301">
        <v>41049250</v>
      </c>
      <c r="E15" s="301">
        <v>0</v>
      </c>
      <c r="F15" s="301">
        <v>0</v>
      </c>
      <c r="G15" s="301">
        <f t="shared" si="0"/>
        <v>41049250</v>
      </c>
      <c r="H15" s="302"/>
    </row>
    <row r="16" spans="1:8" ht="15" customHeight="1">
      <c r="A16" s="298">
        <v>12</v>
      </c>
      <c r="B16" s="299" t="s">
        <v>177</v>
      </c>
      <c r="C16" s="644"/>
      <c r="D16" s="301">
        <v>23693060</v>
      </c>
      <c r="E16" s="301">
        <v>0</v>
      </c>
      <c r="F16" s="301">
        <v>0</v>
      </c>
      <c r="G16" s="301">
        <f t="shared" si="0"/>
        <v>23693060</v>
      </c>
      <c r="H16" s="302"/>
    </row>
    <row r="17" spans="1:18" ht="15" customHeight="1">
      <c r="A17" s="298">
        <v>13</v>
      </c>
      <c r="B17" s="299" t="s">
        <v>178</v>
      </c>
      <c r="C17" s="643" t="s">
        <v>179</v>
      </c>
      <c r="D17" s="301">
        <v>7323800</v>
      </c>
      <c r="E17" s="301">
        <v>0</v>
      </c>
      <c r="F17" s="301">
        <v>0</v>
      </c>
      <c r="G17" s="301">
        <f t="shared" si="0"/>
        <v>7323800</v>
      </c>
      <c r="H17" s="302"/>
    </row>
    <row r="18" spans="1:18" ht="15" customHeight="1">
      <c r="A18" s="298">
        <v>14</v>
      </c>
      <c r="B18" s="299" t="s">
        <v>180</v>
      </c>
      <c r="C18" s="645"/>
      <c r="D18" s="301">
        <v>5264850</v>
      </c>
      <c r="E18" s="301">
        <v>0</v>
      </c>
      <c r="F18" s="301">
        <v>0</v>
      </c>
      <c r="G18" s="301">
        <f t="shared" si="0"/>
        <v>5264850</v>
      </c>
      <c r="H18" s="302"/>
    </row>
    <row r="19" spans="1:18" ht="15" customHeight="1">
      <c r="A19" s="298">
        <v>15</v>
      </c>
      <c r="B19" s="299" t="s">
        <v>181</v>
      </c>
      <c r="C19" s="645"/>
      <c r="D19" s="301">
        <v>4537500</v>
      </c>
      <c r="E19" s="301">
        <v>10024300</v>
      </c>
      <c r="F19" s="301">
        <v>0</v>
      </c>
      <c r="G19" s="301">
        <f t="shared" si="0"/>
        <v>14561800</v>
      </c>
      <c r="H19" s="302"/>
    </row>
    <row r="20" spans="1:18" ht="15" customHeight="1">
      <c r="A20" s="298">
        <v>16</v>
      </c>
      <c r="B20" s="299" t="s">
        <v>182</v>
      </c>
      <c r="C20" s="645"/>
      <c r="D20" s="301">
        <v>46216249</v>
      </c>
      <c r="E20" s="301">
        <v>27588985</v>
      </c>
      <c r="F20" s="301">
        <v>0</v>
      </c>
      <c r="G20" s="301">
        <f t="shared" si="0"/>
        <v>73805234</v>
      </c>
      <c r="H20" s="302"/>
    </row>
    <row r="21" spans="1:18" ht="15" customHeight="1">
      <c r="A21" s="298">
        <v>17</v>
      </c>
      <c r="B21" s="299" t="s">
        <v>183</v>
      </c>
      <c r="C21" s="645"/>
      <c r="D21" s="301">
        <v>10142956</v>
      </c>
      <c r="E21" s="301">
        <v>0</v>
      </c>
      <c r="F21" s="301">
        <v>0</v>
      </c>
      <c r="G21" s="301">
        <f t="shared" si="0"/>
        <v>10142956</v>
      </c>
      <c r="H21" s="302"/>
    </row>
    <row r="22" spans="1:18" ht="15" customHeight="1">
      <c r="A22" s="298">
        <v>18</v>
      </c>
      <c r="B22" s="299" t="s">
        <v>184</v>
      </c>
      <c r="C22" s="645"/>
      <c r="D22" s="301">
        <v>10406000</v>
      </c>
      <c r="E22" s="301">
        <v>0</v>
      </c>
      <c r="F22" s="301">
        <v>0</v>
      </c>
      <c r="G22" s="301">
        <f t="shared" si="0"/>
        <v>10406000</v>
      </c>
      <c r="H22" s="302"/>
    </row>
    <row r="23" spans="1:18" ht="15" customHeight="1">
      <c r="A23" s="298">
        <v>19</v>
      </c>
      <c r="B23" s="299" t="s">
        <v>185</v>
      </c>
      <c r="C23" s="645"/>
      <c r="D23" s="301">
        <v>10340000</v>
      </c>
      <c r="E23" s="301">
        <v>0</v>
      </c>
      <c r="F23" s="301">
        <v>0</v>
      </c>
      <c r="G23" s="301">
        <f t="shared" si="0"/>
        <v>10340000</v>
      </c>
      <c r="H23" s="302"/>
    </row>
    <row r="24" spans="1:18" ht="15" customHeight="1">
      <c r="A24" s="298">
        <v>20</v>
      </c>
      <c r="B24" s="299" t="s">
        <v>186</v>
      </c>
      <c r="C24" s="645"/>
      <c r="D24" s="301">
        <v>14520000</v>
      </c>
      <c r="E24" s="301">
        <v>4719000</v>
      </c>
      <c r="F24" s="301">
        <v>0</v>
      </c>
      <c r="G24" s="301">
        <f t="shared" si="0"/>
        <v>19239000</v>
      </c>
      <c r="H24" s="302"/>
    </row>
    <row r="25" spans="1:18" ht="15" customHeight="1">
      <c r="A25" s="298">
        <v>21</v>
      </c>
      <c r="B25" s="299" t="s">
        <v>187</v>
      </c>
      <c r="C25" s="645"/>
      <c r="D25" s="301">
        <v>0</v>
      </c>
      <c r="E25" s="301">
        <v>10527000</v>
      </c>
      <c r="F25" s="301">
        <v>0</v>
      </c>
      <c r="G25" s="301">
        <f t="shared" si="0"/>
        <v>10527000</v>
      </c>
      <c r="H25" s="302"/>
    </row>
    <row r="26" spans="1:18" ht="15" customHeight="1">
      <c r="A26" s="298">
        <v>22</v>
      </c>
      <c r="B26" s="299" t="s">
        <v>188</v>
      </c>
      <c r="C26" s="644"/>
      <c r="D26" s="301">
        <v>0</v>
      </c>
      <c r="E26" s="301">
        <v>10698966</v>
      </c>
      <c r="F26" s="301">
        <v>0</v>
      </c>
      <c r="G26" s="301">
        <f t="shared" si="0"/>
        <v>10698966</v>
      </c>
      <c r="H26" s="302"/>
    </row>
    <row r="27" spans="1:18" ht="15" customHeight="1">
      <c r="A27" s="298">
        <v>23</v>
      </c>
      <c r="B27" s="303" t="s">
        <v>189</v>
      </c>
      <c r="C27" s="646" t="s">
        <v>190</v>
      </c>
      <c r="D27" s="304">
        <v>0</v>
      </c>
      <c r="E27" s="304">
        <v>8500000</v>
      </c>
      <c r="F27" s="304">
        <v>0</v>
      </c>
      <c r="G27" s="304">
        <f t="shared" si="0"/>
        <v>8500000</v>
      </c>
      <c r="H27" s="305"/>
    </row>
    <row r="28" spans="1:18" ht="15" customHeight="1">
      <c r="A28" s="298">
        <v>24</v>
      </c>
      <c r="B28" s="303" t="s">
        <v>191</v>
      </c>
      <c r="C28" s="647"/>
      <c r="D28" s="304">
        <v>0</v>
      </c>
      <c r="E28" s="304">
        <v>9142353</v>
      </c>
      <c r="F28" s="304">
        <v>0</v>
      </c>
      <c r="G28" s="304">
        <f t="shared" si="0"/>
        <v>9142353</v>
      </c>
      <c r="H28" s="305"/>
    </row>
    <row r="29" spans="1:18" ht="15" customHeight="1">
      <c r="A29" s="298">
        <v>25</v>
      </c>
      <c r="B29" s="303" t="s">
        <v>192</v>
      </c>
      <c r="C29" s="647"/>
      <c r="D29" s="304">
        <v>0</v>
      </c>
      <c r="E29" s="304">
        <v>33698368</v>
      </c>
      <c r="F29" s="304">
        <v>0</v>
      </c>
      <c r="G29" s="304">
        <f t="shared" si="0"/>
        <v>33698368</v>
      </c>
      <c r="H29" s="305"/>
      <c r="I29" s="240"/>
      <c r="J29" s="240"/>
      <c r="K29" s="240"/>
      <c r="L29" s="240"/>
      <c r="M29" s="240"/>
      <c r="N29" s="240"/>
      <c r="O29" s="240"/>
      <c r="P29" s="240"/>
      <c r="Q29" s="240"/>
      <c r="R29" s="240"/>
    </row>
    <row r="30" spans="1:18" ht="15" customHeight="1">
      <c r="A30" s="298">
        <v>26</v>
      </c>
      <c r="B30" s="303" t="s">
        <v>193</v>
      </c>
      <c r="C30" s="647"/>
      <c r="D30" s="304">
        <v>0</v>
      </c>
      <c r="E30" s="304">
        <v>171000000</v>
      </c>
      <c r="F30" s="304">
        <v>0</v>
      </c>
      <c r="G30" s="304">
        <f t="shared" si="0"/>
        <v>171000000</v>
      </c>
      <c r="H30" s="305"/>
      <c r="I30" s="240"/>
      <c r="J30" s="240"/>
      <c r="K30" s="240"/>
      <c r="L30" s="240"/>
      <c r="M30" s="240"/>
      <c r="N30" s="240"/>
      <c r="O30" s="240"/>
      <c r="P30" s="240"/>
      <c r="Q30" s="240"/>
      <c r="R30" s="240"/>
    </row>
    <row r="31" spans="1:18" ht="15" customHeight="1">
      <c r="A31" s="298">
        <v>27</v>
      </c>
      <c r="B31" s="303" t="s">
        <v>194</v>
      </c>
      <c r="C31" s="648"/>
      <c r="D31" s="304">
        <v>0</v>
      </c>
      <c r="E31" s="304">
        <v>40000000</v>
      </c>
      <c r="F31" s="304">
        <v>0</v>
      </c>
      <c r="G31" s="304">
        <v>40000000</v>
      </c>
      <c r="H31" s="305"/>
    </row>
    <row r="32" spans="1:18" ht="15" customHeight="1">
      <c r="A32" s="638" t="s">
        <v>157</v>
      </c>
      <c r="B32" s="639"/>
      <c r="C32" s="640"/>
      <c r="D32" s="306">
        <f>SUM(D5:D31)</f>
        <v>308493665</v>
      </c>
      <c r="E32" s="306">
        <f>SUM(E5:E31)</f>
        <v>327503872</v>
      </c>
      <c r="F32" s="306">
        <f>SUM(F5:F31)</f>
        <v>115702497</v>
      </c>
      <c r="G32" s="306">
        <f>SUM(G5:G31)</f>
        <v>751700034</v>
      </c>
      <c r="H32" s="307"/>
    </row>
    <row r="33" spans="1:18" ht="15" customHeight="1"/>
    <row r="34" spans="1:18" ht="15" customHeight="1">
      <c r="E34" s="308">
        <f>E32+E57</f>
        <v>5140676369.1999998</v>
      </c>
      <c r="F34" s="309">
        <v>5262409244.1999998</v>
      </c>
      <c r="G34" s="310"/>
    </row>
    <row r="35" spans="1:18" ht="15" customHeight="1">
      <c r="A35" s="637" t="s">
        <v>195</v>
      </c>
      <c r="B35" s="637"/>
      <c r="C35" s="292"/>
      <c r="D35" s="293"/>
      <c r="E35" s="293"/>
      <c r="F35" s="290"/>
      <c r="G35" s="290"/>
      <c r="H35" s="291"/>
    </row>
    <row r="36" spans="1:18" ht="24.95" customHeight="1">
      <c r="A36" s="311" t="s">
        <v>151</v>
      </c>
      <c r="B36" s="311" t="s">
        <v>152</v>
      </c>
      <c r="C36" s="296" t="s">
        <v>196</v>
      </c>
      <c r="D36" s="296" t="s">
        <v>154</v>
      </c>
      <c r="E36" s="296" t="s">
        <v>155</v>
      </c>
      <c r="F36" s="311" t="s">
        <v>156</v>
      </c>
      <c r="G36" s="312" t="s">
        <v>157</v>
      </c>
      <c r="H36" s="313" t="s">
        <v>197</v>
      </c>
      <c r="I36" s="322"/>
      <c r="J36" s="322"/>
      <c r="K36" s="322" t="s">
        <v>198</v>
      </c>
      <c r="L36" s="322"/>
      <c r="M36" s="322"/>
      <c r="N36" s="322"/>
      <c r="O36" s="322"/>
      <c r="P36" s="322"/>
      <c r="Q36" s="322"/>
      <c r="R36" s="322"/>
    </row>
    <row r="37" spans="1:18" ht="24.95" customHeight="1">
      <c r="A37" s="314">
        <v>1</v>
      </c>
      <c r="B37" s="303" t="s">
        <v>199</v>
      </c>
      <c r="C37" s="304">
        <v>0</v>
      </c>
      <c r="D37" s="304">
        <v>0</v>
      </c>
      <c r="E37" s="304">
        <v>0</v>
      </c>
      <c r="F37" s="304">
        <v>72818182</v>
      </c>
      <c r="G37" s="315">
        <f>SUM(D37:F37)</f>
        <v>72818182</v>
      </c>
      <c r="H37" s="316">
        <f t="shared" ref="H37:H49" si="1">G37</f>
        <v>72818182</v>
      </c>
      <c r="I37" s="323" t="s">
        <v>200</v>
      </c>
      <c r="J37" s="240" t="s">
        <v>201</v>
      </c>
    </row>
    <row r="38" spans="1:18" ht="24.95" customHeight="1">
      <c r="A38" s="314">
        <v>2</v>
      </c>
      <c r="B38" s="303" t="s">
        <v>202</v>
      </c>
      <c r="C38" s="304">
        <v>0</v>
      </c>
      <c r="D38" s="304">
        <v>0</v>
      </c>
      <c r="E38" s="304">
        <v>0</v>
      </c>
      <c r="F38" s="304">
        <v>27008000</v>
      </c>
      <c r="G38" s="315">
        <f t="shared" ref="G38:G56" si="2">SUM(D38:F38)</f>
        <v>27008000</v>
      </c>
      <c r="H38" s="316">
        <f t="shared" si="1"/>
        <v>27008000</v>
      </c>
      <c r="I38" s="323" t="s">
        <v>203</v>
      </c>
      <c r="J38" s="240" t="s">
        <v>141</v>
      </c>
      <c r="K38" s="324">
        <f>+H38</f>
        <v>27008000</v>
      </c>
    </row>
    <row r="39" spans="1:18" ht="24.95" customHeight="1">
      <c r="A39" s="314">
        <v>3</v>
      </c>
      <c r="B39" s="303" t="s">
        <v>204</v>
      </c>
      <c r="C39" s="304">
        <v>0</v>
      </c>
      <c r="D39" s="304">
        <v>0</v>
      </c>
      <c r="E39" s="304">
        <v>0</v>
      </c>
      <c r="F39" s="304">
        <v>57723000</v>
      </c>
      <c r="G39" s="315">
        <f t="shared" si="2"/>
        <v>57723000</v>
      </c>
      <c r="H39" s="316">
        <f t="shared" si="1"/>
        <v>57723000</v>
      </c>
      <c r="I39" s="323" t="s">
        <v>205</v>
      </c>
      <c r="J39" s="240" t="s">
        <v>201</v>
      </c>
      <c r="K39" s="325"/>
    </row>
    <row r="40" spans="1:18" ht="24.95" customHeight="1">
      <c r="A40" s="314">
        <v>4</v>
      </c>
      <c r="B40" s="303" t="s">
        <v>206</v>
      </c>
      <c r="C40" s="304">
        <v>54200000</v>
      </c>
      <c r="D40" s="304">
        <v>0</v>
      </c>
      <c r="E40" s="304">
        <v>0</v>
      </c>
      <c r="F40" s="304">
        <v>54200000</v>
      </c>
      <c r="G40" s="315">
        <f t="shared" si="2"/>
        <v>54200000</v>
      </c>
      <c r="H40" s="316">
        <f t="shared" si="1"/>
        <v>54200000</v>
      </c>
      <c r="I40" s="323" t="s">
        <v>207</v>
      </c>
      <c r="J40" s="240" t="s">
        <v>141</v>
      </c>
      <c r="K40" s="324">
        <f t="shared" ref="K40:K50" si="3">+H40</f>
        <v>54200000</v>
      </c>
      <c r="L40" s="240"/>
      <c r="M40" s="240"/>
      <c r="N40" s="240"/>
      <c r="O40" s="240"/>
      <c r="P40" s="240"/>
      <c r="Q40" s="240"/>
      <c r="R40" s="240"/>
    </row>
    <row r="41" spans="1:18" ht="24.95" customHeight="1">
      <c r="A41" s="314">
        <v>5</v>
      </c>
      <c r="B41" s="303" t="s">
        <v>208</v>
      </c>
      <c r="C41" s="304">
        <v>49870000</v>
      </c>
      <c r="D41" s="304">
        <v>0</v>
      </c>
      <c r="E41" s="304">
        <v>0</v>
      </c>
      <c r="F41" s="304">
        <v>49870000</v>
      </c>
      <c r="G41" s="315">
        <f t="shared" si="2"/>
        <v>49870000</v>
      </c>
      <c r="H41" s="316">
        <f t="shared" si="1"/>
        <v>49870000</v>
      </c>
      <c r="I41" s="323" t="s">
        <v>209</v>
      </c>
      <c r="J41" s="240" t="s">
        <v>141</v>
      </c>
      <c r="K41" s="324">
        <f t="shared" si="3"/>
        <v>49870000</v>
      </c>
    </row>
    <row r="42" spans="1:18" ht="24.95" customHeight="1">
      <c r="A42" s="314">
        <v>6</v>
      </c>
      <c r="B42" s="303" t="s">
        <v>210</v>
      </c>
      <c r="C42" s="303">
        <v>0</v>
      </c>
      <c r="D42" s="304">
        <v>0</v>
      </c>
      <c r="E42" s="304">
        <v>0</v>
      </c>
      <c r="F42" s="304">
        <v>61240000</v>
      </c>
      <c r="G42" s="315">
        <f t="shared" si="2"/>
        <v>61240000</v>
      </c>
      <c r="H42" s="316">
        <f t="shared" si="1"/>
        <v>61240000</v>
      </c>
      <c r="I42" s="323" t="s">
        <v>211</v>
      </c>
      <c r="J42" s="240" t="s">
        <v>141</v>
      </c>
      <c r="K42" s="324">
        <f t="shared" si="3"/>
        <v>61240000</v>
      </c>
    </row>
    <row r="43" spans="1:18" ht="24.95" customHeight="1">
      <c r="A43" s="314">
        <v>7</v>
      </c>
      <c r="B43" s="303" t="s">
        <v>212</v>
      </c>
      <c r="C43" s="304">
        <v>135692000</v>
      </c>
      <c r="D43" s="304">
        <v>0</v>
      </c>
      <c r="E43" s="304">
        <v>14225000</v>
      </c>
      <c r="F43" s="304">
        <v>0</v>
      </c>
      <c r="G43" s="315">
        <f t="shared" si="2"/>
        <v>14225000</v>
      </c>
      <c r="H43" s="316">
        <f t="shared" si="1"/>
        <v>14225000</v>
      </c>
      <c r="I43" s="323"/>
      <c r="J43" s="240" t="s">
        <v>141</v>
      </c>
      <c r="K43" s="324">
        <f t="shared" si="3"/>
        <v>14225000</v>
      </c>
      <c r="L43" s="240"/>
      <c r="M43" s="240"/>
      <c r="N43" s="240"/>
      <c r="O43" s="240"/>
      <c r="P43" s="240"/>
      <c r="Q43" s="240"/>
      <c r="R43" s="240"/>
    </row>
    <row r="44" spans="1:18" ht="24.95" customHeight="1">
      <c r="A44" s="314">
        <v>8</v>
      </c>
      <c r="B44" s="303" t="s">
        <v>213</v>
      </c>
      <c r="C44" s="304">
        <v>618540881</v>
      </c>
      <c r="D44" s="304">
        <f>189911880-103333061</f>
        <v>86578819</v>
      </c>
      <c r="E44" s="304">
        <v>196944142</v>
      </c>
      <c r="F44" s="304">
        <v>0</v>
      </c>
      <c r="G44" s="315">
        <f t="shared" si="2"/>
        <v>283522961</v>
      </c>
      <c r="H44" s="316">
        <f t="shared" si="1"/>
        <v>283522961</v>
      </c>
      <c r="I44" s="323"/>
      <c r="J44" s="240" t="s">
        <v>141</v>
      </c>
      <c r="K44" s="324">
        <f t="shared" si="3"/>
        <v>283522961</v>
      </c>
      <c r="L44" s="240"/>
      <c r="M44" s="240"/>
      <c r="N44" s="240"/>
      <c r="O44" s="240"/>
      <c r="P44" s="240"/>
      <c r="Q44" s="240"/>
      <c r="R44" s="240"/>
    </row>
    <row r="45" spans="1:18" ht="24.95" customHeight="1">
      <c r="A45" s="314">
        <v>9</v>
      </c>
      <c r="B45" s="303" t="s">
        <v>214</v>
      </c>
      <c r="C45" s="304">
        <v>203772570</v>
      </c>
      <c r="D45" s="304">
        <f>247948140-120000000</f>
        <v>127948140</v>
      </c>
      <c r="E45" s="304">
        <v>0</v>
      </c>
      <c r="F45" s="304">
        <v>0</v>
      </c>
      <c r="G45" s="315">
        <f t="shared" si="2"/>
        <v>127948140</v>
      </c>
      <c r="H45" s="316">
        <f t="shared" si="1"/>
        <v>127948140</v>
      </c>
      <c r="I45" s="323"/>
      <c r="J45" s="240" t="s">
        <v>141</v>
      </c>
      <c r="K45" s="324">
        <f t="shared" si="3"/>
        <v>127948140</v>
      </c>
      <c r="L45" s="240" t="s">
        <v>215</v>
      </c>
      <c r="M45" s="240"/>
      <c r="N45" s="240"/>
      <c r="O45" s="240"/>
      <c r="P45" s="240"/>
      <c r="Q45" s="240"/>
      <c r="R45" s="240"/>
    </row>
    <row r="46" spans="1:18" ht="24.95" customHeight="1">
      <c r="A46" s="314">
        <v>10</v>
      </c>
      <c r="B46" s="303" t="s">
        <v>216</v>
      </c>
      <c r="C46" s="304">
        <v>254989130</v>
      </c>
      <c r="D46" s="304">
        <v>0</v>
      </c>
      <c r="E46" s="304">
        <v>80668830</v>
      </c>
      <c r="F46" s="304">
        <v>0</v>
      </c>
      <c r="G46" s="315">
        <f t="shared" si="2"/>
        <v>80668830</v>
      </c>
      <c r="H46" s="316">
        <f t="shared" si="1"/>
        <v>80668830</v>
      </c>
      <c r="I46" s="323"/>
      <c r="J46" s="240" t="s">
        <v>141</v>
      </c>
      <c r="K46" s="324">
        <f t="shared" si="3"/>
        <v>80668830</v>
      </c>
      <c r="L46" s="240"/>
      <c r="M46" s="240"/>
      <c r="N46" s="240"/>
      <c r="O46" s="240"/>
      <c r="P46" s="240"/>
      <c r="Q46" s="240"/>
      <c r="R46" s="240"/>
    </row>
    <row r="47" spans="1:18" ht="24.95" customHeight="1">
      <c r="A47" s="314">
        <v>11</v>
      </c>
      <c r="B47" s="303" t="s">
        <v>217</v>
      </c>
      <c r="C47" s="304">
        <v>243020000</v>
      </c>
      <c r="D47" s="304">
        <v>0</v>
      </c>
      <c r="E47" s="304">
        <v>110640000</v>
      </c>
      <c r="F47" s="304">
        <v>0</v>
      </c>
      <c r="G47" s="315">
        <f t="shared" si="2"/>
        <v>110640000</v>
      </c>
      <c r="H47" s="316">
        <f t="shared" si="1"/>
        <v>110640000</v>
      </c>
      <c r="I47" s="323"/>
      <c r="J47" s="240" t="s">
        <v>141</v>
      </c>
      <c r="K47" s="324">
        <f t="shared" si="3"/>
        <v>110640000</v>
      </c>
      <c r="L47" s="240"/>
      <c r="M47" s="240"/>
      <c r="N47" s="240"/>
      <c r="O47" s="240"/>
      <c r="P47" s="240"/>
      <c r="Q47" s="240"/>
      <c r="R47" s="240"/>
    </row>
    <row r="48" spans="1:18" ht="24.95" customHeight="1">
      <c r="A48" s="314">
        <v>12</v>
      </c>
      <c r="B48" s="303" t="s">
        <v>218</v>
      </c>
      <c r="C48" s="304">
        <v>1271746721</v>
      </c>
      <c r="D48" s="304">
        <v>0</v>
      </c>
      <c r="E48" s="304">
        <v>187654568.19999999</v>
      </c>
      <c r="F48" s="304">
        <v>0</v>
      </c>
      <c r="G48" s="315">
        <f t="shared" si="2"/>
        <v>187654568.19999999</v>
      </c>
      <c r="H48" s="316">
        <f t="shared" si="1"/>
        <v>187654568.19999999</v>
      </c>
      <c r="I48" s="323"/>
      <c r="J48" s="240" t="s">
        <v>141</v>
      </c>
      <c r="K48" s="324">
        <f t="shared" si="3"/>
        <v>187654568.19999999</v>
      </c>
      <c r="L48" s="240" t="s">
        <v>219</v>
      </c>
      <c r="M48" s="240"/>
      <c r="N48" s="240"/>
      <c r="O48" s="240"/>
      <c r="P48" s="240"/>
      <c r="Q48" s="240"/>
      <c r="R48" s="240"/>
    </row>
    <row r="49" spans="1:18" ht="24.95" customHeight="1">
      <c r="A49" s="314">
        <v>13</v>
      </c>
      <c r="B49" s="303" t="s">
        <v>220</v>
      </c>
      <c r="C49" s="304">
        <v>63954000</v>
      </c>
      <c r="D49" s="304">
        <v>0</v>
      </c>
      <c r="E49" s="304">
        <v>63954000</v>
      </c>
      <c r="F49" s="304">
        <v>0</v>
      </c>
      <c r="G49" s="315">
        <f t="shared" si="2"/>
        <v>63954000</v>
      </c>
      <c r="H49" s="316">
        <f t="shared" si="1"/>
        <v>63954000</v>
      </c>
      <c r="I49" s="323"/>
      <c r="J49" s="240" t="s">
        <v>221</v>
      </c>
      <c r="K49" s="325">
        <f t="shared" si="3"/>
        <v>63954000</v>
      </c>
      <c r="L49" s="240"/>
      <c r="M49" s="240"/>
      <c r="N49" s="240"/>
      <c r="O49" s="240"/>
      <c r="P49" s="240"/>
      <c r="Q49" s="240"/>
      <c r="R49" s="240"/>
    </row>
    <row r="50" spans="1:18" ht="24.95" customHeight="1">
      <c r="A50" s="314">
        <v>14</v>
      </c>
      <c r="B50" s="303" t="s">
        <v>222</v>
      </c>
      <c r="C50" s="304">
        <v>672121505</v>
      </c>
      <c r="D50" s="304">
        <f>748704275-396986810</f>
        <v>351717465</v>
      </c>
      <c r="E50" s="304">
        <v>97432720</v>
      </c>
      <c r="F50" s="304">
        <v>0</v>
      </c>
      <c r="G50" s="315">
        <f t="shared" si="2"/>
        <v>449150185</v>
      </c>
      <c r="H50" s="316">
        <f>D50</f>
        <v>351717465</v>
      </c>
      <c r="I50" s="323"/>
      <c r="J50" s="240" t="s">
        <v>221</v>
      </c>
      <c r="K50" s="325">
        <f t="shared" si="3"/>
        <v>351717465</v>
      </c>
      <c r="L50" s="240"/>
      <c r="M50" s="240"/>
      <c r="N50" s="240"/>
      <c r="O50" s="240"/>
      <c r="P50" s="240"/>
      <c r="Q50" s="240"/>
      <c r="R50" s="240"/>
    </row>
    <row r="51" spans="1:18" ht="24.95" customHeight="1">
      <c r="A51" s="314">
        <v>15</v>
      </c>
      <c r="B51" s="303" t="s">
        <v>223</v>
      </c>
      <c r="C51" s="304">
        <v>503817988.69999999</v>
      </c>
      <c r="D51" s="304">
        <v>0</v>
      </c>
      <c r="E51" s="304">
        <v>0</v>
      </c>
      <c r="F51" s="304">
        <v>503817988.69999999</v>
      </c>
      <c r="G51" s="315">
        <f t="shared" si="2"/>
        <v>503817988.69999999</v>
      </c>
      <c r="H51" s="316">
        <f>C51</f>
        <v>503817988.69999999</v>
      </c>
      <c r="I51" s="323"/>
      <c r="J51" s="240" t="s">
        <v>221</v>
      </c>
      <c r="K51" s="325">
        <v>540218353</v>
      </c>
      <c r="L51" s="240"/>
      <c r="M51" s="240"/>
      <c r="N51" s="240"/>
      <c r="O51" s="240"/>
      <c r="P51" s="240"/>
      <c r="Q51" s="240"/>
      <c r="R51" s="240"/>
    </row>
    <row r="52" spans="1:18" ht="24.95" customHeight="1">
      <c r="A52" s="314">
        <v>16</v>
      </c>
      <c r="B52" s="303" t="s">
        <v>210</v>
      </c>
      <c r="C52" s="304">
        <v>841891979</v>
      </c>
      <c r="D52" s="304">
        <f>1301721762-1000000000</f>
        <v>301721762</v>
      </c>
      <c r="E52" s="304">
        <v>0</v>
      </c>
      <c r="F52" s="304">
        <v>0</v>
      </c>
      <c r="G52" s="315">
        <f t="shared" si="2"/>
        <v>301721762</v>
      </c>
      <c r="H52" s="316">
        <f>G52</f>
        <v>301721762</v>
      </c>
      <c r="I52" s="323"/>
      <c r="J52" s="240" t="s">
        <v>221</v>
      </c>
      <c r="K52" s="325">
        <f>+H52</f>
        <v>301721762</v>
      </c>
      <c r="L52" s="240"/>
      <c r="M52" s="240"/>
      <c r="N52" s="240"/>
      <c r="O52" s="240"/>
      <c r="P52" s="240"/>
      <c r="Q52" s="240"/>
      <c r="R52" s="240"/>
    </row>
    <row r="53" spans="1:18" ht="24.95" customHeight="1">
      <c r="A53" s="314">
        <v>17</v>
      </c>
      <c r="B53" s="303" t="s">
        <v>224</v>
      </c>
      <c r="C53" s="304">
        <v>5614781131</v>
      </c>
      <c r="D53" s="304">
        <f>2030421610-1011322906</f>
        <v>1019098704</v>
      </c>
      <c r="E53" s="304">
        <v>2095001214</v>
      </c>
      <c r="F53" s="304">
        <v>0</v>
      </c>
      <c r="G53" s="315">
        <f t="shared" si="2"/>
        <v>3114099918</v>
      </c>
      <c r="H53" s="316">
        <f>D53</f>
        <v>1019098704</v>
      </c>
      <c r="I53" s="323"/>
      <c r="J53" s="240" t="s">
        <v>141</v>
      </c>
      <c r="K53" s="324">
        <f>+H53</f>
        <v>1019098704</v>
      </c>
      <c r="L53" s="240"/>
      <c r="M53" s="240"/>
      <c r="N53" s="240"/>
      <c r="O53" s="240"/>
      <c r="P53" s="240"/>
      <c r="Q53" s="240"/>
      <c r="R53" s="240"/>
    </row>
    <row r="54" spans="1:18" ht="24.95" customHeight="1">
      <c r="A54" s="314">
        <v>18</v>
      </c>
      <c r="B54" s="303" t="s">
        <v>225</v>
      </c>
      <c r="C54" s="304">
        <v>7331131181</v>
      </c>
      <c r="D54" s="304">
        <f>3670576000.2-1026605818</f>
        <v>2643970182.1999998</v>
      </c>
      <c r="E54" s="304">
        <v>0</v>
      </c>
      <c r="F54" s="304">
        <v>0</v>
      </c>
      <c r="G54" s="315">
        <f t="shared" si="2"/>
        <v>2643970182.1999998</v>
      </c>
      <c r="H54" s="316">
        <v>1000000000</v>
      </c>
      <c r="I54" s="323"/>
      <c r="J54" s="240" t="s">
        <v>141</v>
      </c>
      <c r="K54" s="324">
        <v>1240280727</v>
      </c>
      <c r="L54" s="240"/>
      <c r="M54" s="240"/>
      <c r="N54" s="240"/>
      <c r="O54" s="240"/>
      <c r="P54" s="240"/>
      <c r="Q54" s="240"/>
      <c r="R54" s="240"/>
    </row>
    <row r="55" spans="1:18" ht="24.95" customHeight="1">
      <c r="A55" s="314">
        <v>19</v>
      </c>
      <c r="B55" s="303" t="s">
        <v>226</v>
      </c>
      <c r="C55" s="304">
        <v>6968820351</v>
      </c>
      <c r="D55" s="304">
        <f>4514575743-500000000</f>
        <v>4014575743</v>
      </c>
      <c r="E55" s="304">
        <v>0</v>
      </c>
      <c r="F55" s="304">
        <v>0</v>
      </c>
      <c r="G55" s="315">
        <f t="shared" si="2"/>
        <v>4014575743</v>
      </c>
      <c r="H55" s="316"/>
      <c r="I55" s="323" t="s">
        <v>227</v>
      </c>
      <c r="J55" s="240"/>
      <c r="K55" s="240"/>
      <c r="L55" s="240"/>
      <c r="M55" s="240"/>
      <c r="N55" s="240"/>
      <c r="O55" s="240"/>
      <c r="P55" s="240"/>
      <c r="Q55" s="240"/>
      <c r="R55" s="240"/>
    </row>
    <row r="56" spans="1:18" ht="24.95" customHeight="1">
      <c r="A56" s="314">
        <v>20</v>
      </c>
      <c r="B56" s="303" t="s">
        <v>228</v>
      </c>
      <c r="C56" s="304">
        <v>6968820351</v>
      </c>
      <c r="D56" s="304">
        <v>3933304046</v>
      </c>
      <c r="E56" s="304">
        <v>1966652023</v>
      </c>
      <c r="F56" s="304">
        <v>0</v>
      </c>
      <c r="G56" s="315">
        <f t="shared" si="2"/>
        <v>5899956069</v>
      </c>
      <c r="H56" s="316"/>
      <c r="I56" s="323" t="s">
        <v>229</v>
      </c>
      <c r="J56" s="240"/>
      <c r="K56" s="240"/>
      <c r="L56" s="240"/>
      <c r="M56" s="240"/>
      <c r="N56" s="240"/>
      <c r="O56" s="240"/>
      <c r="P56" s="240"/>
      <c r="Q56" s="240"/>
      <c r="R56" s="240"/>
    </row>
    <row r="57" spans="1:18" ht="24.95" customHeight="1">
      <c r="A57" s="641" t="s">
        <v>157</v>
      </c>
      <c r="B57" s="642"/>
      <c r="C57" s="317">
        <f t="shared" ref="C57:H57" si="4">SUM(C37:C56)</f>
        <v>31797169788.700001</v>
      </c>
      <c r="D57" s="318">
        <f t="shared" si="4"/>
        <v>12478914861.200001</v>
      </c>
      <c r="E57" s="318">
        <f t="shared" si="4"/>
        <v>4813172497.1999998</v>
      </c>
      <c r="F57" s="318">
        <f t="shared" si="4"/>
        <v>826677170.70000005</v>
      </c>
      <c r="G57" s="319">
        <f t="shared" si="4"/>
        <v>18118764529.099998</v>
      </c>
      <c r="H57" s="320">
        <f t="shared" si="4"/>
        <v>4367828600.8999996</v>
      </c>
      <c r="K57" s="326">
        <f>SUM(K37:K56)</f>
        <v>4513968510.1999998</v>
      </c>
    </row>
    <row r="58" spans="1:18" ht="20.100000000000001" customHeight="1">
      <c r="C58" s="321"/>
      <c r="D58" s="310"/>
      <c r="E58" s="310"/>
      <c r="F58" s="310"/>
      <c r="G58" s="310"/>
    </row>
    <row r="59" spans="1:18">
      <c r="D59" s="310"/>
      <c r="E59" s="310"/>
      <c r="F59" s="310"/>
      <c r="G59" s="310"/>
      <c r="K59" s="327"/>
    </row>
  </sheetData>
  <mergeCells count="9">
    <mergeCell ref="A1:G1"/>
    <mergeCell ref="A3:B3"/>
    <mergeCell ref="A32:C32"/>
    <mergeCell ref="A35:B35"/>
    <mergeCell ref="A57:B57"/>
    <mergeCell ref="C8:C9"/>
    <mergeCell ref="C14:C16"/>
    <mergeCell ref="C17:C26"/>
    <mergeCell ref="C27:C31"/>
  </mergeCells>
  <pageMargins left="0.7" right="0.7" top="0.75" bottom="0.75" header="0.3" footer="0.3"/>
  <pageSetup paperSize="9" scale="85"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6"/>
  <sheetViews>
    <sheetView topLeftCell="A145" workbookViewId="0">
      <selection activeCell="E160" sqref="E160"/>
    </sheetView>
  </sheetViews>
  <sheetFormatPr defaultColWidth="9" defaultRowHeight="15" outlineLevelRow="2"/>
  <cols>
    <col min="1" max="1" width="4" customWidth="1"/>
    <col min="2" max="2" width="7.42578125" hidden="1" customWidth="1"/>
    <col min="3" max="3" width="39.140625" customWidth="1"/>
    <col min="4" max="4" width="8.28515625" customWidth="1"/>
    <col min="5" max="5" width="13.140625" customWidth="1"/>
    <col min="6" max="6" width="14.28515625" customWidth="1"/>
    <col min="7" max="7" width="5.42578125" customWidth="1"/>
    <col min="8" max="8" width="5.7109375" customWidth="1"/>
    <col min="9" max="9" width="15.42578125" customWidth="1"/>
    <col min="10" max="11" width="13.140625" customWidth="1"/>
    <col min="12" max="256" width="8.85546875"/>
    <col min="257" max="257" width="4" customWidth="1"/>
    <col min="258" max="258" width="12.42578125" customWidth="1"/>
    <col min="259" max="259" width="24.7109375" customWidth="1"/>
    <col min="260" max="260" width="5.42578125" customWidth="1"/>
    <col min="261" max="261" width="9.140625" customWidth="1"/>
    <col min="262" max="262" width="11" customWidth="1"/>
    <col min="263" max="263" width="5.42578125" customWidth="1"/>
    <col min="264" max="264" width="5.7109375" customWidth="1"/>
    <col min="265" max="265" width="11.28515625" customWidth="1"/>
    <col min="266" max="266" width="11.42578125" customWidth="1"/>
    <col min="267" max="267" width="13.140625" customWidth="1"/>
    <col min="268" max="512" width="8.85546875"/>
    <col min="513" max="513" width="4" customWidth="1"/>
    <col min="514" max="514" width="12.42578125" customWidth="1"/>
    <col min="515" max="515" width="24.7109375" customWidth="1"/>
    <col min="516" max="516" width="5.42578125" customWidth="1"/>
    <col min="517" max="517" width="9.140625" customWidth="1"/>
    <col min="518" max="518" width="11" customWidth="1"/>
    <col min="519" max="519" width="5.42578125" customWidth="1"/>
    <col min="520" max="520" width="5.7109375" customWidth="1"/>
    <col min="521" max="521" width="11.28515625" customWidth="1"/>
    <col min="522" max="522" width="11.42578125" customWidth="1"/>
    <col min="523" max="523" width="13.140625" customWidth="1"/>
    <col min="524" max="768" width="8.85546875"/>
    <col min="769" max="769" width="4" customWidth="1"/>
    <col min="770" max="770" width="12.42578125" customWidth="1"/>
    <col min="771" max="771" width="24.7109375" customWidth="1"/>
    <col min="772" max="772" width="5.42578125" customWidth="1"/>
    <col min="773" max="773" width="9.140625" customWidth="1"/>
    <col min="774" max="774" width="11" customWidth="1"/>
    <col min="775" max="775" width="5.42578125" customWidth="1"/>
    <col min="776" max="776" width="5.7109375" customWidth="1"/>
    <col min="777" max="777" width="11.28515625" customWidth="1"/>
    <col min="778" max="778" width="11.42578125" customWidth="1"/>
    <col min="779" max="779" width="13.140625" customWidth="1"/>
    <col min="780" max="1024" width="8.85546875"/>
    <col min="1025" max="1025" width="4" customWidth="1"/>
    <col min="1026" max="1026" width="12.42578125" customWidth="1"/>
    <col min="1027" max="1027" width="24.7109375" customWidth="1"/>
    <col min="1028" max="1028" width="5.42578125" customWidth="1"/>
    <col min="1029" max="1029" width="9.140625" customWidth="1"/>
    <col min="1030" max="1030" width="11" customWidth="1"/>
    <col min="1031" max="1031" width="5.42578125" customWidth="1"/>
    <col min="1032" max="1032" width="5.7109375" customWidth="1"/>
    <col min="1033" max="1033" width="11.28515625" customWidth="1"/>
    <col min="1034" max="1034" width="11.42578125" customWidth="1"/>
    <col min="1035" max="1035" width="13.140625" customWidth="1"/>
    <col min="1036" max="1280" width="8.85546875"/>
    <col min="1281" max="1281" width="4" customWidth="1"/>
    <col min="1282" max="1282" width="12.42578125" customWidth="1"/>
    <col min="1283" max="1283" width="24.7109375" customWidth="1"/>
    <col min="1284" max="1284" width="5.42578125" customWidth="1"/>
    <col min="1285" max="1285" width="9.140625" customWidth="1"/>
    <col min="1286" max="1286" width="11" customWidth="1"/>
    <col min="1287" max="1287" width="5.42578125" customWidth="1"/>
    <col min="1288" max="1288" width="5.7109375" customWidth="1"/>
    <col min="1289" max="1289" width="11.28515625" customWidth="1"/>
    <col min="1290" max="1290" width="11.42578125" customWidth="1"/>
    <col min="1291" max="1291" width="13.140625" customWidth="1"/>
    <col min="1292" max="1536" width="8.85546875"/>
    <col min="1537" max="1537" width="4" customWidth="1"/>
    <col min="1538" max="1538" width="12.42578125" customWidth="1"/>
    <col min="1539" max="1539" width="24.7109375" customWidth="1"/>
    <col min="1540" max="1540" width="5.42578125" customWidth="1"/>
    <col min="1541" max="1541" width="9.140625" customWidth="1"/>
    <col min="1542" max="1542" width="11" customWidth="1"/>
    <col min="1543" max="1543" width="5.42578125" customWidth="1"/>
    <col min="1544" max="1544" width="5.7109375" customWidth="1"/>
    <col min="1545" max="1545" width="11.28515625" customWidth="1"/>
    <col min="1546" max="1546" width="11.42578125" customWidth="1"/>
    <col min="1547" max="1547" width="13.140625" customWidth="1"/>
    <col min="1548" max="1792" width="8.85546875"/>
    <col min="1793" max="1793" width="4" customWidth="1"/>
    <col min="1794" max="1794" width="12.42578125" customWidth="1"/>
    <col min="1795" max="1795" width="24.7109375" customWidth="1"/>
    <col min="1796" max="1796" width="5.42578125" customWidth="1"/>
    <col min="1797" max="1797" width="9.140625" customWidth="1"/>
    <col min="1798" max="1798" width="11" customWidth="1"/>
    <col min="1799" max="1799" width="5.42578125" customWidth="1"/>
    <col min="1800" max="1800" width="5.7109375" customWidth="1"/>
    <col min="1801" max="1801" width="11.28515625" customWidth="1"/>
    <col min="1802" max="1802" width="11.42578125" customWidth="1"/>
    <col min="1803" max="1803" width="13.140625" customWidth="1"/>
    <col min="1804" max="2048" width="8.85546875"/>
    <col min="2049" max="2049" width="4" customWidth="1"/>
    <col min="2050" max="2050" width="12.42578125" customWidth="1"/>
    <col min="2051" max="2051" width="24.7109375" customWidth="1"/>
    <col min="2052" max="2052" width="5.42578125" customWidth="1"/>
    <col min="2053" max="2053" width="9.140625" customWidth="1"/>
    <col min="2054" max="2054" width="11" customWidth="1"/>
    <col min="2055" max="2055" width="5.42578125" customWidth="1"/>
    <col min="2056" max="2056" width="5.7109375" customWidth="1"/>
    <col min="2057" max="2057" width="11.28515625" customWidth="1"/>
    <col min="2058" max="2058" width="11.42578125" customWidth="1"/>
    <col min="2059" max="2059" width="13.140625" customWidth="1"/>
    <col min="2060" max="2304" width="8.85546875"/>
    <col min="2305" max="2305" width="4" customWidth="1"/>
    <col min="2306" max="2306" width="12.42578125" customWidth="1"/>
    <col min="2307" max="2307" width="24.7109375" customWidth="1"/>
    <col min="2308" max="2308" width="5.42578125" customWidth="1"/>
    <col min="2309" max="2309" width="9.140625" customWidth="1"/>
    <col min="2310" max="2310" width="11" customWidth="1"/>
    <col min="2311" max="2311" width="5.42578125" customWidth="1"/>
    <col min="2312" max="2312" width="5.7109375" customWidth="1"/>
    <col min="2313" max="2313" width="11.28515625" customWidth="1"/>
    <col min="2314" max="2314" width="11.42578125" customWidth="1"/>
    <col min="2315" max="2315" width="13.140625" customWidth="1"/>
    <col min="2316" max="2560" width="8.85546875"/>
    <col min="2561" max="2561" width="4" customWidth="1"/>
    <col min="2562" max="2562" width="12.42578125" customWidth="1"/>
    <col min="2563" max="2563" width="24.7109375" customWidth="1"/>
    <col min="2564" max="2564" width="5.42578125" customWidth="1"/>
    <col min="2565" max="2565" width="9.140625" customWidth="1"/>
    <col min="2566" max="2566" width="11" customWidth="1"/>
    <col min="2567" max="2567" width="5.42578125" customWidth="1"/>
    <col min="2568" max="2568" width="5.7109375" customWidth="1"/>
    <col min="2569" max="2569" width="11.28515625" customWidth="1"/>
    <col min="2570" max="2570" width="11.42578125" customWidth="1"/>
    <col min="2571" max="2571" width="13.140625" customWidth="1"/>
    <col min="2572" max="2816" width="8.85546875"/>
    <col min="2817" max="2817" width="4" customWidth="1"/>
    <col min="2818" max="2818" width="12.42578125" customWidth="1"/>
    <col min="2819" max="2819" width="24.7109375" customWidth="1"/>
    <col min="2820" max="2820" width="5.42578125" customWidth="1"/>
    <col min="2821" max="2821" width="9.140625" customWidth="1"/>
    <col min="2822" max="2822" width="11" customWidth="1"/>
    <col min="2823" max="2823" width="5.42578125" customWidth="1"/>
    <col min="2824" max="2824" width="5.7109375" customWidth="1"/>
    <col min="2825" max="2825" width="11.28515625" customWidth="1"/>
    <col min="2826" max="2826" width="11.42578125" customWidth="1"/>
    <col min="2827" max="2827" width="13.140625" customWidth="1"/>
    <col min="2828" max="3072" width="8.85546875"/>
    <col min="3073" max="3073" width="4" customWidth="1"/>
    <col min="3074" max="3074" width="12.42578125" customWidth="1"/>
    <col min="3075" max="3075" width="24.7109375" customWidth="1"/>
    <col min="3076" max="3076" width="5.42578125" customWidth="1"/>
    <col min="3077" max="3077" width="9.140625" customWidth="1"/>
    <col min="3078" max="3078" width="11" customWidth="1"/>
    <col min="3079" max="3079" width="5.42578125" customWidth="1"/>
    <col min="3080" max="3080" width="5.7109375" customWidth="1"/>
    <col min="3081" max="3081" width="11.28515625" customWidth="1"/>
    <col min="3082" max="3082" width="11.42578125" customWidth="1"/>
    <col min="3083" max="3083" width="13.140625" customWidth="1"/>
    <col min="3084" max="3328" width="8.85546875"/>
    <col min="3329" max="3329" width="4" customWidth="1"/>
    <col min="3330" max="3330" width="12.42578125" customWidth="1"/>
    <col min="3331" max="3331" width="24.7109375" customWidth="1"/>
    <col min="3332" max="3332" width="5.42578125" customWidth="1"/>
    <col min="3333" max="3333" width="9.140625" customWidth="1"/>
    <col min="3334" max="3334" width="11" customWidth="1"/>
    <col min="3335" max="3335" width="5.42578125" customWidth="1"/>
    <col min="3336" max="3336" width="5.7109375" customWidth="1"/>
    <col min="3337" max="3337" width="11.28515625" customWidth="1"/>
    <col min="3338" max="3338" width="11.42578125" customWidth="1"/>
    <col min="3339" max="3339" width="13.140625" customWidth="1"/>
    <col min="3340" max="3584" width="8.85546875"/>
    <col min="3585" max="3585" width="4" customWidth="1"/>
    <col min="3586" max="3586" width="12.42578125" customWidth="1"/>
    <col min="3587" max="3587" width="24.7109375" customWidth="1"/>
    <col min="3588" max="3588" width="5.42578125" customWidth="1"/>
    <col min="3589" max="3589" width="9.140625" customWidth="1"/>
    <col min="3590" max="3590" width="11" customWidth="1"/>
    <col min="3591" max="3591" width="5.42578125" customWidth="1"/>
    <col min="3592" max="3592" width="5.7109375" customWidth="1"/>
    <col min="3593" max="3593" width="11.28515625" customWidth="1"/>
    <col min="3594" max="3594" width="11.42578125" customWidth="1"/>
    <col min="3595" max="3595" width="13.140625" customWidth="1"/>
    <col min="3596" max="3840" width="8.85546875"/>
    <col min="3841" max="3841" width="4" customWidth="1"/>
    <col min="3842" max="3842" width="12.42578125" customWidth="1"/>
    <col min="3843" max="3843" width="24.7109375" customWidth="1"/>
    <col min="3844" max="3844" width="5.42578125" customWidth="1"/>
    <col min="3845" max="3845" width="9.140625" customWidth="1"/>
    <col min="3846" max="3846" width="11" customWidth="1"/>
    <col min="3847" max="3847" width="5.42578125" customWidth="1"/>
    <col min="3848" max="3848" width="5.7109375" customWidth="1"/>
    <col min="3849" max="3849" width="11.28515625" customWidth="1"/>
    <col min="3850" max="3850" width="11.42578125" customWidth="1"/>
    <col min="3851" max="3851" width="13.140625" customWidth="1"/>
    <col min="3852" max="4096" width="8.85546875"/>
    <col min="4097" max="4097" width="4" customWidth="1"/>
    <col min="4098" max="4098" width="12.42578125" customWidth="1"/>
    <col min="4099" max="4099" width="24.7109375" customWidth="1"/>
    <col min="4100" max="4100" width="5.42578125" customWidth="1"/>
    <col min="4101" max="4101" width="9.140625" customWidth="1"/>
    <col min="4102" max="4102" width="11" customWidth="1"/>
    <col min="4103" max="4103" width="5.42578125" customWidth="1"/>
    <col min="4104" max="4104" width="5.7109375" customWidth="1"/>
    <col min="4105" max="4105" width="11.28515625" customWidth="1"/>
    <col min="4106" max="4106" width="11.42578125" customWidth="1"/>
    <col min="4107" max="4107" width="13.140625" customWidth="1"/>
    <col min="4108" max="4352" width="8.85546875"/>
    <col min="4353" max="4353" width="4" customWidth="1"/>
    <col min="4354" max="4354" width="12.42578125" customWidth="1"/>
    <col min="4355" max="4355" width="24.7109375" customWidth="1"/>
    <col min="4356" max="4356" width="5.42578125" customWidth="1"/>
    <col min="4357" max="4357" width="9.140625" customWidth="1"/>
    <col min="4358" max="4358" width="11" customWidth="1"/>
    <col min="4359" max="4359" width="5.42578125" customWidth="1"/>
    <col min="4360" max="4360" width="5.7109375" customWidth="1"/>
    <col min="4361" max="4361" width="11.28515625" customWidth="1"/>
    <col min="4362" max="4362" width="11.42578125" customWidth="1"/>
    <col min="4363" max="4363" width="13.140625" customWidth="1"/>
    <col min="4364" max="4608" width="8.85546875"/>
    <col min="4609" max="4609" width="4" customWidth="1"/>
    <col min="4610" max="4610" width="12.42578125" customWidth="1"/>
    <col min="4611" max="4611" width="24.7109375" customWidth="1"/>
    <col min="4612" max="4612" width="5.42578125" customWidth="1"/>
    <col min="4613" max="4613" width="9.140625" customWidth="1"/>
    <col min="4614" max="4614" width="11" customWidth="1"/>
    <col min="4615" max="4615" width="5.42578125" customWidth="1"/>
    <col min="4616" max="4616" width="5.7109375" customWidth="1"/>
    <col min="4617" max="4617" width="11.28515625" customWidth="1"/>
    <col min="4618" max="4618" width="11.42578125" customWidth="1"/>
    <col min="4619" max="4619" width="13.140625" customWidth="1"/>
    <col min="4620" max="4864" width="8.85546875"/>
    <col min="4865" max="4865" width="4" customWidth="1"/>
    <col min="4866" max="4866" width="12.42578125" customWidth="1"/>
    <col min="4867" max="4867" width="24.7109375" customWidth="1"/>
    <col min="4868" max="4868" width="5.42578125" customWidth="1"/>
    <col min="4869" max="4869" width="9.140625" customWidth="1"/>
    <col min="4870" max="4870" width="11" customWidth="1"/>
    <col min="4871" max="4871" width="5.42578125" customWidth="1"/>
    <col min="4872" max="4872" width="5.7109375" customWidth="1"/>
    <col min="4873" max="4873" width="11.28515625" customWidth="1"/>
    <col min="4874" max="4874" width="11.42578125" customWidth="1"/>
    <col min="4875" max="4875" width="13.140625" customWidth="1"/>
    <col min="4876" max="5120" width="8.85546875"/>
    <col min="5121" max="5121" width="4" customWidth="1"/>
    <col min="5122" max="5122" width="12.42578125" customWidth="1"/>
    <col min="5123" max="5123" width="24.7109375" customWidth="1"/>
    <col min="5124" max="5124" width="5.42578125" customWidth="1"/>
    <col min="5125" max="5125" width="9.140625" customWidth="1"/>
    <col min="5126" max="5126" width="11" customWidth="1"/>
    <col min="5127" max="5127" width="5.42578125" customWidth="1"/>
    <col min="5128" max="5128" width="5.7109375" customWidth="1"/>
    <col min="5129" max="5129" width="11.28515625" customWidth="1"/>
    <col min="5130" max="5130" width="11.42578125" customWidth="1"/>
    <col min="5131" max="5131" width="13.140625" customWidth="1"/>
    <col min="5132" max="5376" width="8.85546875"/>
    <col min="5377" max="5377" width="4" customWidth="1"/>
    <col min="5378" max="5378" width="12.42578125" customWidth="1"/>
    <col min="5379" max="5379" width="24.7109375" customWidth="1"/>
    <col min="5380" max="5380" width="5.42578125" customWidth="1"/>
    <col min="5381" max="5381" width="9.140625" customWidth="1"/>
    <col min="5382" max="5382" width="11" customWidth="1"/>
    <col min="5383" max="5383" width="5.42578125" customWidth="1"/>
    <col min="5384" max="5384" width="5.7109375" customWidth="1"/>
    <col min="5385" max="5385" width="11.28515625" customWidth="1"/>
    <col min="5386" max="5386" width="11.42578125" customWidth="1"/>
    <col min="5387" max="5387" width="13.140625" customWidth="1"/>
    <col min="5388" max="5632" width="8.85546875"/>
    <col min="5633" max="5633" width="4" customWidth="1"/>
    <col min="5634" max="5634" width="12.42578125" customWidth="1"/>
    <col min="5635" max="5635" width="24.7109375" customWidth="1"/>
    <col min="5636" max="5636" width="5.42578125" customWidth="1"/>
    <col min="5637" max="5637" width="9.140625" customWidth="1"/>
    <col min="5638" max="5638" width="11" customWidth="1"/>
    <col min="5639" max="5639" width="5.42578125" customWidth="1"/>
    <col min="5640" max="5640" width="5.7109375" customWidth="1"/>
    <col min="5641" max="5641" width="11.28515625" customWidth="1"/>
    <col min="5642" max="5642" width="11.42578125" customWidth="1"/>
    <col min="5643" max="5643" width="13.140625" customWidth="1"/>
    <col min="5644" max="5888" width="8.85546875"/>
    <col min="5889" max="5889" width="4" customWidth="1"/>
    <col min="5890" max="5890" width="12.42578125" customWidth="1"/>
    <col min="5891" max="5891" width="24.7109375" customWidth="1"/>
    <col min="5892" max="5892" width="5.42578125" customWidth="1"/>
    <col min="5893" max="5893" width="9.140625" customWidth="1"/>
    <col min="5894" max="5894" width="11" customWidth="1"/>
    <col min="5895" max="5895" width="5.42578125" customWidth="1"/>
    <col min="5896" max="5896" width="5.7109375" customWidth="1"/>
    <col min="5897" max="5897" width="11.28515625" customWidth="1"/>
    <col min="5898" max="5898" width="11.42578125" customWidth="1"/>
    <col min="5899" max="5899" width="13.140625" customWidth="1"/>
    <col min="5900" max="6144" width="8.85546875"/>
    <col min="6145" max="6145" width="4" customWidth="1"/>
    <col min="6146" max="6146" width="12.42578125" customWidth="1"/>
    <col min="6147" max="6147" width="24.7109375" customWidth="1"/>
    <col min="6148" max="6148" width="5.42578125" customWidth="1"/>
    <col min="6149" max="6149" width="9.140625" customWidth="1"/>
    <col min="6150" max="6150" width="11" customWidth="1"/>
    <col min="6151" max="6151" width="5.42578125" customWidth="1"/>
    <col min="6152" max="6152" width="5.7109375" customWidth="1"/>
    <col min="6153" max="6153" width="11.28515625" customWidth="1"/>
    <col min="6154" max="6154" width="11.42578125" customWidth="1"/>
    <col min="6155" max="6155" width="13.140625" customWidth="1"/>
    <col min="6156" max="6400" width="8.85546875"/>
    <col min="6401" max="6401" width="4" customWidth="1"/>
    <col min="6402" max="6402" width="12.42578125" customWidth="1"/>
    <col min="6403" max="6403" width="24.7109375" customWidth="1"/>
    <col min="6404" max="6404" width="5.42578125" customWidth="1"/>
    <col min="6405" max="6405" width="9.140625" customWidth="1"/>
    <col min="6406" max="6406" width="11" customWidth="1"/>
    <col min="6407" max="6407" width="5.42578125" customWidth="1"/>
    <col min="6408" max="6408" width="5.7109375" customWidth="1"/>
    <col min="6409" max="6409" width="11.28515625" customWidth="1"/>
    <col min="6410" max="6410" width="11.42578125" customWidth="1"/>
    <col min="6411" max="6411" width="13.140625" customWidth="1"/>
    <col min="6412" max="6656" width="8.85546875"/>
    <col min="6657" max="6657" width="4" customWidth="1"/>
    <col min="6658" max="6658" width="12.42578125" customWidth="1"/>
    <col min="6659" max="6659" width="24.7109375" customWidth="1"/>
    <col min="6660" max="6660" width="5.42578125" customWidth="1"/>
    <col min="6661" max="6661" width="9.140625" customWidth="1"/>
    <col min="6662" max="6662" width="11" customWidth="1"/>
    <col min="6663" max="6663" width="5.42578125" customWidth="1"/>
    <col min="6664" max="6664" width="5.7109375" customWidth="1"/>
    <col min="6665" max="6665" width="11.28515625" customWidth="1"/>
    <col min="6666" max="6666" width="11.42578125" customWidth="1"/>
    <col min="6667" max="6667" width="13.140625" customWidth="1"/>
    <col min="6668" max="6912" width="8.85546875"/>
    <col min="6913" max="6913" width="4" customWidth="1"/>
    <col min="6914" max="6914" width="12.42578125" customWidth="1"/>
    <col min="6915" max="6915" width="24.7109375" customWidth="1"/>
    <col min="6916" max="6916" width="5.42578125" customWidth="1"/>
    <col min="6917" max="6917" width="9.140625" customWidth="1"/>
    <col min="6918" max="6918" width="11" customWidth="1"/>
    <col min="6919" max="6919" width="5.42578125" customWidth="1"/>
    <col min="6920" max="6920" width="5.7109375" customWidth="1"/>
    <col min="6921" max="6921" width="11.28515625" customWidth="1"/>
    <col min="6922" max="6922" width="11.42578125" customWidth="1"/>
    <col min="6923" max="6923" width="13.140625" customWidth="1"/>
    <col min="6924" max="7168" width="8.85546875"/>
    <col min="7169" max="7169" width="4" customWidth="1"/>
    <col min="7170" max="7170" width="12.42578125" customWidth="1"/>
    <col min="7171" max="7171" width="24.7109375" customWidth="1"/>
    <col min="7172" max="7172" width="5.42578125" customWidth="1"/>
    <col min="7173" max="7173" width="9.140625" customWidth="1"/>
    <col min="7174" max="7174" width="11" customWidth="1"/>
    <col min="7175" max="7175" width="5.42578125" customWidth="1"/>
    <col min="7176" max="7176" width="5.7109375" customWidth="1"/>
    <col min="7177" max="7177" width="11.28515625" customWidth="1"/>
    <col min="7178" max="7178" width="11.42578125" customWidth="1"/>
    <col min="7179" max="7179" width="13.140625" customWidth="1"/>
    <col min="7180" max="7424" width="8.85546875"/>
    <col min="7425" max="7425" width="4" customWidth="1"/>
    <col min="7426" max="7426" width="12.42578125" customWidth="1"/>
    <col min="7427" max="7427" width="24.7109375" customWidth="1"/>
    <col min="7428" max="7428" width="5.42578125" customWidth="1"/>
    <col min="7429" max="7429" width="9.140625" customWidth="1"/>
    <col min="7430" max="7430" width="11" customWidth="1"/>
    <col min="7431" max="7431" width="5.42578125" customWidth="1"/>
    <col min="7432" max="7432" width="5.7109375" customWidth="1"/>
    <col min="7433" max="7433" width="11.28515625" customWidth="1"/>
    <col min="7434" max="7434" width="11.42578125" customWidth="1"/>
    <col min="7435" max="7435" width="13.140625" customWidth="1"/>
    <col min="7436" max="7680" width="8.85546875"/>
    <col min="7681" max="7681" width="4" customWidth="1"/>
    <col min="7682" max="7682" width="12.42578125" customWidth="1"/>
    <col min="7683" max="7683" width="24.7109375" customWidth="1"/>
    <col min="7684" max="7684" width="5.42578125" customWidth="1"/>
    <col min="7685" max="7685" width="9.140625" customWidth="1"/>
    <col min="7686" max="7686" width="11" customWidth="1"/>
    <col min="7687" max="7687" width="5.42578125" customWidth="1"/>
    <col min="7688" max="7688" width="5.7109375" customWidth="1"/>
    <col min="7689" max="7689" width="11.28515625" customWidth="1"/>
    <col min="7690" max="7690" width="11.42578125" customWidth="1"/>
    <col min="7691" max="7691" width="13.140625" customWidth="1"/>
    <col min="7692" max="7936" width="8.85546875"/>
    <col min="7937" max="7937" width="4" customWidth="1"/>
    <col min="7938" max="7938" width="12.42578125" customWidth="1"/>
    <col min="7939" max="7939" width="24.7109375" customWidth="1"/>
    <col min="7940" max="7940" width="5.42578125" customWidth="1"/>
    <col min="7941" max="7941" width="9.140625" customWidth="1"/>
    <col min="7942" max="7942" width="11" customWidth="1"/>
    <col min="7943" max="7943" width="5.42578125" customWidth="1"/>
    <col min="7944" max="7944" width="5.7109375" customWidth="1"/>
    <col min="7945" max="7945" width="11.28515625" customWidth="1"/>
    <col min="7946" max="7946" width="11.42578125" customWidth="1"/>
    <col min="7947" max="7947" width="13.140625" customWidth="1"/>
    <col min="7948" max="8192" width="8.85546875"/>
    <col min="8193" max="8193" width="4" customWidth="1"/>
    <col min="8194" max="8194" width="12.42578125" customWidth="1"/>
    <col min="8195" max="8195" width="24.7109375" customWidth="1"/>
    <col min="8196" max="8196" width="5.42578125" customWidth="1"/>
    <col min="8197" max="8197" width="9.140625" customWidth="1"/>
    <col min="8198" max="8198" width="11" customWidth="1"/>
    <col min="8199" max="8199" width="5.42578125" customWidth="1"/>
    <col min="8200" max="8200" width="5.7109375" customWidth="1"/>
    <col min="8201" max="8201" width="11.28515625" customWidth="1"/>
    <col min="8202" max="8202" width="11.42578125" customWidth="1"/>
    <col min="8203" max="8203" width="13.140625" customWidth="1"/>
    <col min="8204" max="8448" width="8.85546875"/>
    <col min="8449" max="8449" width="4" customWidth="1"/>
    <col min="8450" max="8450" width="12.42578125" customWidth="1"/>
    <col min="8451" max="8451" width="24.7109375" customWidth="1"/>
    <col min="8452" max="8452" width="5.42578125" customWidth="1"/>
    <col min="8453" max="8453" width="9.140625" customWidth="1"/>
    <col min="8454" max="8454" width="11" customWidth="1"/>
    <col min="8455" max="8455" width="5.42578125" customWidth="1"/>
    <col min="8456" max="8456" width="5.7109375" customWidth="1"/>
    <col min="8457" max="8457" width="11.28515625" customWidth="1"/>
    <col min="8458" max="8458" width="11.42578125" customWidth="1"/>
    <col min="8459" max="8459" width="13.140625" customWidth="1"/>
    <col min="8460" max="8704" width="8.85546875"/>
    <col min="8705" max="8705" width="4" customWidth="1"/>
    <col min="8706" max="8706" width="12.42578125" customWidth="1"/>
    <col min="8707" max="8707" width="24.7109375" customWidth="1"/>
    <col min="8708" max="8708" width="5.42578125" customWidth="1"/>
    <col min="8709" max="8709" width="9.140625" customWidth="1"/>
    <col min="8710" max="8710" width="11" customWidth="1"/>
    <col min="8711" max="8711" width="5.42578125" customWidth="1"/>
    <col min="8712" max="8712" width="5.7109375" customWidth="1"/>
    <col min="8713" max="8713" width="11.28515625" customWidth="1"/>
    <col min="8714" max="8714" width="11.42578125" customWidth="1"/>
    <col min="8715" max="8715" width="13.140625" customWidth="1"/>
    <col min="8716" max="8960" width="8.85546875"/>
    <col min="8961" max="8961" width="4" customWidth="1"/>
    <col min="8962" max="8962" width="12.42578125" customWidth="1"/>
    <col min="8963" max="8963" width="24.7109375" customWidth="1"/>
    <col min="8964" max="8964" width="5.42578125" customWidth="1"/>
    <col min="8965" max="8965" width="9.140625" customWidth="1"/>
    <col min="8966" max="8966" width="11" customWidth="1"/>
    <col min="8967" max="8967" width="5.42578125" customWidth="1"/>
    <col min="8968" max="8968" width="5.7109375" customWidth="1"/>
    <col min="8969" max="8969" width="11.28515625" customWidth="1"/>
    <col min="8970" max="8970" width="11.42578125" customWidth="1"/>
    <col min="8971" max="8971" width="13.140625" customWidth="1"/>
    <col min="8972" max="9216" width="8.85546875"/>
    <col min="9217" max="9217" width="4" customWidth="1"/>
    <col min="9218" max="9218" width="12.42578125" customWidth="1"/>
    <col min="9219" max="9219" width="24.7109375" customWidth="1"/>
    <col min="9220" max="9220" width="5.42578125" customWidth="1"/>
    <col min="9221" max="9221" width="9.140625" customWidth="1"/>
    <col min="9222" max="9222" width="11" customWidth="1"/>
    <col min="9223" max="9223" width="5.42578125" customWidth="1"/>
    <col min="9224" max="9224" width="5.7109375" customWidth="1"/>
    <col min="9225" max="9225" width="11.28515625" customWidth="1"/>
    <col min="9226" max="9226" width="11.42578125" customWidth="1"/>
    <col min="9227" max="9227" width="13.140625" customWidth="1"/>
    <col min="9228" max="9472" width="8.85546875"/>
    <col min="9473" max="9473" width="4" customWidth="1"/>
    <col min="9474" max="9474" width="12.42578125" customWidth="1"/>
    <col min="9475" max="9475" width="24.7109375" customWidth="1"/>
    <col min="9476" max="9476" width="5.42578125" customWidth="1"/>
    <col min="9477" max="9477" width="9.140625" customWidth="1"/>
    <col min="9478" max="9478" width="11" customWidth="1"/>
    <col min="9479" max="9479" width="5.42578125" customWidth="1"/>
    <col min="9480" max="9480" width="5.7109375" customWidth="1"/>
    <col min="9481" max="9481" width="11.28515625" customWidth="1"/>
    <col min="9482" max="9482" width="11.42578125" customWidth="1"/>
    <col min="9483" max="9483" width="13.140625" customWidth="1"/>
    <col min="9484" max="9728" width="8.85546875"/>
    <col min="9729" max="9729" width="4" customWidth="1"/>
    <col min="9730" max="9730" width="12.42578125" customWidth="1"/>
    <col min="9731" max="9731" width="24.7109375" customWidth="1"/>
    <col min="9732" max="9732" width="5.42578125" customWidth="1"/>
    <col min="9733" max="9733" width="9.140625" customWidth="1"/>
    <col min="9734" max="9734" width="11" customWidth="1"/>
    <col min="9735" max="9735" width="5.42578125" customWidth="1"/>
    <col min="9736" max="9736" width="5.7109375" customWidth="1"/>
    <col min="9737" max="9737" width="11.28515625" customWidth="1"/>
    <col min="9738" max="9738" width="11.42578125" customWidth="1"/>
    <col min="9739" max="9739" width="13.140625" customWidth="1"/>
    <col min="9740" max="9984" width="8.85546875"/>
    <col min="9985" max="9985" width="4" customWidth="1"/>
    <col min="9986" max="9986" width="12.42578125" customWidth="1"/>
    <col min="9987" max="9987" width="24.7109375" customWidth="1"/>
    <col min="9988" max="9988" width="5.42578125" customWidth="1"/>
    <col min="9989" max="9989" width="9.140625" customWidth="1"/>
    <col min="9990" max="9990" width="11" customWidth="1"/>
    <col min="9991" max="9991" width="5.42578125" customWidth="1"/>
    <col min="9992" max="9992" width="5.7109375" customWidth="1"/>
    <col min="9993" max="9993" width="11.28515625" customWidth="1"/>
    <col min="9994" max="9994" width="11.42578125" customWidth="1"/>
    <col min="9995" max="9995" width="13.140625" customWidth="1"/>
    <col min="9996" max="10240" width="8.85546875"/>
    <col min="10241" max="10241" width="4" customWidth="1"/>
    <col min="10242" max="10242" width="12.42578125" customWidth="1"/>
    <col min="10243" max="10243" width="24.7109375" customWidth="1"/>
    <col min="10244" max="10244" width="5.42578125" customWidth="1"/>
    <col min="10245" max="10245" width="9.140625" customWidth="1"/>
    <col min="10246" max="10246" width="11" customWidth="1"/>
    <col min="10247" max="10247" width="5.42578125" customWidth="1"/>
    <col min="10248" max="10248" width="5.7109375" customWidth="1"/>
    <col min="10249" max="10249" width="11.28515625" customWidth="1"/>
    <col min="10250" max="10250" width="11.42578125" customWidth="1"/>
    <col min="10251" max="10251" width="13.140625" customWidth="1"/>
    <col min="10252" max="10496" width="8.85546875"/>
    <col min="10497" max="10497" width="4" customWidth="1"/>
    <col min="10498" max="10498" width="12.42578125" customWidth="1"/>
    <col min="10499" max="10499" width="24.7109375" customWidth="1"/>
    <col min="10500" max="10500" width="5.42578125" customWidth="1"/>
    <col min="10501" max="10501" width="9.140625" customWidth="1"/>
    <col min="10502" max="10502" width="11" customWidth="1"/>
    <col min="10503" max="10503" width="5.42578125" customWidth="1"/>
    <col min="10504" max="10504" width="5.7109375" customWidth="1"/>
    <col min="10505" max="10505" width="11.28515625" customWidth="1"/>
    <col min="10506" max="10506" width="11.42578125" customWidth="1"/>
    <col min="10507" max="10507" width="13.140625" customWidth="1"/>
    <col min="10508" max="10752" width="8.85546875"/>
    <col min="10753" max="10753" width="4" customWidth="1"/>
    <col min="10754" max="10754" width="12.42578125" customWidth="1"/>
    <col min="10755" max="10755" width="24.7109375" customWidth="1"/>
    <col min="10756" max="10756" width="5.42578125" customWidth="1"/>
    <col min="10757" max="10757" width="9.140625" customWidth="1"/>
    <col min="10758" max="10758" width="11" customWidth="1"/>
    <col min="10759" max="10759" width="5.42578125" customWidth="1"/>
    <col min="10760" max="10760" width="5.7109375" customWidth="1"/>
    <col min="10761" max="10761" width="11.28515625" customWidth="1"/>
    <col min="10762" max="10762" width="11.42578125" customWidth="1"/>
    <col min="10763" max="10763" width="13.140625" customWidth="1"/>
    <col min="10764" max="11008" width="8.85546875"/>
    <col min="11009" max="11009" width="4" customWidth="1"/>
    <col min="11010" max="11010" width="12.42578125" customWidth="1"/>
    <col min="11011" max="11011" width="24.7109375" customWidth="1"/>
    <col min="11012" max="11012" width="5.42578125" customWidth="1"/>
    <col min="11013" max="11013" width="9.140625" customWidth="1"/>
    <col min="11014" max="11014" width="11" customWidth="1"/>
    <col min="11015" max="11015" width="5.42578125" customWidth="1"/>
    <col min="11016" max="11016" width="5.7109375" customWidth="1"/>
    <col min="11017" max="11017" width="11.28515625" customWidth="1"/>
    <col min="11018" max="11018" width="11.42578125" customWidth="1"/>
    <col min="11019" max="11019" width="13.140625" customWidth="1"/>
    <col min="11020" max="11264" width="8.85546875"/>
    <col min="11265" max="11265" width="4" customWidth="1"/>
    <col min="11266" max="11266" width="12.42578125" customWidth="1"/>
    <col min="11267" max="11267" width="24.7109375" customWidth="1"/>
    <col min="11268" max="11268" width="5.42578125" customWidth="1"/>
    <col min="11269" max="11269" width="9.140625" customWidth="1"/>
    <col min="11270" max="11270" width="11" customWidth="1"/>
    <col min="11271" max="11271" width="5.42578125" customWidth="1"/>
    <col min="11272" max="11272" width="5.7109375" customWidth="1"/>
    <col min="11273" max="11273" width="11.28515625" customWidth="1"/>
    <col min="11274" max="11274" width="11.42578125" customWidth="1"/>
    <col min="11275" max="11275" width="13.140625" customWidth="1"/>
    <col min="11276" max="11520" width="8.85546875"/>
    <col min="11521" max="11521" width="4" customWidth="1"/>
    <col min="11522" max="11522" width="12.42578125" customWidth="1"/>
    <col min="11523" max="11523" width="24.7109375" customWidth="1"/>
    <col min="11524" max="11524" width="5.42578125" customWidth="1"/>
    <col min="11525" max="11525" width="9.140625" customWidth="1"/>
    <col min="11526" max="11526" width="11" customWidth="1"/>
    <col min="11527" max="11527" width="5.42578125" customWidth="1"/>
    <col min="11528" max="11528" width="5.7109375" customWidth="1"/>
    <col min="11529" max="11529" width="11.28515625" customWidth="1"/>
    <col min="11530" max="11530" width="11.42578125" customWidth="1"/>
    <col min="11531" max="11531" width="13.140625" customWidth="1"/>
    <col min="11532" max="11776" width="8.85546875"/>
    <col min="11777" max="11777" width="4" customWidth="1"/>
    <col min="11778" max="11778" width="12.42578125" customWidth="1"/>
    <col min="11779" max="11779" width="24.7109375" customWidth="1"/>
    <col min="11780" max="11780" width="5.42578125" customWidth="1"/>
    <col min="11781" max="11781" width="9.140625" customWidth="1"/>
    <col min="11782" max="11782" width="11" customWidth="1"/>
    <col min="11783" max="11783" width="5.42578125" customWidth="1"/>
    <col min="11784" max="11784" width="5.7109375" customWidth="1"/>
    <col min="11785" max="11785" width="11.28515625" customWidth="1"/>
    <col min="11786" max="11786" width="11.42578125" customWidth="1"/>
    <col min="11787" max="11787" width="13.140625" customWidth="1"/>
    <col min="11788" max="12032" width="8.85546875"/>
    <col min="12033" max="12033" width="4" customWidth="1"/>
    <col min="12034" max="12034" width="12.42578125" customWidth="1"/>
    <col min="12035" max="12035" width="24.7109375" customWidth="1"/>
    <col min="12036" max="12036" width="5.42578125" customWidth="1"/>
    <col min="12037" max="12037" width="9.140625" customWidth="1"/>
    <col min="12038" max="12038" width="11" customWidth="1"/>
    <col min="12039" max="12039" width="5.42578125" customWidth="1"/>
    <col min="12040" max="12040" width="5.7109375" customWidth="1"/>
    <col min="12041" max="12041" width="11.28515625" customWidth="1"/>
    <col min="12042" max="12042" width="11.42578125" customWidth="1"/>
    <col min="12043" max="12043" width="13.140625" customWidth="1"/>
    <col min="12044" max="12288" width="8.85546875"/>
    <col min="12289" max="12289" width="4" customWidth="1"/>
    <col min="12290" max="12290" width="12.42578125" customWidth="1"/>
    <col min="12291" max="12291" width="24.7109375" customWidth="1"/>
    <col min="12292" max="12292" width="5.42578125" customWidth="1"/>
    <col min="12293" max="12293" width="9.140625" customWidth="1"/>
    <col min="12294" max="12294" width="11" customWidth="1"/>
    <col min="12295" max="12295" width="5.42578125" customWidth="1"/>
    <col min="12296" max="12296" width="5.7109375" customWidth="1"/>
    <col min="12297" max="12297" width="11.28515625" customWidth="1"/>
    <col min="12298" max="12298" width="11.42578125" customWidth="1"/>
    <col min="12299" max="12299" width="13.140625" customWidth="1"/>
    <col min="12300" max="12544" width="8.85546875"/>
    <col min="12545" max="12545" width="4" customWidth="1"/>
    <col min="12546" max="12546" width="12.42578125" customWidth="1"/>
    <col min="12547" max="12547" width="24.7109375" customWidth="1"/>
    <col min="12548" max="12548" width="5.42578125" customWidth="1"/>
    <col min="12549" max="12549" width="9.140625" customWidth="1"/>
    <col min="12550" max="12550" width="11" customWidth="1"/>
    <col min="12551" max="12551" width="5.42578125" customWidth="1"/>
    <col min="12552" max="12552" width="5.7109375" customWidth="1"/>
    <col min="12553" max="12553" width="11.28515625" customWidth="1"/>
    <col min="12554" max="12554" width="11.42578125" customWidth="1"/>
    <col min="12555" max="12555" width="13.140625" customWidth="1"/>
    <col min="12556" max="12800" width="8.85546875"/>
    <col min="12801" max="12801" width="4" customWidth="1"/>
    <col min="12802" max="12802" width="12.42578125" customWidth="1"/>
    <col min="12803" max="12803" width="24.7109375" customWidth="1"/>
    <col min="12804" max="12804" width="5.42578125" customWidth="1"/>
    <col min="12805" max="12805" width="9.140625" customWidth="1"/>
    <col min="12806" max="12806" width="11" customWidth="1"/>
    <col min="12807" max="12807" width="5.42578125" customWidth="1"/>
    <col min="12808" max="12808" width="5.7109375" customWidth="1"/>
    <col min="12809" max="12809" width="11.28515625" customWidth="1"/>
    <col min="12810" max="12810" width="11.42578125" customWidth="1"/>
    <col min="12811" max="12811" width="13.140625" customWidth="1"/>
    <col min="12812" max="13056" width="8.85546875"/>
    <col min="13057" max="13057" width="4" customWidth="1"/>
    <col min="13058" max="13058" width="12.42578125" customWidth="1"/>
    <col min="13059" max="13059" width="24.7109375" customWidth="1"/>
    <col min="13060" max="13060" width="5.42578125" customWidth="1"/>
    <col min="13061" max="13061" width="9.140625" customWidth="1"/>
    <col min="13062" max="13062" width="11" customWidth="1"/>
    <col min="13063" max="13063" width="5.42578125" customWidth="1"/>
    <col min="13064" max="13064" width="5.7109375" customWidth="1"/>
    <col min="13065" max="13065" width="11.28515625" customWidth="1"/>
    <col min="13066" max="13066" width="11.42578125" customWidth="1"/>
    <col min="13067" max="13067" width="13.140625" customWidth="1"/>
    <col min="13068" max="13312" width="8.85546875"/>
    <col min="13313" max="13313" width="4" customWidth="1"/>
    <col min="13314" max="13314" width="12.42578125" customWidth="1"/>
    <col min="13315" max="13315" width="24.7109375" customWidth="1"/>
    <col min="13316" max="13316" width="5.42578125" customWidth="1"/>
    <col min="13317" max="13317" width="9.140625" customWidth="1"/>
    <col min="13318" max="13318" width="11" customWidth="1"/>
    <col min="13319" max="13319" width="5.42578125" customWidth="1"/>
    <col min="13320" max="13320" width="5.7109375" customWidth="1"/>
    <col min="13321" max="13321" width="11.28515625" customWidth="1"/>
    <col min="13322" max="13322" width="11.42578125" customWidth="1"/>
    <col min="13323" max="13323" width="13.140625" customWidth="1"/>
    <col min="13324" max="13568" width="8.85546875"/>
    <col min="13569" max="13569" width="4" customWidth="1"/>
    <col min="13570" max="13570" width="12.42578125" customWidth="1"/>
    <col min="13571" max="13571" width="24.7109375" customWidth="1"/>
    <col min="13572" max="13572" width="5.42578125" customWidth="1"/>
    <col min="13573" max="13573" width="9.140625" customWidth="1"/>
    <col min="13574" max="13574" width="11" customWidth="1"/>
    <col min="13575" max="13575" width="5.42578125" customWidth="1"/>
    <col min="13576" max="13576" width="5.7109375" customWidth="1"/>
    <col min="13577" max="13577" width="11.28515625" customWidth="1"/>
    <col min="13578" max="13578" width="11.42578125" customWidth="1"/>
    <col min="13579" max="13579" width="13.140625" customWidth="1"/>
    <col min="13580" max="13824" width="8.85546875"/>
    <col min="13825" max="13825" width="4" customWidth="1"/>
    <col min="13826" max="13826" width="12.42578125" customWidth="1"/>
    <col min="13827" max="13827" width="24.7109375" customWidth="1"/>
    <col min="13828" max="13828" width="5.42578125" customWidth="1"/>
    <col min="13829" max="13829" width="9.140625" customWidth="1"/>
    <col min="13830" max="13830" width="11" customWidth="1"/>
    <col min="13831" max="13831" width="5.42578125" customWidth="1"/>
    <col min="13832" max="13832" width="5.7109375" customWidth="1"/>
    <col min="13833" max="13833" width="11.28515625" customWidth="1"/>
    <col min="13834" max="13834" width="11.42578125" customWidth="1"/>
    <col min="13835" max="13835" width="13.140625" customWidth="1"/>
    <col min="13836" max="14080" width="8.85546875"/>
    <col min="14081" max="14081" width="4" customWidth="1"/>
    <col min="14082" max="14082" width="12.42578125" customWidth="1"/>
    <col min="14083" max="14083" width="24.7109375" customWidth="1"/>
    <col min="14084" max="14084" width="5.42578125" customWidth="1"/>
    <col min="14085" max="14085" width="9.140625" customWidth="1"/>
    <col min="14086" max="14086" width="11" customWidth="1"/>
    <col min="14087" max="14087" width="5.42578125" customWidth="1"/>
    <col min="14088" max="14088" width="5.7109375" customWidth="1"/>
    <col min="14089" max="14089" width="11.28515625" customWidth="1"/>
    <col min="14090" max="14090" width="11.42578125" customWidth="1"/>
    <col min="14091" max="14091" width="13.140625" customWidth="1"/>
    <col min="14092" max="14336" width="8.85546875"/>
    <col min="14337" max="14337" width="4" customWidth="1"/>
    <col min="14338" max="14338" width="12.42578125" customWidth="1"/>
    <col min="14339" max="14339" width="24.7109375" customWidth="1"/>
    <col min="14340" max="14340" width="5.42578125" customWidth="1"/>
    <col min="14341" max="14341" width="9.140625" customWidth="1"/>
    <col min="14342" max="14342" width="11" customWidth="1"/>
    <col min="14343" max="14343" width="5.42578125" customWidth="1"/>
    <col min="14344" max="14344" width="5.7109375" customWidth="1"/>
    <col min="14345" max="14345" width="11.28515625" customWidth="1"/>
    <col min="14346" max="14346" width="11.42578125" customWidth="1"/>
    <col min="14347" max="14347" width="13.140625" customWidth="1"/>
    <col min="14348" max="14592" width="8.85546875"/>
    <col min="14593" max="14593" width="4" customWidth="1"/>
    <col min="14594" max="14594" width="12.42578125" customWidth="1"/>
    <col min="14595" max="14595" width="24.7109375" customWidth="1"/>
    <col min="14596" max="14596" width="5.42578125" customWidth="1"/>
    <col min="14597" max="14597" width="9.140625" customWidth="1"/>
    <col min="14598" max="14598" width="11" customWidth="1"/>
    <col min="14599" max="14599" width="5.42578125" customWidth="1"/>
    <col min="14600" max="14600" width="5.7109375" customWidth="1"/>
    <col min="14601" max="14601" width="11.28515625" customWidth="1"/>
    <col min="14602" max="14602" width="11.42578125" customWidth="1"/>
    <col min="14603" max="14603" width="13.140625" customWidth="1"/>
    <col min="14604" max="14848" width="8.85546875"/>
    <col min="14849" max="14849" width="4" customWidth="1"/>
    <col min="14850" max="14850" width="12.42578125" customWidth="1"/>
    <col min="14851" max="14851" width="24.7109375" customWidth="1"/>
    <col min="14852" max="14852" width="5.42578125" customWidth="1"/>
    <col min="14853" max="14853" width="9.140625" customWidth="1"/>
    <col min="14854" max="14854" width="11" customWidth="1"/>
    <col min="14855" max="14855" width="5.42578125" customWidth="1"/>
    <col min="14856" max="14856" width="5.7109375" customWidth="1"/>
    <col min="14857" max="14857" width="11.28515625" customWidth="1"/>
    <col min="14858" max="14858" width="11.42578125" customWidth="1"/>
    <col min="14859" max="14859" width="13.140625" customWidth="1"/>
    <col min="14860" max="15104" width="8.85546875"/>
    <col min="15105" max="15105" width="4" customWidth="1"/>
    <col min="15106" max="15106" width="12.42578125" customWidth="1"/>
    <col min="15107" max="15107" width="24.7109375" customWidth="1"/>
    <col min="15108" max="15108" width="5.42578125" customWidth="1"/>
    <col min="15109" max="15109" width="9.140625" customWidth="1"/>
    <col min="15110" max="15110" width="11" customWidth="1"/>
    <col min="15111" max="15111" width="5.42578125" customWidth="1"/>
    <col min="15112" max="15112" width="5.7109375" customWidth="1"/>
    <col min="15113" max="15113" width="11.28515625" customWidth="1"/>
    <col min="15114" max="15114" width="11.42578125" customWidth="1"/>
    <col min="15115" max="15115" width="13.140625" customWidth="1"/>
    <col min="15116" max="15360" width="8.85546875"/>
    <col min="15361" max="15361" width="4" customWidth="1"/>
    <col min="15362" max="15362" width="12.42578125" customWidth="1"/>
    <col min="15363" max="15363" width="24.7109375" customWidth="1"/>
    <col min="15364" max="15364" width="5.42578125" customWidth="1"/>
    <col min="15365" max="15365" width="9.140625" customWidth="1"/>
    <col min="15366" max="15366" width="11" customWidth="1"/>
    <col min="15367" max="15367" width="5.42578125" customWidth="1"/>
    <col min="15368" max="15368" width="5.7109375" customWidth="1"/>
    <col min="15369" max="15369" width="11.28515625" customWidth="1"/>
    <col min="15370" max="15370" width="11.42578125" customWidth="1"/>
    <col min="15371" max="15371" width="13.140625" customWidth="1"/>
    <col min="15372" max="15616" width="8.85546875"/>
    <col min="15617" max="15617" width="4" customWidth="1"/>
    <col min="15618" max="15618" width="12.42578125" customWidth="1"/>
    <col min="15619" max="15619" width="24.7109375" customWidth="1"/>
    <col min="15620" max="15620" width="5.42578125" customWidth="1"/>
    <col min="15621" max="15621" width="9.140625" customWidth="1"/>
    <col min="15622" max="15622" width="11" customWidth="1"/>
    <col min="15623" max="15623" width="5.42578125" customWidth="1"/>
    <col min="15624" max="15624" width="5.7109375" customWidth="1"/>
    <col min="15625" max="15625" width="11.28515625" customWidth="1"/>
    <col min="15626" max="15626" width="11.42578125" customWidth="1"/>
    <col min="15627" max="15627" width="13.140625" customWidth="1"/>
    <col min="15628" max="15872" width="8.85546875"/>
    <col min="15873" max="15873" width="4" customWidth="1"/>
    <col min="15874" max="15874" width="12.42578125" customWidth="1"/>
    <col min="15875" max="15875" width="24.7109375" customWidth="1"/>
    <col min="15876" max="15876" width="5.42578125" customWidth="1"/>
    <col min="15877" max="15877" width="9.140625" customWidth="1"/>
    <col min="15878" max="15878" width="11" customWidth="1"/>
    <col min="15879" max="15879" width="5.42578125" customWidth="1"/>
    <col min="15880" max="15880" width="5.7109375" customWidth="1"/>
    <col min="15881" max="15881" width="11.28515625" customWidth="1"/>
    <col min="15882" max="15882" width="11.42578125" customWidth="1"/>
    <col min="15883" max="15883" width="13.140625" customWidth="1"/>
    <col min="15884" max="16128" width="8.85546875"/>
    <col min="16129" max="16129" width="4" customWidth="1"/>
    <col min="16130" max="16130" width="12.42578125" customWidth="1"/>
    <col min="16131" max="16131" width="24.7109375" customWidth="1"/>
    <col min="16132" max="16132" width="5.42578125" customWidth="1"/>
    <col min="16133" max="16133" width="9.140625" customWidth="1"/>
    <col min="16134" max="16134" width="11" customWidth="1"/>
    <col min="16135" max="16135" width="5.42578125" customWidth="1"/>
    <col min="16136" max="16136" width="5.7109375" customWidth="1"/>
    <col min="16137" max="16137" width="11.28515625" customWidth="1"/>
    <col min="16138" max="16138" width="11.42578125" customWidth="1"/>
    <col min="16139" max="16139" width="13.140625" customWidth="1"/>
    <col min="16140" max="16384" width="8.85546875"/>
  </cols>
  <sheetData>
    <row r="1" spans="1:11" ht="12" customHeight="1">
      <c r="A1" s="263"/>
    </row>
    <row r="2" spans="1:11" ht="19.149999999999999" customHeight="1">
      <c r="A2" s="655" t="s">
        <v>230</v>
      </c>
      <c r="B2" s="655"/>
      <c r="C2" s="655"/>
      <c r="D2" s="655"/>
      <c r="E2" s="655"/>
      <c r="F2" s="655"/>
      <c r="G2" s="655"/>
      <c r="H2" s="655"/>
      <c r="I2" s="655"/>
      <c r="J2" s="655"/>
      <c r="K2" s="655"/>
    </row>
    <row r="3" spans="1:11" ht="15" customHeight="1">
      <c r="A3" s="653" t="s">
        <v>231</v>
      </c>
      <c r="B3" s="653"/>
      <c r="C3" s="653"/>
      <c r="D3" s="653"/>
      <c r="E3" s="653"/>
      <c r="F3" s="653"/>
      <c r="G3" s="653"/>
      <c r="H3" s="653"/>
      <c r="I3" s="653"/>
      <c r="J3" s="653"/>
      <c r="K3" s="653"/>
    </row>
    <row r="4" spans="1:11" ht="15" customHeight="1">
      <c r="A4" s="653" t="s">
        <v>232</v>
      </c>
      <c r="B4" s="653"/>
      <c r="C4" s="653"/>
      <c r="D4" s="653"/>
      <c r="E4" s="653"/>
      <c r="F4" s="653"/>
      <c r="G4" s="653"/>
      <c r="H4" s="653"/>
      <c r="I4" s="653"/>
      <c r="J4" s="653"/>
      <c r="K4" s="653"/>
    </row>
    <row r="5" spans="1:11" ht="9" customHeight="1">
      <c r="A5" s="656"/>
      <c r="B5" s="656"/>
      <c r="C5" s="656"/>
      <c r="D5" s="656"/>
      <c r="E5" s="656"/>
      <c r="F5" s="656"/>
      <c r="G5" s="656"/>
      <c r="H5" s="656"/>
      <c r="I5" s="656"/>
      <c r="J5" s="656"/>
      <c r="K5" s="656"/>
    </row>
    <row r="6" spans="1:11" ht="15" customHeight="1">
      <c r="A6" s="659" t="s">
        <v>233</v>
      </c>
      <c r="B6" s="657" t="s">
        <v>234</v>
      </c>
      <c r="C6" s="657"/>
      <c r="D6" s="265"/>
      <c r="E6" s="657" t="s">
        <v>235</v>
      </c>
      <c r="F6" s="657"/>
      <c r="G6" s="657" t="s">
        <v>236</v>
      </c>
      <c r="H6" s="657"/>
      <c r="I6" s="657"/>
      <c r="J6" s="265" t="s">
        <v>237</v>
      </c>
      <c r="K6" s="275"/>
    </row>
    <row r="7" spans="1:11" ht="15" customHeight="1">
      <c r="A7" s="659"/>
      <c r="B7" s="657"/>
      <c r="C7" s="657"/>
      <c r="D7" s="266"/>
      <c r="E7" s="266" t="s">
        <v>238</v>
      </c>
      <c r="F7" s="266" t="s">
        <v>239</v>
      </c>
      <c r="G7" s="658" t="s">
        <v>238</v>
      </c>
      <c r="H7" s="658"/>
      <c r="I7" s="266" t="s">
        <v>239</v>
      </c>
      <c r="J7" s="266" t="s">
        <v>238</v>
      </c>
      <c r="K7" s="276" t="s">
        <v>239</v>
      </c>
    </row>
    <row r="8" spans="1:11" ht="15" customHeight="1">
      <c r="A8" s="267"/>
      <c r="B8" s="268"/>
      <c r="C8" s="268" t="s">
        <v>240</v>
      </c>
      <c r="D8" s="268"/>
      <c r="E8" s="269">
        <f>SUBTOTAL(9,E9:E554)</f>
        <v>5597232522</v>
      </c>
      <c r="F8" s="269">
        <f>SUBTOTAL(9,F9:F554)</f>
        <v>66984471515</v>
      </c>
      <c r="G8" s="654">
        <f>SUBTOTAL(9,G9:G554)</f>
        <v>248702179237</v>
      </c>
      <c r="H8" s="654"/>
      <c r="I8" s="269">
        <f>SUBTOTAL(9,I9:I554)</f>
        <v>244551770092</v>
      </c>
      <c r="J8" s="269">
        <f>SUBTOTAL(9,J9:J554)</f>
        <v>4162618386</v>
      </c>
      <c r="K8" s="277">
        <f>SUBTOTAL(9,K9:K554)</f>
        <v>61399448234</v>
      </c>
    </row>
    <row r="9" spans="1:11" ht="15" customHeight="1" outlineLevel="1">
      <c r="A9" s="267"/>
      <c r="B9" s="268"/>
      <c r="C9" s="270" t="s">
        <v>240</v>
      </c>
      <c r="D9" s="270" t="s">
        <v>241</v>
      </c>
      <c r="E9" s="270"/>
      <c r="F9" s="269">
        <f>SUBTOTAL(9,F10:F296)</f>
        <v>65941000300</v>
      </c>
      <c r="G9" s="654">
        <f>SUBTOTAL(9,G10:G296)</f>
        <v>147508728831</v>
      </c>
      <c r="H9" s="654"/>
      <c r="I9" s="269">
        <f>SUBTOTAL(9,I10:I296)</f>
        <v>140546600682</v>
      </c>
      <c r="J9" s="269">
        <f>SUBTOTAL(9,J10:J296)</f>
        <v>0</v>
      </c>
      <c r="K9" s="277">
        <f>SUBTOTAL(9,K10:K296)</f>
        <v>58978872151</v>
      </c>
    </row>
    <row r="10" spans="1:11" ht="15" customHeight="1" outlineLevel="2">
      <c r="A10" s="271" t="s">
        <v>242</v>
      </c>
      <c r="B10" s="272" t="s">
        <v>243</v>
      </c>
      <c r="C10" s="273" t="s">
        <v>1796</v>
      </c>
      <c r="D10" s="272" t="s">
        <v>1797</v>
      </c>
      <c r="E10" s="274">
        <v>0</v>
      </c>
      <c r="F10" s="274">
        <v>34883429</v>
      </c>
      <c r="G10" s="649">
        <v>166413932</v>
      </c>
      <c r="H10" s="649"/>
      <c r="I10" s="274">
        <v>131530503</v>
      </c>
      <c r="J10" s="274">
        <v>0</v>
      </c>
      <c r="K10" s="278">
        <v>0</v>
      </c>
    </row>
    <row r="11" spans="1:11" ht="15" customHeight="1" outlineLevel="2">
      <c r="A11" s="271" t="s">
        <v>242</v>
      </c>
      <c r="B11" s="272" t="s">
        <v>245</v>
      </c>
      <c r="C11" s="273" t="s">
        <v>246</v>
      </c>
      <c r="D11" s="272" t="s">
        <v>245</v>
      </c>
      <c r="E11" s="274">
        <v>0</v>
      </c>
      <c r="F11" s="274">
        <v>380653736</v>
      </c>
      <c r="G11" s="649">
        <v>251048524</v>
      </c>
      <c r="H11" s="649"/>
      <c r="I11" s="274">
        <v>57601544</v>
      </c>
      <c r="J11" s="274">
        <v>0</v>
      </c>
      <c r="K11" s="278">
        <v>187206756</v>
      </c>
    </row>
    <row r="12" spans="1:11" ht="15" customHeight="1" outlineLevel="2">
      <c r="A12" s="271" t="s">
        <v>242</v>
      </c>
      <c r="B12" s="272" t="s">
        <v>247</v>
      </c>
      <c r="C12" s="273" t="s">
        <v>228</v>
      </c>
      <c r="D12" s="272" t="s">
        <v>247</v>
      </c>
      <c r="E12" s="274">
        <v>0</v>
      </c>
      <c r="F12" s="274">
        <v>4487232498</v>
      </c>
      <c r="G12" s="649">
        <v>2942794077</v>
      </c>
      <c r="H12" s="649"/>
      <c r="I12" s="274">
        <v>4381872110</v>
      </c>
      <c r="J12" s="274">
        <v>0</v>
      </c>
      <c r="K12" s="278">
        <v>5926310531</v>
      </c>
    </row>
    <row r="13" spans="1:11" ht="15" customHeight="1" outlineLevel="2">
      <c r="A13" s="271" t="s">
        <v>242</v>
      </c>
      <c r="B13" s="272" t="s">
        <v>248</v>
      </c>
      <c r="C13" s="273" t="s">
        <v>249</v>
      </c>
      <c r="D13" s="272" t="s">
        <v>248</v>
      </c>
      <c r="E13" s="274">
        <v>0</v>
      </c>
      <c r="F13" s="274">
        <v>9000000</v>
      </c>
      <c r="G13" s="649">
        <v>79000000</v>
      </c>
      <c r="H13" s="649"/>
      <c r="I13" s="274">
        <v>70000000</v>
      </c>
      <c r="J13" s="274">
        <v>0</v>
      </c>
      <c r="K13" s="278">
        <v>0</v>
      </c>
    </row>
    <row r="14" spans="1:11" ht="15" customHeight="1" outlineLevel="2">
      <c r="A14" s="271" t="s">
        <v>242</v>
      </c>
      <c r="B14" s="272" t="s">
        <v>250</v>
      </c>
      <c r="C14" s="273" t="s">
        <v>251</v>
      </c>
      <c r="D14" s="272" t="s">
        <v>250</v>
      </c>
      <c r="E14" s="274">
        <v>0</v>
      </c>
      <c r="F14" s="274">
        <v>0</v>
      </c>
      <c r="G14" s="649">
        <v>21000000</v>
      </c>
      <c r="H14" s="649"/>
      <c r="I14" s="274">
        <v>21000000</v>
      </c>
      <c r="J14" s="274">
        <v>0</v>
      </c>
      <c r="K14" s="278">
        <v>0</v>
      </c>
    </row>
    <row r="15" spans="1:11" ht="15" customHeight="1" outlineLevel="2">
      <c r="A15" s="271" t="s">
        <v>242</v>
      </c>
      <c r="B15" s="272" t="s">
        <v>252</v>
      </c>
      <c r="C15" s="273" t="s">
        <v>253</v>
      </c>
      <c r="D15" s="272" t="s">
        <v>252</v>
      </c>
      <c r="E15" s="274">
        <v>0</v>
      </c>
      <c r="F15" s="274">
        <v>10658117127</v>
      </c>
      <c r="G15" s="649">
        <v>10529769625</v>
      </c>
      <c r="H15" s="649"/>
      <c r="I15" s="274">
        <v>13838808000</v>
      </c>
      <c r="J15" s="274">
        <v>0</v>
      </c>
      <c r="K15" s="278">
        <v>13967155502</v>
      </c>
    </row>
    <row r="16" spans="1:11" ht="15" customHeight="1" outlineLevel="2">
      <c r="A16" s="271" t="s">
        <v>242</v>
      </c>
      <c r="B16" s="272" t="s">
        <v>254</v>
      </c>
      <c r="C16" s="273" t="s">
        <v>174</v>
      </c>
      <c r="D16" s="272" t="s">
        <v>254</v>
      </c>
      <c r="E16" s="274">
        <v>0</v>
      </c>
      <c r="F16" s="274">
        <v>96109662</v>
      </c>
      <c r="G16" s="649">
        <v>108006217</v>
      </c>
      <c r="H16" s="649"/>
      <c r="I16" s="274">
        <v>26613895</v>
      </c>
      <c r="J16" s="274">
        <v>0</v>
      </c>
      <c r="K16" s="278">
        <v>14717340</v>
      </c>
    </row>
    <row r="17" spans="1:11" ht="15" customHeight="1" outlineLevel="2">
      <c r="A17" s="271" t="s">
        <v>242</v>
      </c>
      <c r="B17" s="272" t="s">
        <v>255</v>
      </c>
      <c r="C17" s="273" t="s">
        <v>256</v>
      </c>
      <c r="D17" s="272" t="s">
        <v>255</v>
      </c>
      <c r="E17" s="274">
        <v>0</v>
      </c>
      <c r="F17" s="274">
        <v>0</v>
      </c>
      <c r="G17" s="649">
        <v>172857594</v>
      </c>
      <c r="H17" s="649"/>
      <c r="I17" s="274">
        <v>172857594</v>
      </c>
      <c r="J17" s="274">
        <v>0</v>
      </c>
      <c r="K17" s="278">
        <v>0</v>
      </c>
    </row>
    <row r="18" spans="1:11" ht="15" customHeight="1" outlineLevel="2">
      <c r="A18" s="271" t="s">
        <v>242</v>
      </c>
      <c r="B18" s="272" t="s">
        <v>257</v>
      </c>
      <c r="C18" s="273" t="s">
        <v>258</v>
      </c>
      <c r="D18" s="272" t="s">
        <v>257</v>
      </c>
      <c r="E18" s="274">
        <v>0</v>
      </c>
      <c r="F18" s="274">
        <v>0</v>
      </c>
      <c r="G18" s="649">
        <v>3921074</v>
      </c>
      <c r="H18" s="649"/>
      <c r="I18" s="274">
        <v>3921074</v>
      </c>
      <c r="J18" s="274">
        <v>0</v>
      </c>
      <c r="K18" s="278">
        <v>0</v>
      </c>
    </row>
    <row r="19" spans="1:11" ht="15" customHeight="1" outlineLevel="2">
      <c r="A19" s="271" t="s">
        <v>242</v>
      </c>
      <c r="B19" s="272" t="s">
        <v>259</v>
      </c>
      <c r="C19" s="273" t="s">
        <v>260</v>
      </c>
      <c r="D19" s="272" t="s">
        <v>259</v>
      </c>
      <c r="E19" s="274">
        <v>0</v>
      </c>
      <c r="F19" s="274">
        <v>0</v>
      </c>
      <c r="G19" s="649">
        <v>0</v>
      </c>
      <c r="H19" s="649"/>
      <c r="I19" s="274">
        <v>0</v>
      </c>
      <c r="J19" s="274">
        <v>0</v>
      </c>
      <c r="K19" s="278">
        <v>0</v>
      </c>
    </row>
    <row r="20" spans="1:11" ht="15" customHeight="1" outlineLevel="2">
      <c r="A20" s="271" t="s">
        <v>242</v>
      </c>
      <c r="B20" s="272" t="s">
        <v>261</v>
      </c>
      <c r="C20" s="273" t="s">
        <v>262</v>
      </c>
      <c r="D20" s="272" t="s">
        <v>261</v>
      </c>
      <c r="E20" s="274">
        <v>0</v>
      </c>
      <c r="F20" s="274">
        <v>8056744</v>
      </c>
      <c r="G20" s="649">
        <v>8056744</v>
      </c>
      <c r="H20" s="649"/>
      <c r="I20" s="274">
        <v>0</v>
      </c>
      <c r="J20" s="274">
        <v>0</v>
      </c>
      <c r="K20" s="278">
        <v>0</v>
      </c>
    </row>
    <row r="21" spans="1:11" ht="15" customHeight="1" outlineLevel="2">
      <c r="A21" s="271" t="s">
        <v>242</v>
      </c>
      <c r="B21" s="272" t="s">
        <v>263</v>
      </c>
      <c r="C21" s="273" t="s">
        <v>264</v>
      </c>
      <c r="D21" s="272" t="s">
        <v>263</v>
      </c>
      <c r="E21" s="274">
        <v>0</v>
      </c>
      <c r="F21" s="274">
        <v>15608450</v>
      </c>
      <c r="G21" s="649">
        <v>32768450</v>
      </c>
      <c r="H21" s="649"/>
      <c r="I21" s="274">
        <v>17160000</v>
      </c>
      <c r="J21" s="274">
        <v>0</v>
      </c>
      <c r="K21" s="278">
        <v>0</v>
      </c>
    </row>
    <row r="22" spans="1:11" ht="15" customHeight="1" outlineLevel="2">
      <c r="A22" s="271" t="s">
        <v>242</v>
      </c>
      <c r="B22" s="272" t="s">
        <v>265</v>
      </c>
      <c r="C22" s="273" t="s">
        <v>266</v>
      </c>
      <c r="D22" s="272" t="s">
        <v>265</v>
      </c>
      <c r="E22" s="274">
        <v>0</v>
      </c>
      <c r="F22" s="274">
        <v>0</v>
      </c>
      <c r="G22" s="649">
        <v>0</v>
      </c>
      <c r="H22" s="649"/>
      <c r="I22" s="274">
        <v>0</v>
      </c>
      <c r="J22" s="274">
        <v>0</v>
      </c>
      <c r="K22" s="278">
        <v>0</v>
      </c>
    </row>
    <row r="23" spans="1:11" ht="15" customHeight="1" outlineLevel="2">
      <c r="A23" s="271" t="s">
        <v>242</v>
      </c>
      <c r="B23" s="272" t="s">
        <v>267</v>
      </c>
      <c r="C23" s="273" t="s">
        <v>268</v>
      </c>
      <c r="D23" s="272" t="s">
        <v>267</v>
      </c>
      <c r="E23" s="274">
        <v>0</v>
      </c>
      <c r="F23" s="274">
        <v>337048811</v>
      </c>
      <c r="G23" s="649">
        <v>547267446</v>
      </c>
      <c r="H23" s="649"/>
      <c r="I23" s="274">
        <v>210218635</v>
      </c>
      <c r="J23" s="274">
        <v>0</v>
      </c>
      <c r="K23" s="278">
        <v>0</v>
      </c>
    </row>
    <row r="24" spans="1:11" ht="15" customHeight="1" outlineLevel="2">
      <c r="A24" s="271" t="s">
        <v>242</v>
      </c>
      <c r="B24" s="272" t="s">
        <v>269</v>
      </c>
      <c r="C24" s="273" t="s">
        <v>177</v>
      </c>
      <c r="D24" s="272" t="s">
        <v>269</v>
      </c>
      <c r="E24" s="274">
        <v>0</v>
      </c>
      <c r="F24" s="274">
        <v>0</v>
      </c>
      <c r="G24" s="649">
        <v>3733840</v>
      </c>
      <c r="H24" s="649"/>
      <c r="I24" s="274">
        <v>76948851</v>
      </c>
      <c r="J24" s="274">
        <v>0</v>
      </c>
      <c r="K24" s="278">
        <v>73215011</v>
      </c>
    </row>
    <row r="25" spans="1:11" ht="15" customHeight="1" outlineLevel="2">
      <c r="A25" s="271" t="s">
        <v>242</v>
      </c>
      <c r="B25" s="272" t="s">
        <v>270</v>
      </c>
      <c r="C25" s="273" t="s">
        <v>271</v>
      </c>
      <c r="D25" s="272" t="s">
        <v>270</v>
      </c>
      <c r="E25" s="274">
        <v>0</v>
      </c>
      <c r="F25" s="274">
        <v>22215031</v>
      </c>
      <c r="G25" s="649">
        <v>106104155</v>
      </c>
      <c r="H25" s="649"/>
      <c r="I25" s="274">
        <v>110948211</v>
      </c>
      <c r="J25" s="274">
        <v>0</v>
      </c>
      <c r="K25" s="278">
        <v>27059087</v>
      </c>
    </row>
    <row r="26" spans="1:11" ht="15" customHeight="1" outlineLevel="2">
      <c r="A26" s="271" t="s">
        <v>242</v>
      </c>
      <c r="B26" s="272" t="s">
        <v>272</v>
      </c>
      <c r="C26" s="273" t="s">
        <v>273</v>
      </c>
      <c r="D26" s="272" t="s">
        <v>272</v>
      </c>
      <c r="E26" s="274">
        <v>0</v>
      </c>
      <c r="F26" s="274">
        <v>0</v>
      </c>
      <c r="G26" s="649">
        <v>96998162</v>
      </c>
      <c r="H26" s="649"/>
      <c r="I26" s="274">
        <v>96998162</v>
      </c>
      <c r="J26" s="274">
        <v>0</v>
      </c>
      <c r="K26" s="278">
        <v>0</v>
      </c>
    </row>
    <row r="27" spans="1:11" ht="15" customHeight="1" outlineLevel="2">
      <c r="A27" s="271" t="s">
        <v>242</v>
      </c>
      <c r="B27" s="272" t="s">
        <v>274</v>
      </c>
      <c r="C27" s="273" t="s">
        <v>172</v>
      </c>
      <c r="D27" s="272" t="s">
        <v>274</v>
      </c>
      <c r="E27" s="274">
        <v>0</v>
      </c>
      <c r="F27" s="274">
        <v>12532280</v>
      </c>
      <c r="G27" s="649">
        <v>31039560</v>
      </c>
      <c r="H27" s="649"/>
      <c r="I27" s="274">
        <v>34106020</v>
      </c>
      <c r="J27" s="274">
        <v>0</v>
      </c>
      <c r="K27" s="278">
        <v>15598740</v>
      </c>
    </row>
    <row r="28" spans="1:11" ht="15" customHeight="1" outlineLevel="2">
      <c r="A28" s="271" t="s">
        <v>242</v>
      </c>
      <c r="B28" s="272" t="s">
        <v>275</v>
      </c>
      <c r="C28" s="273" t="s">
        <v>276</v>
      </c>
      <c r="D28" s="272" t="s">
        <v>275</v>
      </c>
      <c r="E28" s="274">
        <v>0</v>
      </c>
      <c r="F28" s="274">
        <v>29040000</v>
      </c>
      <c r="G28" s="649">
        <v>176205334</v>
      </c>
      <c r="H28" s="649"/>
      <c r="I28" s="274">
        <v>162125334</v>
      </c>
      <c r="J28" s="274">
        <v>0</v>
      </c>
      <c r="K28" s="278">
        <v>14960000</v>
      </c>
    </row>
    <row r="29" spans="1:11" ht="15" customHeight="1" outlineLevel="2">
      <c r="A29" s="271" t="s">
        <v>242</v>
      </c>
      <c r="B29" s="272" t="s">
        <v>277</v>
      </c>
      <c r="C29" s="273" t="s">
        <v>278</v>
      </c>
      <c r="D29" s="272" t="s">
        <v>277</v>
      </c>
      <c r="E29" s="274">
        <v>0</v>
      </c>
      <c r="F29" s="274">
        <v>25000000</v>
      </c>
      <c r="G29" s="649">
        <v>50000000</v>
      </c>
      <c r="H29" s="649"/>
      <c r="I29" s="274">
        <v>25000000</v>
      </c>
      <c r="J29" s="274">
        <v>0</v>
      </c>
      <c r="K29" s="278">
        <v>0</v>
      </c>
    </row>
    <row r="30" spans="1:11" ht="15" customHeight="1" outlineLevel="2">
      <c r="A30" s="271" t="s">
        <v>242</v>
      </c>
      <c r="B30" s="272" t="s">
        <v>279</v>
      </c>
      <c r="C30" s="273" t="s">
        <v>280</v>
      </c>
      <c r="D30" s="272" t="s">
        <v>279</v>
      </c>
      <c r="E30" s="274">
        <v>0</v>
      </c>
      <c r="F30" s="274">
        <v>49451688</v>
      </c>
      <c r="G30" s="649">
        <v>122587256</v>
      </c>
      <c r="H30" s="649"/>
      <c r="I30" s="274">
        <v>73135568</v>
      </c>
      <c r="J30" s="274">
        <v>0</v>
      </c>
      <c r="K30" s="278">
        <v>0</v>
      </c>
    </row>
    <row r="31" spans="1:11" ht="15" customHeight="1" outlineLevel="2">
      <c r="A31" s="271" t="s">
        <v>242</v>
      </c>
      <c r="B31" s="272" t="s">
        <v>281</v>
      </c>
      <c r="C31" s="273" t="s">
        <v>282</v>
      </c>
      <c r="D31" s="272" t="s">
        <v>281</v>
      </c>
      <c r="E31" s="274">
        <v>0</v>
      </c>
      <c r="F31" s="274">
        <v>0</v>
      </c>
      <c r="G31" s="649">
        <v>13997200</v>
      </c>
      <c r="H31" s="649"/>
      <c r="I31" s="274">
        <v>13997200</v>
      </c>
      <c r="J31" s="274">
        <v>0</v>
      </c>
      <c r="K31" s="278">
        <v>0</v>
      </c>
    </row>
    <row r="32" spans="1:11" ht="15" customHeight="1" outlineLevel="2">
      <c r="A32" s="271" t="s">
        <v>242</v>
      </c>
      <c r="B32" s="272" t="s">
        <v>283</v>
      </c>
      <c r="C32" s="273" t="s">
        <v>284</v>
      </c>
      <c r="D32" s="272" t="s">
        <v>283</v>
      </c>
      <c r="E32" s="274">
        <v>0</v>
      </c>
      <c r="F32" s="274">
        <v>0</v>
      </c>
      <c r="G32" s="649">
        <v>0</v>
      </c>
      <c r="H32" s="649"/>
      <c r="I32" s="274">
        <v>0</v>
      </c>
      <c r="J32" s="274">
        <v>0</v>
      </c>
      <c r="K32" s="278">
        <v>0</v>
      </c>
    </row>
    <row r="33" spans="1:11" ht="15" customHeight="1" outlineLevel="2">
      <c r="A33" s="271" t="s">
        <v>242</v>
      </c>
      <c r="B33" s="272" t="s">
        <v>285</v>
      </c>
      <c r="C33" s="273" t="s">
        <v>286</v>
      </c>
      <c r="D33" s="272" t="s">
        <v>285</v>
      </c>
      <c r="E33" s="274">
        <v>0</v>
      </c>
      <c r="F33" s="274">
        <v>0</v>
      </c>
      <c r="G33" s="649">
        <v>0</v>
      </c>
      <c r="H33" s="649"/>
      <c r="I33" s="274">
        <v>0</v>
      </c>
      <c r="J33" s="274">
        <v>0</v>
      </c>
      <c r="K33" s="278">
        <v>0</v>
      </c>
    </row>
    <row r="34" spans="1:11" ht="15" customHeight="1" outlineLevel="2">
      <c r="A34" s="271" t="s">
        <v>242</v>
      </c>
      <c r="B34" s="272" t="s">
        <v>287</v>
      </c>
      <c r="C34" s="273" t="s">
        <v>288</v>
      </c>
      <c r="D34" s="272" t="s">
        <v>287</v>
      </c>
      <c r="E34" s="274">
        <v>0</v>
      </c>
      <c r="F34" s="274">
        <v>0</v>
      </c>
      <c r="G34" s="649">
        <v>0</v>
      </c>
      <c r="H34" s="649"/>
      <c r="I34" s="274">
        <v>0</v>
      </c>
      <c r="J34" s="274">
        <v>0</v>
      </c>
      <c r="K34" s="278">
        <v>0</v>
      </c>
    </row>
    <row r="35" spans="1:11" ht="15" customHeight="1" outlineLevel="2">
      <c r="A35" s="271" t="s">
        <v>242</v>
      </c>
      <c r="B35" s="272" t="s">
        <v>289</v>
      </c>
      <c r="C35" s="273" t="s">
        <v>165</v>
      </c>
      <c r="D35" s="272" t="s">
        <v>289</v>
      </c>
      <c r="E35" s="274">
        <v>0</v>
      </c>
      <c r="F35" s="274">
        <v>2800000</v>
      </c>
      <c r="G35" s="649">
        <v>10339000</v>
      </c>
      <c r="H35" s="649"/>
      <c r="I35" s="274">
        <v>9423000</v>
      </c>
      <c r="J35" s="274">
        <v>0</v>
      </c>
      <c r="K35" s="278">
        <v>1884000</v>
      </c>
    </row>
    <row r="36" spans="1:11" ht="15" customHeight="1" outlineLevel="2">
      <c r="A36" s="271" t="s">
        <v>242</v>
      </c>
      <c r="B36" s="272" t="s">
        <v>290</v>
      </c>
      <c r="C36" s="273" t="s">
        <v>291</v>
      </c>
      <c r="D36" s="272" t="s">
        <v>290</v>
      </c>
      <c r="E36" s="274">
        <v>0</v>
      </c>
      <c r="F36" s="274">
        <v>0</v>
      </c>
      <c r="G36" s="649">
        <v>0</v>
      </c>
      <c r="H36" s="649"/>
      <c r="I36" s="274">
        <v>0</v>
      </c>
      <c r="J36" s="274">
        <v>0</v>
      </c>
      <c r="K36" s="278">
        <v>0</v>
      </c>
    </row>
    <row r="37" spans="1:11" ht="15" customHeight="1" outlineLevel="2">
      <c r="A37" s="271" t="s">
        <v>242</v>
      </c>
      <c r="B37" s="272" t="s">
        <v>292</v>
      </c>
      <c r="C37" s="273" t="s">
        <v>293</v>
      </c>
      <c r="D37" s="272" t="s">
        <v>292</v>
      </c>
      <c r="E37" s="274">
        <v>0</v>
      </c>
      <c r="F37" s="274">
        <v>0</v>
      </c>
      <c r="G37" s="649">
        <v>0</v>
      </c>
      <c r="H37" s="649"/>
      <c r="I37" s="274">
        <v>0</v>
      </c>
      <c r="J37" s="274">
        <v>0</v>
      </c>
      <c r="K37" s="278">
        <v>0</v>
      </c>
    </row>
    <row r="38" spans="1:11" ht="15" customHeight="1" outlineLevel="2">
      <c r="A38" s="271" t="s">
        <v>242</v>
      </c>
      <c r="B38" s="272" t="s">
        <v>294</v>
      </c>
      <c r="C38" s="273" t="s">
        <v>295</v>
      </c>
      <c r="D38" s="272" t="s">
        <v>294</v>
      </c>
      <c r="E38" s="274">
        <v>0</v>
      </c>
      <c r="F38" s="274">
        <v>0</v>
      </c>
      <c r="G38" s="649">
        <v>60180000</v>
      </c>
      <c r="H38" s="649"/>
      <c r="I38" s="274">
        <v>60180000</v>
      </c>
      <c r="J38" s="274">
        <v>0</v>
      </c>
      <c r="K38" s="278">
        <v>0</v>
      </c>
    </row>
    <row r="39" spans="1:11" ht="15" customHeight="1" outlineLevel="2">
      <c r="A39" s="271" t="s">
        <v>242</v>
      </c>
      <c r="B39" s="272" t="s">
        <v>296</v>
      </c>
      <c r="C39" s="273" t="s">
        <v>159</v>
      </c>
      <c r="D39" s="272" t="s">
        <v>296</v>
      </c>
      <c r="E39" s="274">
        <v>0</v>
      </c>
      <c r="F39" s="274">
        <v>46850400</v>
      </c>
      <c r="G39" s="649">
        <v>89857000</v>
      </c>
      <c r="H39" s="649"/>
      <c r="I39" s="274">
        <v>47183600</v>
      </c>
      <c r="J39" s="274">
        <v>0</v>
      </c>
      <c r="K39" s="278">
        <v>4177000</v>
      </c>
    </row>
    <row r="40" spans="1:11" ht="15" customHeight="1" outlineLevel="2">
      <c r="A40" s="271" t="s">
        <v>242</v>
      </c>
      <c r="B40" s="272" t="s">
        <v>297</v>
      </c>
      <c r="C40" s="273" t="s">
        <v>298</v>
      </c>
      <c r="D40" s="272" t="s">
        <v>297</v>
      </c>
      <c r="E40" s="274">
        <v>0</v>
      </c>
      <c r="F40" s="274">
        <v>0</v>
      </c>
      <c r="G40" s="649">
        <v>0</v>
      </c>
      <c r="H40" s="649"/>
      <c r="I40" s="274">
        <v>0</v>
      </c>
      <c r="J40" s="274">
        <v>0</v>
      </c>
      <c r="K40" s="278">
        <v>0</v>
      </c>
    </row>
    <row r="41" spans="1:11" ht="15" customHeight="1" outlineLevel="2">
      <c r="A41" s="271" t="s">
        <v>242</v>
      </c>
      <c r="B41" s="272" t="s">
        <v>299</v>
      </c>
      <c r="C41" s="273" t="s">
        <v>300</v>
      </c>
      <c r="D41" s="272" t="s">
        <v>299</v>
      </c>
      <c r="E41" s="274">
        <v>0</v>
      </c>
      <c r="F41" s="274">
        <v>0</v>
      </c>
      <c r="G41" s="649">
        <v>0</v>
      </c>
      <c r="H41" s="649"/>
      <c r="I41" s="274">
        <v>0</v>
      </c>
      <c r="J41" s="274">
        <v>0</v>
      </c>
      <c r="K41" s="278">
        <v>0</v>
      </c>
    </row>
    <row r="42" spans="1:11" ht="15" customHeight="1" outlineLevel="2">
      <c r="A42" s="271" t="s">
        <v>242</v>
      </c>
      <c r="B42" s="272" t="s">
        <v>301</v>
      </c>
      <c r="C42" s="273" t="s">
        <v>302</v>
      </c>
      <c r="D42" s="272" t="s">
        <v>301</v>
      </c>
      <c r="E42" s="274">
        <v>0</v>
      </c>
      <c r="F42" s="274">
        <v>0</v>
      </c>
      <c r="G42" s="649">
        <v>0</v>
      </c>
      <c r="H42" s="649"/>
      <c r="I42" s="274">
        <v>0</v>
      </c>
      <c r="J42" s="274">
        <v>0</v>
      </c>
      <c r="K42" s="278">
        <v>0</v>
      </c>
    </row>
    <row r="43" spans="1:11" ht="15" customHeight="1" outlineLevel="2">
      <c r="A43" s="271" t="s">
        <v>242</v>
      </c>
      <c r="B43" s="272" t="s">
        <v>303</v>
      </c>
      <c r="C43" s="273" t="s">
        <v>304</v>
      </c>
      <c r="D43" s="272" t="s">
        <v>303</v>
      </c>
      <c r="E43" s="274">
        <v>0</v>
      </c>
      <c r="F43" s="274">
        <v>0</v>
      </c>
      <c r="G43" s="649">
        <v>201582515</v>
      </c>
      <c r="H43" s="649"/>
      <c r="I43" s="274">
        <v>201582515</v>
      </c>
      <c r="J43" s="274">
        <v>0</v>
      </c>
      <c r="K43" s="278">
        <v>0</v>
      </c>
    </row>
    <row r="44" spans="1:11" ht="15" customHeight="1" outlineLevel="2">
      <c r="A44" s="271" t="s">
        <v>242</v>
      </c>
      <c r="B44" s="272" t="s">
        <v>305</v>
      </c>
      <c r="C44" s="451" t="s">
        <v>306</v>
      </c>
      <c r="D44" s="272" t="s">
        <v>305</v>
      </c>
      <c r="E44" s="274">
        <v>0</v>
      </c>
      <c r="F44" s="274">
        <v>0</v>
      </c>
      <c r="G44" s="649">
        <v>158466000</v>
      </c>
      <c r="H44" s="649"/>
      <c r="I44" s="274">
        <v>158466000</v>
      </c>
      <c r="J44" s="274">
        <v>0</v>
      </c>
      <c r="K44" s="278">
        <v>0</v>
      </c>
    </row>
    <row r="45" spans="1:11" ht="15" customHeight="1" outlineLevel="2">
      <c r="A45" s="271" t="s">
        <v>242</v>
      </c>
      <c r="B45" s="272" t="s">
        <v>307</v>
      </c>
      <c r="C45" s="273" t="s">
        <v>308</v>
      </c>
      <c r="D45" s="272" t="s">
        <v>307</v>
      </c>
      <c r="E45" s="274">
        <v>0</v>
      </c>
      <c r="F45" s="274">
        <v>1800000</v>
      </c>
      <c r="G45" s="649">
        <v>1800000</v>
      </c>
      <c r="H45" s="649"/>
      <c r="I45" s="274">
        <v>0</v>
      </c>
      <c r="J45" s="274">
        <v>0</v>
      </c>
      <c r="K45" s="278">
        <v>0</v>
      </c>
    </row>
    <row r="46" spans="1:11" ht="15" customHeight="1" outlineLevel="2">
      <c r="A46" s="271" t="s">
        <v>242</v>
      </c>
      <c r="B46" s="272" t="s">
        <v>309</v>
      </c>
      <c r="C46" s="273" t="s">
        <v>191</v>
      </c>
      <c r="D46" s="272" t="s">
        <v>309</v>
      </c>
      <c r="E46" s="274">
        <v>0</v>
      </c>
      <c r="F46" s="274">
        <v>9142353</v>
      </c>
      <c r="G46" s="649">
        <v>29123600</v>
      </c>
      <c r="H46" s="649"/>
      <c r="I46" s="274">
        <v>29123600</v>
      </c>
      <c r="J46" s="274">
        <v>0</v>
      </c>
      <c r="K46" s="278">
        <v>9142353</v>
      </c>
    </row>
    <row r="47" spans="1:11" ht="15" customHeight="1" outlineLevel="2">
      <c r="A47" s="271" t="s">
        <v>242</v>
      </c>
      <c r="B47" s="272" t="s">
        <v>310</v>
      </c>
      <c r="C47" s="273" t="s">
        <v>311</v>
      </c>
      <c r="D47" s="272" t="s">
        <v>310</v>
      </c>
      <c r="E47" s="274">
        <v>0</v>
      </c>
      <c r="F47" s="274">
        <v>23204280</v>
      </c>
      <c r="G47" s="649">
        <v>878088340</v>
      </c>
      <c r="H47" s="649"/>
      <c r="I47" s="274">
        <v>854884060</v>
      </c>
      <c r="J47" s="274">
        <v>0</v>
      </c>
      <c r="K47" s="278">
        <v>0</v>
      </c>
    </row>
    <row r="48" spans="1:11" ht="15" customHeight="1" outlineLevel="2">
      <c r="A48" s="271" t="s">
        <v>242</v>
      </c>
      <c r="B48" s="272" t="s">
        <v>312</v>
      </c>
      <c r="C48" s="451" t="s">
        <v>313</v>
      </c>
      <c r="D48" s="452" t="s">
        <v>312</v>
      </c>
      <c r="E48" s="274">
        <v>0</v>
      </c>
      <c r="F48" s="274">
        <v>0</v>
      </c>
      <c r="G48" s="649">
        <v>37744616</v>
      </c>
      <c r="H48" s="649"/>
      <c r="I48" s="274">
        <v>37744616</v>
      </c>
      <c r="J48" s="274">
        <v>0</v>
      </c>
      <c r="K48" s="278">
        <v>0</v>
      </c>
    </row>
    <row r="49" spans="1:11" ht="15" customHeight="1" outlineLevel="2">
      <c r="A49" s="271" t="s">
        <v>242</v>
      </c>
      <c r="B49" s="272" t="s">
        <v>314</v>
      </c>
      <c r="C49" s="273" t="s">
        <v>315</v>
      </c>
      <c r="D49" s="272" t="s">
        <v>314</v>
      </c>
      <c r="E49" s="274">
        <v>0</v>
      </c>
      <c r="F49" s="274">
        <v>0</v>
      </c>
      <c r="G49" s="649">
        <v>0</v>
      </c>
      <c r="H49" s="649"/>
      <c r="I49" s="274">
        <v>0</v>
      </c>
      <c r="J49" s="274">
        <v>0</v>
      </c>
      <c r="K49" s="278">
        <v>0</v>
      </c>
    </row>
    <row r="50" spans="1:11" ht="15" customHeight="1" outlineLevel="2">
      <c r="A50" s="271" t="s">
        <v>242</v>
      </c>
      <c r="B50" s="272" t="s">
        <v>316</v>
      </c>
      <c r="C50" s="273" t="s">
        <v>317</v>
      </c>
      <c r="D50" s="272" t="s">
        <v>316</v>
      </c>
      <c r="E50" s="274">
        <v>0</v>
      </c>
      <c r="F50" s="274">
        <v>0</v>
      </c>
      <c r="G50" s="649">
        <v>55440000</v>
      </c>
      <c r="H50" s="649"/>
      <c r="I50" s="274">
        <v>55440000</v>
      </c>
      <c r="J50" s="274">
        <v>0</v>
      </c>
      <c r="K50" s="278">
        <v>0</v>
      </c>
    </row>
    <row r="51" spans="1:11" ht="15" customHeight="1" outlineLevel="2">
      <c r="A51" s="271" t="s">
        <v>242</v>
      </c>
      <c r="B51" s="272" t="s">
        <v>318</v>
      </c>
      <c r="C51" s="273" t="s">
        <v>319</v>
      </c>
      <c r="D51" s="272" t="s">
        <v>318</v>
      </c>
      <c r="E51" s="274">
        <v>0</v>
      </c>
      <c r="F51" s="274">
        <v>0</v>
      </c>
      <c r="G51" s="649">
        <v>1936000000</v>
      </c>
      <c r="H51" s="649"/>
      <c r="I51" s="274">
        <v>1936000000</v>
      </c>
      <c r="J51" s="274">
        <v>0</v>
      </c>
      <c r="K51" s="278">
        <v>0</v>
      </c>
    </row>
    <row r="52" spans="1:11" ht="15" customHeight="1" outlineLevel="2">
      <c r="A52" s="271" t="s">
        <v>242</v>
      </c>
      <c r="B52" s="272" t="s">
        <v>320</v>
      </c>
      <c r="C52" s="273" t="s">
        <v>321</v>
      </c>
      <c r="D52" s="272" t="s">
        <v>320</v>
      </c>
      <c r="E52" s="274">
        <v>0</v>
      </c>
      <c r="F52" s="274">
        <v>0</v>
      </c>
      <c r="G52" s="649">
        <v>16824500</v>
      </c>
      <c r="H52" s="649"/>
      <c r="I52" s="274">
        <v>16824500</v>
      </c>
      <c r="J52" s="274">
        <v>0</v>
      </c>
      <c r="K52" s="278">
        <v>0</v>
      </c>
    </row>
    <row r="53" spans="1:11" ht="15" customHeight="1" outlineLevel="2">
      <c r="A53" s="271" t="s">
        <v>242</v>
      </c>
      <c r="B53" s="272" t="s">
        <v>322</v>
      </c>
      <c r="C53" s="273" t="s">
        <v>323</v>
      </c>
      <c r="D53" s="272" t="s">
        <v>322</v>
      </c>
      <c r="E53" s="274">
        <v>0</v>
      </c>
      <c r="F53" s="274">
        <v>0</v>
      </c>
      <c r="G53" s="649">
        <v>0</v>
      </c>
      <c r="H53" s="649"/>
      <c r="I53" s="274">
        <v>0</v>
      </c>
      <c r="J53" s="274">
        <v>0</v>
      </c>
      <c r="K53" s="278">
        <v>0</v>
      </c>
    </row>
    <row r="54" spans="1:11" ht="15" customHeight="1" outlineLevel="2">
      <c r="A54" s="271" t="s">
        <v>242</v>
      </c>
      <c r="B54" s="272" t="s">
        <v>324</v>
      </c>
      <c r="C54" s="273" t="s">
        <v>325</v>
      </c>
      <c r="D54" s="272" t="s">
        <v>324</v>
      </c>
      <c r="E54" s="274">
        <v>0</v>
      </c>
      <c r="F54" s="274">
        <v>0</v>
      </c>
      <c r="G54" s="649">
        <v>0</v>
      </c>
      <c r="H54" s="649"/>
      <c r="I54" s="274">
        <v>0</v>
      </c>
      <c r="J54" s="274">
        <v>0</v>
      </c>
      <c r="K54" s="278">
        <v>0</v>
      </c>
    </row>
    <row r="55" spans="1:11" ht="15" customHeight="1" outlineLevel="2">
      <c r="A55" s="271" t="s">
        <v>242</v>
      </c>
      <c r="B55" s="272" t="s">
        <v>326</v>
      </c>
      <c r="C55" s="273" t="s">
        <v>327</v>
      </c>
      <c r="D55" s="272" t="s">
        <v>326</v>
      </c>
      <c r="E55" s="274">
        <v>0</v>
      </c>
      <c r="F55" s="274">
        <v>0</v>
      </c>
      <c r="G55" s="649">
        <v>2750000</v>
      </c>
      <c r="H55" s="649"/>
      <c r="I55" s="274">
        <v>2750000</v>
      </c>
      <c r="J55" s="274">
        <v>0</v>
      </c>
      <c r="K55" s="278">
        <v>0</v>
      </c>
    </row>
    <row r="56" spans="1:11" ht="15" customHeight="1" outlineLevel="2">
      <c r="A56" s="271" t="s">
        <v>242</v>
      </c>
      <c r="B56" s="272" t="s">
        <v>328</v>
      </c>
      <c r="C56" s="273" t="s">
        <v>329</v>
      </c>
      <c r="D56" s="272" t="s">
        <v>328</v>
      </c>
      <c r="E56" s="274">
        <v>0</v>
      </c>
      <c r="F56" s="274">
        <v>0</v>
      </c>
      <c r="G56" s="649">
        <v>0</v>
      </c>
      <c r="H56" s="649"/>
      <c r="I56" s="274">
        <v>0</v>
      </c>
      <c r="J56" s="274">
        <v>0</v>
      </c>
      <c r="K56" s="278">
        <v>0</v>
      </c>
    </row>
    <row r="57" spans="1:11" ht="15" customHeight="1" outlineLevel="2">
      <c r="A57" s="271" t="s">
        <v>242</v>
      </c>
      <c r="B57" s="272" t="s">
        <v>330</v>
      </c>
      <c r="C57" s="273" t="s">
        <v>331</v>
      </c>
      <c r="D57" s="272" t="s">
        <v>330</v>
      </c>
      <c r="E57" s="274">
        <v>0</v>
      </c>
      <c r="F57" s="274">
        <v>0</v>
      </c>
      <c r="G57" s="649">
        <v>11550000</v>
      </c>
      <c r="H57" s="649"/>
      <c r="I57" s="274">
        <v>11550000</v>
      </c>
      <c r="J57" s="274">
        <v>0</v>
      </c>
      <c r="K57" s="278">
        <v>0</v>
      </c>
    </row>
    <row r="58" spans="1:11" ht="15" customHeight="1" outlineLevel="2">
      <c r="A58" s="271" t="s">
        <v>242</v>
      </c>
      <c r="B58" s="272" t="s">
        <v>332</v>
      </c>
      <c r="C58" s="273" t="s">
        <v>333</v>
      </c>
      <c r="D58" s="272" t="s">
        <v>332</v>
      </c>
      <c r="E58" s="274">
        <v>0</v>
      </c>
      <c r="F58" s="274">
        <v>0</v>
      </c>
      <c r="G58" s="649">
        <v>0</v>
      </c>
      <c r="H58" s="649"/>
      <c r="I58" s="274">
        <v>0</v>
      </c>
      <c r="J58" s="274">
        <v>0</v>
      </c>
      <c r="K58" s="278">
        <v>0</v>
      </c>
    </row>
    <row r="59" spans="1:11" ht="15" customHeight="1" outlineLevel="2">
      <c r="A59" s="271" t="s">
        <v>242</v>
      </c>
      <c r="B59" s="272" t="s">
        <v>334</v>
      </c>
      <c r="C59" s="273" t="s">
        <v>335</v>
      </c>
      <c r="D59" s="272" t="s">
        <v>334</v>
      </c>
      <c r="E59" s="274">
        <v>0</v>
      </c>
      <c r="F59" s="274">
        <v>0</v>
      </c>
      <c r="G59" s="649">
        <v>42003280</v>
      </c>
      <c r="H59" s="649"/>
      <c r="I59" s="274">
        <v>42003280</v>
      </c>
      <c r="J59" s="274">
        <v>0</v>
      </c>
      <c r="K59" s="278">
        <v>0</v>
      </c>
    </row>
    <row r="60" spans="1:11" ht="15" customHeight="1" outlineLevel="2">
      <c r="A60" s="271" t="s">
        <v>242</v>
      </c>
      <c r="B60" s="272" t="s">
        <v>336</v>
      </c>
      <c r="C60" s="273" t="s">
        <v>337</v>
      </c>
      <c r="D60" s="272" t="s">
        <v>336</v>
      </c>
      <c r="E60" s="274">
        <v>0</v>
      </c>
      <c r="F60" s="274">
        <v>0</v>
      </c>
      <c r="G60" s="649">
        <v>0</v>
      </c>
      <c r="H60" s="649"/>
      <c r="I60" s="274">
        <v>0</v>
      </c>
      <c r="J60" s="274">
        <v>0</v>
      </c>
      <c r="K60" s="278">
        <v>0</v>
      </c>
    </row>
    <row r="61" spans="1:11" ht="15" customHeight="1" outlineLevel="2">
      <c r="A61" s="271" t="s">
        <v>242</v>
      </c>
      <c r="B61" s="272" t="s">
        <v>338</v>
      </c>
      <c r="C61" s="273" t="s">
        <v>339</v>
      </c>
      <c r="D61" s="272" t="s">
        <v>338</v>
      </c>
      <c r="E61" s="274">
        <v>0</v>
      </c>
      <c r="F61" s="274">
        <v>0</v>
      </c>
      <c r="G61" s="649">
        <v>0</v>
      </c>
      <c r="H61" s="649"/>
      <c r="I61" s="274">
        <v>0</v>
      </c>
      <c r="J61" s="274">
        <v>0</v>
      </c>
      <c r="K61" s="278">
        <v>0</v>
      </c>
    </row>
    <row r="62" spans="1:11" ht="15" customHeight="1" outlineLevel="2">
      <c r="A62" s="271" t="s">
        <v>242</v>
      </c>
      <c r="B62" s="272" t="s">
        <v>340</v>
      </c>
      <c r="C62" s="273" t="s">
        <v>341</v>
      </c>
      <c r="D62" s="272" t="s">
        <v>340</v>
      </c>
      <c r="E62" s="274">
        <v>0</v>
      </c>
      <c r="F62" s="274">
        <v>0</v>
      </c>
      <c r="G62" s="649">
        <v>0</v>
      </c>
      <c r="H62" s="649"/>
      <c r="I62" s="274">
        <v>0</v>
      </c>
      <c r="J62" s="274">
        <v>0</v>
      </c>
      <c r="K62" s="278">
        <v>0</v>
      </c>
    </row>
    <row r="63" spans="1:11" ht="15" customHeight="1" outlineLevel="2">
      <c r="A63" s="271" t="s">
        <v>242</v>
      </c>
      <c r="B63" s="272" t="s">
        <v>342</v>
      </c>
      <c r="C63" s="451" t="s">
        <v>1866</v>
      </c>
      <c r="D63" s="272" t="s">
        <v>1867</v>
      </c>
      <c r="E63" s="274">
        <v>0</v>
      </c>
      <c r="F63" s="274">
        <v>0</v>
      </c>
      <c r="G63" s="649">
        <v>0</v>
      </c>
      <c r="H63" s="649"/>
      <c r="I63" s="274">
        <v>0</v>
      </c>
      <c r="J63" s="274">
        <v>0</v>
      </c>
      <c r="K63" s="278">
        <v>0</v>
      </c>
    </row>
    <row r="64" spans="1:11" ht="15" customHeight="1" outlineLevel="2">
      <c r="A64" s="271" t="s">
        <v>242</v>
      </c>
      <c r="B64" s="272" t="s">
        <v>343</v>
      </c>
      <c r="C64" s="273" t="s">
        <v>344</v>
      </c>
      <c r="D64" s="272" t="s">
        <v>343</v>
      </c>
      <c r="E64" s="274">
        <v>0</v>
      </c>
      <c r="F64" s="274">
        <v>0</v>
      </c>
      <c r="G64" s="649">
        <v>15750000</v>
      </c>
      <c r="H64" s="649"/>
      <c r="I64" s="274">
        <v>15750000</v>
      </c>
      <c r="J64" s="274">
        <v>0</v>
      </c>
      <c r="K64" s="278">
        <v>0</v>
      </c>
    </row>
    <row r="65" spans="1:11" ht="15" customHeight="1" outlineLevel="2">
      <c r="A65" s="271" t="s">
        <v>242</v>
      </c>
      <c r="B65" s="272" t="s">
        <v>345</v>
      </c>
      <c r="C65" s="273" t="s">
        <v>346</v>
      </c>
      <c r="D65" s="272" t="s">
        <v>345</v>
      </c>
      <c r="E65" s="274">
        <v>0</v>
      </c>
      <c r="F65" s="274">
        <v>0</v>
      </c>
      <c r="G65" s="649">
        <v>3844719</v>
      </c>
      <c r="H65" s="649"/>
      <c r="I65" s="274">
        <v>3844719</v>
      </c>
      <c r="J65" s="274">
        <v>0</v>
      </c>
      <c r="K65" s="278">
        <v>0</v>
      </c>
    </row>
    <row r="66" spans="1:11" ht="15" customHeight="1" outlineLevel="2">
      <c r="A66" s="271" t="s">
        <v>242</v>
      </c>
      <c r="B66" s="272" t="s">
        <v>347</v>
      </c>
      <c r="C66" s="273" t="s">
        <v>348</v>
      </c>
      <c r="D66" s="272" t="s">
        <v>347</v>
      </c>
      <c r="E66" s="274">
        <v>0</v>
      </c>
      <c r="F66" s="274">
        <v>0</v>
      </c>
      <c r="G66" s="649">
        <v>0</v>
      </c>
      <c r="H66" s="649"/>
      <c r="I66" s="274">
        <v>0</v>
      </c>
      <c r="J66" s="274">
        <v>0</v>
      </c>
      <c r="K66" s="278">
        <v>0</v>
      </c>
    </row>
    <row r="67" spans="1:11" ht="15" customHeight="1" outlineLevel="2">
      <c r="A67" s="271" t="s">
        <v>242</v>
      </c>
      <c r="B67" s="272" t="s">
        <v>349</v>
      </c>
      <c r="C67" s="273" t="s">
        <v>350</v>
      </c>
      <c r="D67" s="272" t="s">
        <v>349</v>
      </c>
      <c r="E67" s="274">
        <v>0</v>
      </c>
      <c r="F67" s="274">
        <v>0</v>
      </c>
      <c r="G67" s="649">
        <v>0</v>
      </c>
      <c r="H67" s="649"/>
      <c r="I67" s="274">
        <v>0</v>
      </c>
      <c r="J67" s="274">
        <v>0</v>
      </c>
      <c r="K67" s="278">
        <v>0</v>
      </c>
    </row>
    <row r="68" spans="1:11" ht="15" customHeight="1" outlineLevel="2">
      <c r="A68" s="271" t="s">
        <v>242</v>
      </c>
      <c r="B68" s="272" t="s">
        <v>351</v>
      </c>
      <c r="C68" s="273" t="s">
        <v>352</v>
      </c>
      <c r="D68" s="272" t="s">
        <v>351</v>
      </c>
      <c r="E68" s="274">
        <v>0</v>
      </c>
      <c r="F68" s="274">
        <v>0</v>
      </c>
      <c r="G68" s="649">
        <v>16800000</v>
      </c>
      <c r="H68" s="649"/>
      <c r="I68" s="274">
        <v>16800000</v>
      </c>
      <c r="J68" s="274">
        <v>0</v>
      </c>
      <c r="K68" s="278">
        <v>0</v>
      </c>
    </row>
    <row r="69" spans="1:11" ht="15" customHeight="1" outlineLevel="2">
      <c r="A69" s="271" t="s">
        <v>242</v>
      </c>
      <c r="B69" s="272" t="s">
        <v>353</v>
      </c>
      <c r="C69" s="273" t="s">
        <v>354</v>
      </c>
      <c r="D69" s="272" t="s">
        <v>353</v>
      </c>
      <c r="E69" s="274">
        <v>0</v>
      </c>
      <c r="F69" s="274">
        <v>0</v>
      </c>
      <c r="G69" s="649">
        <v>0</v>
      </c>
      <c r="H69" s="649"/>
      <c r="I69" s="274">
        <v>0</v>
      </c>
      <c r="J69" s="274">
        <v>0</v>
      </c>
      <c r="K69" s="278">
        <v>0</v>
      </c>
    </row>
    <row r="70" spans="1:11" ht="15" customHeight="1" outlineLevel="2">
      <c r="A70" s="271" t="s">
        <v>242</v>
      </c>
      <c r="B70" s="272" t="s">
        <v>355</v>
      </c>
      <c r="C70" s="273" t="s">
        <v>356</v>
      </c>
      <c r="D70" s="272" t="s">
        <v>355</v>
      </c>
      <c r="E70" s="274">
        <v>0</v>
      </c>
      <c r="F70" s="274">
        <v>0</v>
      </c>
      <c r="G70" s="649">
        <v>16500000</v>
      </c>
      <c r="H70" s="649"/>
      <c r="I70" s="274">
        <v>16500000</v>
      </c>
      <c r="J70" s="274">
        <v>0</v>
      </c>
      <c r="K70" s="278">
        <v>0</v>
      </c>
    </row>
    <row r="71" spans="1:11" ht="15" customHeight="1" outlineLevel="2">
      <c r="A71" s="271" t="s">
        <v>242</v>
      </c>
      <c r="B71" s="272" t="s">
        <v>357</v>
      </c>
      <c r="C71" s="273" t="s">
        <v>358</v>
      </c>
      <c r="D71" s="272" t="s">
        <v>357</v>
      </c>
      <c r="E71" s="274">
        <v>0</v>
      </c>
      <c r="F71" s="274">
        <v>0</v>
      </c>
      <c r="G71" s="649">
        <v>133100000</v>
      </c>
      <c r="H71" s="649"/>
      <c r="I71" s="274">
        <v>133100000</v>
      </c>
      <c r="J71" s="274">
        <v>0</v>
      </c>
      <c r="K71" s="278">
        <v>0</v>
      </c>
    </row>
    <row r="72" spans="1:11" ht="15" customHeight="1" outlineLevel="2">
      <c r="A72" s="271" t="s">
        <v>242</v>
      </c>
      <c r="B72" s="272" t="s">
        <v>359</v>
      </c>
      <c r="C72" s="273" t="s">
        <v>360</v>
      </c>
      <c r="D72" s="272" t="s">
        <v>359</v>
      </c>
      <c r="E72" s="274">
        <v>0</v>
      </c>
      <c r="F72" s="274">
        <v>189339892</v>
      </c>
      <c r="G72" s="649">
        <v>336711444</v>
      </c>
      <c r="H72" s="649"/>
      <c r="I72" s="274">
        <v>147371552</v>
      </c>
      <c r="J72" s="274">
        <v>0</v>
      </c>
      <c r="K72" s="278">
        <v>0</v>
      </c>
    </row>
    <row r="73" spans="1:11" ht="15" customHeight="1" outlineLevel="2">
      <c r="A73" s="271" t="s">
        <v>242</v>
      </c>
      <c r="B73" s="272" t="s">
        <v>361</v>
      </c>
      <c r="C73" s="273" t="s">
        <v>362</v>
      </c>
      <c r="D73" s="272" t="s">
        <v>361</v>
      </c>
      <c r="E73" s="274">
        <v>0</v>
      </c>
      <c r="F73" s="274">
        <v>0</v>
      </c>
      <c r="G73" s="649">
        <v>18150000</v>
      </c>
      <c r="H73" s="649"/>
      <c r="I73" s="274">
        <v>18150000</v>
      </c>
      <c r="J73" s="274">
        <v>0</v>
      </c>
      <c r="K73" s="278">
        <v>0</v>
      </c>
    </row>
    <row r="74" spans="1:11" ht="15" customHeight="1" outlineLevel="2">
      <c r="A74" s="271" t="s">
        <v>242</v>
      </c>
      <c r="B74" s="272" t="s">
        <v>363</v>
      </c>
      <c r="C74" s="273" t="s">
        <v>364</v>
      </c>
      <c r="D74" s="272" t="s">
        <v>363</v>
      </c>
      <c r="E74" s="274">
        <v>0</v>
      </c>
      <c r="F74" s="274">
        <v>0</v>
      </c>
      <c r="G74" s="649">
        <v>3853000</v>
      </c>
      <c r="H74" s="649"/>
      <c r="I74" s="274">
        <v>3853000</v>
      </c>
      <c r="J74" s="274">
        <v>0</v>
      </c>
      <c r="K74" s="278">
        <v>0</v>
      </c>
    </row>
    <row r="75" spans="1:11" ht="15" customHeight="1" outlineLevel="2">
      <c r="A75" s="271" t="s">
        <v>242</v>
      </c>
      <c r="B75" s="272" t="s">
        <v>365</v>
      </c>
      <c r="C75" s="273" t="s">
        <v>194</v>
      </c>
      <c r="D75" s="272" t="s">
        <v>365</v>
      </c>
      <c r="E75" s="274">
        <v>0</v>
      </c>
      <c r="F75" s="274">
        <v>40000000</v>
      </c>
      <c r="G75" s="649">
        <v>0</v>
      </c>
      <c r="H75" s="649"/>
      <c r="I75" s="274">
        <v>0</v>
      </c>
      <c r="J75" s="274">
        <v>0</v>
      </c>
      <c r="K75" s="278">
        <v>40000000</v>
      </c>
    </row>
    <row r="76" spans="1:11" ht="15" customHeight="1" outlineLevel="2">
      <c r="A76" s="271" t="s">
        <v>242</v>
      </c>
      <c r="B76" s="272" t="s">
        <v>366</v>
      </c>
      <c r="C76" s="273" t="s">
        <v>206</v>
      </c>
      <c r="D76" s="272" t="s">
        <v>366</v>
      </c>
      <c r="E76" s="274">
        <v>0</v>
      </c>
      <c r="F76" s="274">
        <v>125160000</v>
      </c>
      <c r="G76" s="649">
        <v>484130000</v>
      </c>
      <c r="H76" s="649"/>
      <c r="I76" s="274">
        <v>413170000</v>
      </c>
      <c r="J76" s="274">
        <v>0</v>
      </c>
      <c r="K76" s="278">
        <v>54200000</v>
      </c>
    </row>
    <row r="77" spans="1:11" ht="15" customHeight="1" outlineLevel="2">
      <c r="A77" s="271" t="s">
        <v>242</v>
      </c>
      <c r="B77" s="272" t="s">
        <v>367</v>
      </c>
      <c r="C77" s="273" t="s">
        <v>368</v>
      </c>
      <c r="D77" s="272" t="s">
        <v>367</v>
      </c>
      <c r="E77" s="274">
        <v>0</v>
      </c>
      <c r="F77" s="274">
        <v>0</v>
      </c>
      <c r="G77" s="649">
        <v>18700000</v>
      </c>
      <c r="H77" s="649"/>
      <c r="I77" s="274">
        <v>18700000</v>
      </c>
      <c r="J77" s="274">
        <v>0</v>
      </c>
      <c r="K77" s="278">
        <v>0</v>
      </c>
    </row>
    <row r="78" spans="1:11" ht="15" customHeight="1" outlineLevel="2">
      <c r="A78" s="271" t="s">
        <v>242</v>
      </c>
      <c r="B78" s="272" t="s">
        <v>369</v>
      </c>
      <c r="C78" s="273" t="s">
        <v>370</v>
      </c>
      <c r="D78" s="272" t="s">
        <v>371</v>
      </c>
      <c r="E78" s="274">
        <v>0</v>
      </c>
      <c r="F78" s="274">
        <v>3107390</v>
      </c>
      <c r="G78" s="649">
        <v>9607730</v>
      </c>
      <c r="H78" s="649"/>
      <c r="I78" s="274">
        <v>7745210</v>
      </c>
      <c r="J78" s="274">
        <v>0</v>
      </c>
      <c r="K78" s="278">
        <v>1244870</v>
      </c>
    </row>
    <row r="79" spans="1:11" ht="15" customHeight="1" outlineLevel="2">
      <c r="A79" s="271" t="s">
        <v>242</v>
      </c>
      <c r="B79" s="272" t="s">
        <v>372</v>
      </c>
      <c r="C79" s="273" t="s">
        <v>373</v>
      </c>
      <c r="D79" s="272" t="s">
        <v>372</v>
      </c>
      <c r="E79" s="274">
        <v>0</v>
      </c>
      <c r="F79" s="274">
        <v>0</v>
      </c>
      <c r="G79" s="649">
        <v>0</v>
      </c>
      <c r="H79" s="649"/>
      <c r="I79" s="274">
        <v>0</v>
      </c>
      <c r="J79" s="274">
        <v>0</v>
      </c>
      <c r="K79" s="278">
        <v>0</v>
      </c>
    </row>
    <row r="80" spans="1:11" ht="15" customHeight="1" outlineLevel="2">
      <c r="A80" s="271" t="s">
        <v>242</v>
      </c>
      <c r="B80" s="272" t="s">
        <v>374</v>
      </c>
      <c r="C80" s="273" t="s">
        <v>375</v>
      </c>
      <c r="D80" s="272" t="s">
        <v>374</v>
      </c>
      <c r="E80" s="274">
        <v>0</v>
      </c>
      <c r="F80" s="274">
        <v>21997800</v>
      </c>
      <c r="G80" s="649">
        <v>21997800</v>
      </c>
      <c r="H80" s="649"/>
      <c r="I80" s="274">
        <v>0</v>
      </c>
      <c r="J80" s="274">
        <v>0</v>
      </c>
      <c r="K80" s="278">
        <v>0</v>
      </c>
    </row>
    <row r="81" spans="1:11" ht="15" customHeight="1" outlineLevel="2">
      <c r="A81" s="271" t="s">
        <v>242</v>
      </c>
      <c r="B81" s="272" t="s">
        <v>376</v>
      </c>
      <c r="C81" s="273" t="s">
        <v>377</v>
      </c>
      <c r="D81" s="272" t="s">
        <v>376</v>
      </c>
      <c r="E81" s="274">
        <v>0</v>
      </c>
      <c r="F81" s="274">
        <v>0</v>
      </c>
      <c r="G81" s="649">
        <v>13376000</v>
      </c>
      <c r="H81" s="649"/>
      <c r="I81" s="274">
        <v>13376000</v>
      </c>
      <c r="J81" s="274">
        <v>0</v>
      </c>
      <c r="K81" s="278">
        <v>0</v>
      </c>
    </row>
    <row r="82" spans="1:11" ht="15" customHeight="1" outlineLevel="2">
      <c r="A82" s="271" t="s">
        <v>242</v>
      </c>
      <c r="B82" s="272" t="s">
        <v>378</v>
      </c>
      <c r="C82" s="451" t="s">
        <v>379</v>
      </c>
      <c r="D82" s="452" t="s">
        <v>378</v>
      </c>
      <c r="E82" s="274">
        <v>0</v>
      </c>
      <c r="F82" s="274">
        <v>70923600</v>
      </c>
      <c r="G82" s="649">
        <v>362197440</v>
      </c>
      <c r="H82" s="649"/>
      <c r="I82" s="274">
        <v>337922640</v>
      </c>
      <c r="J82" s="274">
        <v>0</v>
      </c>
      <c r="K82" s="278">
        <v>46648800</v>
      </c>
    </row>
    <row r="83" spans="1:11" ht="15" customHeight="1" outlineLevel="2">
      <c r="A83" s="271" t="s">
        <v>242</v>
      </c>
      <c r="B83" s="272" t="s">
        <v>380</v>
      </c>
      <c r="C83" s="273" t="s">
        <v>381</v>
      </c>
      <c r="D83" s="272" t="s">
        <v>380</v>
      </c>
      <c r="E83" s="274">
        <v>0</v>
      </c>
      <c r="F83" s="274">
        <v>12000000</v>
      </c>
      <c r="G83" s="649">
        <v>105333338</v>
      </c>
      <c r="H83" s="649"/>
      <c r="I83" s="274">
        <v>93333338</v>
      </c>
      <c r="J83" s="274">
        <v>0</v>
      </c>
      <c r="K83" s="278">
        <v>0</v>
      </c>
    </row>
    <row r="84" spans="1:11" ht="15" customHeight="1" outlineLevel="2">
      <c r="A84" s="271" t="s">
        <v>242</v>
      </c>
      <c r="B84" s="272" t="s">
        <v>382</v>
      </c>
      <c r="C84" s="273" t="s">
        <v>383</v>
      </c>
      <c r="D84" s="272" t="s">
        <v>382</v>
      </c>
      <c r="E84" s="274">
        <v>0</v>
      </c>
      <c r="F84" s="274">
        <v>0</v>
      </c>
      <c r="G84" s="649">
        <v>1065000000</v>
      </c>
      <c r="H84" s="649"/>
      <c r="I84" s="274">
        <v>1200000000</v>
      </c>
      <c r="J84" s="274">
        <v>0</v>
      </c>
      <c r="K84" s="278">
        <v>135000000</v>
      </c>
    </row>
    <row r="85" spans="1:11" ht="15" customHeight="1" outlineLevel="2">
      <c r="A85" s="271" t="s">
        <v>242</v>
      </c>
      <c r="B85" s="272" t="s">
        <v>384</v>
      </c>
      <c r="C85" s="273" t="s">
        <v>385</v>
      </c>
      <c r="D85" s="272" t="s">
        <v>384</v>
      </c>
      <c r="E85" s="274">
        <v>0</v>
      </c>
      <c r="F85" s="274">
        <v>0</v>
      </c>
      <c r="G85" s="649">
        <v>13711500</v>
      </c>
      <c r="H85" s="649"/>
      <c r="I85" s="274">
        <v>13711500</v>
      </c>
      <c r="J85" s="274">
        <v>0</v>
      </c>
      <c r="K85" s="278">
        <v>0</v>
      </c>
    </row>
    <row r="86" spans="1:11" ht="15" customHeight="1" outlineLevel="2">
      <c r="A86" s="271" t="s">
        <v>242</v>
      </c>
      <c r="B86" s="272" t="s">
        <v>386</v>
      </c>
      <c r="C86" s="273" t="s">
        <v>387</v>
      </c>
      <c r="D86" s="272" t="s">
        <v>386</v>
      </c>
      <c r="E86" s="274">
        <v>0</v>
      </c>
      <c r="F86" s="274">
        <v>137225000</v>
      </c>
      <c r="G86" s="649">
        <v>445500000</v>
      </c>
      <c r="H86" s="649"/>
      <c r="I86" s="274">
        <v>376566667</v>
      </c>
      <c r="J86" s="274">
        <v>0</v>
      </c>
      <c r="K86" s="278">
        <v>68291667</v>
      </c>
    </row>
    <row r="87" spans="1:11" ht="15" customHeight="1" outlineLevel="2">
      <c r="A87" s="271" t="s">
        <v>242</v>
      </c>
      <c r="B87" s="272" t="s">
        <v>388</v>
      </c>
      <c r="C87" s="273" t="s">
        <v>389</v>
      </c>
      <c r="D87" s="272" t="s">
        <v>388</v>
      </c>
      <c r="E87" s="274">
        <v>0</v>
      </c>
      <c r="F87" s="274">
        <v>0</v>
      </c>
      <c r="G87" s="649">
        <v>140214982</v>
      </c>
      <c r="H87" s="649"/>
      <c r="I87" s="274">
        <v>140214982</v>
      </c>
      <c r="J87" s="274">
        <v>0</v>
      </c>
      <c r="K87" s="278">
        <v>0</v>
      </c>
    </row>
    <row r="88" spans="1:11" ht="15" customHeight="1" outlineLevel="2">
      <c r="A88" s="271" t="s">
        <v>242</v>
      </c>
      <c r="B88" s="272" t="s">
        <v>390</v>
      </c>
      <c r="C88" s="273" t="s">
        <v>391</v>
      </c>
      <c r="D88" s="272" t="s">
        <v>390</v>
      </c>
      <c r="E88" s="274">
        <v>0</v>
      </c>
      <c r="F88" s="274">
        <v>0</v>
      </c>
      <c r="G88" s="649">
        <v>0</v>
      </c>
      <c r="H88" s="649"/>
      <c r="I88" s="274">
        <v>0</v>
      </c>
      <c r="J88" s="274">
        <v>0</v>
      </c>
      <c r="K88" s="278">
        <v>0</v>
      </c>
    </row>
    <row r="89" spans="1:11" ht="15" customHeight="1" outlineLevel="2">
      <c r="A89" s="271" t="s">
        <v>242</v>
      </c>
      <c r="B89" s="272" t="s">
        <v>392</v>
      </c>
      <c r="C89" s="273" t="s">
        <v>393</v>
      </c>
      <c r="D89" s="272" t="s">
        <v>392</v>
      </c>
      <c r="E89" s="274">
        <v>0</v>
      </c>
      <c r="F89" s="274">
        <v>1320000</v>
      </c>
      <c r="G89" s="649">
        <v>3960000</v>
      </c>
      <c r="H89" s="649"/>
      <c r="I89" s="274">
        <v>2640000</v>
      </c>
      <c r="J89" s="274">
        <v>0</v>
      </c>
      <c r="K89" s="278">
        <v>0</v>
      </c>
    </row>
    <row r="90" spans="1:11" ht="15" customHeight="1" outlineLevel="2">
      <c r="A90" s="271" t="s">
        <v>242</v>
      </c>
      <c r="B90" s="272" t="s">
        <v>394</v>
      </c>
      <c r="C90" s="273" t="s">
        <v>395</v>
      </c>
      <c r="D90" s="272" t="s">
        <v>394</v>
      </c>
      <c r="E90" s="274">
        <v>0</v>
      </c>
      <c r="F90" s="274">
        <v>0</v>
      </c>
      <c r="G90" s="649">
        <v>218290575</v>
      </c>
      <c r="H90" s="649"/>
      <c r="I90" s="274">
        <v>218290575</v>
      </c>
      <c r="J90" s="274">
        <v>0</v>
      </c>
      <c r="K90" s="278">
        <v>0</v>
      </c>
    </row>
    <row r="91" spans="1:11" ht="15" customHeight="1" outlineLevel="2">
      <c r="A91" s="271" t="s">
        <v>242</v>
      </c>
      <c r="B91" s="272" t="s">
        <v>396</v>
      </c>
      <c r="C91" s="273" t="s">
        <v>397</v>
      </c>
      <c r="D91" s="272" t="s">
        <v>396</v>
      </c>
      <c r="E91" s="274">
        <v>0</v>
      </c>
      <c r="F91" s="274">
        <v>0</v>
      </c>
      <c r="G91" s="649">
        <v>8353400</v>
      </c>
      <c r="H91" s="649"/>
      <c r="I91" s="274">
        <v>8353400</v>
      </c>
      <c r="J91" s="274">
        <v>0</v>
      </c>
      <c r="K91" s="278">
        <v>0</v>
      </c>
    </row>
    <row r="92" spans="1:11" ht="15" customHeight="1" outlineLevel="2">
      <c r="A92" s="271" t="s">
        <v>242</v>
      </c>
      <c r="B92" s="272" t="s">
        <v>398</v>
      </c>
      <c r="C92" s="273" t="s">
        <v>399</v>
      </c>
      <c r="D92" s="272" t="s">
        <v>398</v>
      </c>
      <c r="E92" s="274">
        <v>0</v>
      </c>
      <c r="F92" s="274">
        <v>5000000</v>
      </c>
      <c r="G92" s="649">
        <v>5000000</v>
      </c>
      <c r="H92" s="649"/>
      <c r="I92" s="274">
        <v>0</v>
      </c>
      <c r="J92" s="274">
        <v>0</v>
      </c>
      <c r="K92" s="278">
        <v>0</v>
      </c>
    </row>
    <row r="93" spans="1:11" ht="15" customHeight="1" outlineLevel="2">
      <c r="A93" s="271" t="s">
        <v>242</v>
      </c>
      <c r="B93" s="272" t="s">
        <v>400</v>
      </c>
      <c r="C93" s="273" t="s">
        <v>192</v>
      </c>
      <c r="D93" s="272" t="s">
        <v>400</v>
      </c>
      <c r="E93" s="274">
        <v>0</v>
      </c>
      <c r="F93" s="274">
        <v>402270176</v>
      </c>
      <c r="G93" s="649">
        <v>584210704</v>
      </c>
      <c r="H93" s="649"/>
      <c r="I93" s="274">
        <v>215638896</v>
      </c>
      <c r="J93" s="274">
        <v>0</v>
      </c>
      <c r="K93" s="278">
        <v>33698368</v>
      </c>
    </row>
    <row r="94" spans="1:11" ht="15" customHeight="1" outlineLevel="2">
      <c r="A94" s="271" t="s">
        <v>242</v>
      </c>
      <c r="B94" s="272" t="s">
        <v>401</v>
      </c>
      <c r="C94" s="273" t="s">
        <v>402</v>
      </c>
      <c r="D94" s="272" t="s">
        <v>401</v>
      </c>
      <c r="E94" s="274">
        <v>0</v>
      </c>
      <c r="F94" s="274">
        <v>0</v>
      </c>
      <c r="G94" s="649">
        <v>7770000</v>
      </c>
      <c r="H94" s="649"/>
      <c r="I94" s="274">
        <v>7770000</v>
      </c>
      <c r="J94" s="274">
        <v>0</v>
      </c>
      <c r="K94" s="278">
        <v>0</v>
      </c>
    </row>
    <row r="95" spans="1:11" ht="15" customHeight="1" outlineLevel="2">
      <c r="A95" s="271" t="s">
        <v>242</v>
      </c>
      <c r="B95" s="272" t="s">
        <v>403</v>
      </c>
      <c r="C95" s="273" t="s">
        <v>404</v>
      </c>
      <c r="D95" s="272" t="s">
        <v>403</v>
      </c>
      <c r="E95" s="274">
        <v>0</v>
      </c>
      <c r="F95" s="274">
        <v>0</v>
      </c>
      <c r="G95" s="649">
        <v>54689140</v>
      </c>
      <c r="H95" s="649"/>
      <c r="I95" s="274">
        <v>54689140</v>
      </c>
      <c r="J95" s="274">
        <v>0</v>
      </c>
      <c r="K95" s="278">
        <v>0</v>
      </c>
    </row>
    <row r="96" spans="1:11" ht="15" customHeight="1" outlineLevel="2">
      <c r="A96" s="271" t="s">
        <v>242</v>
      </c>
      <c r="B96" s="272" t="s">
        <v>405</v>
      </c>
      <c r="C96" s="273" t="s">
        <v>406</v>
      </c>
      <c r="D96" s="272" t="s">
        <v>405</v>
      </c>
      <c r="E96" s="274">
        <v>0</v>
      </c>
      <c r="F96" s="274">
        <v>10900000</v>
      </c>
      <c r="G96" s="649">
        <v>162100000</v>
      </c>
      <c r="H96" s="649"/>
      <c r="I96" s="274">
        <v>163900000</v>
      </c>
      <c r="J96" s="274">
        <v>0</v>
      </c>
      <c r="K96" s="278">
        <v>12700000</v>
      </c>
    </row>
    <row r="97" spans="1:11" ht="15" customHeight="1" outlineLevel="2">
      <c r="A97" s="271" t="s">
        <v>242</v>
      </c>
      <c r="B97" s="272" t="s">
        <v>407</v>
      </c>
      <c r="C97" s="273" t="s">
        <v>408</v>
      </c>
      <c r="D97" s="272" t="s">
        <v>407</v>
      </c>
      <c r="E97" s="274">
        <v>0</v>
      </c>
      <c r="F97" s="274">
        <v>0</v>
      </c>
      <c r="G97" s="649">
        <v>0</v>
      </c>
      <c r="H97" s="649"/>
      <c r="I97" s="274">
        <v>0</v>
      </c>
      <c r="J97" s="274">
        <v>0</v>
      </c>
      <c r="K97" s="278">
        <v>0</v>
      </c>
    </row>
    <row r="98" spans="1:11" ht="15" customHeight="1" outlineLevel="2">
      <c r="A98" s="271" t="s">
        <v>242</v>
      </c>
      <c r="B98" s="272" t="s">
        <v>409</v>
      </c>
      <c r="C98" s="273" t="s">
        <v>410</v>
      </c>
      <c r="D98" s="272" t="s">
        <v>409</v>
      </c>
      <c r="E98" s="274">
        <v>0</v>
      </c>
      <c r="F98" s="274">
        <v>0</v>
      </c>
      <c r="G98" s="649">
        <v>226199600</v>
      </c>
      <c r="H98" s="649"/>
      <c r="I98" s="274">
        <v>226199600</v>
      </c>
      <c r="J98" s="274">
        <v>0</v>
      </c>
      <c r="K98" s="278">
        <v>0</v>
      </c>
    </row>
    <row r="99" spans="1:11" ht="15" customHeight="1" outlineLevel="2">
      <c r="A99" s="271" t="s">
        <v>242</v>
      </c>
      <c r="B99" s="272" t="s">
        <v>411</v>
      </c>
      <c r="C99" s="273" t="s">
        <v>412</v>
      </c>
      <c r="D99" s="272" t="s">
        <v>411</v>
      </c>
      <c r="E99" s="274">
        <v>0</v>
      </c>
      <c r="F99" s="274">
        <v>24700000</v>
      </c>
      <c r="G99" s="649">
        <v>24700000</v>
      </c>
      <c r="H99" s="649"/>
      <c r="I99" s="274">
        <v>0</v>
      </c>
      <c r="J99" s="274">
        <v>0</v>
      </c>
      <c r="K99" s="278">
        <v>0</v>
      </c>
    </row>
    <row r="100" spans="1:11" ht="15" customHeight="1" outlineLevel="2">
      <c r="A100" s="271" t="s">
        <v>242</v>
      </c>
      <c r="B100" s="272" t="s">
        <v>413</v>
      </c>
      <c r="C100" s="273" t="s">
        <v>414</v>
      </c>
      <c r="D100" s="272" t="s">
        <v>413</v>
      </c>
      <c r="E100" s="274">
        <v>0</v>
      </c>
      <c r="F100" s="274">
        <v>0</v>
      </c>
      <c r="G100" s="649">
        <v>83600000</v>
      </c>
      <c r="H100" s="649"/>
      <c r="I100" s="274">
        <v>83600000</v>
      </c>
      <c r="J100" s="274">
        <v>0</v>
      </c>
      <c r="K100" s="278">
        <v>0</v>
      </c>
    </row>
    <row r="101" spans="1:11" ht="15" customHeight="1" outlineLevel="2">
      <c r="A101" s="271" t="s">
        <v>242</v>
      </c>
      <c r="B101" s="272" t="s">
        <v>415</v>
      </c>
      <c r="C101" s="273" t="s">
        <v>416</v>
      </c>
      <c r="D101" s="272" t="s">
        <v>415</v>
      </c>
      <c r="E101" s="274">
        <v>0</v>
      </c>
      <c r="F101" s="274">
        <v>0</v>
      </c>
      <c r="G101" s="649">
        <v>323255850</v>
      </c>
      <c r="H101" s="649"/>
      <c r="I101" s="274">
        <v>323255850</v>
      </c>
      <c r="J101" s="274">
        <v>0</v>
      </c>
      <c r="K101" s="278">
        <v>0</v>
      </c>
    </row>
    <row r="102" spans="1:11" ht="15" customHeight="1" outlineLevel="2">
      <c r="A102" s="271" t="s">
        <v>242</v>
      </c>
      <c r="B102" s="272" t="s">
        <v>417</v>
      </c>
      <c r="C102" s="273" t="s">
        <v>418</v>
      </c>
      <c r="D102" s="272" t="s">
        <v>417</v>
      </c>
      <c r="E102" s="274">
        <v>0</v>
      </c>
      <c r="F102" s="274">
        <v>53522425</v>
      </c>
      <c r="G102" s="649">
        <v>53522425</v>
      </c>
      <c r="H102" s="649"/>
      <c r="I102" s="274">
        <v>0</v>
      </c>
      <c r="J102" s="274">
        <v>0</v>
      </c>
      <c r="K102" s="278">
        <v>0</v>
      </c>
    </row>
    <row r="103" spans="1:11" ht="15" customHeight="1" outlineLevel="2">
      <c r="A103" s="271" t="s">
        <v>242</v>
      </c>
      <c r="B103" s="272" t="s">
        <v>419</v>
      </c>
      <c r="C103" s="273" t="s">
        <v>420</v>
      </c>
      <c r="D103" s="272" t="s">
        <v>419</v>
      </c>
      <c r="E103" s="274">
        <v>0</v>
      </c>
      <c r="F103" s="274">
        <v>2015200</v>
      </c>
      <c r="G103" s="649">
        <v>2015200</v>
      </c>
      <c r="H103" s="649"/>
      <c r="I103" s="274">
        <v>0</v>
      </c>
      <c r="J103" s="274">
        <v>0</v>
      </c>
      <c r="K103" s="278">
        <v>0</v>
      </c>
    </row>
    <row r="104" spans="1:11" ht="15" customHeight="1" outlineLevel="2">
      <c r="A104" s="271" t="s">
        <v>242</v>
      </c>
      <c r="B104" s="272" t="s">
        <v>421</v>
      </c>
      <c r="C104" s="273" t="s">
        <v>422</v>
      </c>
      <c r="D104" s="272" t="s">
        <v>421</v>
      </c>
      <c r="E104" s="274">
        <v>0</v>
      </c>
      <c r="F104" s="274">
        <v>0</v>
      </c>
      <c r="G104" s="649">
        <v>41518400</v>
      </c>
      <c r="H104" s="649"/>
      <c r="I104" s="274">
        <v>41518400</v>
      </c>
      <c r="J104" s="274">
        <v>0</v>
      </c>
      <c r="K104" s="278">
        <v>0</v>
      </c>
    </row>
    <row r="105" spans="1:11" ht="15" customHeight="1" outlineLevel="2">
      <c r="A105" s="271" t="s">
        <v>242</v>
      </c>
      <c r="B105" s="272" t="s">
        <v>423</v>
      </c>
      <c r="C105" s="273" t="s">
        <v>424</v>
      </c>
      <c r="D105" s="272" t="s">
        <v>423</v>
      </c>
      <c r="E105" s="274">
        <v>0</v>
      </c>
      <c r="F105" s="274">
        <v>0</v>
      </c>
      <c r="G105" s="649">
        <v>70742100</v>
      </c>
      <c r="H105" s="649"/>
      <c r="I105" s="274">
        <v>70742100</v>
      </c>
      <c r="J105" s="274">
        <v>0</v>
      </c>
      <c r="K105" s="278">
        <v>0</v>
      </c>
    </row>
    <row r="106" spans="1:11" ht="15" customHeight="1" outlineLevel="2">
      <c r="A106" s="271" t="s">
        <v>242</v>
      </c>
      <c r="B106" s="272" t="s">
        <v>425</v>
      </c>
      <c r="C106" s="273" t="s">
        <v>426</v>
      </c>
      <c r="D106" s="272" t="s">
        <v>425</v>
      </c>
      <c r="E106" s="274">
        <v>0</v>
      </c>
      <c r="F106" s="274">
        <v>179307645</v>
      </c>
      <c r="G106" s="649">
        <v>400878842</v>
      </c>
      <c r="H106" s="649"/>
      <c r="I106" s="274">
        <v>221571197</v>
      </c>
      <c r="J106" s="274">
        <v>0</v>
      </c>
      <c r="K106" s="278">
        <v>0</v>
      </c>
    </row>
    <row r="107" spans="1:11" ht="15" customHeight="1" outlineLevel="2">
      <c r="A107" s="271" t="s">
        <v>242</v>
      </c>
      <c r="B107" s="272" t="s">
        <v>427</v>
      </c>
      <c r="C107" s="273" t="s">
        <v>428</v>
      </c>
      <c r="D107" s="272" t="s">
        <v>427</v>
      </c>
      <c r="E107" s="274">
        <v>0</v>
      </c>
      <c r="F107" s="274">
        <v>0</v>
      </c>
      <c r="G107" s="649">
        <v>77055000</v>
      </c>
      <c r="H107" s="649"/>
      <c r="I107" s="274">
        <v>77055000</v>
      </c>
      <c r="J107" s="274">
        <v>0</v>
      </c>
      <c r="K107" s="278">
        <v>0</v>
      </c>
    </row>
    <row r="108" spans="1:11" ht="15" customHeight="1" outlineLevel="2">
      <c r="A108" s="271" t="s">
        <v>242</v>
      </c>
      <c r="B108" s="272" t="s">
        <v>429</v>
      </c>
      <c r="C108" s="273" t="s">
        <v>430</v>
      </c>
      <c r="D108" s="272" t="s">
        <v>429</v>
      </c>
      <c r="E108" s="274">
        <v>0</v>
      </c>
      <c r="F108" s="274">
        <v>0</v>
      </c>
      <c r="G108" s="649">
        <v>47000000</v>
      </c>
      <c r="H108" s="649"/>
      <c r="I108" s="274">
        <v>47000000</v>
      </c>
      <c r="J108" s="274">
        <v>0</v>
      </c>
      <c r="K108" s="278">
        <v>0</v>
      </c>
    </row>
    <row r="109" spans="1:11" ht="15" customHeight="1" outlineLevel="2">
      <c r="A109" s="271" t="s">
        <v>242</v>
      </c>
      <c r="B109" s="272" t="s">
        <v>431</v>
      </c>
      <c r="C109" s="273" t="s">
        <v>432</v>
      </c>
      <c r="D109" s="272" t="s">
        <v>431</v>
      </c>
      <c r="E109" s="274">
        <v>0</v>
      </c>
      <c r="F109" s="274">
        <v>0</v>
      </c>
      <c r="G109" s="649">
        <v>328067150</v>
      </c>
      <c r="H109" s="649"/>
      <c r="I109" s="274">
        <v>426891574</v>
      </c>
      <c r="J109" s="274">
        <v>0</v>
      </c>
      <c r="K109" s="278">
        <v>98824424</v>
      </c>
    </row>
    <row r="110" spans="1:11" ht="15" customHeight="1" outlineLevel="2">
      <c r="A110" s="271" t="s">
        <v>242</v>
      </c>
      <c r="B110" s="272" t="s">
        <v>433</v>
      </c>
      <c r="C110" s="273" t="s">
        <v>434</v>
      </c>
      <c r="D110" s="272" t="s">
        <v>433</v>
      </c>
      <c r="E110" s="274">
        <v>0</v>
      </c>
      <c r="F110" s="274">
        <v>0</v>
      </c>
      <c r="G110" s="649">
        <v>278611158</v>
      </c>
      <c r="H110" s="649"/>
      <c r="I110" s="274">
        <v>304244709</v>
      </c>
      <c r="J110" s="274">
        <v>0</v>
      </c>
      <c r="K110" s="278">
        <v>25633551</v>
      </c>
    </row>
    <row r="111" spans="1:11" ht="15" customHeight="1" outlineLevel="2">
      <c r="A111" s="271" t="s">
        <v>242</v>
      </c>
      <c r="B111" s="272" t="s">
        <v>435</v>
      </c>
      <c r="C111" s="273" t="s">
        <v>436</v>
      </c>
      <c r="D111" s="272" t="s">
        <v>435</v>
      </c>
      <c r="E111" s="274">
        <v>0</v>
      </c>
      <c r="F111" s="274">
        <v>0</v>
      </c>
      <c r="G111" s="649">
        <v>13000000</v>
      </c>
      <c r="H111" s="649"/>
      <c r="I111" s="274">
        <v>13000000</v>
      </c>
      <c r="J111" s="274">
        <v>0</v>
      </c>
      <c r="K111" s="278">
        <v>0</v>
      </c>
    </row>
    <row r="112" spans="1:11" ht="15" customHeight="1" outlineLevel="2">
      <c r="A112" s="271" t="s">
        <v>242</v>
      </c>
      <c r="B112" s="272" t="s">
        <v>437</v>
      </c>
      <c r="C112" s="273" t="s">
        <v>438</v>
      </c>
      <c r="D112" s="272" t="s">
        <v>437</v>
      </c>
      <c r="E112" s="274">
        <v>0</v>
      </c>
      <c r="F112" s="274">
        <v>0</v>
      </c>
      <c r="G112" s="649">
        <v>180000000</v>
      </c>
      <c r="H112" s="649"/>
      <c r="I112" s="274">
        <v>180000000</v>
      </c>
      <c r="J112" s="274">
        <v>0</v>
      </c>
      <c r="K112" s="278">
        <v>0</v>
      </c>
    </row>
    <row r="113" spans="1:11" ht="15" customHeight="1" outlineLevel="2">
      <c r="A113" s="271" t="s">
        <v>242</v>
      </c>
      <c r="B113" s="272" t="s">
        <v>439</v>
      </c>
      <c r="C113" s="273" t="s">
        <v>440</v>
      </c>
      <c r="D113" s="272" t="s">
        <v>439</v>
      </c>
      <c r="E113" s="274">
        <v>0</v>
      </c>
      <c r="F113" s="274">
        <v>0</v>
      </c>
      <c r="G113" s="649">
        <v>12000000</v>
      </c>
      <c r="H113" s="649"/>
      <c r="I113" s="274">
        <v>12000000</v>
      </c>
      <c r="J113" s="274">
        <v>0</v>
      </c>
      <c r="K113" s="278">
        <v>0</v>
      </c>
    </row>
    <row r="114" spans="1:11" ht="15" customHeight="1" outlineLevel="2">
      <c r="A114" s="271" t="s">
        <v>242</v>
      </c>
      <c r="B114" s="272" t="s">
        <v>441</v>
      </c>
      <c r="C114" s="273" t="s">
        <v>442</v>
      </c>
      <c r="D114" s="272" t="s">
        <v>441</v>
      </c>
      <c r="E114" s="274">
        <v>0</v>
      </c>
      <c r="F114" s="274">
        <v>0</v>
      </c>
      <c r="G114" s="649">
        <v>4400000</v>
      </c>
      <c r="H114" s="649"/>
      <c r="I114" s="274">
        <v>4400000</v>
      </c>
      <c r="J114" s="274">
        <v>0</v>
      </c>
      <c r="K114" s="278">
        <v>0</v>
      </c>
    </row>
    <row r="115" spans="1:11" ht="15" customHeight="1" outlineLevel="2">
      <c r="A115" s="271" t="s">
        <v>242</v>
      </c>
      <c r="B115" s="272" t="s">
        <v>443</v>
      </c>
      <c r="C115" s="273" t="s">
        <v>444</v>
      </c>
      <c r="D115" s="272" t="s">
        <v>443</v>
      </c>
      <c r="E115" s="274">
        <v>0</v>
      </c>
      <c r="F115" s="274">
        <v>0</v>
      </c>
      <c r="G115" s="649">
        <v>23100000</v>
      </c>
      <c r="H115" s="649"/>
      <c r="I115" s="274">
        <v>23100000</v>
      </c>
      <c r="J115" s="274">
        <v>0</v>
      </c>
      <c r="K115" s="278">
        <v>0</v>
      </c>
    </row>
    <row r="116" spans="1:11" ht="15" customHeight="1" outlineLevel="2">
      <c r="A116" s="271" t="s">
        <v>242</v>
      </c>
      <c r="B116" s="272" t="s">
        <v>445</v>
      </c>
      <c r="C116" s="273" t="s">
        <v>446</v>
      </c>
      <c r="D116" s="272" t="s">
        <v>445</v>
      </c>
      <c r="E116" s="274">
        <v>0</v>
      </c>
      <c r="F116" s="274">
        <v>0</v>
      </c>
      <c r="G116" s="649">
        <v>17958662</v>
      </c>
      <c r="H116" s="649"/>
      <c r="I116" s="274">
        <v>17958662</v>
      </c>
      <c r="J116" s="274">
        <v>0</v>
      </c>
      <c r="K116" s="278">
        <v>0</v>
      </c>
    </row>
    <row r="117" spans="1:11" ht="15" customHeight="1" outlineLevel="2">
      <c r="A117" s="271" t="s">
        <v>242</v>
      </c>
      <c r="B117" s="272" t="s">
        <v>447</v>
      </c>
      <c r="C117" s="273" t="s">
        <v>208</v>
      </c>
      <c r="D117" s="272" t="s">
        <v>447</v>
      </c>
      <c r="E117" s="274">
        <v>0</v>
      </c>
      <c r="F117" s="274">
        <v>0</v>
      </c>
      <c r="G117" s="649">
        <v>108585000</v>
      </c>
      <c r="H117" s="649"/>
      <c r="I117" s="274">
        <v>158455000</v>
      </c>
      <c r="J117" s="274">
        <v>0</v>
      </c>
      <c r="K117" s="278">
        <v>49870000</v>
      </c>
    </row>
    <row r="118" spans="1:11" ht="15" customHeight="1" outlineLevel="2">
      <c r="A118" s="271" t="s">
        <v>242</v>
      </c>
      <c r="B118" s="272" t="s">
        <v>448</v>
      </c>
      <c r="C118" s="273" t="s">
        <v>1879</v>
      </c>
      <c r="D118" s="272" t="s">
        <v>1880</v>
      </c>
      <c r="E118" s="274">
        <v>0</v>
      </c>
      <c r="F118" s="274">
        <v>0</v>
      </c>
      <c r="G118" s="649">
        <v>27600000</v>
      </c>
      <c r="H118" s="649"/>
      <c r="I118" s="274">
        <v>27600000</v>
      </c>
      <c r="J118" s="274">
        <v>0</v>
      </c>
      <c r="K118" s="278">
        <v>0</v>
      </c>
    </row>
    <row r="119" spans="1:11" ht="15" customHeight="1" outlineLevel="2">
      <c r="A119" s="271" t="s">
        <v>242</v>
      </c>
      <c r="B119" s="272" t="s">
        <v>450</v>
      </c>
      <c r="C119" s="273" t="s">
        <v>451</v>
      </c>
      <c r="D119" s="272" t="s">
        <v>450</v>
      </c>
      <c r="E119" s="274">
        <v>0</v>
      </c>
      <c r="F119" s="274">
        <v>0</v>
      </c>
      <c r="G119" s="649">
        <v>30000000</v>
      </c>
      <c r="H119" s="649"/>
      <c r="I119" s="274">
        <v>30000000</v>
      </c>
      <c r="J119" s="274">
        <v>0</v>
      </c>
      <c r="K119" s="278">
        <v>0</v>
      </c>
    </row>
    <row r="120" spans="1:11" ht="15" customHeight="1" outlineLevel="2">
      <c r="A120" s="271" t="s">
        <v>242</v>
      </c>
      <c r="B120" s="272" t="s">
        <v>452</v>
      </c>
      <c r="C120" s="273" t="s">
        <v>453</v>
      </c>
      <c r="D120" s="272" t="s">
        <v>452</v>
      </c>
      <c r="E120" s="274">
        <v>0</v>
      </c>
      <c r="F120" s="274">
        <v>0</v>
      </c>
      <c r="G120" s="649">
        <v>11583000</v>
      </c>
      <c r="H120" s="649"/>
      <c r="I120" s="274">
        <v>11583000</v>
      </c>
      <c r="J120" s="274">
        <v>0</v>
      </c>
      <c r="K120" s="278">
        <v>0</v>
      </c>
    </row>
    <row r="121" spans="1:11" ht="15" customHeight="1" outlineLevel="2">
      <c r="A121" s="271" t="s">
        <v>242</v>
      </c>
      <c r="B121" s="272" t="s">
        <v>454</v>
      </c>
      <c r="C121" s="273" t="s">
        <v>455</v>
      </c>
      <c r="D121" s="272" t="s">
        <v>454</v>
      </c>
      <c r="E121" s="274">
        <v>0</v>
      </c>
      <c r="F121" s="274">
        <v>0</v>
      </c>
      <c r="G121" s="649">
        <v>2750000</v>
      </c>
      <c r="H121" s="649"/>
      <c r="I121" s="274">
        <v>2750000</v>
      </c>
      <c r="J121" s="274">
        <v>0</v>
      </c>
      <c r="K121" s="278">
        <v>0</v>
      </c>
    </row>
    <row r="122" spans="1:11" ht="15" customHeight="1" outlineLevel="2">
      <c r="A122" s="271" t="s">
        <v>242</v>
      </c>
      <c r="B122" s="272" t="s">
        <v>456</v>
      </c>
      <c r="C122" s="273" t="s">
        <v>457</v>
      </c>
      <c r="D122" s="272" t="s">
        <v>456</v>
      </c>
      <c r="E122" s="274">
        <v>0</v>
      </c>
      <c r="F122" s="274">
        <v>92374421</v>
      </c>
      <c r="G122" s="649">
        <v>15905446069</v>
      </c>
      <c r="H122" s="649"/>
      <c r="I122" s="274">
        <v>16532608952</v>
      </c>
      <c r="J122" s="274">
        <v>0</v>
      </c>
      <c r="K122" s="278">
        <v>719537304</v>
      </c>
    </row>
    <row r="123" spans="1:11" ht="15" customHeight="1" outlineLevel="2">
      <c r="A123" s="271" t="s">
        <v>242</v>
      </c>
      <c r="B123" s="272" t="s">
        <v>458</v>
      </c>
      <c r="C123" s="273" t="s">
        <v>459</v>
      </c>
      <c r="D123" s="272" t="s">
        <v>458</v>
      </c>
      <c r="E123" s="274">
        <v>0</v>
      </c>
      <c r="F123" s="274">
        <v>14760316131</v>
      </c>
      <c r="G123" s="649">
        <v>21076699220</v>
      </c>
      <c r="H123" s="649"/>
      <c r="I123" s="274">
        <v>11985178009</v>
      </c>
      <c r="J123" s="274">
        <v>0</v>
      </c>
      <c r="K123" s="278">
        <v>5668794920</v>
      </c>
    </row>
    <row r="124" spans="1:11" ht="15" customHeight="1" outlineLevel="2">
      <c r="A124" s="271" t="s">
        <v>242</v>
      </c>
      <c r="B124" s="272" t="s">
        <v>460</v>
      </c>
      <c r="C124" s="273" t="s">
        <v>461</v>
      </c>
      <c r="D124" s="272" t="s">
        <v>460</v>
      </c>
      <c r="E124" s="274">
        <v>0</v>
      </c>
      <c r="F124" s="274">
        <v>0</v>
      </c>
      <c r="G124" s="649">
        <v>0</v>
      </c>
      <c r="H124" s="649"/>
      <c r="I124" s="274">
        <v>0</v>
      </c>
      <c r="J124" s="274">
        <v>0</v>
      </c>
      <c r="K124" s="278">
        <v>0</v>
      </c>
    </row>
    <row r="125" spans="1:11" ht="15" customHeight="1" outlineLevel="2">
      <c r="A125" s="271" t="s">
        <v>242</v>
      </c>
      <c r="B125" s="272" t="s">
        <v>462</v>
      </c>
      <c r="C125" s="273" t="s">
        <v>463</v>
      </c>
      <c r="D125" s="272" t="s">
        <v>462</v>
      </c>
      <c r="E125" s="274">
        <v>0</v>
      </c>
      <c r="F125" s="274">
        <v>0</v>
      </c>
      <c r="G125" s="649">
        <v>0</v>
      </c>
      <c r="H125" s="649"/>
      <c r="I125" s="274">
        <v>0</v>
      </c>
      <c r="J125" s="274">
        <v>0</v>
      </c>
      <c r="K125" s="278">
        <v>0</v>
      </c>
    </row>
    <row r="126" spans="1:11" ht="15" customHeight="1" outlineLevel="2">
      <c r="A126" s="271" t="s">
        <v>242</v>
      </c>
      <c r="B126" s="272" t="s">
        <v>464</v>
      </c>
      <c r="C126" s="273" t="s">
        <v>465</v>
      </c>
      <c r="D126" s="272" t="s">
        <v>464</v>
      </c>
      <c r="E126" s="274">
        <v>0</v>
      </c>
      <c r="F126" s="274">
        <v>0</v>
      </c>
      <c r="G126" s="649">
        <v>0</v>
      </c>
      <c r="H126" s="649"/>
      <c r="I126" s="274">
        <v>0</v>
      </c>
      <c r="J126" s="274">
        <v>0</v>
      </c>
      <c r="K126" s="278">
        <v>0</v>
      </c>
    </row>
    <row r="127" spans="1:11" ht="15" customHeight="1" outlineLevel="2">
      <c r="A127" s="271" t="s">
        <v>242</v>
      </c>
      <c r="B127" s="272" t="s">
        <v>466</v>
      </c>
      <c r="C127" s="273" t="s">
        <v>467</v>
      </c>
      <c r="D127" s="272" t="s">
        <v>466</v>
      </c>
      <c r="E127" s="274">
        <v>0</v>
      </c>
      <c r="F127" s="274">
        <v>10400000</v>
      </c>
      <c r="G127" s="649">
        <v>10400000</v>
      </c>
      <c r="H127" s="649"/>
      <c r="I127" s="274">
        <v>0</v>
      </c>
      <c r="J127" s="274">
        <v>0</v>
      </c>
      <c r="K127" s="278">
        <v>0</v>
      </c>
    </row>
    <row r="128" spans="1:11" ht="15" customHeight="1" outlineLevel="2">
      <c r="A128" s="271" t="s">
        <v>242</v>
      </c>
      <c r="B128" s="272" t="s">
        <v>468</v>
      </c>
      <c r="C128" s="273" t="s">
        <v>469</v>
      </c>
      <c r="D128" s="272" t="s">
        <v>468</v>
      </c>
      <c r="E128" s="274">
        <v>0</v>
      </c>
      <c r="F128" s="274">
        <v>0</v>
      </c>
      <c r="G128" s="649">
        <v>0</v>
      </c>
      <c r="H128" s="649"/>
      <c r="I128" s="274">
        <v>0</v>
      </c>
      <c r="J128" s="274">
        <v>0</v>
      </c>
      <c r="K128" s="278">
        <v>0</v>
      </c>
    </row>
    <row r="129" spans="1:11" ht="15" customHeight="1" outlineLevel="2">
      <c r="A129" s="271" t="s">
        <v>242</v>
      </c>
      <c r="B129" s="272" t="s">
        <v>470</v>
      </c>
      <c r="C129" s="273" t="s">
        <v>471</v>
      </c>
      <c r="D129" s="272" t="s">
        <v>470</v>
      </c>
      <c r="E129" s="274">
        <v>0</v>
      </c>
      <c r="F129" s="274">
        <v>0</v>
      </c>
      <c r="G129" s="649">
        <v>834809716</v>
      </c>
      <c r="H129" s="649"/>
      <c r="I129" s="274">
        <v>834809716</v>
      </c>
      <c r="J129" s="274">
        <v>0</v>
      </c>
      <c r="K129" s="278">
        <v>0</v>
      </c>
    </row>
    <row r="130" spans="1:11" ht="15" customHeight="1" outlineLevel="2">
      <c r="A130" s="271" t="s">
        <v>242</v>
      </c>
      <c r="B130" s="272" t="s">
        <v>472</v>
      </c>
      <c r="C130" s="273" t="s">
        <v>416</v>
      </c>
      <c r="D130" s="272" t="s">
        <v>415</v>
      </c>
      <c r="E130" s="274">
        <v>0</v>
      </c>
      <c r="F130" s="274">
        <v>0</v>
      </c>
      <c r="G130" s="649">
        <v>0</v>
      </c>
      <c r="H130" s="649"/>
      <c r="I130" s="274">
        <v>0</v>
      </c>
      <c r="J130" s="274">
        <v>0</v>
      </c>
      <c r="K130" s="278">
        <v>0</v>
      </c>
    </row>
    <row r="131" spans="1:11" ht="15" customHeight="1" outlineLevel="2">
      <c r="A131" s="271" t="s">
        <v>242</v>
      </c>
      <c r="B131" s="272" t="s">
        <v>474</v>
      </c>
      <c r="C131" s="273" t="s">
        <v>182</v>
      </c>
      <c r="D131" s="272" t="s">
        <v>474</v>
      </c>
      <c r="E131" s="274">
        <v>0</v>
      </c>
      <c r="F131" s="274">
        <v>74676109</v>
      </c>
      <c r="G131" s="649">
        <v>194967021</v>
      </c>
      <c r="H131" s="649"/>
      <c r="I131" s="274">
        <v>265199953</v>
      </c>
      <c r="J131" s="274">
        <v>0</v>
      </c>
      <c r="K131" s="278">
        <v>144909041</v>
      </c>
    </row>
    <row r="132" spans="1:11" ht="15" customHeight="1" outlineLevel="2">
      <c r="A132" s="271" t="s">
        <v>242</v>
      </c>
      <c r="B132" s="272" t="s">
        <v>475</v>
      </c>
      <c r="C132" s="273" t="s">
        <v>476</v>
      </c>
      <c r="D132" s="272" t="s">
        <v>475</v>
      </c>
      <c r="E132" s="274">
        <v>0</v>
      </c>
      <c r="F132" s="274">
        <v>102182000</v>
      </c>
      <c r="G132" s="649">
        <v>352182000</v>
      </c>
      <c r="H132" s="649"/>
      <c r="I132" s="274">
        <v>250000000</v>
      </c>
      <c r="J132" s="274">
        <v>0</v>
      </c>
      <c r="K132" s="278">
        <v>0</v>
      </c>
    </row>
    <row r="133" spans="1:11" ht="15" customHeight="1" outlineLevel="2">
      <c r="A133" s="271" t="s">
        <v>242</v>
      </c>
      <c r="B133" s="272" t="s">
        <v>477</v>
      </c>
      <c r="C133" s="273" t="s">
        <v>478</v>
      </c>
      <c r="D133" s="272" t="s">
        <v>477</v>
      </c>
      <c r="E133" s="274">
        <v>0</v>
      </c>
      <c r="F133" s="274">
        <v>22275000</v>
      </c>
      <c r="G133" s="649">
        <v>85993600</v>
      </c>
      <c r="H133" s="649"/>
      <c r="I133" s="274">
        <v>68778600</v>
      </c>
      <c r="J133" s="274">
        <v>0</v>
      </c>
      <c r="K133" s="278">
        <v>5060000</v>
      </c>
    </row>
    <row r="134" spans="1:11" ht="15" customHeight="1" outlineLevel="2">
      <c r="A134" s="271" t="s">
        <v>242</v>
      </c>
      <c r="B134" s="272" t="s">
        <v>479</v>
      </c>
      <c r="C134" s="273" t="s">
        <v>480</v>
      </c>
      <c r="D134" s="272" t="s">
        <v>479</v>
      </c>
      <c r="E134" s="274">
        <v>0</v>
      </c>
      <c r="F134" s="274">
        <v>3017313</v>
      </c>
      <c r="G134" s="649">
        <v>0</v>
      </c>
      <c r="H134" s="649"/>
      <c r="I134" s="274">
        <v>0</v>
      </c>
      <c r="J134" s="274">
        <v>0</v>
      </c>
      <c r="K134" s="278">
        <v>3017313</v>
      </c>
    </row>
    <row r="135" spans="1:11" ht="15" customHeight="1" outlineLevel="2">
      <c r="A135" s="271" t="s">
        <v>242</v>
      </c>
      <c r="B135" s="272" t="s">
        <v>481</v>
      </c>
      <c r="C135" s="273" t="s">
        <v>212</v>
      </c>
      <c r="D135" s="272" t="s">
        <v>481</v>
      </c>
      <c r="E135" s="274">
        <v>0</v>
      </c>
      <c r="F135" s="274">
        <v>23334000</v>
      </c>
      <c r="G135" s="649">
        <v>122301000</v>
      </c>
      <c r="H135" s="649"/>
      <c r="I135" s="274">
        <v>234659000</v>
      </c>
      <c r="J135" s="274">
        <v>0</v>
      </c>
      <c r="K135" s="278">
        <v>135692000</v>
      </c>
    </row>
    <row r="136" spans="1:11" ht="15" customHeight="1" outlineLevel="2">
      <c r="A136" s="271" t="s">
        <v>242</v>
      </c>
      <c r="B136" s="272" t="s">
        <v>482</v>
      </c>
      <c r="C136" s="273" t="s">
        <v>483</v>
      </c>
      <c r="D136" s="272" t="s">
        <v>482</v>
      </c>
      <c r="E136" s="274">
        <v>0</v>
      </c>
      <c r="F136" s="274">
        <v>1927200</v>
      </c>
      <c r="G136" s="649">
        <v>5791500</v>
      </c>
      <c r="H136" s="649"/>
      <c r="I136" s="274">
        <v>15304300</v>
      </c>
      <c r="J136" s="274">
        <v>0</v>
      </c>
      <c r="K136" s="278">
        <v>11440000</v>
      </c>
    </row>
    <row r="137" spans="1:11" ht="15" customHeight="1" outlineLevel="2">
      <c r="A137" s="271" t="s">
        <v>242</v>
      </c>
      <c r="B137" s="272" t="s">
        <v>484</v>
      </c>
      <c r="C137" s="273" t="s">
        <v>485</v>
      </c>
      <c r="D137" s="272" t="s">
        <v>484</v>
      </c>
      <c r="E137" s="274">
        <v>0</v>
      </c>
      <c r="F137" s="274">
        <v>0</v>
      </c>
      <c r="G137" s="649">
        <v>0</v>
      </c>
      <c r="H137" s="649"/>
      <c r="I137" s="274">
        <v>0</v>
      </c>
      <c r="J137" s="274">
        <v>0</v>
      </c>
      <c r="K137" s="278">
        <v>0</v>
      </c>
    </row>
    <row r="138" spans="1:11" ht="15" customHeight="1" outlineLevel="2">
      <c r="A138" s="271" t="s">
        <v>242</v>
      </c>
      <c r="B138" s="272" t="s">
        <v>486</v>
      </c>
      <c r="C138" s="273" t="s">
        <v>487</v>
      </c>
      <c r="D138" s="272" t="s">
        <v>486</v>
      </c>
      <c r="E138" s="274">
        <v>0</v>
      </c>
      <c r="F138" s="274">
        <v>0</v>
      </c>
      <c r="G138" s="649">
        <v>0</v>
      </c>
      <c r="H138" s="649"/>
      <c r="I138" s="274">
        <v>0</v>
      </c>
      <c r="J138" s="274">
        <v>0</v>
      </c>
      <c r="K138" s="278">
        <v>0</v>
      </c>
    </row>
    <row r="139" spans="1:11" ht="15" customHeight="1" outlineLevel="2">
      <c r="A139" s="271" t="s">
        <v>242</v>
      </c>
      <c r="B139" s="272" t="s">
        <v>488</v>
      </c>
      <c r="C139" s="273" t="s">
        <v>489</v>
      </c>
      <c r="D139" s="272" t="s">
        <v>488</v>
      </c>
      <c r="E139" s="274">
        <v>0</v>
      </c>
      <c r="F139" s="274">
        <v>0</v>
      </c>
      <c r="G139" s="649">
        <v>15000000</v>
      </c>
      <c r="H139" s="649"/>
      <c r="I139" s="274">
        <v>15000000</v>
      </c>
      <c r="J139" s="274">
        <v>0</v>
      </c>
      <c r="K139" s="278">
        <v>0</v>
      </c>
    </row>
    <row r="140" spans="1:11" ht="15" customHeight="1" outlineLevel="2">
      <c r="A140" s="271" t="s">
        <v>242</v>
      </c>
      <c r="B140" s="272" t="s">
        <v>490</v>
      </c>
      <c r="C140" s="273" t="s">
        <v>491</v>
      </c>
      <c r="D140" s="272" t="s">
        <v>490</v>
      </c>
      <c r="E140" s="274">
        <v>0</v>
      </c>
      <c r="F140" s="274">
        <v>0</v>
      </c>
      <c r="G140" s="649">
        <v>0</v>
      </c>
      <c r="H140" s="649"/>
      <c r="I140" s="274">
        <v>0</v>
      </c>
      <c r="J140" s="274">
        <v>0</v>
      </c>
      <c r="K140" s="278">
        <v>0</v>
      </c>
    </row>
    <row r="141" spans="1:11" ht="15" customHeight="1" outlineLevel="2">
      <c r="A141" s="271" t="s">
        <v>242</v>
      </c>
      <c r="B141" s="272" t="s">
        <v>492</v>
      </c>
      <c r="C141" s="273" t="s">
        <v>1896</v>
      </c>
      <c r="D141" s="272" t="s">
        <v>1897</v>
      </c>
      <c r="E141" s="274">
        <v>0</v>
      </c>
      <c r="F141" s="274">
        <v>0</v>
      </c>
      <c r="G141" s="649">
        <v>0</v>
      </c>
      <c r="H141" s="649"/>
      <c r="I141" s="274">
        <v>0</v>
      </c>
      <c r="J141" s="274">
        <v>0</v>
      </c>
      <c r="K141" s="278">
        <v>0</v>
      </c>
    </row>
    <row r="142" spans="1:11" ht="15" customHeight="1" outlineLevel="2">
      <c r="A142" s="271" t="s">
        <v>242</v>
      </c>
      <c r="B142" s="272" t="s">
        <v>494</v>
      </c>
      <c r="C142" s="273" t="s">
        <v>163</v>
      </c>
      <c r="D142" s="272" t="s">
        <v>494</v>
      </c>
      <c r="E142" s="274">
        <v>0</v>
      </c>
      <c r="F142" s="274">
        <v>6235001</v>
      </c>
      <c r="G142" s="649">
        <v>38295003</v>
      </c>
      <c r="H142" s="649"/>
      <c r="I142" s="274">
        <v>39150002</v>
      </c>
      <c r="J142" s="274">
        <v>0</v>
      </c>
      <c r="K142" s="278">
        <v>7090000</v>
      </c>
    </row>
    <row r="143" spans="1:11" ht="15" customHeight="1" outlineLevel="2">
      <c r="A143" s="271" t="s">
        <v>242</v>
      </c>
      <c r="B143" s="272" t="s">
        <v>495</v>
      </c>
      <c r="C143" s="273" t="s">
        <v>496</v>
      </c>
      <c r="D143" s="272" t="s">
        <v>495</v>
      </c>
      <c r="E143" s="274">
        <v>0</v>
      </c>
      <c r="F143" s="274">
        <v>0</v>
      </c>
      <c r="G143" s="649">
        <v>26070000</v>
      </c>
      <c r="H143" s="649"/>
      <c r="I143" s="274">
        <v>26070000</v>
      </c>
      <c r="J143" s="274">
        <v>0</v>
      </c>
      <c r="K143" s="278">
        <v>0</v>
      </c>
    </row>
    <row r="144" spans="1:11" ht="15" customHeight="1" outlineLevel="2">
      <c r="A144" s="271" t="s">
        <v>242</v>
      </c>
      <c r="B144" s="272" t="s">
        <v>497</v>
      </c>
      <c r="C144" s="273" t="s">
        <v>498</v>
      </c>
      <c r="D144" s="272" t="s">
        <v>497</v>
      </c>
      <c r="E144" s="274">
        <v>0</v>
      </c>
      <c r="F144" s="274">
        <v>0</v>
      </c>
      <c r="G144" s="649">
        <v>0</v>
      </c>
      <c r="H144" s="649"/>
      <c r="I144" s="274">
        <v>0</v>
      </c>
      <c r="J144" s="274">
        <v>0</v>
      </c>
      <c r="K144" s="278">
        <v>0</v>
      </c>
    </row>
    <row r="145" spans="1:11" ht="15" customHeight="1" outlineLevel="2">
      <c r="A145" s="271" t="s">
        <v>242</v>
      </c>
      <c r="B145" s="272" t="s">
        <v>499</v>
      </c>
      <c r="C145" s="273" t="s">
        <v>500</v>
      </c>
      <c r="D145" s="272" t="s">
        <v>499</v>
      </c>
      <c r="E145" s="274">
        <v>0</v>
      </c>
      <c r="F145" s="274">
        <v>11819522</v>
      </c>
      <c r="G145" s="649">
        <v>14774403</v>
      </c>
      <c r="H145" s="649"/>
      <c r="I145" s="274">
        <v>2954881</v>
      </c>
      <c r="J145" s="274">
        <v>0</v>
      </c>
      <c r="K145" s="278">
        <v>0</v>
      </c>
    </row>
    <row r="146" spans="1:11" ht="15" customHeight="1" outlineLevel="2">
      <c r="A146" s="271" t="s">
        <v>242</v>
      </c>
      <c r="B146" s="272" t="s">
        <v>501</v>
      </c>
      <c r="C146" s="273" t="s">
        <v>502</v>
      </c>
      <c r="D146" s="272" t="s">
        <v>501</v>
      </c>
      <c r="E146" s="274">
        <v>0</v>
      </c>
      <c r="F146" s="274">
        <v>61050000</v>
      </c>
      <c r="G146" s="649">
        <v>61050000</v>
      </c>
      <c r="H146" s="649"/>
      <c r="I146" s="274">
        <v>0</v>
      </c>
      <c r="J146" s="274">
        <v>0</v>
      </c>
      <c r="K146" s="278">
        <v>0</v>
      </c>
    </row>
    <row r="147" spans="1:11" ht="15" customHeight="1" outlineLevel="2">
      <c r="A147" s="271" t="s">
        <v>242</v>
      </c>
      <c r="B147" s="272" t="s">
        <v>503</v>
      </c>
      <c r="C147" s="273" t="s">
        <v>189</v>
      </c>
      <c r="D147" s="272" t="s">
        <v>503</v>
      </c>
      <c r="E147" s="274">
        <v>0</v>
      </c>
      <c r="F147" s="274">
        <v>8500000</v>
      </c>
      <c r="G147" s="649">
        <v>0</v>
      </c>
      <c r="H147" s="649"/>
      <c r="I147" s="274">
        <v>0</v>
      </c>
      <c r="J147" s="274">
        <v>0</v>
      </c>
      <c r="K147" s="278">
        <v>8500000</v>
      </c>
    </row>
    <row r="148" spans="1:11" ht="15" customHeight="1" outlineLevel="2">
      <c r="A148" s="271" t="s">
        <v>242</v>
      </c>
      <c r="B148" s="272" t="s">
        <v>504</v>
      </c>
      <c r="C148" s="273" t="s">
        <v>505</v>
      </c>
      <c r="D148" s="272" t="s">
        <v>504</v>
      </c>
      <c r="E148" s="274">
        <v>0</v>
      </c>
      <c r="F148" s="274">
        <v>0</v>
      </c>
      <c r="G148" s="649">
        <v>64991300</v>
      </c>
      <c r="H148" s="649"/>
      <c r="I148" s="274">
        <v>64991300</v>
      </c>
      <c r="J148" s="274">
        <v>0</v>
      </c>
      <c r="K148" s="278">
        <v>0</v>
      </c>
    </row>
    <row r="149" spans="1:11" ht="15" customHeight="1" outlineLevel="2">
      <c r="A149" s="271" t="s">
        <v>242</v>
      </c>
      <c r="B149" s="272" t="s">
        <v>506</v>
      </c>
      <c r="C149" s="273" t="s">
        <v>507</v>
      </c>
      <c r="D149" s="272" t="s">
        <v>506</v>
      </c>
      <c r="E149" s="274">
        <v>0</v>
      </c>
      <c r="F149" s="274">
        <v>0</v>
      </c>
      <c r="G149" s="649">
        <v>0</v>
      </c>
      <c r="H149" s="649"/>
      <c r="I149" s="274">
        <v>0</v>
      </c>
      <c r="J149" s="274">
        <v>0</v>
      </c>
      <c r="K149" s="278">
        <v>0</v>
      </c>
    </row>
    <row r="150" spans="1:11" ht="15" customHeight="1" outlineLevel="2">
      <c r="A150" s="271" t="s">
        <v>242</v>
      </c>
      <c r="B150" s="272" t="s">
        <v>508</v>
      </c>
      <c r="C150" s="273" t="s">
        <v>509</v>
      </c>
      <c r="D150" s="272" t="s">
        <v>508</v>
      </c>
      <c r="E150" s="274">
        <v>0</v>
      </c>
      <c r="F150" s="274">
        <v>0</v>
      </c>
      <c r="G150" s="649">
        <v>111636000</v>
      </c>
      <c r="H150" s="649"/>
      <c r="I150" s="274">
        <v>111636000</v>
      </c>
      <c r="J150" s="274">
        <v>0</v>
      </c>
      <c r="K150" s="278">
        <v>0</v>
      </c>
    </row>
    <row r="151" spans="1:11" ht="15" customHeight="1" outlineLevel="2">
      <c r="A151" s="271" t="s">
        <v>242</v>
      </c>
      <c r="B151" s="272" t="s">
        <v>510</v>
      </c>
      <c r="C151" s="273" t="s">
        <v>511</v>
      </c>
      <c r="D151" s="272" t="s">
        <v>510</v>
      </c>
      <c r="E151" s="274">
        <v>0</v>
      </c>
      <c r="F151" s="274">
        <v>0</v>
      </c>
      <c r="G151" s="649">
        <v>0</v>
      </c>
      <c r="H151" s="649"/>
      <c r="I151" s="274">
        <v>0</v>
      </c>
      <c r="J151" s="274">
        <v>0</v>
      </c>
      <c r="K151" s="278">
        <v>0</v>
      </c>
    </row>
    <row r="152" spans="1:11" ht="15" customHeight="1" outlineLevel="2">
      <c r="A152" s="271" t="s">
        <v>242</v>
      </c>
      <c r="B152" s="272" t="s">
        <v>512</v>
      </c>
      <c r="C152" s="273" t="s">
        <v>513</v>
      </c>
      <c r="D152" s="272" t="s">
        <v>512</v>
      </c>
      <c r="E152" s="274">
        <v>0</v>
      </c>
      <c r="F152" s="274">
        <v>0</v>
      </c>
      <c r="G152" s="649">
        <v>0</v>
      </c>
      <c r="H152" s="649"/>
      <c r="I152" s="274">
        <v>0</v>
      </c>
      <c r="J152" s="274">
        <v>0</v>
      </c>
      <c r="K152" s="278">
        <v>0</v>
      </c>
    </row>
    <row r="153" spans="1:11" ht="15" customHeight="1" outlineLevel="2">
      <c r="A153" s="271" t="s">
        <v>242</v>
      </c>
      <c r="B153" s="272" t="s">
        <v>514</v>
      </c>
      <c r="C153" s="273" t="s">
        <v>515</v>
      </c>
      <c r="D153" s="272" t="s">
        <v>514</v>
      </c>
      <c r="E153" s="274">
        <v>0</v>
      </c>
      <c r="F153" s="274">
        <v>14850000</v>
      </c>
      <c r="G153" s="649">
        <v>56532300</v>
      </c>
      <c r="H153" s="649"/>
      <c r="I153" s="274">
        <v>41682300</v>
      </c>
      <c r="J153" s="274">
        <v>0</v>
      </c>
      <c r="K153" s="278">
        <v>0</v>
      </c>
    </row>
    <row r="154" spans="1:11" ht="15" customHeight="1" outlineLevel="2">
      <c r="A154" s="271" t="s">
        <v>242</v>
      </c>
      <c r="B154" s="272" t="s">
        <v>516</v>
      </c>
      <c r="C154" s="273" t="s">
        <v>517</v>
      </c>
      <c r="D154" s="272" t="s">
        <v>516</v>
      </c>
      <c r="E154" s="274">
        <v>0</v>
      </c>
      <c r="F154" s="274">
        <v>0</v>
      </c>
      <c r="G154" s="649">
        <v>7177500</v>
      </c>
      <c r="H154" s="649"/>
      <c r="I154" s="274">
        <v>7177500</v>
      </c>
      <c r="J154" s="274">
        <v>0</v>
      </c>
      <c r="K154" s="278">
        <v>0</v>
      </c>
    </row>
    <row r="155" spans="1:11" ht="15" customHeight="1" outlineLevel="2">
      <c r="A155" s="271" t="s">
        <v>242</v>
      </c>
      <c r="B155" s="272" t="s">
        <v>518</v>
      </c>
      <c r="C155" s="273" t="s">
        <v>223</v>
      </c>
      <c r="D155" s="272" t="s">
        <v>518</v>
      </c>
      <c r="E155" s="274">
        <v>0</v>
      </c>
      <c r="F155" s="274">
        <v>294109762</v>
      </c>
      <c r="G155" s="649">
        <v>1464953986</v>
      </c>
      <c r="H155" s="649"/>
      <c r="I155" s="274">
        <v>1543281065</v>
      </c>
      <c r="J155" s="274">
        <v>0</v>
      </c>
      <c r="K155" s="278">
        <v>372436841</v>
      </c>
    </row>
    <row r="156" spans="1:11" ht="15" customHeight="1" outlineLevel="2">
      <c r="A156" s="271" t="s">
        <v>242</v>
      </c>
      <c r="B156" s="272" t="s">
        <v>519</v>
      </c>
      <c r="C156" s="273" t="s">
        <v>520</v>
      </c>
      <c r="D156" s="272" t="s">
        <v>519</v>
      </c>
      <c r="E156" s="274">
        <v>0</v>
      </c>
      <c r="F156" s="274">
        <v>106682400</v>
      </c>
      <c r="G156" s="649">
        <v>284486400</v>
      </c>
      <c r="H156" s="649"/>
      <c r="I156" s="274">
        <v>177804000</v>
      </c>
      <c r="J156" s="274">
        <v>0</v>
      </c>
      <c r="K156" s="278">
        <v>0</v>
      </c>
    </row>
    <row r="157" spans="1:11" ht="15" customHeight="1" outlineLevel="2">
      <c r="A157" s="271" t="s">
        <v>242</v>
      </c>
      <c r="B157" s="272" t="s">
        <v>521</v>
      </c>
      <c r="C157" s="273" t="s">
        <v>522</v>
      </c>
      <c r="D157" s="272" t="s">
        <v>521</v>
      </c>
      <c r="E157" s="274">
        <v>0</v>
      </c>
      <c r="F157" s="274">
        <v>19800000</v>
      </c>
      <c r="G157" s="649">
        <v>138600000</v>
      </c>
      <c r="H157" s="649"/>
      <c r="I157" s="274">
        <v>198000000</v>
      </c>
      <c r="J157" s="274">
        <v>0</v>
      </c>
      <c r="K157" s="278">
        <v>79200000</v>
      </c>
    </row>
    <row r="158" spans="1:11" ht="15" customHeight="1" outlineLevel="2">
      <c r="A158" s="271" t="s">
        <v>242</v>
      </c>
      <c r="B158" s="272" t="s">
        <v>523</v>
      </c>
      <c r="C158" s="273" t="s">
        <v>524</v>
      </c>
      <c r="D158" s="272" t="s">
        <v>523</v>
      </c>
      <c r="E158" s="274">
        <v>0</v>
      </c>
      <c r="F158" s="274">
        <v>0</v>
      </c>
      <c r="G158" s="649">
        <v>0</v>
      </c>
      <c r="H158" s="649"/>
      <c r="I158" s="274">
        <v>0</v>
      </c>
      <c r="J158" s="274">
        <v>0</v>
      </c>
      <c r="K158" s="278">
        <v>0</v>
      </c>
    </row>
    <row r="159" spans="1:11" ht="15" customHeight="1" outlineLevel="2">
      <c r="A159" s="271" t="s">
        <v>242</v>
      </c>
      <c r="B159" s="272" t="s">
        <v>525</v>
      </c>
      <c r="C159" s="273" t="s">
        <v>526</v>
      </c>
      <c r="D159" s="272" t="s">
        <v>527</v>
      </c>
      <c r="E159" s="274">
        <v>0</v>
      </c>
      <c r="F159" s="274">
        <v>68310000</v>
      </c>
      <c r="G159" s="649">
        <v>167970000</v>
      </c>
      <c r="H159" s="649"/>
      <c r="I159" s="274">
        <v>110000000</v>
      </c>
      <c r="J159" s="274">
        <v>0</v>
      </c>
      <c r="K159" s="278">
        <v>10340000</v>
      </c>
    </row>
    <row r="160" spans="1:11" ht="15" customHeight="1" outlineLevel="2">
      <c r="A160" s="271" t="s">
        <v>242</v>
      </c>
      <c r="B160" s="272" t="s">
        <v>528</v>
      </c>
      <c r="C160" s="273" t="s">
        <v>1899</v>
      </c>
      <c r="D160" s="272" t="s">
        <v>1900</v>
      </c>
      <c r="E160" s="274">
        <v>0</v>
      </c>
      <c r="F160" s="274">
        <v>0</v>
      </c>
      <c r="G160" s="649">
        <v>0</v>
      </c>
      <c r="H160" s="649"/>
      <c r="I160" s="274">
        <v>0</v>
      </c>
      <c r="J160" s="274">
        <v>0</v>
      </c>
      <c r="K160" s="278">
        <v>0</v>
      </c>
    </row>
    <row r="161" spans="1:11" ht="15" customHeight="1" outlineLevel="2">
      <c r="A161" s="271" t="s">
        <v>242</v>
      </c>
      <c r="B161" s="272" t="s">
        <v>530</v>
      </c>
      <c r="C161" s="273" t="s">
        <v>531</v>
      </c>
      <c r="D161" s="272" t="s">
        <v>530</v>
      </c>
      <c r="E161" s="274">
        <v>0</v>
      </c>
      <c r="F161" s="274">
        <v>0</v>
      </c>
      <c r="G161" s="649">
        <v>29321600</v>
      </c>
      <c r="H161" s="649"/>
      <c r="I161" s="274">
        <v>29321600</v>
      </c>
      <c r="J161" s="274">
        <v>0</v>
      </c>
      <c r="K161" s="278">
        <v>0</v>
      </c>
    </row>
    <row r="162" spans="1:11" ht="15" customHeight="1" outlineLevel="2">
      <c r="A162" s="271" t="s">
        <v>242</v>
      </c>
      <c r="B162" s="272" t="s">
        <v>532</v>
      </c>
      <c r="C162" s="273" t="s">
        <v>533</v>
      </c>
      <c r="D162" s="272" t="s">
        <v>532</v>
      </c>
      <c r="E162" s="274">
        <v>0</v>
      </c>
      <c r="F162" s="274">
        <v>0</v>
      </c>
      <c r="G162" s="649">
        <v>10560000</v>
      </c>
      <c r="H162" s="649"/>
      <c r="I162" s="274">
        <v>10560000</v>
      </c>
      <c r="J162" s="274">
        <v>0</v>
      </c>
      <c r="K162" s="278">
        <v>0</v>
      </c>
    </row>
    <row r="163" spans="1:11" ht="15" customHeight="1" outlineLevel="2">
      <c r="A163" s="271" t="s">
        <v>242</v>
      </c>
      <c r="B163" s="272" t="s">
        <v>534</v>
      </c>
      <c r="C163" s="273" t="s">
        <v>535</v>
      </c>
      <c r="D163" s="272" t="s">
        <v>534</v>
      </c>
      <c r="E163" s="274">
        <v>0</v>
      </c>
      <c r="F163" s="274">
        <v>129919000</v>
      </c>
      <c r="G163" s="649">
        <v>137699000</v>
      </c>
      <c r="H163" s="649"/>
      <c r="I163" s="274">
        <v>7780000</v>
      </c>
      <c r="J163" s="274">
        <v>0</v>
      </c>
      <c r="K163" s="278">
        <v>0</v>
      </c>
    </row>
    <row r="164" spans="1:11" ht="15" customHeight="1" outlineLevel="2">
      <c r="A164" s="271" t="s">
        <v>242</v>
      </c>
      <c r="B164" s="272" t="s">
        <v>536</v>
      </c>
      <c r="C164" s="273" t="s">
        <v>187</v>
      </c>
      <c r="D164" s="272" t="s">
        <v>536</v>
      </c>
      <c r="E164" s="274">
        <v>0</v>
      </c>
      <c r="F164" s="274">
        <v>13105400</v>
      </c>
      <c r="G164" s="649">
        <v>25770800</v>
      </c>
      <c r="H164" s="649"/>
      <c r="I164" s="274">
        <v>42827400</v>
      </c>
      <c r="J164" s="274">
        <v>0</v>
      </c>
      <c r="K164" s="278">
        <v>30162000</v>
      </c>
    </row>
    <row r="165" spans="1:11" ht="15" customHeight="1" outlineLevel="2">
      <c r="A165" s="271" t="s">
        <v>242</v>
      </c>
      <c r="B165" s="272" t="s">
        <v>537</v>
      </c>
      <c r="C165" s="273" t="s">
        <v>180</v>
      </c>
      <c r="D165" s="272" t="s">
        <v>537</v>
      </c>
      <c r="E165" s="274">
        <v>0</v>
      </c>
      <c r="F165" s="274">
        <v>23035100</v>
      </c>
      <c r="G165" s="649">
        <v>46660207</v>
      </c>
      <c r="H165" s="649"/>
      <c r="I165" s="274">
        <v>46257670</v>
      </c>
      <c r="J165" s="274">
        <v>0</v>
      </c>
      <c r="K165" s="278">
        <v>22632563</v>
      </c>
    </row>
    <row r="166" spans="1:11" ht="15" customHeight="1" outlineLevel="2">
      <c r="A166" s="271" t="s">
        <v>242</v>
      </c>
      <c r="B166" s="272" t="s">
        <v>538</v>
      </c>
      <c r="C166" s="273" t="s">
        <v>539</v>
      </c>
      <c r="D166" s="272" t="s">
        <v>538</v>
      </c>
      <c r="E166" s="274">
        <v>0</v>
      </c>
      <c r="F166" s="274">
        <v>22176000</v>
      </c>
      <c r="G166" s="649">
        <v>80152600</v>
      </c>
      <c r="H166" s="649"/>
      <c r="I166" s="274">
        <v>85243400</v>
      </c>
      <c r="J166" s="274">
        <v>0</v>
      </c>
      <c r="K166" s="278">
        <v>27266800</v>
      </c>
    </row>
    <row r="167" spans="1:11" ht="15" customHeight="1" outlineLevel="2">
      <c r="A167" s="271" t="s">
        <v>242</v>
      </c>
      <c r="B167" s="272" t="s">
        <v>540</v>
      </c>
      <c r="C167" s="273" t="s">
        <v>541</v>
      </c>
      <c r="D167" s="272" t="s">
        <v>540</v>
      </c>
      <c r="E167" s="274">
        <v>0</v>
      </c>
      <c r="F167" s="274">
        <v>0</v>
      </c>
      <c r="G167" s="649">
        <v>21450000</v>
      </c>
      <c r="H167" s="649"/>
      <c r="I167" s="274">
        <v>75075000</v>
      </c>
      <c r="J167" s="274">
        <v>0</v>
      </c>
      <c r="K167" s="278">
        <v>53625000</v>
      </c>
    </row>
    <row r="168" spans="1:11" ht="15" customHeight="1" outlineLevel="2">
      <c r="A168" s="271" t="s">
        <v>242</v>
      </c>
      <c r="B168" s="272" t="s">
        <v>542</v>
      </c>
      <c r="C168" s="273" t="s">
        <v>193</v>
      </c>
      <c r="D168" s="272" t="s">
        <v>542</v>
      </c>
      <c r="E168" s="274">
        <v>0</v>
      </c>
      <c r="F168" s="274">
        <v>342000000</v>
      </c>
      <c r="G168" s="649">
        <v>225670000</v>
      </c>
      <c r="H168" s="649"/>
      <c r="I168" s="274">
        <v>54670000</v>
      </c>
      <c r="J168" s="274">
        <v>0</v>
      </c>
      <c r="K168" s="278">
        <v>171000000</v>
      </c>
    </row>
    <row r="169" spans="1:11" ht="15" customHeight="1" outlineLevel="2">
      <c r="A169" s="271" t="s">
        <v>242</v>
      </c>
      <c r="B169" s="272" t="s">
        <v>543</v>
      </c>
      <c r="C169" s="273" t="s">
        <v>544</v>
      </c>
      <c r="D169" s="272" t="s">
        <v>543</v>
      </c>
      <c r="E169" s="274">
        <v>0</v>
      </c>
      <c r="F169" s="274">
        <v>25047000</v>
      </c>
      <c r="G169" s="649">
        <v>51117000</v>
      </c>
      <c r="H169" s="649"/>
      <c r="I169" s="274">
        <v>26070000</v>
      </c>
      <c r="J169" s="274">
        <v>0</v>
      </c>
      <c r="K169" s="278">
        <v>0</v>
      </c>
    </row>
    <row r="170" spans="1:11" ht="15" customHeight="1" outlineLevel="2">
      <c r="A170" s="271" t="s">
        <v>242</v>
      </c>
      <c r="B170" s="272" t="s">
        <v>545</v>
      </c>
      <c r="C170" s="273" t="s">
        <v>546</v>
      </c>
      <c r="D170" s="272" t="s">
        <v>545</v>
      </c>
      <c r="E170" s="274">
        <v>0</v>
      </c>
      <c r="F170" s="274">
        <v>0</v>
      </c>
      <c r="G170" s="649">
        <v>69953180</v>
      </c>
      <c r="H170" s="649"/>
      <c r="I170" s="274">
        <v>69953180</v>
      </c>
      <c r="J170" s="274">
        <v>0</v>
      </c>
      <c r="K170" s="278">
        <v>0</v>
      </c>
    </row>
    <row r="171" spans="1:11" ht="15" customHeight="1" outlineLevel="2">
      <c r="A171" s="271" t="s">
        <v>242</v>
      </c>
      <c r="B171" s="272" t="s">
        <v>547</v>
      </c>
      <c r="C171" s="273" t="s">
        <v>548</v>
      </c>
      <c r="D171" s="272" t="s">
        <v>547</v>
      </c>
      <c r="E171" s="274">
        <v>0</v>
      </c>
      <c r="F171" s="274">
        <v>0</v>
      </c>
      <c r="G171" s="649">
        <v>126661150</v>
      </c>
      <c r="H171" s="649"/>
      <c r="I171" s="274">
        <v>126661150</v>
      </c>
      <c r="J171" s="274">
        <v>0</v>
      </c>
      <c r="K171" s="278">
        <v>0</v>
      </c>
    </row>
    <row r="172" spans="1:11" ht="15" customHeight="1" outlineLevel="2">
      <c r="A172" s="271" t="s">
        <v>242</v>
      </c>
      <c r="B172" s="272" t="s">
        <v>549</v>
      </c>
      <c r="C172" s="273" t="s">
        <v>550</v>
      </c>
      <c r="D172" s="272" t="s">
        <v>549</v>
      </c>
      <c r="E172" s="274">
        <v>0</v>
      </c>
      <c r="F172" s="274">
        <v>0</v>
      </c>
      <c r="G172" s="649">
        <v>4433000</v>
      </c>
      <c r="H172" s="649"/>
      <c r="I172" s="274">
        <v>4433000</v>
      </c>
      <c r="J172" s="274">
        <v>0</v>
      </c>
      <c r="K172" s="278">
        <v>0</v>
      </c>
    </row>
    <row r="173" spans="1:11" ht="15" customHeight="1" outlineLevel="2">
      <c r="A173" s="271" t="s">
        <v>242</v>
      </c>
      <c r="B173" s="272" t="s">
        <v>551</v>
      </c>
      <c r="C173" s="273" t="s">
        <v>199</v>
      </c>
      <c r="D173" s="272" t="s">
        <v>552</v>
      </c>
      <c r="E173" s="274">
        <v>0</v>
      </c>
      <c r="F173" s="274">
        <v>0</v>
      </c>
      <c r="G173" s="649">
        <v>10000000000</v>
      </c>
      <c r="H173" s="649"/>
      <c r="I173" s="274">
        <v>10000000000</v>
      </c>
      <c r="J173" s="274">
        <v>0</v>
      </c>
      <c r="K173" s="278">
        <v>0</v>
      </c>
    </row>
    <row r="174" spans="1:11" ht="15" customHeight="1" outlineLevel="2">
      <c r="A174" s="271" t="s">
        <v>242</v>
      </c>
      <c r="B174" s="272" t="s">
        <v>553</v>
      </c>
      <c r="C174" s="273" t="s">
        <v>554</v>
      </c>
      <c r="D174" s="272" t="s">
        <v>553</v>
      </c>
      <c r="E174" s="274">
        <v>0</v>
      </c>
      <c r="F174" s="274">
        <v>0</v>
      </c>
      <c r="G174" s="649">
        <v>9196000</v>
      </c>
      <c r="H174" s="649"/>
      <c r="I174" s="274">
        <v>9196000</v>
      </c>
      <c r="J174" s="274">
        <v>0</v>
      </c>
      <c r="K174" s="278">
        <v>0</v>
      </c>
    </row>
    <row r="175" spans="1:11" ht="15" customHeight="1" outlineLevel="2">
      <c r="A175" s="271" t="s">
        <v>242</v>
      </c>
      <c r="B175" s="272" t="s">
        <v>555</v>
      </c>
      <c r="C175" s="273" t="s">
        <v>556</v>
      </c>
      <c r="D175" s="272" t="s">
        <v>557</v>
      </c>
      <c r="E175" s="274">
        <v>0</v>
      </c>
      <c r="F175" s="274">
        <v>0</v>
      </c>
      <c r="G175" s="649">
        <v>17340000</v>
      </c>
      <c r="H175" s="649"/>
      <c r="I175" s="274">
        <v>17340000</v>
      </c>
      <c r="J175" s="274">
        <v>0</v>
      </c>
      <c r="K175" s="278">
        <v>0</v>
      </c>
    </row>
    <row r="176" spans="1:11" ht="15" customHeight="1" outlineLevel="2">
      <c r="A176" s="271" t="s">
        <v>242</v>
      </c>
      <c r="B176" s="272" t="s">
        <v>558</v>
      </c>
      <c r="C176" s="273" t="s">
        <v>559</v>
      </c>
      <c r="D176" s="272" t="s">
        <v>560</v>
      </c>
      <c r="E176" s="274">
        <v>0</v>
      </c>
      <c r="F176" s="274">
        <v>0</v>
      </c>
      <c r="G176" s="649">
        <v>530700</v>
      </c>
      <c r="H176" s="649"/>
      <c r="I176" s="274">
        <v>530700</v>
      </c>
      <c r="J176" s="274">
        <v>0</v>
      </c>
      <c r="K176" s="278">
        <v>0</v>
      </c>
    </row>
    <row r="177" spans="1:11" ht="15" customHeight="1" outlineLevel="2">
      <c r="A177" s="271" t="s">
        <v>242</v>
      </c>
      <c r="B177" s="272" t="s">
        <v>561</v>
      </c>
      <c r="C177" s="273" t="s">
        <v>562</v>
      </c>
      <c r="D177" s="272" t="s">
        <v>561</v>
      </c>
      <c r="E177" s="274">
        <v>0</v>
      </c>
      <c r="F177" s="274">
        <v>0</v>
      </c>
      <c r="G177" s="649">
        <v>31700000</v>
      </c>
      <c r="H177" s="649"/>
      <c r="I177" s="274">
        <v>31700000</v>
      </c>
      <c r="J177" s="274">
        <v>0</v>
      </c>
      <c r="K177" s="278">
        <v>0</v>
      </c>
    </row>
    <row r="178" spans="1:11" ht="15" customHeight="1" outlineLevel="2">
      <c r="A178" s="271" t="s">
        <v>242</v>
      </c>
      <c r="B178" s="272" t="s">
        <v>563</v>
      </c>
      <c r="C178" s="273" t="s">
        <v>564</v>
      </c>
      <c r="D178" s="272" t="s">
        <v>563</v>
      </c>
      <c r="E178" s="274">
        <v>0</v>
      </c>
      <c r="F178" s="274">
        <v>0</v>
      </c>
      <c r="G178" s="649">
        <v>20000000</v>
      </c>
      <c r="H178" s="649"/>
      <c r="I178" s="274">
        <v>20000000</v>
      </c>
      <c r="J178" s="274">
        <v>0</v>
      </c>
      <c r="K178" s="278">
        <v>0</v>
      </c>
    </row>
    <row r="179" spans="1:11" ht="15" customHeight="1" outlineLevel="2">
      <c r="A179" s="271" t="s">
        <v>242</v>
      </c>
      <c r="B179" s="272" t="s">
        <v>565</v>
      </c>
      <c r="C179" s="273" t="s">
        <v>566</v>
      </c>
      <c r="D179" s="272" t="s">
        <v>565</v>
      </c>
      <c r="E179" s="274">
        <v>0</v>
      </c>
      <c r="F179" s="274">
        <v>0</v>
      </c>
      <c r="G179" s="649">
        <v>22349408</v>
      </c>
      <c r="H179" s="649"/>
      <c r="I179" s="274">
        <v>22349408</v>
      </c>
      <c r="J179" s="274">
        <v>0</v>
      </c>
      <c r="K179" s="278">
        <v>0</v>
      </c>
    </row>
    <row r="180" spans="1:11" ht="15" customHeight="1" outlineLevel="2">
      <c r="A180" s="271" t="s">
        <v>242</v>
      </c>
      <c r="B180" s="272" t="s">
        <v>567</v>
      </c>
      <c r="C180" s="273" t="s">
        <v>568</v>
      </c>
      <c r="D180" s="272" t="s">
        <v>567</v>
      </c>
      <c r="E180" s="274">
        <v>0</v>
      </c>
      <c r="F180" s="274">
        <v>0</v>
      </c>
      <c r="G180" s="649">
        <v>30760400</v>
      </c>
      <c r="H180" s="649"/>
      <c r="I180" s="274">
        <v>30760400</v>
      </c>
      <c r="J180" s="274">
        <v>0</v>
      </c>
      <c r="K180" s="278">
        <v>0</v>
      </c>
    </row>
    <row r="181" spans="1:11" ht="15" customHeight="1" outlineLevel="2">
      <c r="A181" s="271" t="s">
        <v>242</v>
      </c>
      <c r="B181" s="272" t="s">
        <v>569</v>
      </c>
      <c r="C181" s="273" t="s">
        <v>570</v>
      </c>
      <c r="D181" s="272" t="s">
        <v>569</v>
      </c>
      <c r="E181" s="274">
        <v>0</v>
      </c>
      <c r="F181" s="274">
        <v>500000000</v>
      </c>
      <c r="G181" s="649">
        <v>500000000</v>
      </c>
      <c r="H181" s="649"/>
      <c r="I181" s="274">
        <v>0</v>
      </c>
      <c r="J181" s="274">
        <v>0</v>
      </c>
      <c r="K181" s="278">
        <v>0</v>
      </c>
    </row>
    <row r="182" spans="1:11" ht="15" customHeight="1" outlineLevel="2">
      <c r="A182" s="271" t="s">
        <v>242</v>
      </c>
      <c r="B182" s="272" t="s">
        <v>571</v>
      </c>
      <c r="C182" s="273" t="s">
        <v>572</v>
      </c>
      <c r="D182" s="272" t="s">
        <v>571</v>
      </c>
      <c r="E182" s="274">
        <v>0</v>
      </c>
      <c r="F182" s="274">
        <v>0</v>
      </c>
      <c r="G182" s="649">
        <v>0</v>
      </c>
      <c r="H182" s="649"/>
      <c r="I182" s="274">
        <v>0</v>
      </c>
      <c r="J182" s="274">
        <v>0</v>
      </c>
      <c r="K182" s="278">
        <v>0</v>
      </c>
    </row>
    <row r="183" spans="1:11" ht="15" customHeight="1" outlineLevel="2">
      <c r="A183" s="271" t="s">
        <v>242</v>
      </c>
      <c r="B183" s="272" t="s">
        <v>573</v>
      </c>
      <c r="C183" s="273" t="s">
        <v>204</v>
      </c>
      <c r="D183" s="272" t="s">
        <v>573</v>
      </c>
      <c r="E183" s="274">
        <v>0</v>
      </c>
      <c r="F183" s="274">
        <v>1314941271</v>
      </c>
      <c r="G183" s="649">
        <v>1328953896</v>
      </c>
      <c r="H183" s="649"/>
      <c r="I183" s="274">
        <v>14012625</v>
      </c>
      <c r="J183" s="274">
        <v>0</v>
      </c>
      <c r="K183" s="278">
        <v>0</v>
      </c>
    </row>
    <row r="184" spans="1:11" ht="15" customHeight="1" outlineLevel="2">
      <c r="A184" s="271" t="s">
        <v>242</v>
      </c>
      <c r="B184" s="272" t="s">
        <v>574</v>
      </c>
      <c r="C184" s="273" t="s">
        <v>575</v>
      </c>
      <c r="D184" s="272" t="s">
        <v>574</v>
      </c>
      <c r="E184" s="274">
        <v>0</v>
      </c>
      <c r="F184" s="274">
        <v>18893052</v>
      </c>
      <c r="G184" s="649">
        <v>144059112</v>
      </c>
      <c r="H184" s="649"/>
      <c r="I184" s="274">
        <v>184251258</v>
      </c>
      <c r="J184" s="274">
        <v>0</v>
      </c>
      <c r="K184" s="278">
        <v>59085198</v>
      </c>
    </row>
    <row r="185" spans="1:11" ht="15" customHeight="1" outlineLevel="2">
      <c r="A185" s="271" t="s">
        <v>242</v>
      </c>
      <c r="B185" s="272" t="s">
        <v>576</v>
      </c>
      <c r="C185" s="273" t="s">
        <v>577</v>
      </c>
      <c r="D185" s="272" t="s">
        <v>576</v>
      </c>
      <c r="E185" s="274">
        <v>0</v>
      </c>
      <c r="F185" s="274">
        <v>76100046</v>
      </c>
      <c r="G185" s="649">
        <v>208850090</v>
      </c>
      <c r="H185" s="649"/>
      <c r="I185" s="274">
        <v>288890144</v>
      </c>
      <c r="J185" s="274">
        <v>0</v>
      </c>
      <c r="K185" s="278">
        <v>156140100</v>
      </c>
    </row>
    <row r="186" spans="1:11" ht="15" customHeight="1" outlineLevel="2">
      <c r="A186" s="271" t="s">
        <v>242</v>
      </c>
      <c r="B186" s="272" t="s">
        <v>578</v>
      </c>
      <c r="C186" s="273" t="s">
        <v>226</v>
      </c>
      <c r="D186" s="272" t="s">
        <v>578</v>
      </c>
      <c r="E186" s="274">
        <v>0</v>
      </c>
      <c r="F186" s="274">
        <v>9157846194</v>
      </c>
      <c r="G186" s="649">
        <v>8434966427</v>
      </c>
      <c r="H186" s="649"/>
      <c r="I186" s="274">
        <v>6245940584</v>
      </c>
      <c r="J186" s="274">
        <v>0</v>
      </c>
      <c r="K186" s="278">
        <v>6968820351</v>
      </c>
    </row>
    <row r="187" spans="1:11" ht="15" customHeight="1" outlineLevel="2">
      <c r="A187" s="271" t="s">
        <v>242</v>
      </c>
      <c r="B187" s="272" t="s">
        <v>579</v>
      </c>
      <c r="C187" s="273" t="s">
        <v>225</v>
      </c>
      <c r="D187" s="272" t="s">
        <v>579</v>
      </c>
      <c r="E187" s="274">
        <v>0</v>
      </c>
      <c r="F187" s="274">
        <v>0</v>
      </c>
      <c r="G187" s="649">
        <v>13402192125</v>
      </c>
      <c r="H187" s="649"/>
      <c r="I187" s="274">
        <v>19548853400</v>
      </c>
      <c r="J187" s="274">
        <v>0</v>
      </c>
      <c r="K187" s="278">
        <v>6146661275</v>
      </c>
    </row>
    <row r="188" spans="1:11" ht="15" customHeight="1" outlineLevel="2">
      <c r="A188" s="271" t="s">
        <v>242</v>
      </c>
      <c r="B188" s="272" t="s">
        <v>580</v>
      </c>
      <c r="C188" s="273" t="s">
        <v>581</v>
      </c>
      <c r="D188" s="272" t="s">
        <v>580</v>
      </c>
      <c r="E188" s="274">
        <v>0</v>
      </c>
      <c r="F188" s="274">
        <v>0</v>
      </c>
      <c r="G188" s="649">
        <v>1762162875</v>
      </c>
      <c r="H188" s="649"/>
      <c r="I188" s="274">
        <v>1762162875</v>
      </c>
      <c r="J188" s="274">
        <v>0</v>
      </c>
      <c r="K188" s="278">
        <v>0</v>
      </c>
    </row>
    <row r="189" spans="1:11" ht="15" customHeight="1" outlineLevel="2">
      <c r="A189" s="271" t="s">
        <v>242</v>
      </c>
      <c r="B189" s="272" t="s">
        <v>582</v>
      </c>
      <c r="C189" s="451" t="s">
        <v>583</v>
      </c>
      <c r="D189" s="272" t="s">
        <v>582</v>
      </c>
      <c r="E189" s="274">
        <v>0</v>
      </c>
      <c r="F189" s="274">
        <v>0</v>
      </c>
      <c r="G189" s="649">
        <v>1400974511</v>
      </c>
      <c r="H189" s="649"/>
      <c r="I189" s="274">
        <v>1400974511</v>
      </c>
      <c r="J189" s="274">
        <v>0</v>
      </c>
      <c r="K189" s="278">
        <v>0</v>
      </c>
    </row>
    <row r="190" spans="1:11" ht="15" customHeight="1" outlineLevel="2">
      <c r="A190" s="271" t="s">
        <v>242</v>
      </c>
      <c r="B190" s="272" t="s">
        <v>584</v>
      </c>
      <c r="C190" s="273" t="s">
        <v>585</v>
      </c>
      <c r="D190" s="272" t="s">
        <v>584</v>
      </c>
      <c r="E190" s="274">
        <v>0</v>
      </c>
      <c r="F190" s="274">
        <v>0</v>
      </c>
      <c r="G190" s="649">
        <v>49551480</v>
      </c>
      <c r="H190" s="649"/>
      <c r="I190" s="274">
        <v>49551480</v>
      </c>
      <c r="J190" s="274">
        <v>0</v>
      </c>
      <c r="K190" s="278">
        <v>0</v>
      </c>
    </row>
    <row r="191" spans="1:11" ht="15" customHeight="1" outlineLevel="2">
      <c r="A191" s="271" t="s">
        <v>242</v>
      </c>
      <c r="B191" s="272" t="s">
        <v>586</v>
      </c>
      <c r="C191" s="273" t="s">
        <v>587</v>
      </c>
      <c r="D191" s="272" t="s">
        <v>586</v>
      </c>
      <c r="E191" s="274">
        <v>0</v>
      </c>
      <c r="F191" s="274">
        <v>0</v>
      </c>
      <c r="G191" s="649">
        <v>250950700</v>
      </c>
      <c r="H191" s="649"/>
      <c r="I191" s="274">
        <v>338046500</v>
      </c>
      <c r="J191" s="274">
        <v>0</v>
      </c>
      <c r="K191" s="278">
        <v>87095800</v>
      </c>
    </row>
    <row r="192" spans="1:11" ht="15" customHeight="1" outlineLevel="2">
      <c r="A192" s="271" t="s">
        <v>242</v>
      </c>
      <c r="B192" s="272" t="s">
        <v>588</v>
      </c>
      <c r="C192" s="273" t="s">
        <v>589</v>
      </c>
      <c r="D192" s="272" t="s">
        <v>588</v>
      </c>
      <c r="E192" s="274">
        <v>0</v>
      </c>
      <c r="F192" s="274">
        <v>0</v>
      </c>
      <c r="G192" s="649">
        <v>0</v>
      </c>
      <c r="H192" s="649"/>
      <c r="I192" s="274">
        <v>0</v>
      </c>
      <c r="J192" s="274">
        <v>0</v>
      </c>
      <c r="K192" s="278">
        <v>0</v>
      </c>
    </row>
    <row r="193" spans="1:11" ht="15" customHeight="1" outlineLevel="2">
      <c r="A193" s="271" t="s">
        <v>242</v>
      </c>
      <c r="B193" s="272" t="s">
        <v>590</v>
      </c>
      <c r="C193" s="273" t="s">
        <v>591</v>
      </c>
      <c r="D193" s="272" t="s">
        <v>590</v>
      </c>
      <c r="E193" s="274">
        <v>0</v>
      </c>
      <c r="F193" s="274">
        <v>0</v>
      </c>
      <c r="G193" s="649">
        <v>0</v>
      </c>
      <c r="H193" s="649"/>
      <c r="I193" s="274">
        <v>0</v>
      </c>
      <c r="J193" s="274">
        <v>0</v>
      </c>
      <c r="K193" s="278">
        <v>0</v>
      </c>
    </row>
    <row r="194" spans="1:11" ht="15" customHeight="1" outlineLevel="2">
      <c r="A194" s="271" t="s">
        <v>242</v>
      </c>
      <c r="B194" s="272" t="s">
        <v>592</v>
      </c>
      <c r="C194" s="273" t="s">
        <v>593</v>
      </c>
      <c r="D194" s="272" t="s">
        <v>592</v>
      </c>
      <c r="E194" s="274">
        <v>0</v>
      </c>
      <c r="F194" s="274">
        <v>1770729249</v>
      </c>
      <c r="G194" s="649">
        <v>3408321292</v>
      </c>
      <c r="H194" s="649"/>
      <c r="I194" s="274">
        <v>2256132924</v>
      </c>
      <c r="J194" s="274">
        <v>0</v>
      </c>
      <c r="K194" s="278">
        <v>618540881</v>
      </c>
    </row>
    <row r="195" spans="1:11" ht="15" customHeight="1" outlineLevel="2">
      <c r="A195" s="271" t="s">
        <v>242</v>
      </c>
      <c r="B195" s="272" t="s">
        <v>594</v>
      </c>
      <c r="C195" s="273" t="s">
        <v>595</v>
      </c>
      <c r="D195" s="272" t="s">
        <v>594</v>
      </c>
      <c r="E195" s="274">
        <v>0</v>
      </c>
      <c r="F195" s="274">
        <v>0</v>
      </c>
      <c r="G195" s="649">
        <v>4510000</v>
      </c>
      <c r="H195" s="649"/>
      <c r="I195" s="274">
        <v>34537800</v>
      </c>
      <c r="J195" s="274">
        <v>0</v>
      </c>
      <c r="K195" s="278">
        <v>30027800</v>
      </c>
    </row>
    <row r="196" spans="1:11" ht="15" customHeight="1" outlineLevel="2">
      <c r="A196" s="271" t="s">
        <v>242</v>
      </c>
      <c r="B196" s="272" t="s">
        <v>596</v>
      </c>
      <c r="C196" s="273" t="s">
        <v>597</v>
      </c>
      <c r="D196" s="272" t="s">
        <v>596</v>
      </c>
      <c r="E196" s="274">
        <v>0</v>
      </c>
      <c r="F196" s="274">
        <v>0</v>
      </c>
      <c r="G196" s="649">
        <v>0</v>
      </c>
      <c r="H196" s="649"/>
      <c r="I196" s="274">
        <v>0</v>
      </c>
      <c r="J196" s="274">
        <v>0</v>
      </c>
      <c r="K196" s="278">
        <v>0</v>
      </c>
    </row>
    <row r="197" spans="1:11" ht="15" customHeight="1" outlineLevel="2">
      <c r="A197" s="271" t="s">
        <v>242</v>
      </c>
      <c r="B197" s="272" t="s">
        <v>598</v>
      </c>
      <c r="C197" s="273" t="s">
        <v>599</v>
      </c>
      <c r="D197" s="272" t="s">
        <v>600</v>
      </c>
      <c r="E197" s="274">
        <v>0</v>
      </c>
      <c r="F197" s="274">
        <v>0</v>
      </c>
      <c r="G197" s="649">
        <v>0</v>
      </c>
      <c r="H197" s="649"/>
      <c r="I197" s="274">
        <v>0</v>
      </c>
      <c r="J197" s="274">
        <v>0</v>
      </c>
      <c r="K197" s="278">
        <v>0</v>
      </c>
    </row>
    <row r="198" spans="1:11" ht="15" customHeight="1" outlineLevel="2">
      <c r="A198" s="271" t="s">
        <v>242</v>
      </c>
      <c r="B198" s="272" t="s">
        <v>601</v>
      </c>
      <c r="C198" s="451" t="s">
        <v>1790</v>
      </c>
      <c r="D198" s="272" t="s">
        <v>1791</v>
      </c>
      <c r="E198" s="274">
        <v>0</v>
      </c>
      <c r="F198" s="274">
        <v>1320000</v>
      </c>
      <c r="G198" s="649">
        <v>2520000</v>
      </c>
      <c r="H198" s="649"/>
      <c r="I198" s="274">
        <v>1200000</v>
      </c>
      <c r="J198" s="274">
        <v>0</v>
      </c>
      <c r="K198" s="278">
        <v>0</v>
      </c>
    </row>
    <row r="199" spans="1:11" ht="15" customHeight="1" outlineLevel="2">
      <c r="A199" s="271" t="s">
        <v>242</v>
      </c>
      <c r="B199" s="272" t="s">
        <v>603</v>
      </c>
      <c r="C199" s="273" t="s">
        <v>604</v>
      </c>
      <c r="D199" s="272" t="s">
        <v>603</v>
      </c>
      <c r="E199" s="274">
        <v>0</v>
      </c>
      <c r="F199" s="274">
        <v>0</v>
      </c>
      <c r="G199" s="649">
        <v>0</v>
      </c>
      <c r="H199" s="649"/>
      <c r="I199" s="274">
        <v>0</v>
      </c>
      <c r="J199" s="274">
        <v>0</v>
      </c>
      <c r="K199" s="278">
        <v>0</v>
      </c>
    </row>
    <row r="200" spans="1:11" ht="15" customHeight="1" outlineLevel="2">
      <c r="A200" s="271" t="s">
        <v>242</v>
      </c>
      <c r="B200" s="272" t="s">
        <v>605</v>
      </c>
      <c r="C200" s="273" t="s">
        <v>606</v>
      </c>
      <c r="D200" s="272" t="s">
        <v>605</v>
      </c>
      <c r="E200" s="274">
        <v>0</v>
      </c>
      <c r="F200" s="274">
        <v>0</v>
      </c>
      <c r="G200" s="649">
        <v>0</v>
      </c>
      <c r="H200" s="649"/>
      <c r="I200" s="274">
        <v>0</v>
      </c>
      <c r="J200" s="274">
        <v>0</v>
      </c>
      <c r="K200" s="278">
        <v>0</v>
      </c>
    </row>
    <row r="201" spans="1:11" ht="15" customHeight="1" outlineLevel="2">
      <c r="A201" s="271" t="s">
        <v>242</v>
      </c>
      <c r="B201" s="272" t="s">
        <v>607</v>
      </c>
      <c r="C201" s="273" t="s">
        <v>216</v>
      </c>
      <c r="D201" s="272" t="s">
        <v>607</v>
      </c>
      <c r="E201" s="274">
        <v>0</v>
      </c>
      <c r="F201" s="274">
        <v>23894200</v>
      </c>
      <c r="G201" s="649">
        <v>132487964</v>
      </c>
      <c r="H201" s="649"/>
      <c r="I201" s="274">
        <v>426458784</v>
      </c>
      <c r="J201" s="274">
        <v>0</v>
      </c>
      <c r="K201" s="278">
        <v>317865020</v>
      </c>
    </row>
    <row r="202" spans="1:11" ht="15" customHeight="1" outlineLevel="2">
      <c r="A202" s="271" t="s">
        <v>242</v>
      </c>
      <c r="B202" s="272" t="s">
        <v>608</v>
      </c>
      <c r="C202" s="273" t="s">
        <v>609</v>
      </c>
      <c r="D202" s="272" t="s">
        <v>608</v>
      </c>
      <c r="E202" s="274">
        <v>0</v>
      </c>
      <c r="F202" s="274">
        <v>1398502636</v>
      </c>
      <c r="G202" s="649">
        <v>2157113636</v>
      </c>
      <c r="H202" s="649"/>
      <c r="I202" s="274">
        <v>758611000</v>
      </c>
      <c r="J202" s="274">
        <v>0</v>
      </c>
      <c r="K202" s="278">
        <v>0</v>
      </c>
    </row>
    <row r="203" spans="1:11" ht="15" customHeight="1" outlineLevel="2">
      <c r="A203" s="271" t="s">
        <v>242</v>
      </c>
      <c r="B203" s="272" t="s">
        <v>610</v>
      </c>
      <c r="C203" s="273" t="s">
        <v>611</v>
      </c>
      <c r="D203" s="272" t="s">
        <v>610</v>
      </c>
      <c r="E203" s="274">
        <v>0</v>
      </c>
      <c r="F203" s="274">
        <v>0</v>
      </c>
      <c r="G203" s="649">
        <v>0</v>
      </c>
      <c r="H203" s="649"/>
      <c r="I203" s="274">
        <v>0</v>
      </c>
      <c r="J203" s="274">
        <v>0</v>
      </c>
      <c r="K203" s="278">
        <v>0</v>
      </c>
    </row>
    <row r="204" spans="1:11" ht="15" customHeight="1" outlineLevel="2">
      <c r="A204" s="271" t="s">
        <v>242</v>
      </c>
      <c r="B204" s="272" t="s">
        <v>612</v>
      </c>
      <c r="C204" s="273" t="s">
        <v>186</v>
      </c>
      <c r="D204" s="272" t="s">
        <v>612</v>
      </c>
      <c r="E204" s="274">
        <v>0</v>
      </c>
      <c r="F204" s="274">
        <v>16940000</v>
      </c>
      <c r="G204" s="649">
        <v>78529000</v>
      </c>
      <c r="H204" s="649"/>
      <c r="I204" s="274">
        <v>81675000</v>
      </c>
      <c r="J204" s="274">
        <v>0</v>
      </c>
      <c r="K204" s="278">
        <v>20086000</v>
      </c>
    </row>
    <row r="205" spans="1:11" ht="15" customHeight="1" outlineLevel="2">
      <c r="A205" s="271" t="s">
        <v>242</v>
      </c>
      <c r="B205" s="272" t="s">
        <v>613</v>
      </c>
      <c r="C205" s="273" t="s">
        <v>220</v>
      </c>
      <c r="D205" s="272" t="s">
        <v>613</v>
      </c>
      <c r="E205" s="274">
        <v>0</v>
      </c>
      <c r="F205" s="274">
        <v>0</v>
      </c>
      <c r="G205" s="649">
        <v>139869400</v>
      </c>
      <c r="H205" s="649"/>
      <c r="I205" s="274">
        <v>203823400</v>
      </c>
      <c r="J205" s="274">
        <v>0</v>
      </c>
      <c r="K205" s="278">
        <v>63954000</v>
      </c>
    </row>
    <row r="206" spans="1:11" ht="15" customHeight="1" outlineLevel="2">
      <c r="A206" s="271" t="s">
        <v>242</v>
      </c>
      <c r="B206" s="272" t="s">
        <v>614</v>
      </c>
      <c r="C206" s="273" t="s">
        <v>188</v>
      </c>
      <c r="D206" s="272" t="s">
        <v>614</v>
      </c>
      <c r="E206" s="274">
        <v>0</v>
      </c>
      <c r="F206" s="274">
        <v>1111023732</v>
      </c>
      <c r="G206" s="649">
        <v>1240259344</v>
      </c>
      <c r="H206" s="649"/>
      <c r="I206" s="274">
        <v>139934578</v>
      </c>
      <c r="J206" s="274">
        <v>0</v>
      </c>
      <c r="K206" s="278">
        <v>10698966</v>
      </c>
    </row>
    <row r="207" spans="1:11" ht="15" customHeight="1" outlineLevel="2">
      <c r="A207" s="271" t="s">
        <v>242</v>
      </c>
      <c r="B207" s="272" t="s">
        <v>615</v>
      </c>
      <c r="C207" s="273" t="s">
        <v>218</v>
      </c>
      <c r="D207" s="272" t="s">
        <v>615</v>
      </c>
      <c r="E207" s="274">
        <v>0</v>
      </c>
      <c r="F207" s="274">
        <v>104751340</v>
      </c>
      <c r="G207" s="649">
        <v>3930855215</v>
      </c>
      <c r="H207" s="649"/>
      <c r="I207" s="274">
        <v>4826678302</v>
      </c>
      <c r="J207" s="274">
        <v>0</v>
      </c>
      <c r="K207" s="278">
        <v>1000574427</v>
      </c>
    </row>
    <row r="208" spans="1:11" ht="15" customHeight="1" outlineLevel="2">
      <c r="A208" s="271" t="s">
        <v>242</v>
      </c>
      <c r="B208" s="272" t="s">
        <v>616</v>
      </c>
      <c r="C208" s="273" t="s">
        <v>617</v>
      </c>
      <c r="D208" s="272" t="s">
        <v>616</v>
      </c>
      <c r="E208" s="274">
        <v>0</v>
      </c>
      <c r="F208" s="274">
        <v>0</v>
      </c>
      <c r="G208" s="649">
        <v>0</v>
      </c>
      <c r="H208" s="649"/>
      <c r="I208" s="274">
        <v>0</v>
      </c>
      <c r="J208" s="274">
        <v>0</v>
      </c>
      <c r="K208" s="278">
        <v>0</v>
      </c>
    </row>
    <row r="209" spans="1:11" ht="15" customHeight="1" outlineLevel="2">
      <c r="A209" s="271" t="s">
        <v>242</v>
      </c>
      <c r="B209" s="272" t="s">
        <v>618</v>
      </c>
      <c r="C209" s="273" t="s">
        <v>1832</v>
      </c>
      <c r="D209" s="272" t="s">
        <v>1833</v>
      </c>
      <c r="E209" s="274">
        <v>0</v>
      </c>
      <c r="F209" s="274">
        <v>0</v>
      </c>
      <c r="G209" s="649">
        <v>0</v>
      </c>
      <c r="H209" s="649"/>
      <c r="I209" s="274">
        <v>0</v>
      </c>
      <c r="J209" s="274">
        <v>0</v>
      </c>
      <c r="K209" s="278">
        <v>0</v>
      </c>
    </row>
    <row r="210" spans="1:11" ht="15" customHeight="1" outlineLevel="2">
      <c r="A210" s="271" t="s">
        <v>242</v>
      </c>
      <c r="B210" s="272" t="s">
        <v>620</v>
      </c>
      <c r="C210" s="273" t="s">
        <v>621</v>
      </c>
      <c r="D210" s="272" t="s">
        <v>620</v>
      </c>
      <c r="E210" s="274">
        <v>0</v>
      </c>
      <c r="F210" s="274">
        <v>0</v>
      </c>
      <c r="G210" s="649">
        <v>0</v>
      </c>
      <c r="H210" s="649"/>
      <c r="I210" s="274">
        <v>0</v>
      </c>
      <c r="J210" s="274">
        <v>0</v>
      </c>
      <c r="K210" s="278">
        <v>0</v>
      </c>
    </row>
    <row r="211" spans="1:11" ht="15" customHeight="1" outlineLevel="2">
      <c r="A211" s="271" t="s">
        <v>242</v>
      </c>
      <c r="B211" s="272" t="s">
        <v>622</v>
      </c>
      <c r="C211" s="451" t="s">
        <v>1843</v>
      </c>
      <c r="D211" s="272" t="s">
        <v>1844</v>
      </c>
      <c r="E211" s="274">
        <v>0</v>
      </c>
      <c r="F211" s="274">
        <v>0</v>
      </c>
      <c r="G211" s="649">
        <v>0</v>
      </c>
      <c r="H211" s="649"/>
      <c r="I211" s="274">
        <v>0</v>
      </c>
      <c r="J211" s="274">
        <v>0</v>
      </c>
      <c r="K211" s="278">
        <v>0</v>
      </c>
    </row>
    <row r="212" spans="1:11" ht="15" customHeight="1" outlineLevel="2">
      <c r="A212" s="271" t="s">
        <v>242</v>
      </c>
      <c r="B212" s="272" t="s">
        <v>624</v>
      </c>
      <c r="C212" s="451" t="s">
        <v>1828</v>
      </c>
      <c r="D212" s="272" t="s">
        <v>1829</v>
      </c>
      <c r="E212" s="274">
        <v>0</v>
      </c>
      <c r="F212" s="274">
        <v>0</v>
      </c>
      <c r="G212" s="649">
        <v>0</v>
      </c>
      <c r="H212" s="649"/>
      <c r="I212" s="274">
        <v>0</v>
      </c>
      <c r="J212" s="274">
        <v>0</v>
      </c>
      <c r="K212" s="278">
        <v>0</v>
      </c>
    </row>
    <row r="213" spans="1:11" ht="15" customHeight="1" outlineLevel="2">
      <c r="A213" s="271" t="s">
        <v>242</v>
      </c>
      <c r="B213" s="272" t="s">
        <v>626</v>
      </c>
      <c r="C213" s="273" t="s">
        <v>627</v>
      </c>
      <c r="D213" s="272" t="s">
        <v>626</v>
      </c>
      <c r="E213" s="274">
        <v>0</v>
      </c>
      <c r="F213" s="274">
        <v>0</v>
      </c>
      <c r="G213" s="649">
        <v>0</v>
      </c>
      <c r="H213" s="649"/>
      <c r="I213" s="274">
        <v>0</v>
      </c>
      <c r="J213" s="274">
        <v>0</v>
      </c>
      <c r="K213" s="278">
        <v>0</v>
      </c>
    </row>
    <row r="214" spans="1:11" ht="15" customHeight="1" outlineLevel="2">
      <c r="A214" s="271" t="s">
        <v>242</v>
      </c>
      <c r="B214" s="272" t="s">
        <v>628</v>
      </c>
      <c r="C214" s="273" t="s">
        <v>629</v>
      </c>
      <c r="D214" s="272" t="s">
        <v>628</v>
      </c>
      <c r="E214" s="274">
        <v>0</v>
      </c>
      <c r="F214" s="274">
        <v>0</v>
      </c>
      <c r="G214" s="649">
        <v>0</v>
      </c>
      <c r="H214" s="649"/>
      <c r="I214" s="274">
        <v>0</v>
      </c>
      <c r="J214" s="274">
        <v>0</v>
      </c>
      <c r="K214" s="278">
        <v>0</v>
      </c>
    </row>
    <row r="215" spans="1:11" ht="15" customHeight="1" outlineLevel="2">
      <c r="A215" s="271" t="s">
        <v>242</v>
      </c>
      <c r="B215" s="272" t="s">
        <v>630</v>
      </c>
      <c r="C215" s="273" t="s">
        <v>631</v>
      </c>
      <c r="D215" s="272" t="s">
        <v>632</v>
      </c>
      <c r="E215" s="274">
        <v>0</v>
      </c>
      <c r="F215" s="274">
        <v>262750000</v>
      </c>
      <c r="G215" s="649">
        <v>262750000</v>
      </c>
      <c r="H215" s="649"/>
      <c r="I215" s="274">
        <v>0</v>
      </c>
      <c r="J215" s="274">
        <v>0</v>
      </c>
      <c r="K215" s="278">
        <v>0</v>
      </c>
    </row>
    <row r="216" spans="1:11" ht="15" customHeight="1" outlineLevel="2">
      <c r="A216" s="271" t="s">
        <v>242</v>
      </c>
      <c r="B216" s="272" t="s">
        <v>633</v>
      </c>
      <c r="C216" s="273" t="s">
        <v>634</v>
      </c>
      <c r="D216" s="272" t="s">
        <v>633</v>
      </c>
      <c r="E216" s="274">
        <v>0</v>
      </c>
      <c r="F216" s="274">
        <v>168161400</v>
      </c>
      <c r="G216" s="649">
        <v>270025250</v>
      </c>
      <c r="H216" s="649"/>
      <c r="I216" s="274">
        <v>101863850</v>
      </c>
      <c r="J216" s="274">
        <v>0</v>
      </c>
      <c r="K216" s="278">
        <v>0</v>
      </c>
    </row>
    <row r="217" spans="1:11" ht="15" customHeight="1" outlineLevel="2">
      <c r="A217" s="271" t="s">
        <v>242</v>
      </c>
      <c r="B217" s="272" t="s">
        <v>635</v>
      </c>
      <c r="C217" s="273" t="s">
        <v>636</v>
      </c>
      <c r="D217" s="272" t="s">
        <v>635</v>
      </c>
      <c r="E217" s="274">
        <v>0</v>
      </c>
      <c r="F217" s="274">
        <v>86350000</v>
      </c>
      <c r="G217" s="649">
        <v>86350000</v>
      </c>
      <c r="H217" s="649"/>
      <c r="I217" s="274">
        <v>0</v>
      </c>
      <c r="J217" s="274">
        <v>0</v>
      </c>
      <c r="K217" s="278">
        <v>0</v>
      </c>
    </row>
    <row r="218" spans="1:11" ht="15" customHeight="1" outlineLevel="2">
      <c r="A218" s="271" t="s">
        <v>242</v>
      </c>
      <c r="B218" s="272" t="s">
        <v>637</v>
      </c>
      <c r="C218" s="273" t="s">
        <v>638</v>
      </c>
      <c r="D218" s="272" t="s">
        <v>637</v>
      </c>
      <c r="E218" s="274">
        <v>0</v>
      </c>
      <c r="F218" s="274">
        <v>0</v>
      </c>
      <c r="G218" s="649">
        <v>0</v>
      </c>
      <c r="H218" s="649"/>
      <c r="I218" s="274">
        <v>0</v>
      </c>
      <c r="J218" s="274">
        <v>0</v>
      </c>
      <c r="K218" s="278">
        <v>0</v>
      </c>
    </row>
    <row r="219" spans="1:11" ht="15" customHeight="1" outlineLevel="2">
      <c r="A219" s="271" t="s">
        <v>242</v>
      </c>
      <c r="B219" s="272" t="s">
        <v>639</v>
      </c>
      <c r="C219" s="451" t="s">
        <v>640</v>
      </c>
      <c r="D219" s="272" t="s">
        <v>639</v>
      </c>
      <c r="E219" s="274">
        <v>0</v>
      </c>
      <c r="F219" s="274">
        <v>474327214</v>
      </c>
      <c r="G219" s="649">
        <v>1130019494</v>
      </c>
      <c r="H219" s="649"/>
      <c r="I219" s="274">
        <v>655692280</v>
      </c>
      <c r="J219" s="274">
        <v>0</v>
      </c>
      <c r="K219" s="278">
        <v>0</v>
      </c>
    </row>
    <row r="220" spans="1:11" ht="15" customHeight="1" outlineLevel="2">
      <c r="A220" s="271" t="s">
        <v>242</v>
      </c>
      <c r="B220" s="272" t="s">
        <v>641</v>
      </c>
      <c r="C220" s="273" t="s">
        <v>184</v>
      </c>
      <c r="D220" s="272" t="s">
        <v>641</v>
      </c>
      <c r="E220" s="274">
        <v>0</v>
      </c>
      <c r="F220" s="274">
        <v>426871500</v>
      </c>
      <c r="G220" s="649">
        <v>532148100</v>
      </c>
      <c r="H220" s="649"/>
      <c r="I220" s="274">
        <v>117794600</v>
      </c>
      <c r="J220" s="274">
        <v>0</v>
      </c>
      <c r="K220" s="278">
        <v>12518000</v>
      </c>
    </row>
    <row r="221" spans="1:11" ht="15" customHeight="1" outlineLevel="2">
      <c r="A221" s="271" t="s">
        <v>242</v>
      </c>
      <c r="B221" s="272" t="s">
        <v>642</v>
      </c>
      <c r="C221" s="273" t="s">
        <v>643</v>
      </c>
      <c r="D221" s="272" t="s">
        <v>642</v>
      </c>
      <c r="E221" s="274">
        <v>0</v>
      </c>
      <c r="F221" s="274">
        <v>22071610</v>
      </c>
      <c r="G221" s="649">
        <v>167548381</v>
      </c>
      <c r="H221" s="649"/>
      <c r="I221" s="274">
        <v>147087171</v>
      </c>
      <c r="J221" s="274">
        <v>0</v>
      </c>
      <c r="K221" s="278">
        <v>1610400</v>
      </c>
    </row>
    <row r="222" spans="1:11" ht="15" customHeight="1" outlineLevel="2">
      <c r="A222" s="271" t="s">
        <v>242</v>
      </c>
      <c r="B222" s="272" t="s">
        <v>644</v>
      </c>
      <c r="C222" s="273" t="s">
        <v>217</v>
      </c>
      <c r="D222" s="272" t="s">
        <v>644</v>
      </c>
      <c r="E222" s="274">
        <v>0</v>
      </c>
      <c r="F222" s="274">
        <v>0</v>
      </c>
      <c r="G222" s="649">
        <v>559760000</v>
      </c>
      <c r="H222" s="649"/>
      <c r="I222" s="274">
        <v>802780000</v>
      </c>
      <c r="J222" s="274">
        <v>0</v>
      </c>
      <c r="K222" s="278">
        <v>243020000</v>
      </c>
    </row>
    <row r="223" spans="1:11" ht="15" customHeight="1" outlineLevel="2">
      <c r="A223" s="271" t="s">
        <v>242</v>
      </c>
      <c r="B223" s="272" t="s">
        <v>645</v>
      </c>
      <c r="C223" s="273" t="s">
        <v>646</v>
      </c>
      <c r="D223" s="272" t="s">
        <v>645</v>
      </c>
      <c r="E223" s="274">
        <v>0</v>
      </c>
      <c r="F223" s="274">
        <v>0</v>
      </c>
      <c r="G223" s="649">
        <v>24255000</v>
      </c>
      <c r="H223" s="649"/>
      <c r="I223" s="274">
        <v>24255000</v>
      </c>
      <c r="J223" s="274">
        <v>0</v>
      </c>
      <c r="K223" s="278">
        <v>0</v>
      </c>
    </row>
    <row r="224" spans="1:11" ht="15" customHeight="1" outlineLevel="2">
      <c r="A224" s="271" t="s">
        <v>242</v>
      </c>
      <c r="B224" s="272" t="s">
        <v>647</v>
      </c>
      <c r="C224" s="273" t="s">
        <v>648</v>
      </c>
      <c r="D224" s="272" t="s">
        <v>647</v>
      </c>
      <c r="E224" s="274">
        <v>0</v>
      </c>
      <c r="F224" s="274">
        <v>688669869</v>
      </c>
      <c r="G224" s="649">
        <v>688669869</v>
      </c>
      <c r="H224" s="649"/>
      <c r="I224" s="274">
        <v>0</v>
      </c>
      <c r="J224" s="274">
        <v>0</v>
      </c>
      <c r="K224" s="278">
        <v>0</v>
      </c>
    </row>
    <row r="225" spans="1:11" ht="15" customHeight="1" outlineLevel="2">
      <c r="A225" s="271" t="s">
        <v>242</v>
      </c>
      <c r="B225" s="272" t="s">
        <v>649</v>
      </c>
      <c r="C225" s="279" t="s">
        <v>1794</v>
      </c>
      <c r="D225" s="452" t="s">
        <v>1809</v>
      </c>
      <c r="E225" s="274">
        <v>0</v>
      </c>
      <c r="F225" s="274">
        <v>0</v>
      </c>
      <c r="G225" s="649">
        <v>0</v>
      </c>
      <c r="H225" s="649"/>
      <c r="I225" s="274">
        <v>0</v>
      </c>
      <c r="J225" s="274">
        <v>0</v>
      </c>
      <c r="K225" s="278">
        <v>0</v>
      </c>
    </row>
    <row r="226" spans="1:11" ht="15" customHeight="1" outlineLevel="2">
      <c r="A226" s="271" t="s">
        <v>242</v>
      </c>
      <c r="B226" s="272" t="s">
        <v>650</v>
      </c>
      <c r="C226" s="273" t="s">
        <v>214</v>
      </c>
      <c r="D226" s="272" t="s">
        <v>650</v>
      </c>
      <c r="E226" s="274">
        <v>0</v>
      </c>
      <c r="F226" s="274">
        <v>377480213</v>
      </c>
      <c r="G226" s="649">
        <v>920679063</v>
      </c>
      <c r="H226" s="649"/>
      <c r="I226" s="274">
        <v>746971420</v>
      </c>
      <c r="J226" s="274">
        <v>0</v>
      </c>
      <c r="K226" s="278">
        <v>203772570</v>
      </c>
    </row>
    <row r="227" spans="1:11" ht="15" customHeight="1" outlineLevel="2">
      <c r="A227" s="271" t="s">
        <v>242</v>
      </c>
      <c r="B227" s="272" t="s">
        <v>651</v>
      </c>
      <c r="C227" s="273" t="s">
        <v>183</v>
      </c>
      <c r="D227" s="272" t="s">
        <v>651</v>
      </c>
      <c r="E227" s="274">
        <v>0</v>
      </c>
      <c r="F227" s="274">
        <v>52540444</v>
      </c>
      <c r="G227" s="649">
        <v>208652215</v>
      </c>
      <c r="H227" s="649"/>
      <c r="I227" s="274">
        <v>185511617</v>
      </c>
      <c r="J227" s="274">
        <v>0</v>
      </c>
      <c r="K227" s="278">
        <v>29399846</v>
      </c>
    </row>
    <row r="228" spans="1:11" ht="15" customHeight="1" outlineLevel="2">
      <c r="A228" s="271" t="s">
        <v>242</v>
      </c>
      <c r="B228" s="272" t="s">
        <v>652</v>
      </c>
      <c r="C228" s="273" t="s">
        <v>222</v>
      </c>
      <c r="D228" s="272" t="s">
        <v>652</v>
      </c>
      <c r="E228" s="274">
        <v>0</v>
      </c>
      <c r="F228" s="274">
        <v>252219770</v>
      </c>
      <c r="G228" s="649">
        <v>2305611670</v>
      </c>
      <c r="H228" s="649"/>
      <c r="I228" s="274">
        <v>2819121095</v>
      </c>
      <c r="J228" s="274">
        <v>0</v>
      </c>
      <c r="K228" s="278">
        <v>765729195</v>
      </c>
    </row>
    <row r="229" spans="1:11" ht="15" customHeight="1" outlineLevel="2">
      <c r="A229" s="271" t="s">
        <v>242</v>
      </c>
      <c r="B229" s="272" t="s">
        <v>653</v>
      </c>
      <c r="C229" s="273" t="s">
        <v>654</v>
      </c>
      <c r="D229" s="272" t="s">
        <v>653</v>
      </c>
      <c r="E229" s="274">
        <v>0</v>
      </c>
      <c r="F229" s="274">
        <v>0</v>
      </c>
      <c r="G229" s="649">
        <v>0</v>
      </c>
      <c r="H229" s="649"/>
      <c r="I229" s="274">
        <v>0</v>
      </c>
      <c r="J229" s="274">
        <v>0</v>
      </c>
      <c r="K229" s="278">
        <v>0</v>
      </c>
    </row>
    <row r="230" spans="1:11" ht="15" customHeight="1" outlineLevel="2">
      <c r="A230" s="271" t="s">
        <v>242</v>
      </c>
      <c r="B230" s="272" t="s">
        <v>655</v>
      </c>
      <c r="C230" s="273" t="s">
        <v>656</v>
      </c>
      <c r="D230" s="272" t="s">
        <v>655</v>
      </c>
      <c r="E230" s="274">
        <v>0</v>
      </c>
      <c r="F230" s="274">
        <v>0</v>
      </c>
      <c r="G230" s="649">
        <v>0</v>
      </c>
      <c r="H230" s="649"/>
      <c r="I230" s="274">
        <v>0</v>
      </c>
      <c r="J230" s="274">
        <v>0</v>
      </c>
      <c r="K230" s="278">
        <v>0</v>
      </c>
    </row>
    <row r="231" spans="1:11" ht="15" customHeight="1" outlineLevel="2">
      <c r="A231" s="271" t="s">
        <v>242</v>
      </c>
      <c r="B231" s="272" t="s">
        <v>657</v>
      </c>
      <c r="C231" s="273" t="s">
        <v>658</v>
      </c>
      <c r="D231" s="272" t="s">
        <v>657</v>
      </c>
      <c r="E231" s="274">
        <v>0</v>
      </c>
      <c r="F231" s="274">
        <v>0</v>
      </c>
      <c r="G231" s="649">
        <v>277250688</v>
      </c>
      <c r="H231" s="649"/>
      <c r="I231" s="274">
        <v>277250688</v>
      </c>
      <c r="J231" s="274">
        <v>0</v>
      </c>
      <c r="K231" s="278">
        <v>0</v>
      </c>
    </row>
    <row r="232" spans="1:11" ht="15" customHeight="1" outlineLevel="2">
      <c r="A232" s="271" t="s">
        <v>242</v>
      </c>
      <c r="B232" s="272" t="s">
        <v>659</v>
      </c>
      <c r="C232" s="273" t="s">
        <v>660</v>
      </c>
      <c r="D232" s="272" t="s">
        <v>659</v>
      </c>
      <c r="E232" s="274">
        <v>0</v>
      </c>
      <c r="F232" s="274">
        <v>0</v>
      </c>
      <c r="G232" s="649">
        <v>564999600</v>
      </c>
      <c r="H232" s="649"/>
      <c r="I232" s="274">
        <v>564999600</v>
      </c>
      <c r="J232" s="274">
        <v>0</v>
      </c>
      <c r="K232" s="278">
        <v>0</v>
      </c>
    </row>
    <row r="233" spans="1:11" ht="15" customHeight="1" outlineLevel="2">
      <c r="A233" s="271" t="s">
        <v>242</v>
      </c>
      <c r="B233" s="272" t="s">
        <v>661</v>
      </c>
      <c r="C233" s="273" t="s">
        <v>662</v>
      </c>
      <c r="D233" s="272" t="s">
        <v>661</v>
      </c>
      <c r="E233" s="274">
        <v>0</v>
      </c>
      <c r="F233" s="274">
        <v>0</v>
      </c>
      <c r="G233" s="649">
        <v>124745931</v>
      </c>
      <c r="H233" s="649"/>
      <c r="I233" s="274">
        <v>124745931</v>
      </c>
      <c r="J233" s="274">
        <v>0</v>
      </c>
      <c r="K233" s="278">
        <v>0</v>
      </c>
    </row>
    <row r="234" spans="1:11" ht="15" customHeight="1" outlineLevel="2">
      <c r="A234" s="271" t="s">
        <v>242</v>
      </c>
      <c r="B234" s="272" t="s">
        <v>663</v>
      </c>
      <c r="C234" s="273" t="s">
        <v>664</v>
      </c>
      <c r="D234" s="272" t="s">
        <v>663</v>
      </c>
      <c r="E234" s="274">
        <v>0</v>
      </c>
      <c r="F234" s="274">
        <v>0</v>
      </c>
      <c r="G234" s="649">
        <v>0</v>
      </c>
      <c r="H234" s="649"/>
      <c r="I234" s="274">
        <v>0</v>
      </c>
      <c r="J234" s="274">
        <v>0</v>
      </c>
      <c r="K234" s="278">
        <v>0</v>
      </c>
    </row>
    <row r="235" spans="1:11" ht="15" customHeight="1" outlineLevel="2">
      <c r="A235" s="271" t="s">
        <v>242</v>
      </c>
      <c r="B235" s="272" t="s">
        <v>665</v>
      </c>
      <c r="C235" s="273" t="s">
        <v>666</v>
      </c>
      <c r="D235" s="272" t="s">
        <v>665</v>
      </c>
      <c r="E235" s="274">
        <v>0</v>
      </c>
      <c r="F235" s="274">
        <v>17344800</v>
      </c>
      <c r="G235" s="649">
        <v>152893400</v>
      </c>
      <c r="H235" s="649"/>
      <c r="I235" s="274">
        <v>142168400</v>
      </c>
      <c r="J235" s="274">
        <v>0</v>
      </c>
      <c r="K235" s="278">
        <v>6619800</v>
      </c>
    </row>
    <row r="236" spans="1:11" ht="15" customHeight="1" outlineLevel="2">
      <c r="A236" s="271" t="s">
        <v>242</v>
      </c>
      <c r="B236" s="272" t="s">
        <v>667</v>
      </c>
      <c r="C236" s="273" t="s">
        <v>668</v>
      </c>
      <c r="D236" s="272" t="s">
        <v>667</v>
      </c>
      <c r="E236" s="274">
        <v>0</v>
      </c>
      <c r="F236" s="274">
        <v>0</v>
      </c>
      <c r="G236" s="649">
        <v>0</v>
      </c>
      <c r="H236" s="649"/>
      <c r="I236" s="274">
        <v>0</v>
      </c>
      <c r="J236" s="274">
        <v>0</v>
      </c>
      <c r="K236" s="278">
        <v>0</v>
      </c>
    </row>
    <row r="237" spans="1:11" ht="15" customHeight="1" outlineLevel="2">
      <c r="A237" s="271" t="s">
        <v>242</v>
      </c>
      <c r="B237" s="272" t="s">
        <v>669</v>
      </c>
      <c r="C237" s="273" t="s">
        <v>670</v>
      </c>
      <c r="D237" s="272" t="s">
        <v>669</v>
      </c>
      <c r="E237" s="274">
        <v>0</v>
      </c>
      <c r="F237" s="274">
        <v>0</v>
      </c>
      <c r="G237" s="649">
        <v>0</v>
      </c>
      <c r="H237" s="649"/>
      <c r="I237" s="274">
        <v>0</v>
      </c>
      <c r="J237" s="274">
        <v>0</v>
      </c>
      <c r="K237" s="278">
        <v>0</v>
      </c>
    </row>
    <row r="238" spans="1:11" ht="15" customHeight="1" outlineLevel="2">
      <c r="A238" s="271" t="s">
        <v>242</v>
      </c>
      <c r="B238" s="272" t="s">
        <v>671</v>
      </c>
      <c r="C238" s="273" t="s">
        <v>672</v>
      </c>
      <c r="D238" s="272" t="s">
        <v>671</v>
      </c>
      <c r="E238" s="274">
        <v>0</v>
      </c>
      <c r="F238" s="274">
        <v>0</v>
      </c>
      <c r="G238" s="649">
        <v>528000000</v>
      </c>
      <c r="H238" s="649"/>
      <c r="I238" s="274">
        <v>528000000</v>
      </c>
      <c r="J238" s="274">
        <v>0</v>
      </c>
      <c r="K238" s="278">
        <v>0</v>
      </c>
    </row>
    <row r="239" spans="1:11" ht="15" customHeight="1" outlineLevel="2">
      <c r="A239" s="271" t="s">
        <v>242</v>
      </c>
      <c r="B239" s="272" t="s">
        <v>673</v>
      </c>
      <c r="C239" s="273" t="s">
        <v>674</v>
      </c>
      <c r="D239" s="272" t="s">
        <v>673</v>
      </c>
      <c r="E239" s="274">
        <v>0</v>
      </c>
      <c r="F239" s="274">
        <v>5467322865</v>
      </c>
      <c r="G239" s="649">
        <v>16212278083</v>
      </c>
      <c r="H239" s="649"/>
      <c r="I239" s="274">
        <v>17558705478</v>
      </c>
      <c r="J239" s="274">
        <v>0</v>
      </c>
      <c r="K239" s="278">
        <v>6813750260</v>
      </c>
    </row>
    <row r="240" spans="1:11" ht="15" customHeight="1" outlineLevel="2">
      <c r="A240" s="271" t="s">
        <v>242</v>
      </c>
      <c r="B240" s="272" t="s">
        <v>675</v>
      </c>
      <c r="C240" s="273" t="s">
        <v>676</v>
      </c>
      <c r="D240" s="272" t="s">
        <v>675</v>
      </c>
      <c r="E240" s="274">
        <v>0</v>
      </c>
      <c r="F240" s="274">
        <v>337303003</v>
      </c>
      <c r="G240" s="649">
        <v>380330598</v>
      </c>
      <c r="H240" s="649"/>
      <c r="I240" s="274">
        <v>251489079</v>
      </c>
      <c r="J240" s="274">
        <v>0</v>
      </c>
      <c r="K240" s="278">
        <v>208461484</v>
      </c>
    </row>
    <row r="241" spans="1:11" ht="15" customHeight="1" outlineLevel="2">
      <c r="A241" s="271" t="s">
        <v>242</v>
      </c>
      <c r="B241" s="272" t="s">
        <v>677</v>
      </c>
      <c r="C241" s="273" t="s">
        <v>678</v>
      </c>
      <c r="D241" s="272" t="s">
        <v>677</v>
      </c>
      <c r="E241" s="274">
        <v>0</v>
      </c>
      <c r="F241" s="274">
        <v>1147006943</v>
      </c>
      <c r="G241" s="649">
        <v>0</v>
      </c>
      <c r="H241" s="649"/>
      <c r="I241" s="274">
        <v>0</v>
      </c>
      <c r="J241" s="274">
        <v>0</v>
      </c>
      <c r="K241" s="278">
        <v>1147006943</v>
      </c>
    </row>
    <row r="242" spans="1:11" ht="15" customHeight="1" outlineLevel="2">
      <c r="A242" s="271" t="s">
        <v>242</v>
      </c>
      <c r="B242" s="272" t="s">
        <v>679</v>
      </c>
      <c r="C242" s="273" t="s">
        <v>680</v>
      </c>
      <c r="D242" s="272" t="s">
        <v>679</v>
      </c>
      <c r="E242" s="274">
        <v>0</v>
      </c>
      <c r="F242" s="274">
        <v>78102350</v>
      </c>
      <c r="G242" s="649">
        <v>0</v>
      </c>
      <c r="H242" s="649"/>
      <c r="I242" s="274">
        <v>0</v>
      </c>
      <c r="J242" s="274">
        <v>0</v>
      </c>
      <c r="K242" s="278">
        <v>78102350</v>
      </c>
    </row>
    <row r="243" spans="1:11" ht="15" customHeight="1" outlineLevel="2">
      <c r="A243" s="271" t="s">
        <v>242</v>
      </c>
      <c r="B243" s="272" t="s">
        <v>681</v>
      </c>
      <c r="C243" s="273" t="s">
        <v>682</v>
      </c>
      <c r="D243" s="272" t="s">
        <v>681</v>
      </c>
      <c r="E243" s="274">
        <v>0</v>
      </c>
      <c r="F243" s="274">
        <v>17505644</v>
      </c>
      <c r="G243" s="649">
        <v>0</v>
      </c>
      <c r="H243" s="649"/>
      <c r="I243" s="274">
        <v>0</v>
      </c>
      <c r="J243" s="274">
        <v>0</v>
      </c>
      <c r="K243" s="278">
        <v>17505644</v>
      </c>
    </row>
    <row r="244" spans="1:11" ht="15" customHeight="1" outlineLevel="2">
      <c r="A244" s="271" t="s">
        <v>242</v>
      </c>
      <c r="B244" s="272" t="s">
        <v>683</v>
      </c>
      <c r="C244" s="273" t="s">
        <v>684</v>
      </c>
      <c r="D244" s="272" t="s">
        <v>683</v>
      </c>
      <c r="E244" s="274">
        <v>0</v>
      </c>
      <c r="F244" s="274">
        <v>13742002</v>
      </c>
      <c r="G244" s="649">
        <v>0</v>
      </c>
      <c r="H244" s="649"/>
      <c r="I244" s="274">
        <v>0</v>
      </c>
      <c r="J244" s="274">
        <v>0</v>
      </c>
      <c r="K244" s="278">
        <v>13742002</v>
      </c>
    </row>
    <row r="245" spans="1:11" ht="15" customHeight="1" outlineLevel="2">
      <c r="A245" s="271" t="s">
        <v>242</v>
      </c>
      <c r="B245" s="272" t="s">
        <v>685</v>
      </c>
      <c r="C245" s="273" t="s">
        <v>686</v>
      </c>
      <c r="D245" s="272" t="s">
        <v>685</v>
      </c>
      <c r="E245" s="274">
        <v>0</v>
      </c>
      <c r="F245" s="274">
        <v>13926536</v>
      </c>
      <c r="G245" s="649">
        <v>0</v>
      </c>
      <c r="H245" s="649"/>
      <c r="I245" s="274">
        <v>0</v>
      </c>
      <c r="J245" s="274">
        <v>0</v>
      </c>
      <c r="K245" s="278">
        <v>13926536</v>
      </c>
    </row>
    <row r="246" spans="1:11" ht="15" customHeight="1" outlineLevel="2">
      <c r="A246" s="271" t="s">
        <v>242</v>
      </c>
      <c r="B246" s="272" t="s">
        <v>687</v>
      </c>
      <c r="C246" s="273" t="s">
        <v>688</v>
      </c>
      <c r="D246" s="272" t="s">
        <v>687</v>
      </c>
      <c r="E246" s="274">
        <v>0</v>
      </c>
      <c r="F246" s="274">
        <v>77791340</v>
      </c>
      <c r="G246" s="649">
        <v>27133424</v>
      </c>
      <c r="H246" s="649"/>
      <c r="I246" s="274">
        <v>0</v>
      </c>
      <c r="J246" s="274">
        <v>0</v>
      </c>
      <c r="K246" s="278">
        <v>50657916</v>
      </c>
    </row>
    <row r="247" spans="1:11" ht="15" customHeight="1" outlineLevel="2">
      <c r="A247" s="271" t="s">
        <v>242</v>
      </c>
      <c r="B247" s="272" t="s">
        <v>689</v>
      </c>
      <c r="C247" s="273" t="s">
        <v>690</v>
      </c>
      <c r="D247" s="272" t="s">
        <v>689</v>
      </c>
      <c r="E247" s="274">
        <v>0</v>
      </c>
      <c r="F247" s="274">
        <v>133881821</v>
      </c>
      <c r="G247" s="649">
        <v>50000000</v>
      </c>
      <c r="H247" s="649"/>
      <c r="I247" s="274">
        <v>0</v>
      </c>
      <c r="J247" s="274">
        <v>0</v>
      </c>
      <c r="K247" s="278">
        <v>83881821</v>
      </c>
    </row>
    <row r="248" spans="1:11" ht="15" customHeight="1" outlineLevel="2">
      <c r="A248" s="271" t="s">
        <v>242</v>
      </c>
      <c r="B248" s="272" t="s">
        <v>691</v>
      </c>
      <c r="C248" s="273" t="s">
        <v>692</v>
      </c>
      <c r="D248" s="272" t="s">
        <v>691</v>
      </c>
      <c r="E248" s="274">
        <v>0</v>
      </c>
      <c r="F248" s="274">
        <v>113784981</v>
      </c>
      <c r="G248" s="649">
        <v>0</v>
      </c>
      <c r="H248" s="649"/>
      <c r="I248" s="274">
        <v>0</v>
      </c>
      <c r="J248" s="274">
        <v>0</v>
      </c>
      <c r="K248" s="278">
        <v>113784981</v>
      </c>
    </row>
    <row r="249" spans="1:11" ht="15" customHeight="1" outlineLevel="2">
      <c r="A249" s="271" t="s">
        <v>242</v>
      </c>
      <c r="B249" s="272" t="s">
        <v>693</v>
      </c>
      <c r="C249" s="273" t="s">
        <v>694</v>
      </c>
      <c r="D249" s="272" t="s">
        <v>693</v>
      </c>
      <c r="E249" s="274">
        <v>0</v>
      </c>
      <c r="F249" s="274">
        <v>229840839</v>
      </c>
      <c r="G249" s="649">
        <v>220157809</v>
      </c>
      <c r="H249" s="649"/>
      <c r="I249" s="274">
        <v>62733909</v>
      </c>
      <c r="J249" s="274">
        <v>0</v>
      </c>
      <c r="K249" s="278">
        <v>72416939</v>
      </c>
    </row>
    <row r="250" spans="1:11" ht="15" customHeight="1" outlineLevel="2">
      <c r="A250" s="271" t="s">
        <v>242</v>
      </c>
      <c r="B250" s="272" t="s">
        <v>695</v>
      </c>
      <c r="C250" s="273" t="s">
        <v>696</v>
      </c>
      <c r="D250" s="272" t="s">
        <v>695</v>
      </c>
      <c r="E250" s="274">
        <v>0</v>
      </c>
      <c r="F250" s="274">
        <v>432375500</v>
      </c>
      <c r="G250" s="649">
        <v>0</v>
      </c>
      <c r="H250" s="649"/>
      <c r="I250" s="274">
        <v>0</v>
      </c>
      <c r="J250" s="274">
        <v>0</v>
      </c>
      <c r="K250" s="278">
        <v>432375500</v>
      </c>
    </row>
    <row r="251" spans="1:11" ht="15" customHeight="1" outlineLevel="2">
      <c r="A251" s="271" t="s">
        <v>242</v>
      </c>
      <c r="B251" s="272" t="s">
        <v>697</v>
      </c>
      <c r="C251" s="273" t="s">
        <v>698</v>
      </c>
      <c r="D251" s="272" t="s">
        <v>697</v>
      </c>
      <c r="E251" s="274">
        <v>0</v>
      </c>
      <c r="F251" s="274">
        <v>82272421</v>
      </c>
      <c r="G251" s="649">
        <v>65559820</v>
      </c>
      <c r="H251" s="649"/>
      <c r="I251" s="274">
        <v>14886168</v>
      </c>
      <c r="J251" s="274">
        <v>0</v>
      </c>
      <c r="K251" s="278">
        <v>31598769</v>
      </c>
    </row>
    <row r="252" spans="1:11" ht="15" customHeight="1" outlineLevel="2">
      <c r="A252" s="271" t="s">
        <v>242</v>
      </c>
      <c r="B252" s="272" t="s">
        <v>699</v>
      </c>
      <c r="C252" s="273" t="s">
        <v>700</v>
      </c>
      <c r="D252" s="272" t="s">
        <v>699</v>
      </c>
      <c r="E252" s="274">
        <v>0</v>
      </c>
      <c r="F252" s="274">
        <v>3138905</v>
      </c>
      <c r="G252" s="649">
        <v>0</v>
      </c>
      <c r="H252" s="649"/>
      <c r="I252" s="274">
        <v>0</v>
      </c>
      <c r="J252" s="274">
        <v>0</v>
      </c>
      <c r="K252" s="278">
        <v>3138905</v>
      </c>
    </row>
    <row r="253" spans="1:11" ht="15" customHeight="1" outlineLevel="2">
      <c r="A253" s="271" t="s">
        <v>242</v>
      </c>
      <c r="B253" s="272" t="s">
        <v>701</v>
      </c>
      <c r="C253" s="273" t="s">
        <v>702</v>
      </c>
      <c r="D253" s="272" t="s">
        <v>701</v>
      </c>
      <c r="E253" s="274">
        <v>0</v>
      </c>
      <c r="F253" s="274">
        <v>4267120</v>
      </c>
      <c r="G253" s="649">
        <v>0</v>
      </c>
      <c r="H253" s="649"/>
      <c r="I253" s="274">
        <v>0</v>
      </c>
      <c r="J253" s="274">
        <v>0</v>
      </c>
      <c r="K253" s="278">
        <v>4267120</v>
      </c>
    </row>
    <row r="254" spans="1:11" ht="15" customHeight="1" outlineLevel="2">
      <c r="A254" s="271" t="s">
        <v>242</v>
      </c>
      <c r="B254" s="272" t="s">
        <v>703</v>
      </c>
      <c r="C254" s="273" t="s">
        <v>704</v>
      </c>
      <c r="D254" s="272" t="s">
        <v>703</v>
      </c>
      <c r="E254" s="274">
        <v>0</v>
      </c>
      <c r="F254" s="274">
        <v>27114896</v>
      </c>
      <c r="G254" s="649">
        <v>27114896</v>
      </c>
      <c r="H254" s="649"/>
      <c r="I254" s="274">
        <v>0</v>
      </c>
      <c r="J254" s="274">
        <v>0</v>
      </c>
      <c r="K254" s="278">
        <v>0</v>
      </c>
    </row>
    <row r="255" spans="1:11" ht="15" customHeight="1" outlineLevel="2">
      <c r="A255" s="271" t="s">
        <v>242</v>
      </c>
      <c r="B255" s="272" t="s">
        <v>705</v>
      </c>
      <c r="C255" s="273" t="s">
        <v>706</v>
      </c>
      <c r="D255" s="272" t="s">
        <v>705</v>
      </c>
      <c r="E255" s="274">
        <v>0</v>
      </c>
      <c r="F255" s="274">
        <v>97372647</v>
      </c>
      <c r="G255" s="649">
        <v>132755026</v>
      </c>
      <c r="H255" s="649"/>
      <c r="I255" s="274">
        <v>62394367</v>
      </c>
      <c r="J255" s="274">
        <v>0</v>
      </c>
      <c r="K255" s="278">
        <v>27011988</v>
      </c>
    </row>
    <row r="256" spans="1:11" ht="15" customHeight="1" outlineLevel="2">
      <c r="A256" s="271" t="s">
        <v>242</v>
      </c>
      <c r="B256" s="272" t="s">
        <v>707</v>
      </c>
      <c r="C256" s="273" t="s">
        <v>708</v>
      </c>
      <c r="D256" s="272" t="s">
        <v>707</v>
      </c>
      <c r="E256" s="274">
        <v>0</v>
      </c>
      <c r="F256" s="274">
        <v>8088795</v>
      </c>
      <c r="G256" s="649">
        <v>0</v>
      </c>
      <c r="H256" s="649"/>
      <c r="I256" s="274">
        <v>0</v>
      </c>
      <c r="J256" s="274">
        <v>0</v>
      </c>
      <c r="K256" s="278">
        <v>8088795</v>
      </c>
    </row>
    <row r="257" spans="1:11" ht="15" customHeight="1" outlineLevel="2">
      <c r="A257" s="271" t="s">
        <v>242</v>
      </c>
      <c r="B257" s="272" t="s">
        <v>709</v>
      </c>
      <c r="C257" s="273" t="s">
        <v>710</v>
      </c>
      <c r="D257" s="272" t="s">
        <v>709</v>
      </c>
      <c r="E257" s="274">
        <v>0</v>
      </c>
      <c r="F257" s="274">
        <v>0</v>
      </c>
      <c r="G257" s="649">
        <v>0</v>
      </c>
      <c r="H257" s="649"/>
      <c r="I257" s="274">
        <v>0</v>
      </c>
      <c r="J257" s="274">
        <v>0</v>
      </c>
      <c r="K257" s="278">
        <v>0</v>
      </c>
    </row>
    <row r="258" spans="1:11" ht="15" customHeight="1" outlineLevel="2">
      <c r="A258" s="271" t="s">
        <v>242</v>
      </c>
      <c r="B258" s="272" t="s">
        <v>711</v>
      </c>
      <c r="C258" s="273" t="s">
        <v>712</v>
      </c>
      <c r="D258" s="272" t="s">
        <v>711</v>
      </c>
      <c r="E258" s="274">
        <v>0</v>
      </c>
      <c r="F258" s="274">
        <v>16064805</v>
      </c>
      <c r="G258" s="649">
        <v>0</v>
      </c>
      <c r="H258" s="649"/>
      <c r="I258" s="274">
        <v>0</v>
      </c>
      <c r="J258" s="274">
        <v>0</v>
      </c>
      <c r="K258" s="278">
        <v>16064805</v>
      </c>
    </row>
    <row r="259" spans="1:11" ht="15" customHeight="1" outlineLevel="2">
      <c r="A259" s="271" t="s">
        <v>242</v>
      </c>
      <c r="B259" s="272" t="s">
        <v>713</v>
      </c>
      <c r="C259" s="273" t="s">
        <v>714</v>
      </c>
      <c r="D259" s="272" t="s">
        <v>713</v>
      </c>
      <c r="E259" s="274">
        <v>0</v>
      </c>
      <c r="F259" s="274">
        <v>61200720</v>
      </c>
      <c r="G259" s="649">
        <v>0</v>
      </c>
      <c r="H259" s="649"/>
      <c r="I259" s="274">
        <v>0</v>
      </c>
      <c r="J259" s="274">
        <v>0</v>
      </c>
      <c r="K259" s="278">
        <v>61200720</v>
      </c>
    </row>
    <row r="260" spans="1:11" ht="15" customHeight="1" outlineLevel="2">
      <c r="A260" s="271" t="s">
        <v>242</v>
      </c>
      <c r="B260" s="272" t="s">
        <v>715</v>
      </c>
      <c r="C260" s="273" t="s">
        <v>716</v>
      </c>
      <c r="D260" s="272" t="s">
        <v>715</v>
      </c>
      <c r="E260" s="274">
        <v>0</v>
      </c>
      <c r="F260" s="274">
        <v>29942247</v>
      </c>
      <c r="G260" s="649">
        <v>0</v>
      </c>
      <c r="H260" s="649"/>
      <c r="I260" s="274">
        <v>0</v>
      </c>
      <c r="J260" s="274">
        <v>0</v>
      </c>
      <c r="K260" s="278">
        <v>29942247</v>
      </c>
    </row>
    <row r="261" spans="1:11" ht="15" customHeight="1" outlineLevel="2">
      <c r="A261" s="271" t="s">
        <v>242</v>
      </c>
      <c r="B261" s="272" t="s">
        <v>717</v>
      </c>
      <c r="C261" s="273" t="s">
        <v>718</v>
      </c>
      <c r="D261" s="272" t="s">
        <v>717</v>
      </c>
      <c r="E261" s="274">
        <v>0</v>
      </c>
      <c r="F261" s="274">
        <v>116032607</v>
      </c>
      <c r="G261" s="649">
        <v>116032607</v>
      </c>
      <c r="H261" s="649"/>
      <c r="I261" s="274">
        <v>0</v>
      </c>
      <c r="J261" s="274">
        <v>0</v>
      </c>
      <c r="K261" s="278">
        <v>0</v>
      </c>
    </row>
    <row r="262" spans="1:11" ht="15" customHeight="1" outlineLevel="2">
      <c r="A262" s="271" t="s">
        <v>242</v>
      </c>
      <c r="B262" s="272" t="s">
        <v>719</v>
      </c>
      <c r="C262" s="273" t="s">
        <v>720</v>
      </c>
      <c r="D262" s="272" t="s">
        <v>719</v>
      </c>
      <c r="E262" s="274">
        <v>0</v>
      </c>
      <c r="F262" s="274">
        <v>187868267</v>
      </c>
      <c r="G262" s="649">
        <v>0</v>
      </c>
      <c r="H262" s="649"/>
      <c r="I262" s="274">
        <v>0</v>
      </c>
      <c r="J262" s="274">
        <v>0</v>
      </c>
      <c r="K262" s="278">
        <v>187868267</v>
      </c>
    </row>
    <row r="263" spans="1:11" ht="15" customHeight="1" outlineLevel="2">
      <c r="A263" s="271" t="s">
        <v>242</v>
      </c>
      <c r="B263" s="272" t="s">
        <v>721</v>
      </c>
      <c r="C263" s="273" t="s">
        <v>722</v>
      </c>
      <c r="D263" s="272" t="s">
        <v>721</v>
      </c>
      <c r="E263" s="274">
        <v>0</v>
      </c>
      <c r="F263" s="274">
        <v>0</v>
      </c>
      <c r="G263" s="649">
        <v>0</v>
      </c>
      <c r="H263" s="649"/>
      <c r="I263" s="274">
        <v>0</v>
      </c>
      <c r="J263" s="274">
        <v>0</v>
      </c>
      <c r="K263" s="278">
        <v>0</v>
      </c>
    </row>
    <row r="264" spans="1:11" ht="15" customHeight="1" outlineLevel="2">
      <c r="A264" s="271" t="s">
        <v>242</v>
      </c>
      <c r="B264" s="272" t="s">
        <v>723</v>
      </c>
      <c r="C264" s="273" t="s">
        <v>724</v>
      </c>
      <c r="D264" s="272" t="s">
        <v>723</v>
      </c>
      <c r="E264" s="274">
        <v>0</v>
      </c>
      <c r="F264" s="274">
        <v>49909543</v>
      </c>
      <c r="G264" s="649">
        <v>0</v>
      </c>
      <c r="H264" s="649"/>
      <c r="I264" s="274">
        <v>0</v>
      </c>
      <c r="J264" s="274">
        <v>0</v>
      </c>
      <c r="K264" s="278">
        <v>49909543</v>
      </c>
    </row>
    <row r="265" spans="1:11" ht="15" customHeight="1" outlineLevel="2">
      <c r="A265" s="271" t="s">
        <v>242</v>
      </c>
      <c r="B265" s="272" t="s">
        <v>725</v>
      </c>
      <c r="C265" s="273" t="s">
        <v>1806</v>
      </c>
      <c r="D265" s="272" t="s">
        <v>1808</v>
      </c>
      <c r="E265" s="274">
        <v>0</v>
      </c>
      <c r="F265" s="274">
        <v>12442910</v>
      </c>
      <c r="G265" s="649">
        <v>0</v>
      </c>
      <c r="H265" s="649"/>
      <c r="I265" s="274">
        <v>0</v>
      </c>
      <c r="J265" s="274">
        <v>0</v>
      </c>
      <c r="K265" s="278">
        <v>12442910</v>
      </c>
    </row>
    <row r="266" spans="1:11" ht="15" customHeight="1" outlineLevel="2">
      <c r="A266" s="271" t="s">
        <v>242</v>
      </c>
      <c r="B266" s="272" t="s">
        <v>727</v>
      </c>
      <c r="C266" s="273" t="s">
        <v>728</v>
      </c>
      <c r="D266" s="272" t="s">
        <v>727</v>
      </c>
      <c r="E266" s="274">
        <v>0</v>
      </c>
      <c r="F266" s="274">
        <v>5259100</v>
      </c>
      <c r="G266" s="649">
        <v>0</v>
      </c>
      <c r="H266" s="649"/>
      <c r="I266" s="274">
        <v>0</v>
      </c>
      <c r="J266" s="274">
        <v>0</v>
      </c>
      <c r="K266" s="278">
        <v>5259100</v>
      </c>
    </row>
    <row r="267" spans="1:11" ht="15" customHeight="1" outlineLevel="2">
      <c r="A267" s="271" t="s">
        <v>242</v>
      </c>
      <c r="B267" s="272" t="s">
        <v>729</v>
      </c>
      <c r="C267" s="273" t="s">
        <v>730</v>
      </c>
      <c r="D267" s="272" t="s">
        <v>729</v>
      </c>
      <c r="E267" s="274">
        <v>0</v>
      </c>
      <c r="F267" s="274">
        <v>127920738</v>
      </c>
      <c r="G267" s="649">
        <v>111457400</v>
      </c>
      <c r="H267" s="649"/>
      <c r="I267" s="274">
        <v>14124000</v>
      </c>
      <c r="J267" s="274">
        <v>0</v>
      </c>
      <c r="K267" s="278">
        <v>30587338</v>
      </c>
    </row>
    <row r="268" spans="1:11" ht="15" customHeight="1" outlineLevel="2">
      <c r="A268" s="271" t="s">
        <v>242</v>
      </c>
      <c r="B268" s="272" t="s">
        <v>731</v>
      </c>
      <c r="C268" s="273" t="s">
        <v>732</v>
      </c>
      <c r="D268" s="272" t="s">
        <v>731</v>
      </c>
      <c r="E268" s="274">
        <v>0</v>
      </c>
      <c r="F268" s="274">
        <v>221590265</v>
      </c>
      <c r="G268" s="649">
        <v>183700608</v>
      </c>
      <c r="H268" s="649"/>
      <c r="I268" s="274">
        <v>85692910</v>
      </c>
      <c r="J268" s="274">
        <v>0</v>
      </c>
      <c r="K268" s="278">
        <v>123582567</v>
      </c>
    </row>
    <row r="269" spans="1:11" ht="15" customHeight="1" outlineLevel="2">
      <c r="A269" s="271" t="s">
        <v>242</v>
      </c>
      <c r="B269" s="272" t="s">
        <v>733</v>
      </c>
      <c r="C269" s="451" t="s">
        <v>1803</v>
      </c>
      <c r="D269" s="272" t="s">
        <v>1804</v>
      </c>
      <c r="E269" s="274">
        <v>0</v>
      </c>
      <c r="F269" s="274">
        <v>80064369</v>
      </c>
      <c r="G269" s="649">
        <v>0</v>
      </c>
      <c r="H269" s="649"/>
      <c r="I269" s="274">
        <v>0</v>
      </c>
      <c r="J269" s="274">
        <v>0</v>
      </c>
      <c r="K269" s="278">
        <v>80064369</v>
      </c>
    </row>
    <row r="270" spans="1:11" ht="15" customHeight="1" outlineLevel="2">
      <c r="A270" s="271" t="s">
        <v>242</v>
      </c>
      <c r="B270" s="272" t="s">
        <v>734</v>
      </c>
      <c r="C270" s="273" t="s">
        <v>735</v>
      </c>
      <c r="D270" s="272" t="s">
        <v>734</v>
      </c>
      <c r="E270" s="274">
        <v>0</v>
      </c>
      <c r="F270" s="274">
        <v>5197500</v>
      </c>
      <c r="G270" s="649">
        <v>0</v>
      </c>
      <c r="H270" s="649"/>
      <c r="I270" s="274">
        <v>0</v>
      </c>
      <c r="J270" s="274">
        <v>0</v>
      </c>
      <c r="K270" s="278">
        <v>5197500</v>
      </c>
    </row>
    <row r="271" spans="1:11" ht="15" customHeight="1" outlineLevel="2">
      <c r="A271" s="271" t="s">
        <v>242</v>
      </c>
      <c r="B271" s="272" t="s">
        <v>736</v>
      </c>
      <c r="C271" s="273" t="s">
        <v>176</v>
      </c>
      <c r="D271" s="272" t="s">
        <v>736</v>
      </c>
      <c r="E271" s="274">
        <v>0</v>
      </c>
      <c r="F271" s="274">
        <v>747242351</v>
      </c>
      <c r="G271" s="649">
        <v>450736005</v>
      </c>
      <c r="H271" s="649"/>
      <c r="I271" s="274">
        <v>324581648</v>
      </c>
      <c r="J271" s="274">
        <v>0</v>
      </c>
      <c r="K271" s="278">
        <v>621087994</v>
      </c>
    </row>
    <row r="272" spans="1:11" ht="15" customHeight="1" outlineLevel="2">
      <c r="A272" s="271" t="s">
        <v>242</v>
      </c>
      <c r="B272" s="272" t="s">
        <v>737</v>
      </c>
      <c r="C272" s="273" t="s">
        <v>738</v>
      </c>
      <c r="D272" s="272" t="s">
        <v>737</v>
      </c>
      <c r="E272" s="274">
        <v>0</v>
      </c>
      <c r="F272" s="274">
        <v>1374979848</v>
      </c>
      <c r="G272" s="649">
        <v>1155374630</v>
      </c>
      <c r="H272" s="649"/>
      <c r="I272" s="274">
        <v>1066614993</v>
      </c>
      <c r="J272" s="274">
        <v>0</v>
      </c>
      <c r="K272" s="278">
        <v>1286220211</v>
      </c>
    </row>
    <row r="273" spans="1:11" ht="15" customHeight="1" outlineLevel="2">
      <c r="A273" s="271" t="s">
        <v>242</v>
      </c>
      <c r="B273" s="272" t="s">
        <v>739</v>
      </c>
      <c r="C273" s="273" t="s">
        <v>740</v>
      </c>
      <c r="D273" s="272" t="s">
        <v>739</v>
      </c>
      <c r="E273" s="274">
        <v>0</v>
      </c>
      <c r="F273" s="274">
        <v>41367469</v>
      </c>
      <c r="G273" s="649">
        <v>29042171</v>
      </c>
      <c r="H273" s="649"/>
      <c r="I273" s="274">
        <v>0</v>
      </c>
      <c r="J273" s="274">
        <v>0</v>
      </c>
      <c r="K273" s="278">
        <v>12325298</v>
      </c>
    </row>
    <row r="274" spans="1:11" ht="15" customHeight="1" outlineLevel="2">
      <c r="A274" s="271" t="s">
        <v>242</v>
      </c>
      <c r="B274" s="272" t="s">
        <v>741</v>
      </c>
      <c r="C274" s="273" t="s">
        <v>742</v>
      </c>
      <c r="D274" s="272" t="s">
        <v>741</v>
      </c>
      <c r="E274" s="274">
        <v>0</v>
      </c>
      <c r="F274" s="274">
        <v>10801213</v>
      </c>
      <c r="G274" s="649">
        <v>10272055</v>
      </c>
      <c r="H274" s="649"/>
      <c r="I274" s="274">
        <v>0</v>
      </c>
      <c r="J274" s="274">
        <v>0</v>
      </c>
      <c r="K274" s="278">
        <v>529158</v>
      </c>
    </row>
    <row r="275" spans="1:11" ht="15" customHeight="1" outlineLevel="2">
      <c r="A275" s="271" t="s">
        <v>242</v>
      </c>
      <c r="B275" s="272" t="s">
        <v>743</v>
      </c>
      <c r="C275" s="273" t="s">
        <v>744</v>
      </c>
      <c r="D275" s="272" t="s">
        <v>743</v>
      </c>
      <c r="E275" s="274">
        <v>0</v>
      </c>
      <c r="F275" s="274">
        <v>22000000</v>
      </c>
      <c r="G275" s="649">
        <v>22000000</v>
      </c>
      <c r="H275" s="649"/>
      <c r="I275" s="274">
        <v>16500000</v>
      </c>
      <c r="J275" s="274">
        <v>0</v>
      </c>
      <c r="K275" s="278">
        <v>16500000</v>
      </c>
    </row>
    <row r="276" spans="1:11" ht="15" customHeight="1" outlineLevel="2">
      <c r="A276" s="271" t="s">
        <v>242</v>
      </c>
      <c r="B276" s="272" t="s">
        <v>745</v>
      </c>
      <c r="C276" s="273" t="s">
        <v>746</v>
      </c>
      <c r="D276" s="272" t="s">
        <v>745</v>
      </c>
      <c r="E276" s="274">
        <v>0</v>
      </c>
      <c r="F276" s="274">
        <v>22000000</v>
      </c>
      <c r="G276" s="649">
        <v>22000000</v>
      </c>
      <c r="H276" s="649"/>
      <c r="I276" s="274">
        <v>0</v>
      </c>
      <c r="J276" s="274">
        <v>0</v>
      </c>
      <c r="K276" s="278">
        <v>0</v>
      </c>
    </row>
    <row r="277" spans="1:11" ht="15" customHeight="1" outlineLevel="2">
      <c r="A277" s="271" t="s">
        <v>242</v>
      </c>
      <c r="B277" s="272" t="s">
        <v>747</v>
      </c>
      <c r="C277" s="273" t="s">
        <v>748</v>
      </c>
      <c r="D277" s="272" t="s">
        <v>747</v>
      </c>
      <c r="E277" s="274">
        <v>0</v>
      </c>
      <c r="F277" s="274">
        <v>309591526</v>
      </c>
      <c r="G277" s="649">
        <v>124776264</v>
      </c>
      <c r="H277" s="649"/>
      <c r="I277" s="274">
        <v>0</v>
      </c>
      <c r="J277" s="274">
        <v>0</v>
      </c>
      <c r="K277" s="278">
        <v>184815262</v>
      </c>
    </row>
    <row r="278" spans="1:11" ht="15" customHeight="1" outlineLevel="2">
      <c r="A278" s="271" t="s">
        <v>242</v>
      </c>
      <c r="B278" s="272" t="s">
        <v>749</v>
      </c>
      <c r="C278" s="273" t="s">
        <v>750</v>
      </c>
      <c r="D278" s="272" t="s">
        <v>749</v>
      </c>
      <c r="E278" s="274">
        <v>0</v>
      </c>
      <c r="F278" s="274">
        <v>265578388</v>
      </c>
      <c r="G278" s="649">
        <v>118221008</v>
      </c>
      <c r="H278" s="649"/>
      <c r="I278" s="274">
        <v>19969521</v>
      </c>
      <c r="J278" s="274">
        <v>0</v>
      </c>
      <c r="K278" s="278">
        <v>167326901</v>
      </c>
    </row>
    <row r="279" spans="1:11" ht="15" customHeight="1" outlineLevel="2">
      <c r="A279" s="271" t="s">
        <v>242</v>
      </c>
      <c r="B279" s="272" t="s">
        <v>751</v>
      </c>
      <c r="C279" s="273" t="s">
        <v>752</v>
      </c>
      <c r="D279" s="272" t="s">
        <v>751</v>
      </c>
      <c r="E279" s="274">
        <v>0</v>
      </c>
      <c r="F279" s="274">
        <v>50644902</v>
      </c>
      <c r="G279" s="649">
        <v>271556539</v>
      </c>
      <c r="H279" s="649"/>
      <c r="I279" s="274">
        <v>527085299</v>
      </c>
      <c r="J279" s="274">
        <v>0</v>
      </c>
      <c r="K279" s="278">
        <v>306173662</v>
      </c>
    </row>
    <row r="280" spans="1:11" ht="15" customHeight="1" outlineLevel="2">
      <c r="A280" s="271" t="s">
        <v>242</v>
      </c>
      <c r="B280" s="272" t="s">
        <v>753</v>
      </c>
      <c r="C280" s="273" t="s">
        <v>754</v>
      </c>
      <c r="D280" s="272" t="s">
        <v>753</v>
      </c>
      <c r="E280" s="274">
        <v>0</v>
      </c>
      <c r="F280" s="274">
        <v>57814464</v>
      </c>
      <c r="G280" s="649">
        <v>80917821</v>
      </c>
      <c r="H280" s="649"/>
      <c r="I280" s="274">
        <v>39533656</v>
      </c>
      <c r="J280" s="274">
        <v>0</v>
      </c>
      <c r="K280" s="278">
        <v>16430299</v>
      </c>
    </row>
    <row r="281" spans="1:11" ht="15" customHeight="1" outlineLevel="2">
      <c r="A281" s="271" t="s">
        <v>242</v>
      </c>
      <c r="B281" s="272" t="s">
        <v>755</v>
      </c>
      <c r="C281" s="273" t="s">
        <v>756</v>
      </c>
      <c r="D281" s="272" t="s">
        <v>755</v>
      </c>
      <c r="E281" s="274">
        <v>0</v>
      </c>
      <c r="F281" s="274">
        <v>38771013</v>
      </c>
      <c r="G281" s="649">
        <v>67086894</v>
      </c>
      <c r="H281" s="649"/>
      <c r="I281" s="274">
        <v>28315881</v>
      </c>
      <c r="J281" s="274">
        <v>0</v>
      </c>
      <c r="K281" s="278">
        <v>0</v>
      </c>
    </row>
    <row r="282" spans="1:11" ht="15" customHeight="1" outlineLevel="2">
      <c r="A282" s="271" t="s">
        <v>242</v>
      </c>
      <c r="B282" s="272" t="s">
        <v>757</v>
      </c>
      <c r="C282" s="273" t="s">
        <v>758</v>
      </c>
      <c r="D282" s="272" t="s">
        <v>757</v>
      </c>
      <c r="E282" s="274">
        <v>0</v>
      </c>
      <c r="F282" s="274">
        <v>643084901</v>
      </c>
      <c r="G282" s="649">
        <v>583965227</v>
      </c>
      <c r="H282" s="649"/>
      <c r="I282" s="274">
        <v>422879266</v>
      </c>
      <c r="J282" s="274">
        <v>0</v>
      </c>
      <c r="K282" s="278">
        <v>481998940</v>
      </c>
    </row>
    <row r="283" spans="1:11" ht="15" customHeight="1" outlineLevel="2">
      <c r="A283" s="271" t="s">
        <v>242</v>
      </c>
      <c r="B283" s="272" t="s">
        <v>759</v>
      </c>
      <c r="C283" s="273" t="s">
        <v>760</v>
      </c>
      <c r="D283" s="272" t="s">
        <v>759</v>
      </c>
      <c r="E283" s="274">
        <v>0</v>
      </c>
      <c r="F283" s="274">
        <v>226438974</v>
      </c>
      <c r="G283" s="649">
        <v>81221954</v>
      </c>
      <c r="H283" s="649"/>
      <c r="I283" s="274">
        <v>0</v>
      </c>
      <c r="J283" s="274">
        <v>0</v>
      </c>
      <c r="K283" s="278">
        <v>145217020</v>
      </c>
    </row>
    <row r="284" spans="1:11" ht="15" customHeight="1" outlineLevel="2">
      <c r="A284" s="271" t="s">
        <v>242</v>
      </c>
      <c r="B284" s="272" t="s">
        <v>761</v>
      </c>
      <c r="C284" s="273" t="s">
        <v>762</v>
      </c>
      <c r="D284" s="272" t="s">
        <v>761</v>
      </c>
      <c r="E284" s="274">
        <v>0</v>
      </c>
      <c r="F284" s="274">
        <v>74691540</v>
      </c>
      <c r="G284" s="649">
        <v>74691540</v>
      </c>
      <c r="H284" s="649"/>
      <c r="I284" s="274">
        <v>0</v>
      </c>
      <c r="J284" s="274">
        <v>0</v>
      </c>
      <c r="K284" s="278">
        <v>0</v>
      </c>
    </row>
    <row r="285" spans="1:11" ht="15" customHeight="1" outlineLevel="2">
      <c r="A285" s="271" t="s">
        <v>242</v>
      </c>
      <c r="B285" s="272" t="s">
        <v>763</v>
      </c>
      <c r="C285" s="273" t="s">
        <v>764</v>
      </c>
      <c r="D285" s="272" t="s">
        <v>763</v>
      </c>
      <c r="E285" s="274">
        <v>0</v>
      </c>
      <c r="F285" s="274">
        <v>57433700</v>
      </c>
      <c r="G285" s="649">
        <v>172659580</v>
      </c>
      <c r="H285" s="649"/>
      <c r="I285" s="274">
        <v>121290400</v>
      </c>
      <c r="J285" s="274">
        <v>0</v>
      </c>
      <c r="K285" s="278">
        <v>6064520</v>
      </c>
    </row>
    <row r="286" spans="1:11" ht="15" customHeight="1" outlineLevel="2">
      <c r="A286" s="271" t="s">
        <v>242</v>
      </c>
      <c r="B286" s="272" t="s">
        <v>765</v>
      </c>
      <c r="C286" s="273" t="s">
        <v>766</v>
      </c>
      <c r="D286" s="272" t="s">
        <v>765</v>
      </c>
      <c r="E286" s="274">
        <v>0</v>
      </c>
      <c r="F286" s="274">
        <v>388912457</v>
      </c>
      <c r="G286" s="649">
        <v>524942984</v>
      </c>
      <c r="H286" s="649"/>
      <c r="I286" s="274">
        <v>267363774</v>
      </c>
      <c r="J286" s="274">
        <v>0</v>
      </c>
      <c r="K286" s="278">
        <v>131333247</v>
      </c>
    </row>
    <row r="287" spans="1:11" ht="15" customHeight="1" outlineLevel="2">
      <c r="A287" s="271" t="s">
        <v>242</v>
      </c>
      <c r="B287" s="272" t="s">
        <v>767</v>
      </c>
      <c r="C287" s="273" t="s">
        <v>768</v>
      </c>
      <c r="D287" s="272" t="s">
        <v>767</v>
      </c>
      <c r="E287" s="274">
        <v>0</v>
      </c>
      <c r="F287" s="274">
        <v>322910359</v>
      </c>
      <c r="G287" s="649">
        <v>540296802</v>
      </c>
      <c r="H287" s="649"/>
      <c r="I287" s="274">
        <v>409374249</v>
      </c>
      <c r="J287" s="274">
        <v>0</v>
      </c>
      <c r="K287" s="278">
        <v>191987806</v>
      </c>
    </row>
    <row r="288" spans="1:11" ht="15" customHeight="1" outlineLevel="2">
      <c r="A288" s="271" t="s">
        <v>242</v>
      </c>
      <c r="B288" s="272" t="s">
        <v>769</v>
      </c>
      <c r="C288" s="273" t="s">
        <v>770</v>
      </c>
      <c r="D288" s="272" t="s">
        <v>769</v>
      </c>
      <c r="E288" s="274">
        <v>0</v>
      </c>
      <c r="F288" s="274">
        <v>0</v>
      </c>
      <c r="G288" s="649">
        <v>24414720</v>
      </c>
      <c r="H288" s="649"/>
      <c r="I288" s="274">
        <v>30518400</v>
      </c>
      <c r="J288" s="274">
        <v>0</v>
      </c>
      <c r="K288" s="278">
        <v>6103680</v>
      </c>
    </row>
    <row r="289" spans="1:11" ht="15" customHeight="1" outlineLevel="2">
      <c r="A289" s="271" t="s">
        <v>242</v>
      </c>
      <c r="B289" s="272" t="s">
        <v>771</v>
      </c>
      <c r="C289" s="273" t="s">
        <v>772</v>
      </c>
      <c r="D289" s="272" t="s">
        <v>771</v>
      </c>
      <c r="E289" s="274">
        <v>0</v>
      </c>
      <c r="F289" s="274">
        <v>0</v>
      </c>
      <c r="G289" s="649">
        <v>108629402</v>
      </c>
      <c r="H289" s="649"/>
      <c r="I289" s="274">
        <v>179536951</v>
      </c>
      <c r="J289" s="274">
        <v>0</v>
      </c>
      <c r="K289" s="278">
        <v>70907549</v>
      </c>
    </row>
    <row r="290" spans="1:11" ht="15" customHeight="1" outlineLevel="2">
      <c r="A290" s="271" t="s">
        <v>242</v>
      </c>
      <c r="B290" s="272" t="s">
        <v>773</v>
      </c>
      <c r="C290" s="273" t="s">
        <v>774</v>
      </c>
      <c r="D290" s="272" t="s">
        <v>773</v>
      </c>
      <c r="E290" s="274">
        <v>0</v>
      </c>
      <c r="F290" s="274">
        <v>0</v>
      </c>
      <c r="G290" s="649">
        <v>48000000</v>
      </c>
      <c r="H290" s="649"/>
      <c r="I290" s="274">
        <v>60000000</v>
      </c>
      <c r="J290" s="274">
        <v>0</v>
      </c>
      <c r="K290" s="278">
        <v>12000000</v>
      </c>
    </row>
    <row r="291" spans="1:11" ht="15" customHeight="1" outlineLevel="2">
      <c r="A291" s="271" t="s">
        <v>242</v>
      </c>
      <c r="B291" s="272" t="s">
        <v>775</v>
      </c>
      <c r="C291" s="273" t="s">
        <v>776</v>
      </c>
      <c r="D291" s="272" t="s">
        <v>775</v>
      </c>
      <c r="E291" s="274">
        <v>0</v>
      </c>
      <c r="F291" s="274">
        <v>0</v>
      </c>
      <c r="G291" s="649">
        <v>48780389</v>
      </c>
      <c r="H291" s="649"/>
      <c r="I291" s="274">
        <v>60975486</v>
      </c>
      <c r="J291" s="274">
        <v>0</v>
      </c>
      <c r="K291" s="278">
        <v>12195097</v>
      </c>
    </row>
    <row r="292" spans="1:11" ht="15" customHeight="1" outlineLevel="2">
      <c r="A292" s="271" t="s">
        <v>242</v>
      </c>
      <c r="B292" s="272" t="s">
        <v>777</v>
      </c>
      <c r="C292" s="273" t="s">
        <v>778</v>
      </c>
      <c r="D292" s="272" t="s">
        <v>777</v>
      </c>
      <c r="E292" s="274">
        <v>0</v>
      </c>
      <c r="F292" s="274">
        <v>0</v>
      </c>
      <c r="G292" s="649">
        <v>140069954</v>
      </c>
      <c r="H292" s="649"/>
      <c r="I292" s="274">
        <v>343857918</v>
      </c>
      <c r="J292" s="274">
        <v>0</v>
      </c>
      <c r="K292" s="278">
        <v>203787964</v>
      </c>
    </row>
    <row r="293" spans="1:11" ht="15" customHeight="1" outlineLevel="2">
      <c r="A293" s="271" t="s">
        <v>242</v>
      </c>
      <c r="B293" s="272" t="s">
        <v>779</v>
      </c>
      <c r="C293" s="273" t="s">
        <v>780</v>
      </c>
      <c r="D293" s="272" t="s">
        <v>779</v>
      </c>
      <c r="E293" s="274">
        <v>0</v>
      </c>
      <c r="F293" s="274">
        <v>0</v>
      </c>
      <c r="G293" s="649">
        <v>133962000</v>
      </c>
      <c r="H293" s="649"/>
      <c r="I293" s="274">
        <v>342676136</v>
      </c>
      <c r="J293" s="274">
        <v>0</v>
      </c>
      <c r="K293" s="278">
        <v>208714136</v>
      </c>
    </row>
    <row r="294" spans="1:11" ht="15" customHeight="1" outlineLevel="2">
      <c r="A294" s="271" t="s">
        <v>242</v>
      </c>
      <c r="B294" s="272" t="s">
        <v>781</v>
      </c>
      <c r="C294" s="273" t="s">
        <v>782</v>
      </c>
      <c r="D294" s="272" t="s">
        <v>781</v>
      </c>
      <c r="E294" s="274">
        <v>0</v>
      </c>
      <c r="F294" s="274">
        <v>0</v>
      </c>
      <c r="G294" s="649">
        <v>90668732</v>
      </c>
      <c r="H294" s="649"/>
      <c r="I294" s="274">
        <v>171400455</v>
      </c>
      <c r="J294" s="274">
        <v>0</v>
      </c>
      <c r="K294" s="278">
        <v>80731723</v>
      </c>
    </row>
    <row r="295" spans="1:11" ht="15" customHeight="1" outlineLevel="2">
      <c r="A295" s="271" t="s">
        <v>242</v>
      </c>
      <c r="B295" s="272" t="s">
        <v>783</v>
      </c>
      <c r="C295" s="273" t="s">
        <v>784</v>
      </c>
      <c r="D295" s="272" t="s">
        <v>783</v>
      </c>
      <c r="E295" s="274">
        <v>0</v>
      </c>
      <c r="F295" s="274">
        <v>0</v>
      </c>
      <c r="G295" s="649">
        <v>22671898</v>
      </c>
      <c r="H295" s="649"/>
      <c r="I295" s="274">
        <v>84260352</v>
      </c>
      <c r="J295" s="274">
        <v>0</v>
      </c>
      <c r="K295" s="278">
        <v>61588454</v>
      </c>
    </row>
    <row r="296" spans="1:11" ht="15" customHeight="1" outlineLevel="2">
      <c r="A296" s="271" t="s">
        <v>242</v>
      </c>
      <c r="B296" s="272" t="s">
        <v>785</v>
      </c>
      <c r="C296" s="273" t="s">
        <v>786</v>
      </c>
      <c r="D296" s="272" t="s">
        <v>785</v>
      </c>
      <c r="E296" s="274">
        <v>0</v>
      </c>
      <c r="F296" s="274">
        <v>0</v>
      </c>
      <c r="G296" s="649">
        <v>0</v>
      </c>
      <c r="H296" s="649"/>
      <c r="I296" s="274">
        <v>12534500</v>
      </c>
      <c r="J296" s="274">
        <v>0</v>
      </c>
      <c r="K296" s="278">
        <v>12534500</v>
      </c>
    </row>
    <row r="297" spans="1:11" ht="15" customHeight="1" outlineLevel="1">
      <c r="A297" s="267"/>
      <c r="B297" s="268"/>
      <c r="C297" s="280" t="s">
        <v>787</v>
      </c>
      <c r="D297" s="268"/>
      <c r="E297" s="269">
        <f>SUBTOTAL(9,E298:E391)</f>
        <v>5597232522</v>
      </c>
      <c r="F297" s="269">
        <f>SUBTOTAL(9,F298:F391)</f>
        <v>0</v>
      </c>
      <c r="G297" s="654">
        <f>SUBTOTAL(9,G298:G391)</f>
        <v>18343465381</v>
      </c>
      <c r="H297" s="654"/>
      <c r="I297" s="269">
        <f>SUBTOTAL(9,I298:I391)</f>
        <v>19778079517</v>
      </c>
      <c r="J297" s="269">
        <f>SUBTOTAL(9,J298:J391)</f>
        <v>4162618386</v>
      </c>
      <c r="K297" s="277">
        <f>SUBTOTAL(9,K298:K391)</f>
        <v>0</v>
      </c>
    </row>
    <row r="298" spans="1:11" ht="15" customHeight="1" outlineLevel="2">
      <c r="A298" s="271" t="s">
        <v>788</v>
      </c>
      <c r="B298" s="272" t="s">
        <v>243</v>
      </c>
      <c r="C298" s="273" t="s">
        <v>244</v>
      </c>
      <c r="D298" s="272" t="s">
        <v>243</v>
      </c>
      <c r="E298" s="274">
        <v>0</v>
      </c>
      <c r="F298" s="274">
        <v>0</v>
      </c>
      <c r="G298" s="649">
        <v>65361714</v>
      </c>
      <c r="H298" s="649"/>
      <c r="I298" s="274">
        <v>65361714</v>
      </c>
      <c r="J298" s="274">
        <v>0</v>
      </c>
      <c r="K298" s="278">
        <v>0</v>
      </c>
    </row>
    <row r="299" spans="1:11" ht="15" customHeight="1" outlineLevel="2">
      <c r="A299" s="271" t="s">
        <v>788</v>
      </c>
      <c r="B299" s="272" t="s">
        <v>272</v>
      </c>
      <c r="C299" s="273" t="s">
        <v>273</v>
      </c>
      <c r="D299" s="272" t="s">
        <v>272</v>
      </c>
      <c r="E299" s="274">
        <v>0</v>
      </c>
      <c r="F299" s="274">
        <v>0</v>
      </c>
      <c r="G299" s="649">
        <v>73443656</v>
      </c>
      <c r="H299" s="649"/>
      <c r="I299" s="274">
        <v>73443656</v>
      </c>
      <c r="J299" s="274">
        <v>0</v>
      </c>
      <c r="K299" s="278">
        <v>0</v>
      </c>
    </row>
    <row r="300" spans="1:11" ht="15" customHeight="1" outlineLevel="2">
      <c r="A300" s="271" t="s">
        <v>788</v>
      </c>
      <c r="B300" s="272" t="s">
        <v>275</v>
      </c>
      <c r="C300" s="273" t="s">
        <v>276</v>
      </c>
      <c r="D300" s="272" t="s">
        <v>275</v>
      </c>
      <c r="E300" s="274">
        <v>0</v>
      </c>
      <c r="F300" s="274">
        <v>0</v>
      </c>
      <c r="G300" s="649">
        <v>25960000</v>
      </c>
      <c r="H300" s="649"/>
      <c r="I300" s="274">
        <v>25960000</v>
      </c>
      <c r="J300" s="274">
        <v>0</v>
      </c>
      <c r="K300" s="278">
        <v>0</v>
      </c>
    </row>
    <row r="301" spans="1:11" ht="15" customHeight="1" outlineLevel="2">
      <c r="A301" s="271" t="s">
        <v>788</v>
      </c>
      <c r="B301" s="272" t="s">
        <v>294</v>
      </c>
      <c r="C301" s="273" t="s">
        <v>295</v>
      </c>
      <c r="D301" s="272" t="s">
        <v>294</v>
      </c>
      <c r="E301" s="274">
        <v>0</v>
      </c>
      <c r="F301" s="274">
        <v>0</v>
      </c>
      <c r="G301" s="649">
        <v>60030000</v>
      </c>
      <c r="H301" s="649"/>
      <c r="I301" s="274">
        <v>60030000</v>
      </c>
      <c r="J301" s="274">
        <v>0</v>
      </c>
      <c r="K301" s="278">
        <v>0</v>
      </c>
    </row>
    <row r="302" spans="1:11" ht="15" customHeight="1" outlineLevel="2">
      <c r="A302" s="271" t="s">
        <v>788</v>
      </c>
      <c r="B302" s="272" t="s">
        <v>305</v>
      </c>
      <c r="C302" s="273" t="s">
        <v>306</v>
      </c>
      <c r="D302" s="272" t="s">
        <v>305</v>
      </c>
      <c r="E302" s="274">
        <v>0</v>
      </c>
      <c r="F302" s="274">
        <v>0</v>
      </c>
      <c r="G302" s="649">
        <v>158466000</v>
      </c>
      <c r="H302" s="649"/>
      <c r="I302" s="274">
        <v>158466000</v>
      </c>
      <c r="J302" s="274">
        <v>0</v>
      </c>
      <c r="K302" s="278">
        <v>0</v>
      </c>
    </row>
    <row r="303" spans="1:11" ht="15" customHeight="1" outlineLevel="2">
      <c r="A303" s="271" t="s">
        <v>788</v>
      </c>
      <c r="B303" s="272" t="s">
        <v>789</v>
      </c>
      <c r="C303" s="273" t="s">
        <v>790</v>
      </c>
      <c r="D303" s="272" t="s">
        <v>789</v>
      </c>
      <c r="E303" s="274">
        <v>0</v>
      </c>
      <c r="F303" s="274">
        <v>0</v>
      </c>
      <c r="G303" s="649">
        <v>0</v>
      </c>
      <c r="H303" s="649"/>
      <c r="I303" s="274">
        <v>0</v>
      </c>
      <c r="J303" s="274">
        <v>0</v>
      </c>
      <c r="K303" s="278">
        <v>0</v>
      </c>
    </row>
    <row r="304" spans="1:11" ht="15" customHeight="1" outlineLevel="2">
      <c r="A304" s="271" t="s">
        <v>788</v>
      </c>
      <c r="B304" s="272" t="s">
        <v>791</v>
      </c>
      <c r="C304" s="273" t="s">
        <v>792</v>
      </c>
      <c r="D304" s="272" t="s">
        <v>791</v>
      </c>
      <c r="E304" s="274">
        <v>0</v>
      </c>
      <c r="F304" s="274">
        <v>0</v>
      </c>
      <c r="G304" s="649">
        <v>57040500</v>
      </c>
      <c r="H304" s="649"/>
      <c r="I304" s="274">
        <v>0</v>
      </c>
      <c r="J304" s="274">
        <v>57040500</v>
      </c>
      <c r="K304" s="278">
        <v>0</v>
      </c>
    </row>
    <row r="305" spans="1:11" ht="15" customHeight="1" outlineLevel="2">
      <c r="A305" s="271" t="s">
        <v>788</v>
      </c>
      <c r="B305" s="272" t="s">
        <v>310</v>
      </c>
      <c r="C305" s="273" t="s">
        <v>311</v>
      </c>
      <c r="D305" s="272" t="s">
        <v>310</v>
      </c>
      <c r="E305" s="274">
        <v>0</v>
      </c>
      <c r="F305" s="274">
        <v>0</v>
      </c>
      <c r="G305" s="649">
        <v>70845880</v>
      </c>
      <c r="H305" s="649"/>
      <c r="I305" s="274">
        <v>70845880</v>
      </c>
      <c r="J305" s="274">
        <v>0</v>
      </c>
      <c r="K305" s="278">
        <v>0</v>
      </c>
    </row>
    <row r="306" spans="1:11" ht="15" customHeight="1" outlineLevel="2">
      <c r="A306" s="271" t="s">
        <v>788</v>
      </c>
      <c r="B306" s="272" t="s">
        <v>318</v>
      </c>
      <c r="C306" s="273" t="s">
        <v>319</v>
      </c>
      <c r="D306" s="272" t="s">
        <v>318</v>
      </c>
      <c r="E306" s="274">
        <v>0</v>
      </c>
      <c r="F306" s="274">
        <v>0</v>
      </c>
      <c r="G306" s="649">
        <v>20000000</v>
      </c>
      <c r="H306" s="649"/>
      <c r="I306" s="274">
        <v>20000000</v>
      </c>
      <c r="J306" s="274">
        <v>0</v>
      </c>
      <c r="K306" s="278">
        <v>0</v>
      </c>
    </row>
    <row r="307" spans="1:11" ht="15" customHeight="1" outlineLevel="2">
      <c r="A307" s="271" t="s">
        <v>788</v>
      </c>
      <c r="B307" s="272" t="s">
        <v>322</v>
      </c>
      <c r="C307" s="273" t="s">
        <v>323</v>
      </c>
      <c r="D307" s="272" t="s">
        <v>322</v>
      </c>
      <c r="E307" s="274">
        <v>0</v>
      </c>
      <c r="F307" s="274">
        <v>0</v>
      </c>
      <c r="G307" s="649">
        <v>0</v>
      </c>
      <c r="H307" s="649"/>
      <c r="I307" s="274">
        <v>0</v>
      </c>
      <c r="J307" s="274">
        <v>0</v>
      </c>
      <c r="K307" s="278">
        <v>0</v>
      </c>
    </row>
    <row r="308" spans="1:11" ht="15" customHeight="1" outlineLevel="2">
      <c r="A308" s="271" t="s">
        <v>788</v>
      </c>
      <c r="B308" s="272" t="s">
        <v>326</v>
      </c>
      <c r="C308" s="273" t="s">
        <v>327</v>
      </c>
      <c r="D308" s="272" t="s">
        <v>326</v>
      </c>
      <c r="E308" s="274">
        <v>0</v>
      </c>
      <c r="F308" s="274">
        <v>0</v>
      </c>
      <c r="G308" s="649">
        <v>2750000</v>
      </c>
      <c r="H308" s="649"/>
      <c r="I308" s="274">
        <v>2750000</v>
      </c>
      <c r="J308" s="274">
        <v>0</v>
      </c>
      <c r="K308" s="278">
        <v>0</v>
      </c>
    </row>
    <row r="309" spans="1:11" ht="15" customHeight="1" outlineLevel="2">
      <c r="A309" s="271" t="s">
        <v>788</v>
      </c>
      <c r="B309" s="272" t="s">
        <v>328</v>
      </c>
      <c r="C309" s="273" t="s">
        <v>329</v>
      </c>
      <c r="D309" s="272" t="s">
        <v>328</v>
      </c>
      <c r="E309" s="274">
        <v>0</v>
      </c>
      <c r="F309" s="274">
        <v>0</v>
      </c>
      <c r="G309" s="649">
        <v>0</v>
      </c>
      <c r="H309" s="649"/>
      <c r="I309" s="274">
        <v>0</v>
      </c>
      <c r="J309" s="274">
        <v>0</v>
      </c>
      <c r="K309" s="278">
        <v>0</v>
      </c>
    </row>
    <row r="310" spans="1:11" ht="15" customHeight="1" outlineLevel="2">
      <c r="A310" s="271" t="s">
        <v>788</v>
      </c>
      <c r="B310" s="272" t="s">
        <v>330</v>
      </c>
      <c r="C310" s="273" t="s">
        <v>331</v>
      </c>
      <c r="D310" s="272" t="s">
        <v>330</v>
      </c>
      <c r="E310" s="274">
        <v>0</v>
      </c>
      <c r="F310" s="274">
        <v>0</v>
      </c>
      <c r="G310" s="649">
        <v>5775000</v>
      </c>
      <c r="H310" s="649"/>
      <c r="I310" s="274">
        <v>5775000</v>
      </c>
      <c r="J310" s="274">
        <v>0</v>
      </c>
      <c r="K310" s="278">
        <v>0</v>
      </c>
    </row>
    <row r="311" spans="1:11" ht="15" customHeight="1" outlineLevel="2">
      <c r="A311" s="271" t="s">
        <v>788</v>
      </c>
      <c r="B311" s="272" t="s">
        <v>332</v>
      </c>
      <c r="C311" s="273" t="s">
        <v>333</v>
      </c>
      <c r="D311" s="272" t="s">
        <v>332</v>
      </c>
      <c r="E311" s="274">
        <v>0</v>
      </c>
      <c r="F311" s="274">
        <v>0</v>
      </c>
      <c r="G311" s="649">
        <v>0</v>
      </c>
      <c r="H311" s="649"/>
      <c r="I311" s="274">
        <v>0</v>
      </c>
      <c r="J311" s="274">
        <v>0</v>
      </c>
      <c r="K311" s="278">
        <v>0</v>
      </c>
    </row>
    <row r="312" spans="1:11" ht="15" customHeight="1" outlineLevel="2">
      <c r="A312" s="271" t="s">
        <v>788</v>
      </c>
      <c r="B312" s="272" t="s">
        <v>334</v>
      </c>
      <c r="C312" s="273" t="s">
        <v>335</v>
      </c>
      <c r="D312" s="272" t="s">
        <v>334</v>
      </c>
      <c r="E312" s="274">
        <v>0</v>
      </c>
      <c r="F312" s="274">
        <v>0</v>
      </c>
      <c r="G312" s="649">
        <v>40416310</v>
      </c>
      <c r="H312" s="649"/>
      <c r="I312" s="274">
        <v>40416310</v>
      </c>
      <c r="J312" s="274">
        <v>0</v>
      </c>
      <c r="K312" s="278">
        <v>0</v>
      </c>
    </row>
    <row r="313" spans="1:11" ht="15" customHeight="1" outlineLevel="2">
      <c r="A313" s="271" t="s">
        <v>788</v>
      </c>
      <c r="B313" s="272" t="s">
        <v>336</v>
      </c>
      <c r="C313" s="273" t="s">
        <v>337</v>
      </c>
      <c r="D313" s="272" t="s">
        <v>336</v>
      </c>
      <c r="E313" s="274">
        <v>0</v>
      </c>
      <c r="F313" s="274">
        <v>0</v>
      </c>
      <c r="G313" s="649">
        <v>0</v>
      </c>
      <c r="H313" s="649"/>
      <c r="I313" s="274">
        <v>0</v>
      </c>
      <c r="J313" s="274">
        <v>0</v>
      </c>
      <c r="K313" s="278">
        <v>0</v>
      </c>
    </row>
    <row r="314" spans="1:11" ht="15" customHeight="1" outlineLevel="2">
      <c r="A314" s="271" t="s">
        <v>788</v>
      </c>
      <c r="B314" s="272" t="s">
        <v>343</v>
      </c>
      <c r="C314" s="273" t="s">
        <v>344</v>
      </c>
      <c r="D314" s="272" t="s">
        <v>343</v>
      </c>
      <c r="E314" s="274">
        <v>0</v>
      </c>
      <c r="F314" s="274">
        <v>0</v>
      </c>
      <c r="G314" s="649">
        <v>15750000</v>
      </c>
      <c r="H314" s="649"/>
      <c r="I314" s="274">
        <v>15750000</v>
      </c>
      <c r="J314" s="274">
        <v>0</v>
      </c>
      <c r="K314" s="278">
        <v>0</v>
      </c>
    </row>
    <row r="315" spans="1:11" ht="15" customHeight="1" outlineLevel="2">
      <c r="A315" s="271" t="s">
        <v>788</v>
      </c>
      <c r="B315" s="272" t="s">
        <v>345</v>
      </c>
      <c r="C315" s="273" t="s">
        <v>346</v>
      </c>
      <c r="D315" s="272" t="s">
        <v>345</v>
      </c>
      <c r="E315" s="274">
        <v>0</v>
      </c>
      <c r="F315" s="274">
        <v>0</v>
      </c>
      <c r="G315" s="649">
        <v>3844719</v>
      </c>
      <c r="H315" s="649"/>
      <c r="I315" s="274">
        <v>3844719</v>
      </c>
      <c r="J315" s="274">
        <v>0</v>
      </c>
      <c r="K315" s="278">
        <v>0</v>
      </c>
    </row>
    <row r="316" spans="1:11" ht="15" customHeight="1" outlineLevel="2">
      <c r="A316" s="271" t="s">
        <v>788</v>
      </c>
      <c r="B316" s="272" t="s">
        <v>349</v>
      </c>
      <c r="C316" s="273" t="s">
        <v>350</v>
      </c>
      <c r="D316" s="272" t="s">
        <v>349</v>
      </c>
      <c r="E316" s="274">
        <v>0</v>
      </c>
      <c r="F316" s="274">
        <v>0</v>
      </c>
      <c r="G316" s="649">
        <v>0</v>
      </c>
      <c r="H316" s="649"/>
      <c r="I316" s="274">
        <v>0</v>
      </c>
      <c r="J316" s="274">
        <v>0</v>
      </c>
      <c r="K316" s="278">
        <v>0</v>
      </c>
    </row>
    <row r="317" spans="1:11" ht="15" customHeight="1" outlineLevel="2">
      <c r="A317" s="271" t="s">
        <v>788</v>
      </c>
      <c r="B317" s="272" t="s">
        <v>351</v>
      </c>
      <c r="C317" s="273" t="s">
        <v>352</v>
      </c>
      <c r="D317" s="272" t="s">
        <v>351</v>
      </c>
      <c r="E317" s="274">
        <v>0</v>
      </c>
      <c r="F317" s="274">
        <v>0</v>
      </c>
      <c r="G317" s="649">
        <v>16800000</v>
      </c>
      <c r="H317" s="649"/>
      <c r="I317" s="274">
        <v>16800000</v>
      </c>
      <c r="J317" s="274">
        <v>0</v>
      </c>
      <c r="K317" s="278">
        <v>0</v>
      </c>
    </row>
    <row r="318" spans="1:11" ht="15" customHeight="1" outlineLevel="2">
      <c r="A318" s="271" t="s">
        <v>788</v>
      </c>
      <c r="B318" s="272" t="s">
        <v>357</v>
      </c>
      <c r="C318" s="273" t="s">
        <v>358</v>
      </c>
      <c r="D318" s="272" t="s">
        <v>357</v>
      </c>
      <c r="E318" s="274">
        <v>0</v>
      </c>
      <c r="F318" s="274">
        <v>0</v>
      </c>
      <c r="G318" s="649">
        <v>66550000</v>
      </c>
      <c r="H318" s="649"/>
      <c r="I318" s="274">
        <v>66550000</v>
      </c>
      <c r="J318" s="274">
        <v>0</v>
      </c>
      <c r="K318" s="278">
        <v>0</v>
      </c>
    </row>
    <row r="319" spans="1:11" ht="15" customHeight="1" outlineLevel="2">
      <c r="A319" s="271" t="s">
        <v>788</v>
      </c>
      <c r="B319" s="272" t="s">
        <v>793</v>
      </c>
      <c r="C319" s="273" t="s">
        <v>794</v>
      </c>
      <c r="D319" s="272" t="s">
        <v>793</v>
      </c>
      <c r="E319" s="274">
        <v>0</v>
      </c>
      <c r="F319" s="274">
        <v>0</v>
      </c>
      <c r="G319" s="649">
        <v>0</v>
      </c>
      <c r="H319" s="649"/>
      <c r="I319" s="274">
        <v>0</v>
      </c>
      <c r="J319" s="274">
        <v>0</v>
      </c>
      <c r="K319" s="278">
        <v>0</v>
      </c>
    </row>
    <row r="320" spans="1:11" ht="15" customHeight="1" outlineLevel="2">
      <c r="A320" s="271" t="s">
        <v>788</v>
      </c>
      <c r="B320" s="272" t="s">
        <v>795</v>
      </c>
      <c r="C320" s="273" t="s">
        <v>796</v>
      </c>
      <c r="D320" s="272" t="s">
        <v>795</v>
      </c>
      <c r="E320" s="274">
        <v>0</v>
      </c>
      <c r="F320" s="274">
        <v>0</v>
      </c>
      <c r="G320" s="649">
        <v>0</v>
      </c>
      <c r="H320" s="649"/>
      <c r="I320" s="274">
        <v>0</v>
      </c>
      <c r="J320" s="274">
        <v>0</v>
      </c>
      <c r="K320" s="278">
        <v>0</v>
      </c>
    </row>
    <row r="321" spans="1:11" ht="15" customHeight="1" outlineLevel="2">
      <c r="A321" s="271" t="s">
        <v>788</v>
      </c>
      <c r="B321" s="272" t="s">
        <v>384</v>
      </c>
      <c r="C321" s="273" t="s">
        <v>385</v>
      </c>
      <c r="D321" s="272" t="s">
        <v>384</v>
      </c>
      <c r="E321" s="274">
        <v>0</v>
      </c>
      <c r="F321" s="274">
        <v>0</v>
      </c>
      <c r="G321" s="649">
        <v>13711500</v>
      </c>
      <c r="H321" s="649"/>
      <c r="I321" s="274">
        <v>13711500</v>
      </c>
      <c r="J321" s="274">
        <v>0</v>
      </c>
      <c r="K321" s="278">
        <v>0</v>
      </c>
    </row>
    <row r="322" spans="1:11" ht="15" customHeight="1" outlineLevel="2">
      <c r="A322" s="271" t="s">
        <v>788</v>
      </c>
      <c r="B322" s="272" t="s">
        <v>388</v>
      </c>
      <c r="C322" s="273" t="s">
        <v>389</v>
      </c>
      <c r="D322" s="272" t="s">
        <v>388</v>
      </c>
      <c r="E322" s="274">
        <v>0</v>
      </c>
      <c r="F322" s="274">
        <v>0</v>
      </c>
      <c r="G322" s="649">
        <v>140214982</v>
      </c>
      <c r="H322" s="649"/>
      <c r="I322" s="274">
        <v>140214982</v>
      </c>
      <c r="J322" s="274">
        <v>0</v>
      </c>
      <c r="K322" s="278">
        <v>0</v>
      </c>
    </row>
    <row r="323" spans="1:11" ht="15" customHeight="1" outlineLevel="2">
      <c r="A323" s="271" t="s">
        <v>788</v>
      </c>
      <c r="B323" s="272" t="s">
        <v>797</v>
      </c>
      <c r="C323" s="273" t="s">
        <v>798</v>
      </c>
      <c r="D323" s="272" t="s">
        <v>797</v>
      </c>
      <c r="E323" s="274">
        <v>60000000</v>
      </c>
      <c r="F323" s="274">
        <v>0</v>
      </c>
      <c r="G323" s="649">
        <v>0</v>
      </c>
      <c r="H323" s="649"/>
      <c r="I323" s="274">
        <v>0</v>
      </c>
      <c r="J323" s="274">
        <v>60000000</v>
      </c>
      <c r="K323" s="278">
        <v>0</v>
      </c>
    </row>
    <row r="324" spans="1:11" ht="15" customHeight="1" outlineLevel="2">
      <c r="A324" s="271" t="s">
        <v>788</v>
      </c>
      <c r="B324" s="272" t="s">
        <v>394</v>
      </c>
      <c r="C324" s="273" t="s">
        <v>395</v>
      </c>
      <c r="D324" s="272" t="s">
        <v>394</v>
      </c>
      <c r="E324" s="274">
        <v>0</v>
      </c>
      <c r="F324" s="274">
        <v>0</v>
      </c>
      <c r="G324" s="649">
        <v>218290575</v>
      </c>
      <c r="H324" s="649"/>
      <c r="I324" s="274">
        <v>218290575</v>
      </c>
      <c r="J324" s="274">
        <v>0</v>
      </c>
      <c r="K324" s="278">
        <v>0</v>
      </c>
    </row>
    <row r="325" spans="1:11" ht="15" customHeight="1" outlineLevel="2">
      <c r="A325" s="271" t="s">
        <v>788</v>
      </c>
      <c r="B325" s="272" t="s">
        <v>396</v>
      </c>
      <c r="C325" s="273" t="s">
        <v>397</v>
      </c>
      <c r="D325" s="272" t="s">
        <v>396</v>
      </c>
      <c r="E325" s="274">
        <v>0</v>
      </c>
      <c r="F325" s="274">
        <v>0</v>
      </c>
      <c r="G325" s="649">
        <v>8353400</v>
      </c>
      <c r="H325" s="649"/>
      <c r="I325" s="274">
        <v>8353400</v>
      </c>
      <c r="J325" s="274">
        <v>0</v>
      </c>
      <c r="K325" s="278">
        <v>0</v>
      </c>
    </row>
    <row r="326" spans="1:11" ht="15" customHeight="1" outlineLevel="2">
      <c r="A326" s="271" t="s">
        <v>788</v>
      </c>
      <c r="B326" s="272" t="s">
        <v>398</v>
      </c>
      <c r="C326" s="273" t="s">
        <v>399</v>
      </c>
      <c r="D326" s="272" t="s">
        <v>398</v>
      </c>
      <c r="E326" s="274">
        <v>0</v>
      </c>
      <c r="F326" s="274">
        <v>0</v>
      </c>
      <c r="G326" s="649">
        <v>19000000</v>
      </c>
      <c r="H326" s="649"/>
      <c r="I326" s="274">
        <v>0</v>
      </c>
      <c r="J326" s="274">
        <v>19000000</v>
      </c>
      <c r="K326" s="278">
        <v>0</v>
      </c>
    </row>
    <row r="327" spans="1:11" ht="15" customHeight="1" outlineLevel="2">
      <c r="A327" s="271" t="s">
        <v>788</v>
      </c>
      <c r="B327" s="272" t="s">
        <v>409</v>
      </c>
      <c r="C327" s="273" t="s">
        <v>410</v>
      </c>
      <c r="D327" s="272" t="s">
        <v>409</v>
      </c>
      <c r="E327" s="274">
        <v>68337500</v>
      </c>
      <c r="F327" s="274">
        <v>0</v>
      </c>
      <c r="G327" s="649">
        <v>0</v>
      </c>
      <c r="H327" s="649"/>
      <c r="I327" s="274">
        <v>68337500</v>
      </c>
      <c r="J327" s="274">
        <v>0</v>
      </c>
      <c r="K327" s="278">
        <v>0</v>
      </c>
    </row>
    <row r="328" spans="1:11" ht="15" customHeight="1" outlineLevel="2">
      <c r="A328" s="271" t="s">
        <v>788</v>
      </c>
      <c r="B328" s="272" t="s">
        <v>415</v>
      </c>
      <c r="C328" s="273" t="s">
        <v>416</v>
      </c>
      <c r="D328" s="272" t="s">
        <v>415</v>
      </c>
      <c r="E328" s="274">
        <v>323255850</v>
      </c>
      <c r="F328" s="274">
        <v>0</v>
      </c>
      <c r="G328" s="649">
        <v>0</v>
      </c>
      <c r="H328" s="649"/>
      <c r="I328" s="274">
        <v>323255850</v>
      </c>
      <c r="J328" s="274">
        <v>0</v>
      </c>
      <c r="K328" s="278">
        <v>0</v>
      </c>
    </row>
    <row r="329" spans="1:11" ht="15" customHeight="1" outlineLevel="2">
      <c r="A329" s="271" t="s">
        <v>788</v>
      </c>
      <c r="B329" s="272" t="s">
        <v>421</v>
      </c>
      <c r="C329" s="273" t="s">
        <v>422</v>
      </c>
      <c r="D329" s="272" t="s">
        <v>421</v>
      </c>
      <c r="E329" s="274">
        <v>0</v>
      </c>
      <c r="F329" s="274">
        <v>0</v>
      </c>
      <c r="G329" s="649">
        <v>20000000</v>
      </c>
      <c r="H329" s="649"/>
      <c r="I329" s="274">
        <v>20000000</v>
      </c>
      <c r="J329" s="274">
        <v>0</v>
      </c>
      <c r="K329" s="278">
        <v>0</v>
      </c>
    </row>
    <row r="330" spans="1:11" ht="15" customHeight="1" outlineLevel="2">
      <c r="A330" s="271" t="s">
        <v>788</v>
      </c>
      <c r="B330" s="272" t="s">
        <v>427</v>
      </c>
      <c r="C330" s="273" t="s">
        <v>428</v>
      </c>
      <c r="D330" s="272" t="s">
        <v>427</v>
      </c>
      <c r="E330" s="274">
        <v>0</v>
      </c>
      <c r="F330" s="274">
        <v>0</v>
      </c>
      <c r="G330" s="649">
        <v>55870000</v>
      </c>
      <c r="H330" s="649"/>
      <c r="I330" s="274">
        <v>55870000</v>
      </c>
      <c r="J330" s="274">
        <v>0</v>
      </c>
      <c r="K330" s="278">
        <v>0</v>
      </c>
    </row>
    <row r="331" spans="1:11" ht="15" customHeight="1" outlineLevel="2">
      <c r="A331" s="271" t="s">
        <v>788</v>
      </c>
      <c r="B331" s="272" t="s">
        <v>429</v>
      </c>
      <c r="C331" s="273" t="s">
        <v>430</v>
      </c>
      <c r="D331" s="272" t="s">
        <v>429</v>
      </c>
      <c r="E331" s="274">
        <v>0</v>
      </c>
      <c r="F331" s="274">
        <v>0</v>
      </c>
      <c r="G331" s="649">
        <v>47000000</v>
      </c>
      <c r="H331" s="649"/>
      <c r="I331" s="274">
        <v>47000000</v>
      </c>
      <c r="J331" s="274">
        <v>0</v>
      </c>
      <c r="K331" s="278">
        <v>0</v>
      </c>
    </row>
    <row r="332" spans="1:11" ht="15" customHeight="1" outlineLevel="2">
      <c r="A332" s="271" t="s">
        <v>788</v>
      </c>
      <c r="B332" s="272" t="s">
        <v>435</v>
      </c>
      <c r="C332" s="273" t="s">
        <v>436</v>
      </c>
      <c r="D332" s="272" t="s">
        <v>435</v>
      </c>
      <c r="E332" s="274">
        <v>0</v>
      </c>
      <c r="F332" s="274">
        <v>0</v>
      </c>
      <c r="G332" s="649">
        <v>13000000</v>
      </c>
      <c r="H332" s="649"/>
      <c r="I332" s="274">
        <v>13000000</v>
      </c>
      <c r="J332" s="274">
        <v>0</v>
      </c>
      <c r="K332" s="278">
        <v>0</v>
      </c>
    </row>
    <row r="333" spans="1:11" ht="15" customHeight="1" outlineLevel="2">
      <c r="A333" s="271" t="s">
        <v>788</v>
      </c>
      <c r="B333" s="272" t="s">
        <v>441</v>
      </c>
      <c r="C333" s="273" t="s">
        <v>442</v>
      </c>
      <c r="D333" s="272" t="s">
        <v>441</v>
      </c>
      <c r="E333" s="274">
        <v>0</v>
      </c>
      <c r="F333" s="274">
        <v>0</v>
      </c>
      <c r="G333" s="649">
        <v>4400000</v>
      </c>
      <c r="H333" s="649"/>
      <c r="I333" s="274">
        <v>4400000</v>
      </c>
      <c r="J333" s="274">
        <v>0</v>
      </c>
      <c r="K333" s="278">
        <v>0</v>
      </c>
    </row>
    <row r="334" spans="1:11" ht="15" customHeight="1" outlineLevel="2">
      <c r="A334" s="271" t="s">
        <v>788</v>
      </c>
      <c r="B334" s="272" t="s">
        <v>445</v>
      </c>
      <c r="C334" s="273" t="s">
        <v>446</v>
      </c>
      <c r="D334" s="272" t="s">
        <v>445</v>
      </c>
      <c r="E334" s="274">
        <v>0</v>
      </c>
      <c r="F334" s="274">
        <v>0</v>
      </c>
      <c r="G334" s="649">
        <v>17958662</v>
      </c>
      <c r="H334" s="649"/>
      <c r="I334" s="274">
        <v>17958662</v>
      </c>
      <c r="J334" s="274">
        <v>0</v>
      </c>
      <c r="K334" s="278">
        <v>0</v>
      </c>
    </row>
    <row r="335" spans="1:11" ht="15" customHeight="1" outlineLevel="2">
      <c r="A335" s="271" t="s">
        <v>788</v>
      </c>
      <c r="B335" s="272" t="s">
        <v>799</v>
      </c>
      <c r="C335" s="451" t="s">
        <v>800</v>
      </c>
      <c r="D335" s="272" t="s">
        <v>799</v>
      </c>
      <c r="E335" s="274">
        <v>0</v>
      </c>
      <c r="F335" s="274">
        <v>0</v>
      </c>
      <c r="G335" s="649">
        <v>16661272</v>
      </c>
      <c r="H335" s="649"/>
      <c r="I335" s="274">
        <v>0</v>
      </c>
      <c r="J335" s="274">
        <v>16661272</v>
      </c>
      <c r="K335" s="278">
        <v>0</v>
      </c>
    </row>
    <row r="336" spans="1:11" ht="15" customHeight="1" outlineLevel="2">
      <c r="A336" s="271" t="s">
        <v>788</v>
      </c>
      <c r="B336" s="272" t="s">
        <v>450</v>
      </c>
      <c r="C336" s="273" t="s">
        <v>451</v>
      </c>
      <c r="D336" s="272" t="s">
        <v>450</v>
      </c>
      <c r="E336" s="274">
        <v>0</v>
      </c>
      <c r="F336" s="274">
        <v>0</v>
      </c>
      <c r="G336" s="649">
        <v>30000000</v>
      </c>
      <c r="H336" s="649"/>
      <c r="I336" s="274">
        <v>30000000</v>
      </c>
      <c r="J336" s="274">
        <v>0</v>
      </c>
      <c r="K336" s="278">
        <v>0</v>
      </c>
    </row>
    <row r="337" spans="1:11" ht="15" customHeight="1" outlineLevel="2">
      <c r="A337" s="271" t="s">
        <v>788</v>
      </c>
      <c r="B337" s="272" t="s">
        <v>456</v>
      </c>
      <c r="C337" s="273" t="s">
        <v>457</v>
      </c>
      <c r="D337" s="272" t="s">
        <v>456</v>
      </c>
      <c r="E337" s="274">
        <v>0</v>
      </c>
      <c r="F337" s="274">
        <v>0</v>
      </c>
      <c r="G337" s="649">
        <v>3217611673</v>
      </c>
      <c r="H337" s="649"/>
      <c r="I337" s="274">
        <v>3104925348</v>
      </c>
      <c r="J337" s="274">
        <v>112686325</v>
      </c>
      <c r="K337" s="278">
        <v>0</v>
      </c>
    </row>
    <row r="338" spans="1:11" ht="15" customHeight="1" outlineLevel="2">
      <c r="A338" s="271" t="s">
        <v>788</v>
      </c>
      <c r="B338" s="272" t="s">
        <v>458</v>
      </c>
      <c r="C338" s="273" t="s">
        <v>801</v>
      </c>
      <c r="D338" s="272" t="s">
        <v>458</v>
      </c>
      <c r="E338" s="274">
        <v>0</v>
      </c>
      <c r="F338" s="274">
        <v>0</v>
      </c>
      <c r="G338" s="649">
        <v>1166933845</v>
      </c>
      <c r="H338" s="649"/>
      <c r="I338" s="274">
        <v>1166933845</v>
      </c>
      <c r="J338" s="274">
        <v>0</v>
      </c>
      <c r="K338" s="278">
        <v>0</v>
      </c>
    </row>
    <row r="339" spans="1:11" ht="15" customHeight="1" outlineLevel="2">
      <c r="A339" s="271" t="s">
        <v>788</v>
      </c>
      <c r="B339" s="272" t="s">
        <v>470</v>
      </c>
      <c r="C339" s="273" t="s">
        <v>471</v>
      </c>
      <c r="D339" s="272" t="s">
        <v>470</v>
      </c>
      <c r="E339" s="274">
        <v>0</v>
      </c>
      <c r="F339" s="274">
        <v>0</v>
      </c>
      <c r="G339" s="649">
        <v>1356456392</v>
      </c>
      <c r="H339" s="649"/>
      <c r="I339" s="274">
        <v>679401769</v>
      </c>
      <c r="J339" s="274">
        <v>677054623</v>
      </c>
      <c r="K339" s="278">
        <v>0</v>
      </c>
    </row>
    <row r="340" spans="1:11" ht="15" customHeight="1" outlineLevel="2">
      <c r="A340" s="271" t="s">
        <v>788</v>
      </c>
      <c r="B340" s="272" t="s">
        <v>475</v>
      </c>
      <c r="C340" s="273" t="s">
        <v>476</v>
      </c>
      <c r="D340" s="272" t="s">
        <v>475</v>
      </c>
      <c r="E340" s="274">
        <v>0</v>
      </c>
      <c r="F340" s="274">
        <v>0</v>
      </c>
      <c r="G340" s="649">
        <v>68182000</v>
      </c>
      <c r="H340" s="649"/>
      <c r="I340" s="274">
        <v>68182000</v>
      </c>
      <c r="J340" s="274">
        <v>0</v>
      </c>
      <c r="K340" s="278">
        <v>0</v>
      </c>
    </row>
    <row r="341" spans="1:11" ht="15" customHeight="1" outlineLevel="2">
      <c r="A341" s="271" t="s">
        <v>788</v>
      </c>
      <c r="B341" s="272" t="s">
        <v>802</v>
      </c>
      <c r="C341" s="273" t="s">
        <v>803</v>
      </c>
      <c r="D341" s="272" t="s">
        <v>802</v>
      </c>
      <c r="E341" s="274">
        <v>0</v>
      </c>
      <c r="F341" s="274">
        <v>0</v>
      </c>
      <c r="G341" s="649">
        <v>0</v>
      </c>
      <c r="H341" s="649"/>
      <c r="I341" s="274">
        <v>0</v>
      </c>
      <c r="J341" s="274">
        <v>0</v>
      </c>
      <c r="K341" s="278">
        <v>0</v>
      </c>
    </row>
    <row r="342" spans="1:11" ht="15" customHeight="1" outlineLevel="2">
      <c r="A342" s="271" t="s">
        <v>788</v>
      </c>
      <c r="B342" s="272" t="s">
        <v>490</v>
      </c>
      <c r="C342" s="273" t="s">
        <v>491</v>
      </c>
      <c r="D342" s="272" t="s">
        <v>490</v>
      </c>
      <c r="E342" s="274">
        <v>0</v>
      </c>
      <c r="F342" s="274">
        <v>0</v>
      </c>
      <c r="G342" s="649">
        <v>0</v>
      </c>
      <c r="H342" s="649"/>
      <c r="I342" s="274">
        <v>0</v>
      </c>
      <c r="J342" s="274">
        <v>0</v>
      </c>
      <c r="K342" s="278">
        <v>0</v>
      </c>
    </row>
    <row r="343" spans="1:11" ht="15" customHeight="1" outlineLevel="2">
      <c r="A343" s="271" t="s">
        <v>788</v>
      </c>
      <c r="B343" s="272" t="s">
        <v>804</v>
      </c>
      <c r="C343" s="273" t="s">
        <v>805</v>
      </c>
      <c r="D343" s="272" t="s">
        <v>804</v>
      </c>
      <c r="E343" s="274">
        <v>0</v>
      </c>
      <c r="F343" s="274">
        <v>0</v>
      </c>
      <c r="G343" s="649">
        <v>0</v>
      </c>
      <c r="H343" s="649"/>
      <c r="I343" s="274">
        <v>0</v>
      </c>
      <c r="J343" s="274">
        <v>0</v>
      </c>
      <c r="K343" s="278">
        <v>0</v>
      </c>
    </row>
    <row r="344" spans="1:11" ht="15" customHeight="1" outlineLevel="2">
      <c r="A344" s="271" t="s">
        <v>788</v>
      </c>
      <c r="B344" s="272" t="s">
        <v>492</v>
      </c>
      <c r="C344" s="273" t="s">
        <v>493</v>
      </c>
      <c r="D344" s="272" t="s">
        <v>492</v>
      </c>
      <c r="E344" s="274">
        <v>0</v>
      </c>
      <c r="F344" s="274">
        <v>0</v>
      </c>
      <c r="G344" s="649">
        <v>0</v>
      </c>
      <c r="H344" s="649"/>
      <c r="I344" s="274">
        <v>0</v>
      </c>
      <c r="J344" s="274">
        <v>0</v>
      </c>
      <c r="K344" s="278">
        <v>0</v>
      </c>
    </row>
    <row r="345" spans="1:11" ht="15" customHeight="1" outlineLevel="2">
      <c r="A345" s="271" t="s">
        <v>788</v>
      </c>
      <c r="B345" s="272" t="s">
        <v>806</v>
      </c>
      <c r="C345" s="273" t="s">
        <v>807</v>
      </c>
      <c r="D345" s="272" t="s">
        <v>806</v>
      </c>
      <c r="E345" s="274">
        <v>0</v>
      </c>
      <c r="F345" s="274">
        <v>0</v>
      </c>
      <c r="G345" s="649">
        <v>0</v>
      </c>
      <c r="H345" s="649"/>
      <c r="I345" s="274">
        <v>0</v>
      </c>
      <c r="J345" s="274">
        <v>0</v>
      </c>
      <c r="K345" s="278">
        <v>0</v>
      </c>
    </row>
    <row r="346" spans="1:11" ht="15" customHeight="1" outlineLevel="2">
      <c r="A346" s="271" t="s">
        <v>788</v>
      </c>
      <c r="B346" s="272" t="s">
        <v>508</v>
      </c>
      <c r="C346" s="273" t="s">
        <v>509</v>
      </c>
      <c r="D346" s="272" t="s">
        <v>508</v>
      </c>
      <c r="E346" s="274">
        <v>0</v>
      </c>
      <c r="F346" s="274">
        <v>0</v>
      </c>
      <c r="G346" s="649">
        <v>111636000</v>
      </c>
      <c r="H346" s="649"/>
      <c r="I346" s="274">
        <v>111636000</v>
      </c>
      <c r="J346" s="274">
        <v>0</v>
      </c>
      <c r="K346" s="278">
        <v>0</v>
      </c>
    </row>
    <row r="347" spans="1:11" ht="15" customHeight="1" outlineLevel="2">
      <c r="A347" s="271" t="s">
        <v>788</v>
      </c>
      <c r="B347" s="272" t="s">
        <v>510</v>
      </c>
      <c r="C347" s="273" t="s">
        <v>511</v>
      </c>
      <c r="D347" s="272" t="s">
        <v>510</v>
      </c>
      <c r="E347" s="274">
        <v>0</v>
      </c>
      <c r="F347" s="274">
        <v>0</v>
      </c>
      <c r="G347" s="649">
        <v>0</v>
      </c>
      <c r="H347" s="649"/>
      <c r="I347" s="274">
        <v>0</v>
      </c>
      <c r="J347" s="274">
        <v>0</v>
      </c>
      <c r="K347" s="278">
        <v>0</v>
      </c>
    </row>
    <row r="348" spans="1:11" ht="15" customHeight="1" outlineLevel="2">
      <c r="A348" s="271" t="s">
        <v>788</v>
      </c>
      <c r="B348" s="272" t="s">
        <v>516</v>
      </c>
      <c r="C348" s="273" t="s">
        <v>517</v>
      </c>
      <c r="D348" s="272" t="s">
        <v>516</v>
      </c>
      <c r="E348" s="274">
        <v>0</v>
      </c>
      <c r="F348" s="274">
        <v>0</v>
      </c>
      <c r="G348" s="649">
        <v>0</v>
      </c>
      <c r="H348" s="649"/>
      <c r="I348" s="274">
        <v>0</v>
      </c>
      <c r="J348" s="274">
        <v>0</v>
      </c>
      <c r="K348" s="278">
        <v>0</v>
      </c>
    </row>
    <row r="349" spans="1:11" ht="15" customHeight="1" outlineLevel="2">
      <c r="A349" s="271" t="s">
        <v>788</v>
      </c>
      <c r="B349" s="272" t="s">
        <v>519</v>
      </c>
      <c r="C349" s="273" t="s">
        <v>520</v>
      </c>
      <c r="D349" s="272" t="s">
        <v>519</v>
      </c>
      <c r="E349" s="274">
        <v>0</v>
      </c>
      <c r="F349" s="274">
        <v>0</v>
      </c>
      <c r="G349" s="649">
        <v>0</v>
      </c>
      <c r="H349" s="649"/>
      <c r="I349" s="274">
        <v>0</v>
      </c>
      <c r="J349" s="274">
        <v>0</v>
      </c>
      <c r="K349" s="278">
        <v>0</v>
      </c>
    </row>
    <row r="350" spans="1:11" ht="15" customHeight="1" outlineLevel="2">
      <c r="A350" s="271" t="s">
        <v>788</v>
      </c>
      <c r="B350" s="272" t="s">
        <v>523</v>
      </c>
      <c r="C350" s="273" t="s">
        <v>524</v>
      </c>
      <c r="D350" s="272" t="s">
        <v>523</v>
      </c>
      <c r="E350" s="274">
        <v>0</v>
      </c>
      <c r="F350" s="274">
        <v>0</v>
      </c>
      <c r="G350" s="649">
        <v>0</v>
      </c>
      <c r="H350" s="649"/>
      <c r="I350" s="274">
        <v>0</v>
      </c>
      <c r="J350" s="274">
        <v>0</v>
      </c>
      <c r="K350" s="278">
        <v>0</v>
      </c>
    </row>
    <row r="351" spans="1:11" ht="15" customHeight="1" outlineLevel="2">
      <c r="A351" s="271" t="s">
        <v>788</v>
      </c>
      <c r="B351" s="272" t="s">
        <v>528</v>
      </c>
      <c r="C351" s="273" t="s">
        <v>529</v>
      </c>
      <c r="D351" s="272" t="s">
        <v>528</v>
      </c>
      <c r="E351" s="274">
        <v>0</v>
      </c>
      <c r="F351" s="274">
        <v>0</v>
      </c>
      <c r="G351" s="649">
        <v>0</v>
      </c>
      <c r="H351" s="649"/>
      <c r="I351" s="274">
        <v>0</v>
      </c>
      <c r="J351" s="274">
        <v>0</v>
      </c>
      <c r="K351" s="278">
        <v>0</v>
      </c>
    </row>
    <row r="352" spans="1:11" ht="15" customHeight="1" outlineLevel="2">
      <c r="A352" s="271" t="s">
        <v>788</v>
      </c>
      <c r="B352" s="272" t="s">
        <v>808</v>
      </c>
      <c r="C352" s="273" t="s">
        <v>809</v>
      </c>
      <c r="D352" s="272" t="s">
        <v>808</v>
      </c>
      <c r="E352" s="274">
        <v>0</v>
      </c>
      <c r="F352" s="274">
        <v>0</v>
      </c>
      <c r="G352" s="649">
        <v>0</v>
      </c>
      <c r="H352" s="649"/>
      <c r="I352" s="274">
        <v>0</v>
      </c>
      <c r="J352" s="274">
        <v>0</v>
      </c>
      <c r="K352" s="278">
        <v>0</v>
      </c>
    </row>
    <row r="353" spans="1:11" ht="15" customHeight="1" outlineLevel="2">
      <c r="A353" s="271" t="s">
        <v>788</v>
      </c>
      <c r="B353" s="272" t="s">
        <v>542</v>
      </c>
      <c r="C353" s="273" t="s">
        <v>193</v>
      </c>
      <c r="D353" s="272" t="s">
        <v>542</v>
      </c>
      <c r="E353" s="274">
        <v>0</v>
      </c>
      <c r="F353" s="274">
        <v>0</v>
      </c>
      <c r="G353" s="649">
        <v>62245600</v>
      </c>
      <c r="H353" s="649"/>
      <c r="I353" s="274">
        <v>0</v>
      </c>
      <c r="J353" s="274">
        <v>62245600</v>
      </c>
      <c r="K353" s="278">
        <v>0</v>
      </c>
    </row>
    <row r="354" spans="1:11" ht="15" customHeight="1" outlineLevel="2">
      <c r="A354" s="271" t="s">
        <v>788</v>
      </c>
      <c r="B354" s="272" t="s">
        <v>545</v>
      </c>
      <c r="C354" s="273" t="s">
        <v>546</v>
      </c>
      <c r="D354" s="272" t="s">
        <v>545</v>
      </c>
      <c r="E354" s="274">
        <v>0</v>
      </c>
      <c r="F354" s="274">
        <v>0</v>
      </c>
      <c r="G354" s="649">
        <v>21190000</v>
      </c>
      <c r="H354" s="649"/>
      <c r="I354" s="274">
        <v>21190000</v>
      </c>
      <c r="J354" s="274">
        <v>0</v>
      </c>
      <c r="K354" s="278">
        <v>0</v>
      </c>
    </row>
    <row r="355" spans="1:11" ht="15" customHeight="1" outlineLevel="2">
      <c r="A355" s="271" t="s">
        <v>788</v>
      </c>
      <c r="B355" s="272" t="s">
        <v>547</v>
      </c>
      <c r="C355" s="273" t="s">
        <v>548</v>
      </c>
      <c r="D355" s="272" t="s">
        <v>547</v>
      </c>
      <c r="E355" s="274">
        <v>0</v>
      </c>
      <c r="F355" s="274">
        <v>0</v>
      </c>
      <c r="G355" s="649">
        <v>126661150</v>
      </c>
      <c r="H355" s="649"/>
      <c r="I355" s="274">
        <v>126661150</v>
      </c>
      <c r="J355" s="274">
        <v>0</v>
      </c>
      <c r="K355" s="278">
        <v>0</v>
      </c>
    </row>
    <row r="356" spans="1:11" ht="15" customHeight="1" outlineLevel="2">
      <c r="A356" s="271" t="s">
        <v>788</v>
      </c>
      <c r="B356" s="272" t="s">
        <v>555</v>
      </c>
      <c r="C356" s="273" t="s">
        <v>810</v>
      </c>
      <c r="D356" s="272" t="s">
        <v>555</v>
      </c>
      <c r="E356" s="274">
        <v>0</v>
      </c>
      <c r="F356" s="274">
        <v>0</v>
      </c>
      <c r="G356" s="649">
        <v>17340000</v>
      </c>
      <c r="H356" s="649"/>
      <c r="I356" s="274">
        <v>17340000</v>
      </c>
      <c r="J356" s="274">
        <v>0</v>
      </c>
      <c r="K356" s="278">
        <v>0</v>
      </c>
    </row>
    <row r="357" spans="1:11" ht="15" customHeight="1" outlineLevel="2">
      <c r="A357" s="271" t="s">
        <v>788</v>
      </c>
      <c r="B357" s="272" t="s">
        <v>558</v>
      </c>
      <c r="C357" s="273" t="s">
        <v>811</v>
      </c>
      <c r="D357" s="272" t="s">
        <v>558</v>
      </c>
      <c r="E357" s="274">
        <v>0</v>
      </c>
      <c r="F357" s="274">
        <v>0</v>
      </c>
      <c r="G357" s="649">
        <v>530700</v>
      </c>
      <c r="H357" s="649"/>
      <c r="I357" s="274">
        <v>530700</v>
      </c>
      <c r="J357" s="274">
        <v>0</v>
      </c>
      <c r="K357" s="278">
        <v>0</v>
      </c>
    </row>
    <row r="358" spans="1:11" ht="15" customHeight="1" outlineLevel="2">
      <c r="A358" s="271" t="s">
        <v>788</v>
      </c>
      <c r="B358" s="272" t="s">
        <v>561</v>
      </c>
      <c r="C358" s="273" t="s">
        <v>562</v>
      </c>
      <c r="D358" s="272" t="s">
        <v>561</v>
      </c>
      <c r="E358" s="274">
        <v>0</v>
      </c>
      <c r="F358" s="274">
        <v>0</v>
      </c>
      <c r="G358" s="649">
        <v>31700000</v>
      </c>
      <c r="H358" s="649"/>
      <c r="I358" s="274">
        <v>31700000</v>
      </c>
      <c r="J358" s="274">
        <v>0</v>
      </c>
      <c r="K358" s="278">
        <v>0</v>
      </c>
    </row>
    <row r="359" spans="1:11" ht="15" customHeight="1" outlineLevel="2">
      <c r="A359" s="271" t="s">
        <v>788</v>
      </c>
      <c r="B359" s="272" t="s">
        <v>567</v>
      </c>
      <c r="C359" s="273" t="s">
        <v>568</v>
      </c>
      <c r="D359" s="272" t="s">
        <v>567</v>
      </c>
      <c r="E359" s="274">
        <v>0</v>
      </c>
      <c r="F359" s="274">
        <v>0</v>
      </c>
      <c r="G359" s="649">
        <v>14000000</v>
      </c>
      <c r="H359" s="649"/>
      <c r="I359" s="274">
        <v>14000000</v>
      </c>
      <c r="J359" s="274">
        <v>0</v>
      </c>
      <c r="K359" s="278">
        <v>0</v>
      </c>
    </row>
    <row r="360" spans="1:11" ht="15" customHeight="1" outlineLevel="2">
      <c r="A360" s="271" t="s">
        <v>788</v>
      </c>
      <c r="B360" s="272" t="s">
        <v>812</v>
      </c>
      <c r="C360" s="273" t="s">
        <v>813</v>
      </c>
      <c r="D360" s="272" t="s">
        <v>812</v>
      </c>
      <c r="E360" s="274">
        <v>0</v>
      </c>
      <c r="F360" s="274">
        <v>0</v>
      </c>
      <c r="G360" s="649">
        <v>4658500</v>
      </c>
      <c r="H360" s="649"/>
      <c r="I360" s="274">
        <v>0</v>
      </c>
      <c r="J360" s="274">
        <v>4658500</v>
      </c>
      <c r="K360" s="278">
        <v>0</v>
      </c>
    </row>
    <row r="361" spans="1:11" ht="15" customHeight="1" outlineLevel="2">
      <c r="A361" s="271" t="s">
        <v>788</v>
      </c>
      <c r="B361" s="272" t="s">
        <v>573</v>
      </c>
      <c r="C361" s="273" t="s">
        <v>204</v>
      </c>
      <c r="D361" s="272" t="s">
        <v>573</v>
      </c>
      <c r="E361" s="274">
        <v>13816575</v>
      </c>
      <c r="F361" s="274">
        <v>0</v>
      </c>
      <c r="G361" s="649">
        <v>0</v>
      </c>
      <c r="H361" s="649"/>
      <c r="I361" s="274">
        <v>13816575</v>
      </c>
      <c r="J361" s="274">
        <v>0</v>
      </c>
      <c r="K361" s="278">
        <v>0</v>
      </c>
    </row>
    <row r="362" spans="1:11" ht="15" customHeight="1" outlineLevel="2">
      <c r="A362" s="271" t="s">
        <v>788</v>
      </c>
      <c r="B362" s="272" t="s">
        <v>574</v>
      </c>
      <c r="C362" s="273" t="s">
        <v>575</v>
      </c>
      <c r="D362" s="272" t="s">
        <v>574</v>
      </c>
      <c r="E362" s="274">
        <v>0</v>
      </c>
      <c r="F362" s="274">
        <v>0</v>
      </c>
      <c r="G362" s="649">
        <v>0</v>
      </c>
      <c r="H362" s="649"/>
      <c r="I362" s="274">
        <v>0</v>
      </c>
      <c r="J362" s="274">
        <v>0</v>
      </c>
      <c r="K362" s="278">
        <v>0</v>
      </c>
    </row>
    <row r="363" spans="1:11" ht="15" customHeight="1" outlineLevel="2">
      <c r="A363" s="271" t="s">
        <v>788</v>
      </c>
      <c r="B363" s="272" t="s">
        <v>578</v>
      </c>
      <c r="C363" s="273" t="s">
        <v>226</v>
      </c>
      <c r="D363" s="272" t="s">
        <v>578</v>
      </c>
      <c r="E363" s="274">
        <v>0</v>
      </c>
      <c r="F363" s="274">
        <v>0</v>
      </c>
      <c r="G363" s="649">
        <v>0</v>
      </c>
      <c r="H363" s="649"/>
      <c r="I363" s="274">
        <v>0</v>
      </c>
      <c r="J363" s="274">
        <v>0</v>
      </c>
      <c r="K363" s="278">
        <v>0</v>
      </c>
    </row>
    <row r="364" spans="1:11" ht="15" customHeight="1" outlineLevel="2">
      <c r="A364" s="271" t="s">
        <v>788</v>
      </c>
      <c r="B364" s="272" t="s">
        <v>579</v>
      </c>
      <c r="C364" s="273" t="s">
        <v>225</v>
      </c>
      <c r="D364" s="272" t="s">
        <v>579</v>
      </c>
      <c r="E364" s="274">
        <v>6600000</v>
      </c>
      <c r="F364" s="274">
        <v>0</v>
      </c>
      <c r="G364" s="649">
        <v>5033501000</v>
      </c>
      <c r="H364" s="649"/>
      <c r="I364" s="274">
        <v>5040101000</v>
      </c>
      <c r="J364" s="274">
        <v>0</v>
      </c>
      <c r="K364" s="278">
        <v>0</v>
      </c>
    </row>
    <row r="365" spans="1:11" ht="15" customHeight="1" outlineLevel="2">
      <c r="A365" s="271" t="s">
        <v>788</v>
      </c>
      <c r="B365" s="272" t="s">
        <v>580</v>
      </c>
      <c r="C365" s="273" t="s">
        <v>581</v>
      </c>
      <c r="D365" s="272" t="s">
        <v>580</v>
      </c>
      <c r="E365" s="274">
        <v>0</v>
      </c>
      <c r="F365" s="274">
        <v>0</v>
      </c>
      <c r="G365" s="649">
        <v>480589875</v>
      </c>
      <c r="H365" s="649"/>
      <c r="I365" s="274">
        <v>480589875</v>
      </c>
      <c r="J365" s="274">
        <v>0</v>
      </c>
      <c r="K365" s="278">
        <v>0</v>
      </c>
    </row>
    <row r="366" spans="1:11" ht="15" customHeight="1" outlineLevel="2">
      <c r="A366" s="271" t="s">
        <v>788</v>
      </c>
      <c r="B366" s="272" t="s">
        <v>582</v>
      </c>
      <c r="C366" s="273" t="s">
        <v>583</v>
      </c>
      <c r="D366" s="272" t="s">
        <v>582</v>
      </c>
      <c r="E366" s="274">
        <v>0</v>
      </c>
      <c r="F366" s="274">
        <v>0</v>
      </c>
      <c r="G366" s="649">
        <v>510459372</v>
      </c>
      <c r="H366" s="649"/>
      <c r="I366" s="274">
        <v>510459372</v>
      </c>
      <c r="J366" s="274">
        <v>0</v>
      </c>
      <c r="K366" s="278">
        <v>0</v>
      </c>
    </row>
    <row r="367" spans="1:11" ht="15" customHeight="1" outlineLevel="2">
      <c r="A367" s="271" t="s">
        <v>788</v>
      </c>
      <c r="B367" s="272" t="s">
        <v>608</v>
      </c>
      <c r="C367" s="273" t="s">
        <v>609</v>
      </c>
      <c r="D367" s="272" t="s">
        <v>608</v>
      </c>
      <c r="E367" s="274">
        <v>202654254</v>
      </c>
      <c r="F367" s="274">
        <v>0</v>
      </c>
      <c r="G367" s="649">
        <v>0</v>
      </c>
      <c r="H367" s="649"/>
      <c r="I367" s="274">
        <v>202654254</v>
      </c>
      <c r="J367" s="274">
        <v>0</v>
      </c>
      <c r="K367" s="278">
        <v>0</v>
      </c>
    </row>
    <row r="368" spans="1:11" ht="15" customHeight="1" outlineLevel="2">
      <c r="A368" s="271" t="s">
        <v>788</v>
      </c>
      <c r="B368" s="272" t="s">
        <v>614</v>
      </c>
      <c r="C368" s="273" t="s">
        <v>188</v>
      </c>
      <c r="D368" s="272" t="s">
        <v>614</v>
      </c>
      <c r="E368" s="274">
        <v>0</v>
      </c>
      <c r="F368" s="274">
        <v>0</v>
      </c>
      <c r="G368" s="649">
        <v>36670480</v>
      </c>
      <c r="H368" s="649"/>
      <c r="I368" s="274">
        <v>36670480</v>
      </c>
      <c r="J368" s="274">
        <v>0</v>
      </c>
      <c r="K368" s="278">
        <v>0</v>
      </c>
    </row>
    <row r="369" spans="1:11" ht="15" customHeight="1" outlineLevel="2">
      <c r="A369" s="271" t="s">
        <v>788</v>
      </c>
      <c r="B369" s="272" t="s">
        <v>615</v>
      </c>
      <c r="C369" s="273" t="s">
        <v>218</v>
      </c>
      <c r="D369" s="272" t="s">
        <v>615</v>
      </c>
      <c r="E369" s="274">
        <v>0</v>
      </c>
      <c r="F369" s="274">
        <v>0</v>
      </c>
      <c r="G369" s="649">
        <v>1558413000</v>
      </c>
      <c r="H369" s="649"/>
      <c r="I369" s="274">
        <v>1241960079</v>
      </c>
      <c r="J369" s="274">
        <v>316452921</v>
      </c>
      <c r="K369" s="278">
        <v>0</v>
      </c>
    </row>
    <row r="370" spans="1:11" ht="15" customHeight="1" outlineLevel="2">
      <c r="A370" s="271" t="s">
        <v>788</v>
      </c>
      <c r="B370" s="272" t="s">
        <v>618</v>
      </c>
      <c r="C370" s="273" t="s">
        <v>619</v>
      </c>
      <c r="D370" s="272" t="s">
        <v>618</v>
      </c>
      <c r="E370" s="274">
        <v>0</v>
      </c>
      <c r="F370" s="274">
        <v>0</v>
      </c>
      <c r="G370" s="649">
        <v>0</v>
      </c>
      <c r="H370" s="649"/>
      <c r="I370" s="274">
        <v>0</v>
      </c>
      <c r="J370" s="274">
        <v>0</v>
      </c>
      <c r="K370" s="278">
        <v>0</v>
      </c>
    </row>
    <row r="371" spans="1:11" ht="15" customHeight="1" outlineLevel="2">
      <c r="A371" s="271" t="s">
        <v>788</v>
      </c>
      <c r="B371" s="272" t="s">
        <v>620</v>
      </c>
      <c r="C371" s="273" t="s">
        <v>621</v>
      </c>
      <c r="D371" s="272" t="s">
        <v>620</v>
      </c>
      <c r="E371" s="274">
        <v>0</v>
      </c>
      <c r="F371" s="274">
        <v>0</v>
      </c>
      <c r="G371" s="649">
        <v>0</v>
      </c>
      <c r="H371" s="649"/>
      <c r="I371" s="274">
        <v>0</v>
      </c>
      <c r="J371" s="274">
        <v>0</v>
      </c>
      <c r="K371" s="278">
        <v>0</v>
      </c>
    </row>
    <row r="372" spans="1:11" ht="15" customHeight="1" outlineLevel="2">
      <c r="A372" s="271" t="s">
        <v>788</v>
      </c>
      <c r="B372" s="272" t="s">
        <v>622</v>
      </c>
      <c r="C372" s="273" t="s">
        <v>623</v>
      </c>
      <c r="D372" s="272" t="s">
        <v>622</v>
      </c>
      <c r="E372" s="274">
        <v>0</v>
      </c>
      <c r="F372" s="274">
        <v>0</v>
      </c>
      <c r="G372" s="649">
        <v>0</v>
      </c>
      <c r="H372" s="649"/>
      <c r="I372" s="274">
        <v>0</v>
      </c>
      <c r="J372" s="274">
        <v>0</v>
      </c>
      <c r="K372" s="278">
        <v>0</v>
      </c>
    </row>
    <row r="373" spans="1:11" ht="15" customHeight="1" outlineLevel="2">
      <c r="A373" s="271" t="s">
        <v>788</v>
      </c>
      <c r="B373" s="272" t="s">
        <v>624</v>
      </c>
      <c r="C373" s="273" t="s">
        <v>625</v>
      </c>
      <c r="D373" s="272" t="s">
        <v>624</v>
      </c>
      <c r="E373" s="274">
        <v>0</v>
      </c>
      <c r="F373" s="274">
        <v>0</v>
      </c>
      <c r="G373" s="649">
        <v>0</v>
      </c>
      <c r="H373" s="649"/>
      <c r="I373" s="274">
        <v>0</v>
      </c>
      <c r="J373" s="274">
        <v>0</v>
      </c>
      <c r="K373" s="278">
        <v>0</v>
      </c>
    </row>
    <row r="374" spans="1:11" ht="15" customHeight="1" outlineLevel="2">
      <c r="A374" s="271" t="s">
        <v>788</v>
      </c>
      <c r="B374" s="272" t="s">
        <v>626</v>
      </c>
      <c r="C374" s="273" t="s">
        <v>627</v>
      </c>
      <c r="D374" s="272" t="s">
        <v>626</v>
      </c>
      <c r="E374" s="274">
        <v>0</v>
      </c>
      <c r="F374" s="274">
        <v>0</v>
      </c>
      <c r="G374" s="649">
        <v>0</v>
      </c>
      <c r="H374" s="649"/>
      <c r="I374" s="274">
        <v>0</v>
      </c>
      <c r="J374" s="274">
        <v>0</v>
      </c>
      <c r="K374" s="278">
        <v>0</v>
      </c>
    </row>
    <row r="375" spans="1:11" ht="15" customHeight="1" outlineLevel="2">
      <c r="A375" s="271" t="s">
        <v>788</v>
      </c>
      <c r="B375" s="272" t="s">
        <v>628</v>
      </c>
      <c r="C375" s="273" t="s">
        <v>629</v>
      </c>
      <c r="D375" s="272" t="s">
        <v>628</v>
      </c>
      <c r="E375" s="274">
        <v>0</v>
      </c>
      <c r="F375" s="274">
        <v>0</v>
      </c>
      <c r="G375" s="649">
        <v>0</v>
      </c>
      <c r="H375" s="649"/>
      <c r="I375" s="274">
        <v>0</v>
      </c>
      <c r="J375" s="274">
        <v>0</v>
      </c>
      <c r="K375" s="278">
        <v>0</v>
      </c>
    </row>
    <row r="376" spans="1:11" ht="15" customHeight="1" outlineLevel="2">
      <c r="A376" s="271" t="s">
        <v>788</v>
      </c>
      <c r="B376" s="272" t="s">
        <v>639</v>
      </c>
      <c r="C376" s="273" t="s">
        <v>640</v>
      </c>
      <c r="D376" s="272" t="s">
        <v>639</v>
      </c>
      <c r="E376" s="274">
        <v>218643895</v>
      </c>
      <c r="F376" s="274">
        <v>0</v>
      </c>
      <c r="G376" s="649">
        <v>150126119</v>
      </c>
      <c r="H376" s="649"/>
      <c r="I376" s="274">
        <v>368770014</v>
      </c>
      <c r="J376" s="274">
        <v>0</v>
      </c>
      <c r="K376" s="278">
        <v>0</v>
      </c>
    </row>
    <row r="377" spans="1:11" ht="15" customHeight="1" outlineLevel="2">
      <c r="A377" s="271" t="s">
        <v>788</v>
      </c>
      <c r="B377" s="272" t="s">
        <v>642</v>
      </c>
      <c r="C377" s="273" t="s">
        <v>643</v>
      </c>
      <c r="D377" s="272" t="s">
        <v>642</v>
      </c>
      <c r="E377" s="274">
        <v>0</v>
      </c>
      <c r="F377" s="274">
        <v>0</v>
      </c>
      <c r="G377" s="649">
        <v>0</v>
      </c>
      <c r="H377" s="649"/>
      <c r="I377" s="274">
        <v>0</v>
      </c>
      <c r="J377" s="274">
        <v>0</v>
      </c>
      <c r="K377" s="278">
        <v>0</v>
      </c>
    </row>
    <row r="378" spans="1:11" ht="15" customHeight="1" outlineLevel="2">
      <c r="A378" s="271" t="s">
        <v>788</v>
      </c>
      <c r="B378" s="272" t="s">
        <v>644</v>
      </c>
      <c r="C378" s="273" t="s">
        <v>217</v>
      </c>
      <c r="D378" s="272" t="s">
        <v>644</v>
      </c>
      <c r="E378" s="274">
        <v>0</v>
      </c>
      <c r="F378" s="274">
        <v>0</v>
      </c>
      <c r="G378" s="649">
        <v>44673000</v>
      </c>
      <c r="H378" s="649"/>
      <c r="I378" s="274">
        <v>44673000</v>
      </c>
      <c r="J378" s="274">
        <v>0</v>
      </c>
      <c r="K378" s="278">
        <v>0</v>
      </c>
    </row>
    <row r="379" spans="1:11" ht="15" customHeight="1" outlineLevel="2">
      <c r="A379" s="271" t="s">
        <v>788</v>
      </c>
      <c r="B379" s="272" t="s">
        <v>645</v>
      </c>
      <c r="C379" s="273" t="s">
        <v>646</v>
      </c>
      <c r="D379" s="272" t="s">
        <v>645</v>
      </c>
      <c r="E379" s="274">
        <v>0</v>
      </c>
      <c r="F379" s="274">
        <v>0</v>
      </c>
      <c r="G379" s="649">
        <v>24255000</v>
      </c>
      <c r="H379" s="649"/>
      <c r="I379" s="274">
        <v>24255000</v>
      </c>
      <c r="J379" s="274">
        <v>0</v>
      </c>
      <c r="K379" s="278">
        <v>0</v>
      </c>
    </row>
    <row r="380" spans="1:11" ht="15" customHeight="1" outlineLevel="2">
      <c r="A380" s="271" t="s">
        <v>788</v>
      </c>
      <c r="B380" s="272" t="s">
        <v>647</v>
      </c>
      <c r="C380" s="273" t="s">
        <v>648</v>
      </c>
      <c r="D380" s="272" t="s">
        <v>647</v>
      </c>
      <c r="E380" s="274">
        <v>0</v>
      </c>
      <c r="F380" s="274">
        <v>0</v>
      </c>
      <c r="G380" s="649">
        <v>0</v>
      </c>
      <c r="H380" s="649"/>
      <c r="I380" s="274">
        <v>0</v>
      </c>
      <c r="J380" s="274">
        <v>0</v>
      </c>
      <c r="K380" s="278">
        <v>0</v>
      </c>
    </row>
    <row r="381" spans="1:11" ht="15" customHeight="1" outlineLevel="2">
      <c r="A381" s="271" t="s">
        <v>788</v>
      </c>
      <c r="B381" s="272" t="s">
        <v>814</v>
      </c>
      <c r="C381" s="273" t="s">
        <v>815</v>
      </c>
      <c r="D381" s="272" t="s">
        <v>814</v>
      </c>
      <c r="E381" s="274">
        <v>0</v>
      </c>
      <c r="F381" s="274">
        <v>0</v>
      </c>
      <c r="G381" s="649">
        <v>0</v>
      </c>
      <c r="H381" s="649"/>
      <c r="I381" s="274">
        <v>0</v>
      </c>
      <c r="J381" s="274">
        <v>0</v>
      </c>
      <c r="K381" s="278">
        <v>0</v>
      </c>
    </row>
    <row r="382" spans="1:11" ht="15" customHeight="1" outlineLevel="2">
      <c r="A382" s="271" t="s">
        <v>788</v>
      </c>
      <c r="B382" s="272" t="s">
        <v>652</v>
      </c>
      <c r="C382" s="273" t="s">
        <v>222</v>
      </c>
      <c r="D382" s="272" t="s">
        <v>652</v>
      </c>
      <c r="E382" s="274">
        <v>0</v>
      </c>
      <c r="F382" s="274">
        <v>0</v>
      </c>
      <c r="G382" s="649">
        <v>0</v>
      </c>
      <c r="H382" s="649"/>
      <c r="I382" s="274">
        <v>0</v>
      </c>
      <c r="J382" s="274">
        <v>0</v>
      </c>
      <c r="K382" s="278">
        <v>0</v>
      </c>
    </row>
    <row r="383" spans="1:11" ht="15" customHeight="1" outlineLevel="2">
      <c r="A383" s="271" t="s">
        <v>788</v>
      </c>
      <c r="B383" s="272" t="s">
        <v>657</v>
      </c>
      <c r="C383" s="273" t="s">
        <v>658</v>
      </c>
      <c r="D383" s="272" t="s">
        <v>657</v>
      </c>
      <c r="E383" s="274">
        <v>126023040</v>
      </c>
      <c r="F383" s="274">
        <v>0</v>
      </c>
      <c r="G383" s="649">
        <v>0</v>
      </c>
      <c r="H383" s="649"/>
      <c r="I383" s="274">
        <v>126023040</v>
      </c>
      <c r="J383" s="274">
        <v>0</v>
      </c>
      <c r="K383" s="278">
        <v>0</v>
      </c>
    </row>
    <row r="384" spans="1:11" ht="15" customHeight="1" outlineLevel="2">
      <c r="A384" s="271" t="s">
        <v>788</v>
      </c>
      <c r="B384" s="272" t="s">
        <v>659</v>
      </c>
      <c r="C384" s="273" t="s">
        <v>660</v>
      </c>
      <c r="D384" s="272" t="s">
        <v>659</v>
      </c>
      <c r="E384" s="274">
        <v>124200000</v>
      </c>
      <c r="F384" s="274">
        <v>0</v>
      </c>
      <c r="G384" s="649">
        <v>331200000</v>
      </c>
      <c r="H384" s="649"/>
      <c r="I384" s="274">
        <v>455400000</v>
      </c>
      <c r="J384" s="274">
        <v>0</v>
      </c>
      <c r="K384" s="278">
        <v>0</v>
      </c>
    </row>
    <row r="385" spans="1:11" ht="15" customHeight="1" outlineLevel="2">
      <c r="A385" s="271" t="s">
        <v>788</v>
      </c>
      <c r="B385" s="272" t="s">
        <v>816</v>
      </c>
      <c r="C385" s="273" t="s">
        <v>817</v>
      </c>
      <c r="D385" s="272" t="s">
        <v>816</v>
      </c>
      <c r="E385" s="274">
        <v>0</v>
      </c>
      <c r="F385" s="274">
        <v>0</v>
      </c>
      <c r="G385" s="649">
        <v>0</v>
      </c>
      <c r="H385" s="649"/>
      <c r="I385" s="274">
        <v>0</v>
      </c>
      <c r="J385" s="274">
        <v>0</v>
      </c>
      <c r="K385" s="278">
        <v>0</v>
      </c>
    </row>
    <row r="386" spans="1:11" ht="15" customHeight="1" outlineLevel="2">
      <c r="A386" s="271" t="s">
        <v>788</v>
      </c>
      <c r="B386" s="272" t="s">
        <v>671</v>
      </c>
      <c r="C386" s="273" t="s">
        <v>672</v>
      </c>
      <c r="D386" s="272" t="s">
        <v>671</v>
      </c>
      <c r="E386" s="274">
        <v>144000000</v>
      </c>
      <c r="F386" s="274">
        <v>0</v>
      </c>
      <c r="G386" s="649">
        <v>240000000</v>
      </c>
      <c r="H386" s="649"/>
      <c r="I386" s="274">
        <v>384000000</v>
      </c>
      <c r="J386" s="274">
        <v>0</v>
      </c>
      <c r="K386" s="278">
        <v>0</v>
      </c>
    </row>
    <row r="387" spans="1:11" ht="15" customHeight="1" outlineLevel="2">
      <c r="A387" s="271" t="s">
        <v>788</v>
      </c>
      <c r="B387" s="272" t="s">
        <v>673</v>
      </c>
      <c r="C387" s="273" t="s">
        <v>674</v>
      </c>
      <c r="D387" s="272" t="s">
        <v>673</v>
      </c>
      <c r="E387" s="274">
        <v>3320087794</v>
      </c>
      <c r="F387" s="274">
        <v>0</v>
      </c>
      <c r="G387" s="649">
        <v>2405483505</v>
      </c>
      <c r="H387" s="649"/>
      <c r="I387" s="274">
        <v>3886567068</v>
      </c>
      <c r="J387" s="274">
        <v>1839004231</v>
      </c>
      <c r="K387" s="278">
        <v>0</v>
      </c>
    </row>
    <row r="388" spans="1:11" ht="15" customHeight="1" outlineLevel="2">
      <c r="A388" s="271" t="s">
        <v>788</v>
      </c>
      <c r="B388" s="272" t="s">
        <v>703</v>
      </c>
      <c r="C388" s="273" t="s">
        <v>704</v>
      </c>
      <c r="D388" s="272" t="s">
        <v>703</v>
      </c>
      <c r="E388" s="274">
        <v>0</v>
      </c>
      <c r="F388" s="274">
        <v>0</v>
      </c>
      <c r="G388" s="649">
        <v>0</v>
      </c>
      <c r="H388" s="649"/>
      <c r="I388" s="274">
        <v>0</v>
      </c>
      <c r="J388" s="274">
        <v>0</v>
      </c>
      <c r="K388" s="278">
        <v>0</v>
      </c>
    </row>
    <row r="389" spans="1:11" ht="15" customHeight="1" outlineLevel="2">
      <c r="A389" s="271" t="s">
        <v>788</v>
      </c>
      <c r="B389" s="272" t="s">
        <v>725</v>
      </c>
      <c r="C389" s="273" t="s">
        <v>726</v>
      </c>
      <c r="D389" s="272" t="s">
        <v>725</v>
      </c>
      <c r="E389" s="274">
        <v>956360414</v>
      </c>
      <c r="F389" s="274">
        <v>0</v>
      </c>
      <c r="G389" s="649">
        <v>0</v>
      </c>
      <c r="H389" s="649"/>
      <c r="I389" s="274">
        <v>0</v>
      </c>
      <c r="J389" s="274">
        <v>956360414</v>
      </c>
      <c r="K389" s="278">
        <v>0</v>
      </c>
    </row>
    <row r="390" spans="1:11" ht="15" customHeight="1" outlineLevel="2">
      <c r="A390" s="271" t="s">
        <v>788</v>
      </c>
      <c r="B390" s="272" t="s">
        <v>763</v>
      </c>
      <c r="C390" s="273" t="s">
        <v>764</v>
      </c>
      <c r="D390" s="272" t="s">
        <v>763</v>
      </c>
      <c r="E390" s="274">
        <v>33253200</v>
      </c>
      <c r="F390" s="274">
        <v>0</v>
      </c>
      <c r="G390" s="649">
        <v>0</v>
      </c>
      <c r="H390" s="649"/>
      <c r="I390" s="274">
        <v>33253200</v>
      </c>
      <c r="J390" s="274">
        <v>0</v>
      </c>
      <c r="K390" s="278">
        <v>0</v>
      </c>
    </row>
    <row r="391" spans="1:11" ht="15" customHeight="1" outlineLevel="2">
      <c r="A391" s="271" t="s">
        <v>788</v>
      </c>
      <c r="B391" s="272" t="s">
        <v>779</v>
      </c>
      <c r="C391" s="273" t="s">
        <v>780</v>
      </c>
      <c r="D391" s="272" t="s">
        <v>779</v>
      </c>
      <c r="E391" s="274">
        <v>0</v>
      </c>
      <c r="F391" s="274">
        <v>0</v>
      </c>
      <c r="G391" s="649">
        <v>41454000</v>
      </c>
      <c r="H391" s="649"/>
      <c r="I391" s="274">
        <v>0</v>
      </c>
      <c r="J391" s="274">
        <v>41454000</v>
      </c>
      <c r="K391" s="278">
        <v>0</v>
      </c>
    </row>
    <row r="392" spans="1:11" ht="15" customHeight="1" outlineLevel="1">
      <c r="A392" s="267"/>
      <c r="B392" s="268"/>
      <c r="C392" s="270" t="s">
        <v>818</v>
      </c>
      <c r="D392" s="268"/>
      <c r="E392" s="270"/>
      <c r="F392" s="269">
        <f>SUBTOTAL(9,F393:F459)</f>
        <v>485712713</v>
      </c>
      <c r="G392" s="654">
        <f>SUBTOTAL(9,G393:G459)</f>
        <v>3401156570</v>
      </c>
      <c r="H392" s="654"/>
      <c r="I392" s="269">
        <f>SUBTOTAL(9,I393:I459)</f>
        <v>3134654410</v>
      </c>
      <c r="J392" s="269">
        <f>SUBTOTAL(9,J393:J459)</f>
        <v>0</v>
      </c>
      <c r="K392" s="277">
        <f>SUBTOTAL(9,K393:K459)</f>
        <v>219210553</v>
      </c>
    </row>
    <row r="393" spans="1:11" ht="15" customHeight="1" outlineLevel="2">
      <c r="A393" s="271" t="s">
        <v>819</v>
      </c>
      <c r="B393" s="272" t="s">
        <v>820</v>
      </c>
      <c r="C393" s="273" t="s">
        <v>821</v>
      </c>
      <c r="D393" s="272" t="s">
        <v>820</v>
      </c>
      <c r="E393" s="274">
        <v>0</v>
      </c>
      <c r="F393" s="274">
        <v>17245560</v>
      </c>
      <c r="G393" s="649">
        <v>311695265</v>
      </c>
      <c r="H393" s="649"/>
      <c r="I393" s="274">
        <v>310448033</v>
      </c>
      <c r="J393" s="274">
        <v>0</v>
      </c>
      <c r="K393" s="278">
        <v>15998328</v>
      </c>
    </row>
    <row r="394" spans="1:11" ht="15" customHeight="1" outlineLevel="2">
      <c r="A394" s="271" t="s">
        <v>819</v>
      </c>
      <c r="B394" s="272" t="s">
        <v>822</v>
      </c>
      <c r="C394" s="273" t="s">
        <v>823</v>
      </c>
      <c r="D394" s="272" t="s">
        <v>822</v>
      </c>
      <c r="E394" s="274">
        <v>0</v>
      </c>
      <c r="F394" s="274">
        <v>0</v>
      </c>
      <c r="G394" s="649">
        <v>1872000</v>
      </c>
      <c r="H394" s="649"/>
      <c r="I394" s="274">
        <v>1872000</v>
      </c>
      <c r="J394" s="274">
        <v>0</v>
      </c>
      <c r="K394" s="278">
        <v>0</v>
      </c>
    </row>
    <row r="395" spans="1:11" ht="15" customHeight="1" outlineLevel="2">
      <c r="A395" s="271" t="s">
        <v>819</v>
      </c>
      <c r="B395" s="272" t="s">
        <v>824</v>
      </c>
      <c r="C395" s="273" t="s">
        <v>825</v>
      </c>
      <c r="D395" s="272" t="s">
        <v>824</v>
      </c>
      <c r="E395" s="274">
        <v>0</v>
      </c>
      <c r="F395" s="274">
        <v>0</v>
      </c>
      <c r="G395" s="649">
        <v>27161479</v>
      </c>
      <c r="H395" s="649"/>
      <c r="I395" s="274">
        <v>27161479</v>
      </c>
      <c r="J395" s="274">
        <v>0</v>
      </c>
      <c r="K395" s="278">
        <v>0</v>
      </c>
    </row>
    <row r="396" spans="1:11" ht="15" customHeight="1" outlineLevel="2">
      <c r="A396" s="271" t="s">
        <v>819</v>
      </c>
      <c r="B396" s="272" t="s">
        <v>248</v>
      </c>
      <c r="C396" s="273" t="s">
        <v>249</v>
      </c>
      <c r="D396" s="272" t="s">
        <v>248</v>
      </c>
      <c r="E396" s="274">
        <v>0</v>
      </c>
      <c r="F396" s="274">
        <v>0</v>
      </c>
      <c r="G396" s="649">
        <v>0</v>
      </c>
      <c r="H396" s="649"/>
      <c r="I396" s="274">
        <v>0</v>
      </c>
      <c r="J396" s="274">
        <v>0</v>
      </c>
      <c r="K396" s="278">
        <v>0</v>
      </c>
    </row>
    <row r="397" spans="1:11" ht="15" customHeight="1" outlineLevel="2">
      <c r="A397" s="271" t="s">
        <v>819</v>
      </c>
      <c r="B397" s="272" t="s">
        <v>826</v>
      </c>
      <c r="C397" s="273" t="s">
        <v>827</v>
      </c>
      <c r="D397" s="272" t="s">
        <v>826</v>
      </c>
      <c r="E397" s="274">
        <v>0</v>
      </c>
      <c r="F397" s="274">
        <v>5549400</v>
      </c>
      <c r="G397" s="649">
        <v>6219400</v>
      </c>
      <c r="H397" s="649"/>
      <c r="I397" s="274">
        <v>670000</v>
      </c>
      <c r="J397" s="274">
        <v>0</v>
      </c>
      <c r="K397" s="278">
        <v>0</v>
      </c>
    </row>
    <row r="398" spans="1:11" ht="15" customHeight="1" outlineLevel="2">
      <c r="A398" s="271" t="s">
        <v>819</v>
      </c>
      <c r="B398" s="272" t="s">
        <v>828</v>
      </c>
      <c r="C398" s="273" t="s">
        <v>829</v>
      </c>
      <c r="D398" s="272" t="s">
        <v>828</v>
      </c>
      <c r="E398" s="274">
        <v>0</v>
      </c>
      <c r="F398" s="274">
        <v>0</v>
      </c>
      <c r="G398" s="649">
        <v>247150300</v>
      </c>
      <c r="H398" s="649"/>
      <c r="I398" s="274">
        <v>247150300</v>
      </c>
      <c r="J398" s="274">
        <v>0</v>
      </c>
      <c r="K398" s="278">
        <v>0</v>
      </c>
    </row>
    <row r="399" spans="1:11" ht="15" customHeight="1" outlineLevel="2">
      <c r="A399" s="271" t="s">
        <v>819</v>
      </c>
      <c r="B399" s="272" t="s">
        <v>830</v>
      </c>
      <c r="C399" s="273" t="s">
        <v>831</v>
      </c>
      <c r="D399" s="272" t="s">
        <v>830</v>
      </c>
      <c r="E399" s="274">
        <v>0</v>
      </c>
      <c r="F399" s="274">
        <v>4058600</v>
      </c>
      <c r="G399" s="649">
        <v>4058600</v>
      </c>
      <c r="H399" s="649"/>
      <c r="I399" s="274">
        <v>0</v>
      </c>
      <c r="J399" s="274">
        <v>0</v>
      </c>
      <c r="K399" s="278">
        <v>0</v>
      </c>
    </row>
    <row r="400" spans="1:11" ht="15" customHeight="1" outlineLevel="2">
      <c r="A400" s="271" t="s">
        <v>819</v>
      </c>
      <c r="B400" s="272" t="s">
        <v>832</v>
      </c>
      <c r="C400" s="273" t="s">
        <v>833</v>
      </c>
      <c r="D400" s="272" t="s">
        <v>832</v>
      </c>
      <c r="E400" s="274">
        <v>0</v>
      </c>
      <c r="F400" s="274">
        <v>98757712</v>
      </c>
      <c r="G400" s="649">
        <v>535214975</v>
      </c>
      <c r="H400" s="649"/>
      <c r="I400" s="274">
        <v>491172912</v>
      </c>
      <c r="J400" s="274">
        <v>0</v>
      </c>
      <c r="K400" s="278">
        <v>54715649</v>
      </c>
    </row>
    <row r="401" spans="1:11" ht="15" customHeight="1" outlineLevel="2">
      <c r="A401" s="271" t="s">
        <v>819</v>
      </c>
      <c r="B401" s="272" t="s">
        <v>834</v>
      </c>
      <c r="C401" s="273" t="s">
        <v>835</v>
      </c>
      <c r="D401" s="272" t="s">
        <v>834</v>
      </c>
      <c r="E401" s="274">
        <v>0</v>
      </c>
      <c r="F401" s="274">
        <v>34164797</v>
      </c>
      <c r="G401" s="649">
        <v>239238972</v>
      </c>
      <c r="H401" s="649"/>
      <c r="I401" s="274">
        <v>225763589</v>
      </c>
      <c r="J401" s="274">
        <v>0</v>
      </c>
      <c r="K401" s="278">
        <v>20689414</v>
      </c>
    </row>
    <row r="402" spans="1:11" ht="15" customHeight="1" outlineLevel="2">
      <c r="A402" s="271" t="s">
        <v>819</v>
      </c>
      <c r="B402" s="272" t="s">
        <v>836</v>
      </c>
      <c r="C402" s="273" t="s">
        <v>837</v>
      </c>
      <c r="D402" s="272" t="s">
        <v>836</v>
      </c>
      <c r="E402" s="274">
        <v>0</v>
      </c>
      <c r="F402" s="274">
        <v>24302000</v>
      </c>
      <c r="G402" s="649">
        <v>25558500</v>
      </c>
      <c r="H402" s="649"/>
      <c r="I402" s="274">
        <v>1256500</v>
      </c>
      <c r="J402" s="274">
        <v>0</v>
      </c>
      <c r="K402" s="278">
        <v>0</v>
      </c>
    </row>
    <row r="403" spans="1:11" ht="15" customHeight="1" outlineLevel="2">
      <c r="A403" s="271" t="s">
        <v>819</v>
      </c>
      <c r="B403" s="272" t="s">
        <v>838</v>
      </c>
      <c r="C403" s="273" t="s">
        <v>839</v>
      </c>
      <c r="D403" s="272" t="s">
        <v>838</v>
      </c>
      <c r="E403" s="274">
        <v>0</v>
      </c>
      <c r="F403" s="274">
        <v>7750566</v>
      </c>
      <c r="G403" s="649">
        <v>61918346</v>
      </c>
      <c r="H403" s="649"/>
      <c r="I403" s="274">
        <v>54167780</v>
      </c>
      <c r="J403" s="274">
        <v>0</v>
      </c>
      <c r="K403" s="278">
        <v>0</v>
      </c>
    </row>
    <row r="404" spans="1:11" ht="15" customHeight="1" outlineLevel="2">
      <c r="A404" s="271" t="s">
        <v>819</v>
      </c>
      <c r="B404" s="272" t="s">
        <v>840</v>
      </c>
      <c r="C404" s="273" t="s">
        <v>317</v>
      </c>
      <c r="D404" s="272" t="s">
        <v>316</v>
      </c>
      <c r="E404" s="274">
        <v>0</v>
      </c>
      <c r="F404" s="274">
        <v>0</v>
      </c>
      <c r="G404" s="649">
        <v>0</v>
      </c>
      <c r="H404" s="649"/>
      <c r="I404" s="274">
        <v>0</v>
      </c>
      <c r="J404" s="274">
        <v>0</v>
      </c>
      <c r="K404" s="278">
        <v>0</v>
      </c>
    </row>
    <row r="405" spans="1:11" ht="15" customHeight="1" outlineLevel="2">
      <c r="A405" s="271" t="s">
        <v>819</v>
      </c>
      <c r="B405" s="272" t="s">
        <v>841</v>
      </c>
      <c r="C405" s="273" t="s">
        <v>842</v>
      </c>
      <c r="D405" s="272" t="s">
        <v>841</v>
      </c>
      <c r="E405" s="274">
        <v>0</v>
      </c>
      <c r="F405" s="274">
        <v>17000000</v>
      </c>
      <c r="G405" s="649">
        <v>32000000</v>
      </c>
      <c r="H405" s="649"/>
      <c r="I405" s="274">
        <v>15000000</v>
      </c>
      <c r="J405" s="274">
        <v>0</v>
      </c>
      <c r="K405" s="278">
        <v>0</v>
      </c>
    </row>
    <row r="406" spans="1:11" ht="15" customHeight="1" outlineLevel="2">
      <c r="A406" s="271" t="s">
        <v>819</v>
      </c>
      <c r="B406" s="272" t="s">
        <v>843</v>
      </c>
      <c r="C406" s="273" t="s">
        <v>844</v>
      </c>
      <c r="D406" s="272" t="s">
        <v>843</v>
      </c>
      <c r="E406" s="274">
        <v>0</v>
      </c>
      <c r="F406" s="274">
        <v>15042992</v>
      </c>
      <c r="G406" s="649">
        <v>15042992</v>
      </c>
      <c r="H406" s="649"/>
      <c r="I406" s="274">
        <v>0</v>
      </c>
      <c r="J406" s="274">
        <v>0</v>
      </c>
      <c r="K406" s="278">
        <v>0</v>
      </c>
    </row>
    <row r="407" spans="1:11" ht="15" customHeight="1" outlineLevel="2">
      <c r="A407" s="271" t="s">
        <v>819</v>
      </c>
      <c r="B407" s="272" t="s">
        <v>845</v>
      </c>
      <c r="C407" s="273" t="s">
        <v>846</v>
      </c>
      <c r="D407" s="272" t="s">
        <v>845</v>
      </c>
      <c r="E407" s="274">
        <v>0</v>
      </c>
      <c r="F407" s="274">
        <v>2463800</v>
      </c>
      <c r="G407" s="649">
        <v>20631864</v>
      </c>
      <c r="H407" s="649"/>
      <c r="I407" s="274">
        <v>18168064</v>
      </c>
      <c r="J407" s="274">
        <v>0</v>
      </c>
      <c r="K407" s="278">
        <v>0</v>
      </c>
    </row>
    <row r="408" spans="1:11" ht="15" customHeight="1" outlineLevel="2">
      <c r="A408" s="271" t="s">
        <v>819</v>
      </c>
      <c r="B408" s="272" t="s">
        <v>847</v>
      </c>
      <c r="C408" s="438" t="s">
        <v>848</v>
      </c>
      <c r="D408" s="272" t="s">
        <v>501</v>
      </c>
      <c r="E408" s="274">
        <v>0</v>
      </c>
      <c r="F408" s="274">
        <v>0</v>
      </c>
      <c r="G408" s="649">
        <v>0</v>
      </c>
      <c r="H408" s="649"/>
      <c r="I408" s="274">
        <v>0</v>
      </c>
      <c r="J408" s="274">
        <v>0</v>
      </c>
      <c r="K408" s="278">
        <v>0</v>
      </c>
    </row>
    <row r="409" spans="1:11" ht="15" customHeight="1" outlineLevel="2">
      <c r="A409" s="271" t="s">
        <v>819</v>
      </c>
      <c r="B409" s="272" t="s">
        <v>849</v>
      </c>
      <c r="C409" s="273" t="s">
        <v>850</v>
      </c>
      <c r="D409" s="272" t="s">
        <v>849</v>
      </c>
      <c r="E409" s="274">
        <v>0</v>
      </c>
      <c r="F409" s="274">
        <v>0</v>
      </c>
      <c r="G409" s="649">
        <v>0</v>
      </c>
      <c r="H409" s="649"/>
      <c r="I409" s="274">
        <v>0</v>
      </c>
      <c r="J409" s="274">
        <v>0</v>
      </c>
      <c r="K409" s="278">
        <v>0</v>
      </c>
    </row>
    <row r="410" spans="1:11" ht="15" customHeight="1" outlineLevel="2">
      <c r="A410" s="271" t="s">
        <v>819</v>
      </c>
      <c r="B410" s="272" t="s">
        <v>851</v>
      </c>
      <c r="C410" s="273" t="s">
        <v>852</v>
      </c>
      <c r="D410" s="272" t="s">
        <v>851</v>
      </c>
      <c r="E410" s="274">
        <v>0</v>
      </c>
      <c r="F410" s="274">
        <v>11200000</v>
      </c>
      <c r="G410" s="649">
        <v>11200000</v>
      </c>
      <c r="H410" s="649"/>
      <c r="I410" s="274">
        <v>0</v>
      </c>
      <c r="J410" s="274">
        <v>0</v>
      </c>
      <c r="K410" s="278">
        <v>0</v>
      </c>
    </row>
    <row r="411" spans="1:11" ht="15" customHeight="1" outlineLevel="2">
      <c r="A411" s="271" t="s">
        <v>819</v>
      </c>
      <c r="B411" s="272" t="s">
        <v>853</v>
      </c>
      <c r="C411" s="273" t="s">
        <v>854</v>
      </c>
      <c r="D411" s="272" t="s">
        <v>853</v>
      </c>
      <c r="E411" s="274">
        <v>0</v>
      </c>
      <c r="F411" s="274">
        <v>0</v>
      </c>
      <c r="G411" s="649">
        <v>48059000</v>
      </c>
      <c r="H411" s="649"/>
      <c r="I411" s="274">
        <v>48059000</v>
      </c>
      <c r="J411" s="274">
        <v>0</v>
      </c>
      <c r="K411" s="278">
        <v>0</v>
      </c>
    </row>
    <row r="412" spans="1:11" ht="15" customHeight="1" outlineLevel="2">
      <c r="A412" s="271" t="s">
        <v>819</v>
      </c>
      <c r="B412" s="272" t="s">
        <v>855</v>
      </c>
      <c r="C412" s="273" t="s">
        <v>856</v>
      </c>
      <c r="D412" s="272" t="s">
        <v>855</v>
      </c>
      <c r="E412" s="274">
        <v>0</v>
      </c>
      <c r="F412" s="274">
        <v>5805000</v>
      </c>
      <c r="G412" s="649">
        <v>10397000</v>
      </c>
      <c r="H412" s="649"/>
      <c r="I412" s="274">
        <v>4592000</v>
      </c>
      <c r="J412" s="274">
        <v>0</v>
      </c>
      <c r="K412" s="278">
        <v>0</v>
      </c>
    </row>
    <row r="413" spans="1:11" ht="15" customHeight="1" outlineLevel="2">
      <c r="A413" s="271" t="s">
        <v>819</v>
      </c>
      <c r="B413" s="272" t="s">
        <v>857</v>
      </c>
      <c r="C413" s="273" t="s">
        <v>858</v>
      </c>
      <c r="D413" s="272" t="s">
        <v>857</v>
      </c>
      <c r="E413" s="274">
        <v>0</v>
      </c>
      <c r="F413" s="274">
        <v>0</v>
      </c>
      <c r="G413" s="649">
        <v>13588600</v>
      </c>
      <c r="H413" s="649"/>
      <c r="I413" s="274">
        <v>13588600</v>
      </c>
      <c r="J413" s="274">
        <v>0</v>
      </c>
      <c r="K413" s="278">
        <v>0</v>
      </c>
    </row>
    <row r="414" spans="1:11" ht="15" customHeight="1" outlineLevel="2">
      <c r="A414" s="271" t="s">
        <v>819</v>
      </c>
      <c r="B414" s="272" t="s">
        <v>859</v>
      </c>
      <c r="C414" s="273" t="s">
        <v>860</v>
      </c>
      <c r="D414" s="272" t="s">
        <v>859</v>
      </c>
      <c r="E414" s="274">
        <v>0</v>
      </c>
      <c r="F414" s="274">
        <v>0</v>
      </c>
      <c r="G414" s="649">
        <v>26006000</v>
      </c>
      <c r="H414" s="649"/>
      <c r="I414" s="274">
        <v>26006000</v>
      </c>
      <c r="J414" s="274">
        <v>0</v>
      </c>
      <c r="K414" s="278">
        <v>0</v>
      </c>
    </row>
    <row r="415" spans="1:11" ht="15" customHeight="1" outlineLevel="2">
      <c r="A415" s="271" t="s">
        <v>819</v>
      </c>
      <c r="B415" s="272" t="s">
        <v>861</v>
      </c>
      <c r="C415" s="273" t="s">
        <v>862</v>
      </c>
      <c r="D415" s="272" t="s">
        <v>861</v>
      </c>
      <c r="E415" s="274">
        <v>0</v>
      </c>
      <c r="F415" s="274">
        <v>0</v>
      </c>
      <c r="G415" s="649">
        <v>12000000</v>
      </c>
      <c r="H415" s="649"/>
      <c r="I415" s="274">
        <v>12000000</v>
      </c>
      <c r="J415" s="274">
        <v>0</v>
      </c>
      <c r="K415" s="278">
        <v>0</v>
      </c>
    </row>
    <row r="416" spans="1:11" ht="15" customHeight="1" outlineLevel="2">
      <c r="A416" s="271" t="s">
        <v>819</v>
      </c>
      <c r="B416" s="272" t="s">
        <v>863</v>
      </c>
      <c r="C416" s="273" t="s">
        <v>864</v>
      </c>
      <c r="D416" s="272" t="s">
        <v>863</v>
      </c>
      <c r="E416" s="274">
        <v>0</v>
      </c>
      <c r="F416" s="274">
        <v>0</v>
      </c>
      <c r="G416" s="649">
        <v>0</v>
      </c>
      <c r="H416" s="649"/>
      <c r="I416" s="274">
        <v>0</v>
      </c>
      <c r="J416" s="274">
        <v>0</v>
      </c>
      <c r="K416" s="278">
        <v>0</v>
      </c>
    </row>
    <row r="417" spans="1:11" ht="15" customHeight="1" outlineLevel="2">
      <c r="A417" s="271" t="s">
        <v>819</v>
      </c>
      <c r="B417" s="272" t="s">
        <v>865</v>
      </c>
      <c r="C417" s="273" t="s">
        <v>866</v>
      </c>
      <c r="D417" s="272" t="s">
        <v>865</v>
      </c>
      <c r="E417" s="274">
        <v>0</v>
      </c>
      <c r="F417" s="274">
        <v>22152853</v>
      </c>
      <c r="G417" s="649">
        <v>156082658</v>
      </c>
      <c r="H417" s="649"/>
      <c r="I417" s="274">
        <v>141081225</v>
      </c>
      <c r="J417" s="274">
        <v>0</v>
      </c>
      <c r="K417" s="278">
        <v>7151420</v>
      </c>
    </row>
    <row r="418" spans="1:11" ht="15" customHeight="1" outlineLevel="2">
      <c r="A418" s="271" t="s">
        <v>819</v>
      </c>
      <c r="B418" s="272" t="s">
        <v>867</v>
      </c>
      <c r="C418" s="273" t="s">
        <v>868</v>
      </c>
      <c r="D418" s="272" t="s">
        <v>867</v>
      </c>
      <c r="E418" s="274">
        <v>0</v>
      </c>
      <c r="F418" s="274">
        <v>74809710</v>
      </c>
      <c r="G418" s="649">
        <v>455519633</v>
      </c>
      <c r="H418" s="649"/>
      <c r="I418" s="274">
        <v>461206393</v>
      </c>
      <c r="J418" s="274">
        <v>0</v>
      </c>
      <c r="K418" s="278">
        <v>80496470</v>
      </c>
    </row>
    <row r="419" spans="1:11" ht="15" customHeight="1" outlineLevel="2">
      <c r="A419" s="271" t="s">
        <v>819</v>
      </c>
      <c r="B419" s="272" t="s">
        <v>869</v>
      </c>
      <c r="C419" s="273" t="s">
        <v>870</v>
      </c>
      <c r="D419" s="272" t="s">
        <v>869</v>
      </c>
      <c r="E419" s="274">
        <v>0</v>
      </c>
      <c r="F419" s="274">
        <v>0</v>
      </c>
      <c r="G419" s="649">
        <v>8566600</v>
      </c>
      <c r="H419" s="649"/>
      <c r="I419" s="274">
        <v>8566600</v>
      </c>
      <c r="J419" s="274">
        <v>0</v>
      </c>
      <c r="K419" s="278">
        <v>0</v>
      </c>
    </row>
    <row r="420" spans="1:11" ht="15" customHeight="1" outlineLevel="2">
      <c r="A420" s="271" t="s">
        <v>819</v>
      </c>
      <c r="B420" s="272" t="s">
        <v>871</v>
      </c>
      <c r="C420" s="273" t="s">
        <v>872</v>
      </c>
      <c r="D420" s="272" t="s">
        <v>871</v>
      </c>
      <c r="E420" s="274">
        <v>0</v>
      </c>
      <c r="F420" s="274">
        <v>2949200</v>
      </c>
      <c r="G420" s="649">
        <v>30729700</v>
      </c>
      <c r="H420" s="649"/>
      <c r="I420" s="274">
        <v>27780500</v>
      </c>
      <c r="J420" s="274">
        <v>0</v>
      </c>
      <c r="K420" s="278">
        <v>0</v>
      </c>
    </row>
    <row r="421" spans="1:11" ht="15" customHeight="1" outlineLevel="2">
      <c r="A421" s="271" t="s">
        <v>819</v>
      </c>
      <c r="B421" s="272" t="s">
        <v>873</v>
      </c>
      <c r="C421" s="273" t="s">
        <v>874</v>
      </c>
      <c r="D421" s="272" t="s">
        <v>873</v>
      </c>
      <c r="E421" s="274">
        <v>0</v>
      </c>
      <c r="F421" s="274">
        <v>0</v>
      </c>
      <c r="G421" s="649">
        <v>0</v>
      </c>
      <c r="H421" s="649"/>
      <c r="I421" s="274">
        <v>0</v>
      </c>
      <c r="J421" s="274">
        <v>0</v>
      </c>
      <c r="K421" s="278">
        <v>0</v>
      </c>
    </row>
    <row r="422" spans="1:11" ht="15" customHeight="1" outlineLevel="2">
      <c r="A422" s="271" t="s">
        <v>819</v>
      </c>
      <c r="B422" s="272" t="s">
        <v>875</v>
      </c>
      <c r="C422" s="273" t="s">
        <v>876</v>
      </c>
      <c r="D422" s="272" t="s">
        <v>877</v>
      </c>
      <c r="E422" s="274">
        <v>0</v>
      </c>
      <c r="F422" s="274">
        <v>0</v>
      </c>
      <c r="G422" s="649">
        <v>0</v>
      </c>
      <c r="H422" s="649"/>
      <c r="I422" s="274">
        <v>0</v>
      </c>
      <c r="J422" s="274">
        <v>0</v>
      </c>
      <c r="K422" s="278">
        <v>0</v>
      </c>
    </row>
    <row r="423" spans="1:11" ht="15" customHeight="1" outlineLevel="2">
      <c r="A423" s="271" t="s">
        <v>819</v>
      </c>
      <c r="B423" s="272" t="s">
        <v>878</v>
      </c>
      <c r="C423" s="273" t="s">
        <v>879</v>
      </c>
      <c r="D423" s="272" t="s">
        <v>878</v>
      </c>
      <c r="E423" s="274">
        <v>0</v>
      </c>
      <c r="F423" s="274">
        <v>0</v>
      </c>
      <c r="G423" s="649">
        <v>27882300</v>
      </c>
      <c r="H423" s="649"/>
      <c r="I423" s="274">
        <v>31642100</v>
      </c>
      <c r="J423" s="274">
        <v>0</v>
      </c>
      <c r="K423" s="278">
        <v>3759800</v>
      </c>
    </row>
    <row r="424" spans="1:11" ht="15" customHeight="1" outlineLevel="2">
      <c r="A424" s="271" t="s">
        <v>819</v>
      </c>
      <c r="B424" s="272" t="s">
        <v>880</v>
      </c>
      <c r="C424" s="273" t="s">
        <v>881</v>
      </c>
      <c r="D424" s="272" t="s">
        <v>880</v>
      </c>
      <c r="E424" s="274">
        <v>0</v>
      </c>
      <c r="F424" s="274">
        <v>0</v>
      </c>
      <c r="G424" s="649">
        <v>13800000</v>
      </c>
      <c r="H424" s="649"/>
      <c r="I424" s="274">
        <v>15780000</v>
      </c>
      <c r="J424" s="274">
        <v>0</v>
      </c>
      <c r="K424" s="278">
        <v>1980000</v>
      </c>
    </row>
    <row r="425" spans="1:11" ht="15" customHeight="1" outlineLevel="2">
      <c r="A425" s="271" t="s">
        <v>819</v>
      </c>
      <c r="B425" s="272" t="s">
        <v>882</v>
      </c>
      <c r="C425" s="273" t="s">
        <v>883</v>
      </c>
      <c r="D425" s="272" t="s">
        <v>882</v>
      </c>
      <c r="E425" s="274">
        <v>0</v>
      </c>
      <c r="F425" s="274">
        <v>21102748</v>
      </c>
      <c r="G425" s="649">
        <v>28600838</v>
      </c>
      <c r="H425" s="649"/>
      <c r="I425" s="274">
        <v>7498090</v>
      </c>
      <c r="J425" s="274">
        <v>0</v>
      </c>
      <c r="K425" s="278">
        <v>0</v>
      </c>
    </row>
    <row r="426" spans="1:11" ht="15" customHeight="1" outlineLevel="2">
      <c r="A426" s="271" t="s">
        <v>819</v>
      </c>
      <c r="B426" s="272" t="s">
        <v>884</v>
      </c>
      <c r="C426" s="273" t="s">
        <v>885</v>
      </c>
      <c r="D426" s="272" t="s">
        <v>884</v>
      </c>
      <c r="E426" s="274">
        <v>0</v>
      </c>
      <c r="F426" s="274">
        <v>2445000</v>
      </c>
      <c r="G426" s="649">
        <v>89963500</v>
      </c>
      <c r="H426" s="649"/>
      <c r="I426" s="274">
        <v>90519171</v>
      </c>
      <c r="J426" s="274">
        <v>0</v>
      </c>
      <c r="K426" s="278">
        <v>3000671</v>
      </c>
    </row>
    <row r="427" spans="1:11" ht="15" customHeight="1" outlineLevel="2">
      <c r="A427" s="271" t="s">
        <v>819</v>
      </c>
      <c r="B427" s="272" t="s">
        <v>886</v>
      </c>
      <c r="C427" s="273" t="s">
        <v>887</v>
      </c>
      <c r="D427" s="272" t="s">
        <v>886</v>
      </c>
      <c r="E427" s="274">
        <v>0</v>
      </c>
      <c r="F427" s="274">
        <v>0</v>
      </c>
      <c r="G427" s="649">
        <v>0</v>
      </c>
      <c r="H427" s="649"/>
      <c r="I427" s="274">
        <v>0</v>
      </c>
      <c r="J427" s="274">
        <v>0</v>
      </c>
      <c r="K427" s="278">
        <v>0</v>
      </c>
    </row>
    <row r="428" spans="1:11" ht="15" customHeight="1" outlineLevel="2">
      <c r="A428" s="271" t="s">
        <v>819</v>
      </c>
      <c r="B428" s="272" t="s">
        <v>888</v>
      </c>
      <c r="C428" s="273" t="s">
        <v>889</v>
      </c>
      <c r="D428" s="272" t="s">
        <v>888</v>
      </c>
      <c r="E428" s="274">
        <v>0</v>
      </c>
      <c r="F428" s="274">
        <v>0</v>
      </c>
      <c r="G428" s="649">
        <v>0</v>
      </c>
      <c r="H428" s="649"/>
      <c r="I428" s="274">
        <v>0</v>
      </c>
      <c r="J428" s="274">
        <v>0</v>
      </c>
      <c r="K428" s="278">
        <v>0</v>
      </c>
    </row>
    <row r="429" spans="1:11" ht="15" customHeight="1" outlineLevel="2">
      <c r="A429" s="271" t="s">
        <v>819</v>
      </c>
      <c r="B429" s="272" t="s">
        <v>890</v>
      </c>
      <c r="C429" s="273" t="s">
        <v>177</v>
      </c>
      <c r="D429" s="272" t="s">
        <v>269</v>
      </c>
      <c r="E429" s="274">
        <v>0</v>
      </c>
      <c r="F429" s="274">
        <v>0</v>
      </c>
      <c r="G429" s="649">
        <v>3959000</v>
      </c>
      <c r="H429" s="649"/>
      <c r="I429" s="274">
        <v>3959000</v>
      </c>
      <c r="J429" s="274">
        <v>0</v>
      </c>
      <c r="K429" s="278">
        <v>0</v>
      </c>
    </row>
    <row r="430" spans="1:11" ht="15" customHeight="1" outlineLevel="2">
      <c r="A430" s="271" t="s">
        <v>819</v>
      </c>
      <c r="B430" s="272" t="s">
        <v>891</v>
      </c>
      <c r="C430" s="273" t="s">
        <v>892</v>
      </c>
      <c r="D430" s="272" t="s">
        <v>891</v>
      </c>
      <c r="E430" s="274">
        <v>0</v>
      </c>
      <c r="F430" s="274">
        <v>0</v>
      </c>
      <c r="G430" s="649">
        <v>8620145</v>
      </c>
      <c r="H430" s="649"/>
      <c r="I430" s="274">
        <v>10451145</v>
      </c>
      <c r="J430" s="274">
        <v>0</v>
      </c>
      <c r="K430" s="278">
        <v>1831000</v>
      </c>
    </row>
    <row r="431" spans="1:11" ht="15" customHeight="1" outlineLevel="2">
      <c r="A431" s="271" t="s">
        <v>819</v>
      </c>
      <c r="B431" s="272" t="s">
        <v>893</v>
      </c>
      <c r="C431" s="273" t="s">
        <v>894</v>
      </c>
      <c r="D431" s="272" t="s">
        <v>893</v>
      </c>
      <c r="E431" s="274">
        <v>0</v>
      </c>
      <c r="F431" s="274">
        <v>13826000</v>
      </c>
      <c r="G431" s="649">
        <v>96120700</v>
      </c>
      <c r="H431" s="649"/>
      <c r="I431" s="274">
        <v>92107700</v>
      </c>
      <c r="J431" s="274">
        <v>0</v>
      </c>
      <c r="K431" s="278">
        <v>9813000</v>
      </c>
    </row>
    <row r="432" spans="1:11" ht="15" customHeight="1" outlineLevel="2">
      <c r="A432" s="271" t="s">
        <v>819</v>
      </c>
      <c r="B432" s="272" t="s">
        <v>895</v>
      </c>
      <c r="C432" s="273" t="s">
        <v>896</v>
      </c>
      <c r="D432" s="272" t="s">
        <v>895</v>
      </c>
      <c r="E432" s="274">
        <v>0</v>
      </c>
      <c r="F432" s="274">
        <v>19200300</v>
      </c>
      <c r="G432" s="649">
        <v>206787301</v>
      </c>
      <c r="H432" s="649"/>
      <c r="I432" s="274">
        <v>195817501</v>
      </c>
      <c r="J432" s="274">
        <v>0</v>
      </c>
      <c r="K432" s="278">
        <v>8230500</v>
      </c>
    </row>
    <row r="433" spans="1:11" ht="15" customHeight="1" outlineLevel="2">
      <c r="A433" s="271" t="s">
        <v>819</v>
      </c>
      <c r="B433" s="272" t="s">
        <v>897</v>
      </c>
      <c r="C433" s="273" t="s">
        <v>898</v>
      </c>
      <c r="D433" s="272" t="s">
        <v>897</v>
      </c>
      <c r="E433" s="274">
        <v>0</v>
      </c>
      <c r="F433" s="274">
        <v>3830000</v>
      </c>
      <c r="G433" s="649">
        <v>25968000</v>
      </c>
      <c r="H433" s="649"/>
      <c r="I433" s="274">
        <v>22138000</v>
      </c>
      <c r="J433" s="274">
        <v>0</v>
      </c>
      <c r="K433" s="278">
        <v>0</v>
      </c>
    </row>
    <row r="434" spans="1:11" ht="15" customHeight="1" outlineLevel="2">
      <c r="A434" s="271" t="s">
        <v>819</v>
      </c>
      <c r="B434" s="272" t="s">
        <v>899</v>
      </c>
      <c r="C434" s="273" t="s">
        <v>900</v>
      </c>
      <c r="D434" s="272" t="s">
        <v>899</v>
      </c>
      <c r="E434" s="274">
        <v>0</v>
      </c>
      <c r="F434" s="274">
        <v>15783260</v>
      </c>
      <c r="G434" s="649">
        <v>216826474</v>
      </c>
      <c r="H434" s="649"/>
      <c r="I434" s="274">
        <v>202662214</v>
      </c>
      <c r="J434" s="274">
        <v>0</v>
      </c>
      <c r="K434" s="278">
        <v>1619000</v>
      </c>
    </row>
    <row r="435" spans="1:11" ht="15" customHeight="1" outlineLevel="2">
      <c r="A435" s="271" t="s">
        <v>819</v>
      </c>
      <c r="B435" s="272" t="s">
        <v>901</v>
      </c>
      <c r="C435" s="273" t="s">
        <v>902</v>
      </c>
      <c r="D435" s="272" t="s">
        <v>901</v>
      </c>
      <c r="E435" s="274">
        <v>0</v>
      </c>
      <c r="F435" s="274">
        <v>0</v>
      </c>
      <c r="G435" s="649">
        <v>0</v>
      </c>
      <c r="H435" s="649"/>
      <c r="I435" s="274">
        <v>0</v>
      </c>
      <c r="J435" s="274">
        <v>0</v>
      </c>
      <c r="K435" s="278">
        <v>0</v>
      </c>
    </row>
    <row r="436" spans="1:11" ht="15" customHeight="1" outlineLevel="2">
      <c r="A436" s="271" t="s">
        <v>819</v>
      </c>
      <c r="B436" s="272" t="s">
        <v>903</v>
      </c>
      <c r="C436" s="273" t="s">
        <v>904</v>
      </c>
      <c r="D436" s="272" t="s">
        <v>903</v>
      </c>
      <c r="E436" s="274">
        <v>0</v>
      </c>
      <c r="F436" s="274">
        <v>9134495</v>
      </c>
      <c r="G436" s="649">
        <v>80103440</v>
      </c>
      <c r="H436" s="649"/>
      <c r="I436" s="274">
        <v>70968945</v>
      </c>
      <c r="J436" s="274">
        <v>0</v>
      </c>
      <c r="K436" s="278">
        <v>0</v>
      </c>
    </row>
    <row r="437" spans="1:11" ht="15" customHeight="1" outlineLevel="2">
      <c r="A437" s="271" t="s">
        <v>819</v>
      </c>
      <c r="B437" s="272" t="s">
        <v>250</v>
      </c>
      <c r="C437" s="273" t="s">
        <v>251</v>
      </c>
      <c r="D437" s="272" t="s">
        <v>250</v>
      </c>
      <c r="E437" s="274">
        <v>0</v>
      </c>
      <c r="F437" s="274">
        <v>22277600</v>
      </c>
      <c r="G437" s="649">
        <v>24408100</v>
      </c>
      <c r="H437" s="649"/>
      <c r="I437" s="274">
        <v>3769102</v>
      </c>
      <c r="J437" s="274">
        <v>0</v>
      </c>
      <c r="K437" s="278">
        <v>1638602</v>
      </c>
    </row>
    <row r="438" spans="1:11" ht="15" customHeight="1" outlineLevel="2">
      <c r="A438" s="271" t="s">
        <v>819</v>
      </c>
      <c r="B438" s="272" t="s">
        <v>905</v>
      </c>
      <c r="C438" s="273" t="s">
        <v>906</v>
      </c>
      <c r="D438" s="272" t="s">
        <v>905</v>
      </c>
      <c r="E438" s="274">
        <v>0</v>
      </c>
      <c r="F438" s="274">
        <v>0</v>
      </c>
      <c r="G438" s="649">
        <v>0</v>
      </c>
      <c r="H438" s="649"/>
      <c r="I438" s="274">
        <v>0</v>
      </c>
      <c r="J438" s="274">
        <v>0</v>
      </c>
      <c r="K438" s="278">
        <v>0</v>
      </c>
    </row>
    <row r="439" spans="1:11" ht="15" customHeight="1" outlineLevel="2">
      <c r="A439" s="271" t="s">
        <v>819</v>
      </c>
      <c r="B439" s="272" t="s">
        <v>907</v>
      </c>
      <c r="C439" s="273" t="s">
        <v>908</v>
      </c>
      <c r="D439" s="272" t="s">
        <v>907</v>
      </c>
      <c r="E439" s="274">
        <v>0</v>
      </c>
      <c r="F439" s="274">
        <v>0</v>
      </c>
      <c r="G439" s="649">
        <v>0</v>
      </c>
      <c r="H439" s="649"/>
      <c r="I439" s="274">
        <v>0</v>
      </c>
      <c r="J439" s="274">
        <v>0</v>
      </c>
      <c r="K439" s="278">
        <v>0</v>
      </c>
    </row>
    <row r="440" spans="1:11" ht="15" customHeight="1" outlineLevel="2">
      <c r="A440" s="271" t="s">
        <v>819</v>
      </c>
      <c r="B440" s="272" t="s">
        <v>909</v>
      </c>
      <c r="C440" s="273" t="s">
        <v>910</v>
      </c>
      <c r="D440" s="272" t="s">
        <v>909</v>
      </c>
      <c r="E440" s="274">
        <v>0</v>
      </c>
      <c r="F440" s="274">
        <v>0</v>
      </c>
      <c r="G440" s="649">
        <v>3198000</v>
      </c>
      <c r="H440" s="649"/>
      <c r="I440" s="274">
        <v>3198000</v>
      </c>
      <c r="J440" s="274">
        <v>0</v>
      </c>
      <c r="K440" s="278">
        <v>0</v>
      </c>
    </row>
    <row r="441" spans="1:11" ht="15" customHeight="1" outlineLevel="2">
      <c r="A441" s="271" t="s">
        <v>819</v>
      </c>
      <c r="B441" s="272" t="s">
        <v>911</v>
      </c>
      <c r="C441" s="273" t="s">
        <v>591</v>
      </c>
      <c r="D441" s="272" t="s">
        <v>912</v>
      </c>
      <c r="E441" s="274">
        <v>0</v>
      </c>
      <c r="F441" s="274">
        <v>4500000</v>
      </c>
      <c r="G441" s="649">
        <v>4500000</v>
      </c>
      <c r="H441" s="649"/>
      <c r="I441" s="274">
        <v>0</v>
      </c>
      <c r="J441" s="274">
        <v>0</v>
      </c>
      <c r="K441" s="278">
        <v>0</v>
      </c>
    </row>
    <row r="442" spans="1:11" ht="15" customHeight="1" outlineLevel="2">
      <c r="A442" s="271" t="s">
        <v>819</v>
      </c>
      <c r="B442" s="272" t="s">
        <v>913</v>
      </c>
      <c r="C442" s="273" t="s">
        <v>914</v>
      </c>
      <c r="D442" s="272" t="s">
        <v>913</v>
      </c>
      <c r="E442" s="274">
        <v>0</v>
      </c>
      <c r="F442" s="274">
        <v>5900000</v>
      </c>
      <c r="G442" s="649">
        <v>26095000</v>
      </c>
      <c r="H442" s="649"/>
      <c r="I442" s="274">
        <v>20195000</v>
      </c>
      <c r="J442" s="274">
        <v>0</v>
      </c>
      <c r="K442" s="278">
        <v>0</v>
      </c>
    </row>
    <row r="443" spans="1:11" ht="15" customHeight="1" outlineLevel="2">
      <c r="A443" s="271" t="s">
        <v>819</v>
      </c>
      <c r="B443" s="272" t="s">
        <v>915</v>
      </c>
      <c r="C443" s="273" t="s">
        <v>916</v>
      </c>
      <c r="D443" s="272" t="s">
        <v>915</v>
      </c>
      <c r="E443" s="274">
        <v>0</v>
      </c>
      <c r="F443" s="274">
        <v>0</v>
      </c>
      <c r="G443" s="649">
        <v>0</v>
      </c>
      <c r="H443" s="649"/>
      <c r="I443" s="274">
        <v>0</v>
      </c>
      <c r="J443" s="274">
        <v>0</v>
      </c>
      <c r="K443" s="278">
        <v>0</v>
      </c>
    </row>
    <row r="444" spans="1:11" ht="15" customHeight="1" outlineLevel="2">
      <c r="A444" s="271" t="s">
        <v>819</v>
      </c>
      <c r="B444" s="272" t="s">
        <v>917</v>
      </c>
      <c r="C444" s="273" t="s">
        <v>918</v>
      </c>
      <c r="D444" s="272" t="s">
        <v>917</v>
      </c>
      <c r="E444" s="274">
        <v>0</v>
      </c>
      <c r="F444" s="274">
        <v>9461120</v>
      </c>
      <c r="G444" s="649">
        <v>32700264</v>
      </c>
      <c r="H444" s="649"/>
      <c r="I444" s="274">
        <v>23239144</v>
      </c>
      <c r="J444" s="274">
        <v>0</v>
      </c>
      <c r="K444" s="278">
        <v>0</v>
      </c>
    </row>
    <row r="445" spans="1:11" ht="15" customHeight="1" outlineLevel="2">
      <c r="A445" s="271" t="s">
        <v>819</v>
      </c>
      <c r="B445" s="272" t="s">
        <v>919</v>
      </c>
      <c r="C445" s="273" t="s">
        <v>920</v>
      </c>
      <c r="D445" s="272" t="s">
        <v>919</v>
      </c>
      <c r="E445" s="274">
        <v>0</v>
      </c>
      <c r="F445" s="274">
        <v>0</v>
      </c>
      <c r="G445" s="649">
        <v>6100000</v>
      </c>
      <c r="H445" s="649"/>
      <c r="I445" s="274">
        <v>6100000</v>
      </c>
      <c r="J445" s="274">
        <v>0</v>
      </c>
      <c r="K445" s="278">
        <v>0</v>
      </c>
    </row>
    <row r="446" spans="1:11" ht="15" customHeight="1" outlineLevel="2">
      <c r="A446" s="271" t="s">
        <v>819</v>
      </c>
      <c r="B446" s="272" t="s">
        <v>921</v>
      </c>
      <c r="C446" s="273" t="s">
        <v>922</v>
      </c>
      <c r="D446" s="272" t="s">
        <v>921</v>
      </c>
      <c r="E446" s="274">
        <v>0</v>
      </c>
      <c r="F446" s="274">
        <v>1002000</v>
      </c>
      <c r="G446" s="649">
        <v>1002000</v>
      </c>
      <c r="H446" s="649"/>
      <c r="I446" s="274">
        <v>0</v>
      </c>
      <c r="J446" s="274">
        <v>0</v>
      </c>
      <c r="K446" s="278">
        <v>0</v>
      </c>
    </row>
    <row r="447" spans="1:11" ht="15" customHeight="1" outlineLevel="2">
      <c r="A447" s="271" t="s">
        <v>819</v>
      </c>
      <c r="B447" s="272" t="s">
        <v>923</v>
      </c>
      <c r="C447" s="273" t="s">
        <v>924</v>
      </c>
      <c r="D447" s="272" t="s">
        <v>923</v>
      </c>
      <c r="E447" s="274">
        <v>0</v>
      </c>
      <c r="F447" s="274">
        <v>0</v>
      </c>
      <c r="G447" s="649">
        <v>6077000</v>
      </c>
      <c r="H447" s="649"/>
      <c r="I447" s="274">
        <v>6077000</v>
      </c>
      <c r="J447" s="274">
        <v>0</v>
      </c>
      <c r="K447" s="278">
        <v>0</v>
      </c>
    </row>
    <row r="448" spans="1:11" ht="15" customHeight="1" outlineLevel="2">
      <c r="A448" s="271" t="s">
        <v>819</v>
      </c>
      <c r="B448" s="272" t="s">
        <v>925</v>
      </c>
      <c r="C448" s="273" t="s">
        <v>926</v>
      </c>
      <c r="D448" s="272" t="s">
        <v>925</v>
      </c>
      <c r="E448" s="274">
        <v>0</v>
      </c>
      <c r="F448" s="274">
        <v>0</v>
      </c>
      <c r="G448" s="649">
        <v>0</v>
      </c>
      <c r="H448" s="649"/>
      <c r="I448" s="274">
        <v>0</v>
      </c>
      <c r="J448" s="274">
        <v>0</v>
      </c>
      <c r="K448" s="278">
        <v>0</v>
      </c>
    </row>
    <row r="449" spans="1:11" ht="15" customHeight="1" outlineLevel="2">
      <c r="A449" s="271" t="s">
        <v>819</v>
      </c>
      <c r="B449" s="272" t="s">
        <v>927</v>
      </c>
      <c r="C449" s="273" t="s">
        <v>928</v>
      </c>
      <c r="D449" s="272" t="s">
        <v>927</v>
      </c>
      <c r="E449" s="274">
        <v>0</v>
      </c>
      <c r="F449" s="274">
        <v>0</v>
      </c>
      <c r="G449" s="649">
        <v>12600000</v>
      </c>
      <c r="H449" s="649"/>
      <c r="I449" s="274">
        <v>12600000</v>
      </c>
      <c r="J449" s="274">
        <v>0</v>
      </c>
      <c r="K449" s="278">
        <v>0</v>
      </c>
    </row>
    <row r="450" spans="1:11" ht="15" customHeight="1" outlineLevel="2">
      <c r="A450" s="271" t="s">
        <v>819</v>
      </c>
      <c r="B450" s="272" t="s">
        <v>929</v>
      </c>
      <c r="C450" s="273" t="s">
        <v>930</v>
      </c>
      <c r="D450" s="272" t="s">
        <v>929</v>
      </c>
      <c r="E450" s="274">
        <v>0</v>
      </c>
      <c r="F450" s="274">
        <v>0</v>
      </c>
      <c r="G450" s="649">
        <v>47793480</v>
      </c>
      <c r="H450" s="649"/>
      <c r="I450" s="274">
        <v>47793480</v>
      </c>
      <c r="J450" s="274">
        <v>0</v>
      </c>
      <c r="K450" s="278">
        <v>0</v>
      </c>
    </row>
    <row r="451" spans="1:11" ht="15" customHeight="1" outlineLevel="2">
      <c r="A451" s="271" t="s">
        <v>819</v>
      </c>
      <c r="B451" s="272" t="s">
        <v>931</v>
      </c>
      <c r="C451" s="273" t="s">
        <v>932</v>
      </c>
      <c r="D451" s="272" t="s">
        <v>931</v>
      </c>
      <c r="E451" s="274">
        <v>0</v>
      </c>
      <c r="F451" s="274">
        <v>0</v>
      </c>
      <c r="G451" s="649">
        <v>4330000</v>
      </c>
      <c r="H451" s="649"/>
      <c r="I451" s="274">
        <v>4330000</v>
      </c>
      <c r="J451" s="274">
        <v>0</v>
      </c>
      <c r="K451" s="278">
        <v>0</v>
      </c>
    </row>
    <row r="452" spans="1:11" ht="15" customHeight="1" outlineLevel="2">
      <c r="A452" s="271" t="s">
        <v>819</v>
      </c>
      <c r="B452" s="272" t="s">
        <v>933</v>
      </c>
      <c r="C452" s="273" t="s">
        <v>934</v>
      </c>
      <c r="D452" s="272" t="s">
        <v>933</v>
      </c>
      <c r="E452" s="274">
        <v>0</v>
      </c>
      <c r="F452" s="274">
        <v>0</v>
      </c>
      <c r="G452" s="649">
        <v>11760195</v>
      </c>
      <c r="H452" s="649"/>
      <c r="I452" s="274">
        <v>16531894</v>
      </c>
      <c r="J452" s="274">
        <v>0</v>
      </c>
      <c r="K452" s="278">
        <v>4771699</v>
      </c>
    </row>
    <row r="453" spans="1:11" ht="15" customHeight="1" outlineLevel="2">
      <c r="A453" s="271" t="s">
        <v>819</v>
      </c>
      <c r="B453" s="272" t="s">
        <v>935</v>
      </c>
      <c r="C453" s="273" t="s">
        <v>936</v>
      </c>
      <c r="D453" s="272" t="s">
        <v>935</v>
      </c>
      <c r="E453" s="274">
        <v>0</v>
      </c>
      <c r="F453" s="274">
        <v>0</v>
      </c>
      <c r="G453" s="649">
        <v>0</v>
      </c>
      <c r="H453" s="649"/>
      <c r="I453" s="274">
        <v>0</v>
      </c>
      <c r="J453" s="274">
        <v>0</v>
      </c>
      <c r="K453" s="278">
        <v>0</v>
      </c>
    </row>
    <row r="454" spans="1:11" ht="15" customHeight="1" outlineLevel="2">
      <c r="A454" s="271" t="s">
        <v>819</v>
      </c>
      <c r="B454" s="272" t="s">
        <v>937</v>
      </c>
      <c r="C454" s="273" t="s">
        <v>938</v>
      </c>
      <c r="D454" s="272" t="s">
        <v>937</v>
      </c>
      <c r="E454" s="274">
        <v>0</v>
      </c>
      <c r="F454" s="274">
        <v>0</v>
      </c>
      <c r="G454" s="649">
        <v>16947800</v>
      </c>
      <c r="H454" s="649"/>
      <c r="I454" s="274">
        <v>16947800</v>
      </c>
      <c r="J454" s="274">
        <v>0</v>
      </c>
      <c r="K454" s="278">
        <v>0</v>
      </c>
    </row>
    <row r="455" spans="1:11" ht="15" customHeight="1" outlineLevel="2">
      <c r="A455" s="271" t="s">
        <v>819</v>
      </c>
      <c r="B455" s="272" t="s">
        <v>939</v>
      </c>
      <c r="C455" s="273" t="s">
        <v>940</v>
      </c>
      <c r="D455" s="272" t="s">
        <v>939</v>
      </c>
      <c r="E455" s="274">
        <v>0</v>
      </c>
      <c r="F455" s="274">
        <v>0</v>
      </c>
      <c r="G455" s="649">
        <v>0</v>
      </c>
      <c r="H455" s="649"/>
      <c r="I455" s="274">
        <v>0</v>
      </c>
      <c r="J455" s="274">
        <v>0</v>
      </c>
      <c r="K455" s="278">
        <v>0</v>
      </c>
    </row>
    <row r="456" spans="1:11" ht="15" customHeight="1" outlineLevel="2">
      <c r="A456" s="271" t="s">
        <v>819</v>
      </c>
      <c r="B456" s="272" t="s">
        <v>941</v>
      </c>
      <c r="C456" s="273" t="s">
        <v>942</v>
      </c>
      <c r="D456" s="272" t="s">
        <v>941</v>
      </c>
      <c r="E456" s="274">
        <v>0</v>
      </c>
      <c r="F456" s="274">
        <v>2446000</v>
      </c>
      <c r="G456" s="649">
        <v>41334600</v>
      </c>
      <c r="H456" s="649"/>
      <c r="I456" s="274">
        <v>41578600</v>
      </c>
      <c r="J456" s="274">
        <v>0</v>
      </c>
      <c r="K456" s="278">
        <v>2690000</v>
      </c>
    </row>
    <row r="457" spans="1:11" ht="15" customHeight="1" outlineLevel="2">
      <c r="A457" s="271" t="s">
        <v>819</v>
      </c>
      <c r="B457" s="272" t="s">
        <v>943</v>
      </c>
      <c r="C457" s="273" t="s">
        <v>944</v>
      </c>
      <c r="D457" s="272" t="s">
        <v>943</v>
      </c>
      <c r="E457" s="274">
        <v>0</v>
      </c>
      <c r="F457" s="274">
        <v>10467000</v>
      </c>
      <c r="G457" s="649">
        <v>21749000</v>
      </c>
      <c r="H457" s="649"/>
      <c r="I457" s="274">
        <v>12107000</v>
      </c>
      <c r="J457" s="274">
        <v>0</v>
      </c>
      <c r="K457" s="278">
        <v>825000</v>
      </c>
    </row>
    <row r="458" spans="1:11" ht="15" customHeight="1" outlineLevel="2">
      <c r="A458" s="271" t="s">
        <v>819</v>
      </c>
      <c r="B458" s="272" t="s">
        <v>945</v>
      </c>
      <c r="C458" s="273" t="s">
        <v>256</v>
      </c>
      <c r="D458" s="272" t="s">
        <v>255</v>
      </c>
      <c r="E458" s="274">
        <v>0</v>
      </c>
      <c r="F458" s="274">
        <v>0</v>
      </c>
      <c r="G458" s="649">
        <v>0</v>
      </c>
      <c r="H458" s="649"/>
      <c r="I458" s="274">
        <v>0</v>
      </c>
      <c r="J458" s="274">
        <v>0</v>
      </c>
      <c r="K458" s="278">
        <v>0</v>
      </c>
    </row>
    <row r="459" spans="1:11" ht="15" customHeight="1" outlineLevel="2">
      <c r="A459" s="271" t="s">
        <v>819</v>
      </c>
      <c r="B459" s="272" t="s">
        <v>946</v>
      </c>
      <c r="C459" s="273" t="s">
        <v>947</v>
      </c>
      <c r="D459" s="272" t="s">
        <v>946</v>
      </c>
      <c r="E459" s="274">
        <v>0</v>
      </c>
      <c r="F459" s="274">
        <v>1085000</v>
      </c>
      <c r="G459" s="649">
        <v>42017549</v>
      </c>
      <c r="H459" s="649"/>
      <c r="I459" s="274">
        <v>40932549</v>
      </c>
      <c r="J459" s="274">
        <v>0</v>
      </c>
      <c r="K459" s="278">
        <v>0</v>
      </c>
    </row>
    <row r="460" spans="1:11" ht="15" customHeight="1" outlineLevel="1">
      <c r="A460" s="267"/>
      <c r="B460" s="268"/>
      <c r="C460" s="270" t="s">
        <v>948</v>
      </c>
      <c r="D460" s="268"/>
      <c r="E460" s="270"/>
      <c r="F460" s="269">
        <f>SUBTOTAL(9,F461:F554)</f>
        <v>557758502</v>
      </c>
      <c r="G460" s="654">
        <f>SUBTOTAL(9,G461:G554)</f>
        <v>79448828455</v>
      </c>
      <c r="H460" s="654"/>
      <c r="I460" s="269">
        <f>SUBTOTAL(9,I461:I554)</f>
        <v>81092435483</v>
      </c>
      <c r="J460" s="269">
        <f>SUBTOTAL(9,J461:J554)</f>
        <v>0</v>
      </c>
      <c r="K460" s="277">
        <f>SUBTOTAL(9,K461:K554)</f>
        <v>2201365530</v>
      </c>
    </row>
    <row r="461" spans="1:11" ht="15" customHeight="1" outlineLevel="2">
      <c r="A461" s="271" t="s">
        <v>949</v>
      </c>
      <c r="B461" s="272" t="s">
        <v>245</v>
      </c>
      <c r="C461" s="273" t="s">
        <v>246</v>
      </c>
      <c r="D461" s="272" t="s">
        <v>245</v>
      </c>
      <c r="E461" s="274">
        <v>0</v>
      </c>
      <c r="F461" s="274">
        <v>0</v>
      </c>
      <c r="G461" s="649">
        <v>0</v>
      </c>
      <c r="H461" s="649"/>
      <c r="I461" s="274">
        <v>0</v>
      </c>
      <c r="J461" s="274">
        <v>0</v>
      </c>
      <c r="K461" s="278">
        <v>0</v>
      </c>
    </row>
    <row r="462" spans="1:11" ht="15" customHeight="1" outlineLevel="2">
      <c r="A462" s="271" t="s">
        <v>949</v>
      </c>
      <c r="B462" s="272" t="s">
        <v>820</v>
      </c>
      <c r="C462" s="273" t="s">
        <v>821</v>
      </c>
      <c r="D462" s="272" t="s">
        <v>820</v>
      </c>
      <c r="E462" s="274">
        <v>0</v>
      </c>
      <c r="F462" s="274">
        <v>0</v>
      </c>
      <c r="G462" s="649">
        <v>0</v>
      </c>
      <c r="H462" s="649"/>
      <c r="I462" s="274">
        <v>0</v>
      </c>
      <c r="J462" s="274">
        <v>0</v>
      </c>
      <c r="K462" s="278">
        <v>0</v>
      </c>
    </row>
    <row r="463" spans="1:11" ht="15" customHeight="1" outlineLevel="2">
      <c r="A463" s="271" t="s">
        <v>949</v>
      </c>
      <c r="B463" s="272" t="s">
        <v>832</v>
      </c>
      <c r="C463" s="273" t="s">
        <v>833</v>
      </c>
      <c r="D463" s="272" t="s">
        <v>832</v>
      </c>
      <c r="E463" s="274">
        <v>0</v>
      </c>
      <c r="F463" s="274">
        <v>520000</v>
      </c>
      <c r="G463" s="649">
        <v>400422291</v>
      </c>
      <c r="H463" s="649"/>
      <c r="I463" s="274">
        <v>404906837</v>
      </c>
      <c r="J463" s="274">
        <v>0</v>
      </c>
      <c r="K463" s="278">
        <v>5004546</v>
      </c>
    </row>
    <row r="464" spans="1:11" ht="15" customHeight="1" outlineLevel="2">
      <c r="A464" s="271" t="s">
        <v>949</v>
      </c>
      <c r="B464" s="272" t="s">
        <v>834</v>
      </c>
      <c r="C464" s="273" t="s">
        <v>835</v>
      </c>
      <c r="D464" s="272" t="s">
        <v>834</v>
      </c>
      <c r="E464" s="274">
        <v>0</v>
      </c>
      <c r="F464" s="274">
        <v>0</v>
      </c>
      <c r="G464" s="649">
        <v>9678800</v>
      </c>
      <c r="H464" s="649"/>
      <c r="I464" s="274">
        <v>9678800</v>
      </c>
      <c r="J464" s="274">
        <v>0</v>
      </c>
      <c r="K464" s="278">
        <v>0</v>
      </c>
    </row>
    <row r="465" spans="1:11" ht="15" customHeight="1" outlineLevel="2">
      <c r="A465" s="271" t="s">
        <v>949</v>
      </c>
      <c r="B465" s="272" t="s">
        <v>859</v>
      </c>
      <c r="C465" s="273" t="s">
        <v>860</v>
      </c>
      <c r="D465" s="272" t="s">
        <v>859</v>
      </c>
      <c r="E465" s="274">
        <v>0</v>
      </c>
      <c r="F465" s="274">
        <v>0</v>
      </c>
      <c r="G465" s="649">
        <v>4919000</v>
      </c>
      <c r="H465" s="649"/>
      <c r="I465" s="274">
        <v>4919000</v>
      </c>
      <c r="J465" s="274">
        <v>0</v>
      </c>
      <c r="K465" s="278">
        <v>0</v>
      </c>
    </row>
    <row r="466" spans="1:11" ht="15" customHeight="1" outlineLevel="2">
      <c r="A466" s="271" t="s">
        <v>949</v>
      </c>
      <c r="B466" s="272" t="s">
        <v>865</v>
      </c>
      <c r="C466" s="273" t="s">
        <v>866</v>
      </c>
      <c r="D466" s="272" t="s">
        <v>865</v>
      </c>
      <c r="E466" s="274">
        <v>0</v>
      </c>
      <c r="F466" s="274">
        <v>0</v>
      </c>
      <c r="G466" s="649">
        <v>1508200</v>
      </c>
      <c r="H466" s="649"/>
      <c r="I466" s="274">
        <v>1508200</v>
      </c>
      <c r="J466" s="274">
        <v>0</v>
      </c>
      <c r="K466" s="278">
        <v>0</v>
      </c>
    </row>
    <row r="467" spans="1:11" ht="15" customHeight="1" outlineLevel="2">
      <c r="A467" s="271" t="s">
        <v>949</v>
      </c>
      <c r="B467" s="272" t="s">
        <v>867</v>
      </c>
      <c r="C467" s="273" t="s">
        <v>868</v>
      </c>
      <c r="D467" s="272" t="s">
        <v>867</v>
      </c>
      <c r="E467" s="274">
        <v>0</v>
      </c>
      <c r="F467" s="274">
        <v>3925000</v>
      </c>
      <c r="G467" s="649">
        <v>287510399</v>
      </c>
      <c r="H467" s="649"/>
      <c r="I467" s="274">
        <v>284585399</v>
      </c>
      <c r="J467" s="274">
        <v>0</v>
      </c>
      <c r="K467" s="278">
        <v>1000000</v>
      </c>
    </row>
    <row r="468" spans="1:11" ht="15" customHeight="1" outlineLevel="2">
      <c r="A468" s="271" t="s">
        <v>949</v>
      </c>
      <c r="B468" s="272" t="s">
        <v>869</v>
      </c>
      <c r="C468" s="273" t="s">
        <v>870</v>
      </c>
      <c r="D468" s="272" t="s">
        <v>869</v>
      </c>
      <c r="E468" s="274">
        <v>0</v>
      </c>
      <c r="F468" s="274">
        <v>0</v>
      </c>
      <c r="G468" s="649">
        <v>0</v>
      </c>
      <c r="H468" s="649"/>
      <c r="I468" s="274">
        <v>0</v>
      </c>
      <c r="J468" s="274">
        <v>0</v>
      </c>
      <c r="K468" s="278">
        <v>0</v>
      </c>
    </row>
    <row r="469" spans="1:11" ht="15" customHeight="1" outlineLevel="2">
      <c r="A469" s="271" t="s">
        <v>949</v>
      </c>
      <c r="B469" s="272" t="s">
        <v>878</v>
      </c>
      <c r="C469" s="273" t="s">
        <v>879</v>
      </c>
      <c r="D469" s="272" t="s">
        <v>878</v>
      </c>
      <c r="E469" s="274">
        <v>0</v>
      </c>
      <c r="F469" s="274">
        <v>0</v>
      </c>
      <c r="G469" s="649">
        <v>0</v>
      </c>
      <c r="H469" s="649"/>
      <c r="I469" s="274">
        <v>5313000</v>
      </c>
      <c r="J469" s="274">
        <v>0</v>
      </c>
      <c r="K469" s="278">
        <v>5313000</v>
      </c>
    </row>
    <row r="470" spans="1:11" ht="15" customHeight="1" outlineLevel="2">
      <c r="A470" s="271" t="s">
        <v>949</v>
      </c>
      <c r="B470" s="272" t="s">
        <v>882</v>
      </c>
      <c r="C470" s="273" t="s">
        <v>950</v>
      </c>
      <c r="D470" s="272" t="s">
        <v>951</v>
      </c>
      <c r="E470" s="274">
        <v>0</v>
      </c>
      <c r="F470" s="274">
        <v>0</v>
      </c>
      <c r="G470" s="649">
        <v>0</v>
      </c>
      <c r="H470" s="649"/>
      <c r="I470" s="274">
        <v>0</v>
      </c>
      <c r="J470" s="274">
        <v>0</v>
      </c>
      <c r="K470" s="278">
        <v>0</v>
      </c>
    </row>
    <row r="471" spans="1:11" ht="15" customHeight="1" outlineLevel="2">
      <c r="A471" s="271" t="s">
        <v>949</v>
      </c>
      <c r="B471" s="272" t="s">
        <v>893</v>
      </c>
      <c r="C471" s="273" t="s">
        <v>894</v>
      </c>
      <c r="D471" s="272" t="s">
        <v>893</v>
      </c>
      <c r="E471" s="274">
        <v>0</v>
      </c>
      <c r="F471" s="274">
        <v>0</v>
      </c>
      <c r="G471" s="649">
        <v>3400000</v>
      </c>
      <c r="H471" s="649"/>
      <c r="I471" s="274">
        <v>3400000</v>
      </c>
      <c r="J471" s="274">
        <v>0</v>
      </c>
      <c r="K471" s="278">
        <v>0</v>
      </c>
    </row>
    <row r="472" spans="1:11" ht="15" customHeight="1" outlineLevel="2">
      <c r="A472" s="271" t="s">
        <v>949</v>
      </c>
      <c r="B472" s="272" t="s">
        <v>895</v>
      </c>
      <c r="C472" s="273" t="s">
        <v>896</v>
      </c>
      <c r="D472" s="272" t="s">
        <v>895</v>
      </c>
      <c r="E472" s="274">
        <v>0</v>
      </c>
      <c r="F472" s="274">
        <v>0</v>
      </c>
      <c r="G472" s="649">
        <v>30520500</v>
      </c>
      <c r="H472" s="649"/>
      <c r="I472" s="274">
        <v>30728500</v>
      </c>
      <c r="J472" s="274">
        <v>0</v>
      </c>
      <c r="K472" s="278">
        <v>208000</v>
      </c>
    </row>
    <row r="473" spans="1:11" ht="15" customHeight="1" outlineLevel="2">
      <c r="A473" s="271" t="s">
        <v>949</v>
      </c>
      <c r="B473" s="272" t="s">
        <v>903</v>
      </c>
      <c r="C473" s="273" t="s">
        <v>904</v>
      </c>
      <c r="D473" s="272" t="s">
        <v>903</v>
      </c>
      <c r="E473" s="274">
        <v>0</v>
      </c>
      <c r="F473" s="274">
        <v>0</v>
      </c>
      <c r="G473" s="649">
        <v>14183900</v>
      </c>
      <c r="H473" s="649"/>
      <c r="I473" s="274">
        <v>14183900</v>
      </c>
      <c r="J473" s="274">
        <v>0</v>
      </c>
      <c r="K473" s="278">
        <v>0</v>
      </c>
    </row>
    <row r="474" spans="1:11" ht="15" customHeight="1" outlineLevel="2">
      <c r="A474" s="271" t="s">
        <v>949</v>
      </c>
      <c r="B474" s="272" t="s">
        <v>907</v>
      </c>
      <c r="C474" s="273" t="s">
        <v>908</v>
      </c>
      <c r="D474" s="272" t="s">
        <v>907</v>
      </c>
      <c r="E474" s="274">
        <v>0</v>
      </c>
      <c r="F474" s="274">
        <v>0</v>
      </c>
      <c r="G474" s="649">
        <v>0</v>
      </c>
      <c r="H474" s="649"/>
      <c r="I474" s="274">
        <v>0</v>
      </c>
      <c r="J474" s="274">
        <v>0</v>
      </c>
      <c r="K474" s="278">
        <v>0</v>
      </c>
    </row>
    <row r="475" spans="1:11" ht="15" customHeight="1" outlineLevel="2">
      <c r="A475" s="271" t="s">
        <v>949</v>
      </c>
      <c r="B475" s="272" t="s">
        <v>917</v>
      </c>
      <c r="C475" s="273" t="s">
        <v>918</v>
      </c>
      <c r="D475" s="272" t="s">
        <v>917</v>
      </c>
      <c r="E475" s="274">
        <v>0</v>
      </c>
      <c r="F475" s="274">
        <v>0</v>
      </c>
      <c r="G475" s="649">
        <v>0</v>
      </c>
      <c r="H475" s="649"/>
      <c r="I475" s="274">
        <v>0</v>
      </c>
      <c r="J475" s="274">
        <v>0</v>
      </c>
      <c r="K475" s="278">
        <v>0</v>
      </c>
    </row>
    <row r="476" spans="1:11" ht="15" customHeight="1" outlineLevel="2">
      <c r="A476" s="271" t="s">
        <v>949</v>
      </c>
      <c r="B476" s="272" t="s">
        <v>933</v>
      </c>
      <c r="C476" s="273" t="s">
        <v>934</v>
      </c>
      <c r="D476" s="272" t="s">
        <v>933</v>
      </c>
      <c r="E476" s="274">
        <v>0</v>
      </c>
      <c r="F476" s="274">
        <v>0</v>
      </c>
      <c r="G476" s="649">
        <v>1656000</v>
      </c>
      <c r="H476" s="649"/>
      <c r="I476" s="274">
        <v>3955000</v>
      </c>
      <c r="J476" s="274">
        <v>0</v>
      </c>
      <c r="K476" s="278">
        <v>2299000</v>
      </c>
    </row>
    <row r="477" spans="1:11" ht="15" customHeight="1" outlineLevel="2">
      <c r="A477" s="271" t="s">
        <v>949</v>
      </c>
      <c r="B477" s="272" t="s">
        <v>252</v>
      </c>
      <c r="C477" s="273" t="s">
        <v>253</v>
      </c>
      <c r="D477" s="272" t="s">
        <v>252</v>
      </c>
      <c r="E477" s="274">
        <v>0</v>
      </c>
      <c r="F477" s="274">
        <v>0</v>
      </c>
      <c r="G477" s="649">
        <v>12576808863</v>
      </c>
      <c r="H477" s="649"/>
      <c r="I477" s="274">
        <v>12576808863</v>
      </c>
      <c r="J477" s="274">
        <v>0</v>
      </c>
      <c r="K477" s="278">
        <v>0</v>
      </c>
    </row>
    <row r="478" spans="1:11" ht="15" customHeight="1" outlineLevel="2">
      <c r="A478" s="271" t="s">
        <v>949</v>
      </c>
      <c r="B478" s="272" t="s">
        <v>254</v>
      </c>
      <c r="C478" s="273" t="s">
        <v>174</v>
      </c>
      <c r="D478" s="272" t="s">
        <v>254</v>
      </c>
      <c r="E478" s="274">
        <v>0</v>
      </c>
      <c r="F478" s="274">
        <v>0</v>
      </c>
      <c r="G478" s="649">
        <v>0</v>
      </c>
      <c r="H478" s="649"/>
      <c r="I478" s="274">
        <v>0</v>
      </c>
      <c r="J478" s="274">
        <v>0</v>
      </c>
      <c r="K478" s="278">
        <v>0</v>
      </c>
    </row>
    <row r="479" spans="1:11" ht="15" customHeight="1" outlineLevel="2">
      <c r="A479" s="271" t="s">
        <v>949</v>
      </c>
      <c r="B479" s="272" t="s">
        <v>357</v>
      </c>
      <c r="C479" s="273" t="s">
        <v>358</v>
      </c>
      <c r="D479" s="272" t="s">
        <v>357</v>
      </c>
      <c r="E479" s="274">
        <v>0</v>
      </c>
      <c r="F479" s="274">
        <v>0</v>
      </c>
      <c r="G479" s="649">
        <v>121000000</v>
      </c>
      <c r="H479" s="649"/>
      <c r="I479" s="274">
        <v>121000000</v>
      </c>
      <c r="J479" s="274">
        <v>0</v>
      </c>
      <c r="K479" s="278">
        <v>0</v>
      </c>
    </row>
    <row r="480" spans="1:11" ht="15" customHeight="1" outlineLevel="2">
      <c r="A480" s="271" t="s">
        <v>949</v>
      </c>
      <c r="B480" s="272" t="s">
        <v>376</v>
      </c>
      <c r="C480" s="273" t="s">
        <v>377</v>
      </c>
      <c r="D480" s="272" t="s">
        <v>376</v>
      </c>
      <c r="E480" s="274">
        <v>0</v>
      </c>
      <c r="F480" s="274">
        <v>0</v>
      </c>
      <c r="G480" s="649">
        <v>12160000</v>
      </c>
      <c r="H480" s="649"/>
      <c r="I480" s="274">
        <v>12160000</v>
      </c>
      <c r="J480" s="274">
        <v>0</v>
      </c>
      <c r="K480" s="278">
        <v>0</v>
      </c>
    </row>
    <row r="481" spans="1:11" ht="15" customHeight="1" outlineLevel="2">
      <c r="A481" s="271" t="s">
        <v>949</v>
      </c>
      <c r="B481" s="272" t="s">
        <v>388</v>
      </c>
      <c r="C481" s="273" t="s">
        <v>389</v>
      </c>
      <c r="D481" s="272" t="s">
        <v>388</v>
      </c>
      <c r="E481" s="274">
        <v>0</v>
      </c>
      <c r="F481" s="274">
        <v>0</v>
      </c>
      <c r="G481" s="649">
        <v>139050288</v>
      </c>
      <c r="H481" s="649"/>
      <c r="I481" s="274">
        <v>139050288</v>
      </c>
      <c r="J481" s="274">
        <v>0</v>
      </c>
      <c r="K481" s="278">
        <v>0</v>
      </c>
    </row>
    <row r="482" spans="1:11" ht="15" customHeight="1" outlineLevel="2">
      <c r="A482" s="271" t="s">
        <v>949</v>
      </c>
      <c r="B482" s="272" t="s">
        <v>456</v>
      </c>
      <c r="C482" s="273" t="s">
        <v>457</v>
      </c>
      <c r="D482" s="272" t="s">
        <v>456</v>
      </c>
      <c r="E482" s="274">
        <v>0</v>
      </c>
      <c r="F482" s="274">
        <v>0</v>
      </c>
      <c r="G482" s="649">
        <v>15029651933</v>
      </c>
      <c r="H482" s="649"/>
      <c r="I482" s="274">
        <v>15029651933</v>
      </c>
      <c r="J482" s="274">
        <v>0</v>
      </c>
      <c r="K482" s="278">
        <v>0</v>
      </c>
    </row>
    <row r="483" spans="1:11" ht="15" customHeight="1" outlineLevel="2">
      <c r="A483" s="271" t="s">
        <v>949</v>
      </c>
      <c r="B483" s="272" t="s">
        <v>458</v>
      </c>
      <c r="C483" s="273" t="s">
        <v>459</v>
      </c>
      <c r="D483" s="272" t="s">
        <v>458</v>
      </c>
      <c r="E483" s="274">
        <v>0</v>
      </c>
      <c r="F483" s="274">
        <v>40351560</v>
      </c>
      <c r="G483" s="649">
        <v>8484579207</v>
      </c>
      <c r="H483" s="649"/>
      <c r="I483" s="274">
        <v>8483481351</v>
      </c>
      <c r="J483" s="274">
        <v>0</v>
      </c>
      <c r="K483" s="278">
        <v>39253704</v>
      </c>
    </row>
    <row r="484" spans="1:11" ht="15" customHeight="1" outlineLevel="2">
      <c r="A484" s="271" t="s">
        <v>949</v>
      </c>
      <c r="B484" s="272" t="s">
        <v>460</v>
      </c>
      <c r="C484" s="273" t="s">
        <v>461</v>
      </c>
      <c r="D484" s="272" t="s">
        <v>460</v>
      </c>
      <c r="E484" s="274">
        <v>0</v>
      </c>
      <c r="F484" s="274">
        <v>0</v>
      </c>
      <c r="G484" s="649">
        <v>0</v>
      </c>
      <c r="H484" s="649"/>
      <c r="I484" s="274">
        <v>0</v>
      </c>
      <c r="J484" s="274">
        <v>0</v>
      </c>
      <c r="K484" s="278">
        <v>0</v>
      </c>
    </row>
    <row r="485" spans="1:11" ht="15" customHeight="1" outlineLevel="2">
      <c r="A485" s="271" t="s">
        <v>949</v>
      </c>
      <c r="B485" s="272" t="s">
        <v>462</v>
      </c>
      <c r="C485" s="273" t="s">
        <v>463</v>
      </c>
      <c r="D485" s="272" t="s">
        <v>462</v>
      </c>
      <c r="E485" s="274">
        <v>0</v>
      </c>
      <c r="F485" s="274">
        <v>0</v>
      </c>
      <c r="G485" s="649">
        <v>0</v>
      </c>
      <c r="H485" s="649"/>
      <c r="I485" s="274">
        <v>0</v>
      </c>
      <c r="J485" s="274">
        <v>0</v>
      </c>
      <c r="K485" s="278">
        <v>0</v>
      </c>
    </row>
    <row r="486" spans="1:11" ht="15" customHeight="1" outlineLevel="2">
      <c r="A486" s="271" t="s">
        <v>949</v>
      </c>
      <c r="B486" s="272" t="s">
        <v>466</v>
      </c>
      <c r="C486" s="273" t="s">
        <v>467</v>
      </c>
      <c r="D486" s="272" t="s">
        <v>466</v>
      </c>
      <c r="E486" s="274">
        <v>0</v>
      </c>
      <c r="F486" s="274">
        <v>0</v>
      </c>
      <c r="G486" s="649">
        <v>0</v>
      </c>
      <c r="H486" s="649"/>
      <c r="I486" s="274">
        <v>0</v>
      </c>
      <c r="J486" s="274">
        <v>0</v>
      </c>
      <c r="K486" s="278">
        <v>0</v>
      </c>
    </row>
    <row r="487" spans="1:11" ht="15" customHeight="1" outlineLevel="2">
      <c r="A487" s="271" t="s">
        <v>949</v>
      </c>
      <c r="B487" s="272" t="s">
        <v>470</v>
      </c>
      <c r="C487" s="273" t="s">
        <v>471</v>
      </c>
      <c r="D487" s="272" t="s">
        <v>470</v>
      </c>
      <c r="E487" s="274">
        <v>0</v>
      </c>
      <c r="F487" s="274">
        <v>0</v>
      </c>
      <c r="G487" s="649">
        <v>758917924</v>
      </c>
      <c r="H487" s="649"/>
      <c r="I487" s="274">
        <v>758917924</v>
      </c>
      <c r="J487" s="274">
        <v>0</v>
      </c>
      <c r="K487" s="278">
        <v>0</v>
      </c>
    </row>
    <row r="488" spans="1:11" ht="15" customHeight="1" outlineLevel="2">
      <c r="A488" s="271" t="s">
        <v>949</v>
      </c>
      <c r="B488" s="272" t="s">
        <v>472</v>
      </c>
      <c r="C488" s="273" t="s">
        <v>473</v>
      </c>
      <c r="D488" s="272" t="s">
        <v>472</v>
      </c>
      <c r="E488" s="274">
        <v>0</v>
      </c>
      <c r="F488" s="274">
        <v>0</v>
      </c>
      <c r="G488" s="649">
        <v>0</v>
      </c>
      <c r="H488" s="649"/>
      <c r="I488" s="274">
        <v>0</v>
      </c>
      <c r="J488" s="274">
        <v>0</v>
      </c>
      <c r="K488" s="278">
        <v>0</v>
      </c>
    </row>
    <row r="489" spans="1:11" ht="15" customHeight="1" outlineLevel="2">
      <c r="A489" s="271" t="s">
        <v>949</v>
      </c>
      <c r="B489" s="272" t="s">
        <v>474</v>
      </c>
      <c r="C489" s="273" t="s">
        <v>182</v>
      </c>
      <c r="D489" s="272" t="s">
        <v>474</v>
      </c>
      <c r="E489" s="274">
        <v>0</v>
      </c>
      <c r="F489" s="274">
        <v>0</v>
      </c>
      <c r="G489" s="649">
        <v>241090895</v>
      </c>
      <c r="H489" s="649"/>
      <c r="I489" s="274">
        <v>241090895</v>
      </c>
      <c r="J489" s="274">
        <v>0</v>
      </c>
      <c r="K489" s="278">
        <v>0</v>
      </c>
    </row>
    <row r="490" spans="1:11" ht="15" customHeight="1" outlineLevel="2">
      <c r="A490" s="271" t="s">
        <v>949</v>
      </c>
      <c r="B490" s="272" t="s">
        <v>475</v>
      </c>
      <c r="C490" s="273" t="s">
        <v>476</v>
      </c>
      <c r="D490" s="272" t="s">
        <v>475</v>
      </c>
      <c r="E490" s="274">
        <v>0</v>
      </c>
      <c r="F490" s="274">
        <v>0</v>
      </c>
      <c r="G490" s="649">
        <v>0</v>
      </c>
      <c r="H490" s="649"/>
      <c r="I490" s="274">
        <v>0</v>
      </c>
      <c r="J490" s="274">
        <v>0</v>
      </c>
      <c r="K490" s="278">
        <v>0</v>
      </c>
    </row>
    <row r="491" spans="1:11" ht="15" customHeight="1" outlineLevel="2">
      <c r="A491" s="271" t="s">
        <v>949</v>
      </c>
      <c r="B491" s="272" t="s">
        <v>477</v>
      </c>
      <c r="C491" s="273" t="s">
        <v>478</v>
      </c>
      <c r="D491" s="272" t="s">
        <v>477</v>
      </c>
      <c r="E491" s="274">
        <v>0</v>
      </c>
      <c r="F491" s="274">
        <v>0</v>
      </c>
      <c r="G491" s="649">
        <v>62526000</v>
      </c>
      <c r="H491" s="649"/>
      <c r="I491" s="274">
        <v>62526000</v>
      </c>
      <c r="J491" s="274">
        <v>0</v>
      </c>
      <c r="K491" s="278">
        <v>0</v>
      </c>
    </row>
    <row r="492" spans="1:11" ht="15" customHeight="1" outlineLevel="2">
      <c r="A492" s="271" t="s">
        <v>949</v>
      </c>
      <c r="B492" s="272" t="s">
        <v>481</v>
      </c>
      <c r="C492" s="273" t="s">
        <v>212</v>
      </c>
      <c r="D492" s="272" t="s">
        <v>481</v>
      </c>
      <c r="E492" s="274">
        <v>0</v>
      </c>
      <c r="F492" s="274">
        <v>0</v>
      </c>
      <c r="G492" s="649">
        <v>213326376</v>
      </c>
      <c r="H492" s="649"/>
      <c r="I492" s="274">
        <v>213326376</v>
      </c>
      <c r="J492" s="274">
        <v>0</v>
      </c>
      <c r="K492" s="278">
        <v>0</v>
      </c>
    </row>
    <row r="493" spans="1:11" ht="15" customHeight="1" outlineLevel="2">
      <c r="A493" s="271" t="s">
        <v>949</v>
      </c>
      <c r="B493" s="272" t="s">
        <v>482</v>
      </c>
      <c r="C493" s="273" t="s">
        <v>483</v>
      </c>
      <c r="D493" s="272" t="s">
        <v>482</v>
      </c>
      <c r="E493" s="274">
        <v>0</v>
      </c>
      <c r="F493" s="274">
        <v>0</v>
      </c>
      <c r="G493" s="649">
        <v>13913000</v>
      </c>
      <c r="H493" s="649"/>
      <c r="I493" s="274">
        <v>13913000</v>
      </c>
      <c r="J493" s="274">
        <v>0</v>
      </c>
      <c r="K493" s="278">
        <v>0</v>
      </c>
    </row>
    <row r="494" spans="1:11" ht="15" customHeight="1" outlineLevel="2">
      <c r="A494" s="271" t="s">
        <v>949</v>
      </c>
      <c r="B494" s="272" t="s">
        <v>486</v>
      </c>
      <c r="C494" s="273" t="s">
        <v>487</v>
      </c>
      <c r="D494" s="272" t="s">
        <v>486</v>
      </c>
      <c r="E494" s="274">
        <v>0</v>
      </c>
      <c r="F494" s="274">
        <v>0</v>
      </c>
      <c r="G494" s="649">
        <v>0</v>
      </c>
      <c r="H494" s="649"/>
      <c r="I494" s="274">
        <v>0</v>
      </c>
      <c r="J494" s="274">
        <v>0</v>
      </c>
      <c r="K494" s="278">
        <v>0</v>
      </c>
    </row>
    <row r="495" spans="1:11" ht="15" customHeight="1" outlineLevel="2">
      <c r="A495" s="271" t="s">
        <v>949</v>
      </c>
      <c r="B495" s="272" t="s">
        <v>952</v>
      </c>
      <c r="C495" s="273" t="s">
        <v>953</v>
      </c>
      <c r="D495" s="272" t="s">
        <v>952</v>
      </c>
      <c r="E495" s="274">
        <v>0</v>
      </c>
      <c r="F495" s="274">
        <v>0</v>
      </c>
      <c r="G495" s="649">
        <v>0</v>
      </c>
      <c r="H495" s="649"/>
      <c r="I495" s="274">
        <v>0</v>
      </c>
      <c r="J495" s="274">
        <v>0</v>
      </c>
      <c r="K495" s="278">
        <v>0</v>
      </c>
    </row>
    <row r="496" spans="1:11" ht="15" customHeight="1" outlineLevel="2">
      <c r="A496" s="271" t="s">
        <v>949</v>
      </c>
      <c r="B496" s="272" t="s">
        <v>497</v>
      </c>
      <c r="C496" s="273" t="s">
        <v>498</v>
      </c>
      <c r="D496" s="272" t="s">
        <v>497</v>
      </c>
      <c r="E496" s="274">
        <v>0</v>
      </c>
      <c r="F496" s="274">
        <v>0</v>
      </c>
      <c r="G496" s="649">
        <v>0</v>
      </c>
      <c r="H496" s="649"/>
      <c r="I496" s="274">
        <v>0</v>
      </c>
      <c r="J496" s="274">
        <v>0</v>
      </c>
      <c r="K496" s="278">
        <v>0</v>
      </c>
    </row>
    <row r="497" spans="1:11" ht="15" customHeight="1" outlineLevel="2">
      <c r="A497" s="271" t="s">
        <v>949</v>
      </c>
      <c r="B497" s="272" t="s">
        <v>499</v>
      </c>
      <c r="C497" s="273" t="s">
        <v>500</v>
      </c>
      <c r="D497" s="272" t="s">
        <v>499</v>
      </c>
      <c r="E497" s="274">
        <v>0</v>
      </c>
      <c r="F497" s="274">
        <v>0</v>
      </c>
      <c r="G497" s="649">
        <v>2686255</v>
      </c>
      <c r="H497" s="649"/>
      <c r="I497" s="274">
        <v>2686255</v>
      </c>
      <c r="J497" s="274">
        <v>0</v>
      </c>
      <c r="K497" s="278">
        <v>0</v>
      </c>
    </row>
    <row r="498" spans="1:11" ht="15" customHeight="1" outlineLevel="2">
      <c r="A498" s="271" t="s">
        <v>949</v>
      </c>
      <c r="B498" s="272" t="s">
        <v>954</v>
      </c>
      <c r="C498" s="273" t="s">
        <v>955</v>
      </c>
      <c r="D498" s="272" t="s">
        <v>954</v>
      </c>
      <c r="E498" s="274">
        <v>0</v>
      </c>
      <c r="F498" s="274">
        <v>0</v>
      </c>
      <c r="G498" s="649">
        <v>0</v>
      </c>
      <c r="H498" s="649"/>
      <c r="I498" s="274">
        <v>0</v>
      </c>
      <c r="J498" s="274">
        <v>0</v>
      </c>
      <c r="K498" s="278">
        <v>0</v>
      </c>
    </row>
    <row r="499" spans="1:11" ht="15" customHeight="1" outlineLevel="2">
      <c r="A499" s="271" t="s">
        <v>949</v>
      </c>
      <c r="B499" s="272" t="s">
        <v>514</v>
      </c>
      <c r="C499" s="273" t="s">
        <v>515</v>
      </c>
      <c r="D499" s="272" t="s">
        <v>514</v>
      </c>
      <c r="E499" s="274">
        <v>0</v>
      </c>
      <c r="F499" s="274">
        <v>0</v>
      </c>
      <c r="G499" s="649">
        <v>37893000</v>
      </c>
      <c r="H499" s="649"/>
      <c r="I499" s="274">
        <v>44643000</v>
      </c>
      <c r="J499" s="274">
        <v>0</v>
      </c>
      <c r="K499" s="278">
        <v>6750000</v>
      </c>
    </row>
    <row r="500" spans="1:11" ht="15" customHeight="1" outlineLevel="2">
      <c r="A500" s="271" t="s">
        <v>949</v>
      </c>
      <c r="B500" s="272" t="s">
        <v>518</v>
      </c>
      <c r="C500" s="273" t="s">
        <v>223</v>
      </c>
      <c r="D500" s="272" t="s">
        <v>518</v>
      </c>
      <c r="E500" s="274">
        <v>0</v>
      </c>
      <c r="F500" s="274">
        <v>0</v>
      </c>
      <c r="G500" s="649">
        <v>1402982786</v>
      </c>
      <c r="H500" s="649"/>
      <c r="I500" s="274">
        <v>1446942193</v>
      </c>
      <c r="J500" s="274">
        <v>0</v>
      </c>
      <c r="K500" s="278">
        <v>43959407</v>
      </c>
    </row>
    <row r="501" spans="1:11" ht="15" customHeight="1" outlineLevel="2">
      <c r="A501" s="271" t="s">
        <v>949</v>
      </c>
      <c r="B501" s="272" t="s">
        <v>519</v>
      </c>
      <c r="C501" s="273" t="s">
        <v>520</v>
      </c>
      <c r="D501" s="272" t="s">
        <v>519</v>
      </c>
      <c r="E501" s="274">
        <v>0</v>
      </c>
      <c r="F501" s="274">
        <v>80820000</v>
      </c>
      <c r="G501" s="649">
        <v>161640000</v>
      </c>
      <c r="H501" s="649"/>
      <c r="I501" s="274">
        <v>80820000</v>
      </c>
      <c r="J501" s="274">
        <v>0</v>
      </c>
      <c r="K501" s="278">
        <v>0</v>
      </c>
    </row>
    <row r="502" spans="1:11" ht="15" customHeight="1" outlineLevel="2">
      <c r="A502" s="271" t="s">
        <v>949</v>
      </c>
      <c r="B502" s="272" t="s">
        <v>521</v>
      </c>
      <c r="C502" s="273" t="s">
        <v>522</v>
      </c>
      <c r="D502" s="272" t="s">
        <v>521</v>
      </c>
      <c r="E502" s="274">
        <v>0</v>
      </c>
      <c r="F502" s="274">
        <v>0</v>
      </c>
      <c r="G502" s="649">
        <v>180000000</v>
      </c>
      <c r="H502" s="649"/>
      <c r="I502" s="274">
        <v>180000000</v>
      </c>
      <c r="J502" s="274">
        <v>0</v>
      </c>
      <c r="K502" s="278">
        <v>0</v>
      </c>
    </row>
    <row r="503" spans="1:11" ht="15" customHeight="1" outlineLevel="2">
      <c r="A503" s="271" t="s">
        <v>949</v>
      </c>
      <c r="B503" s="272" t="s">
        <v>525</v>
      </c>
      <c r="C503" s="273" t="s">
        <v>185</v>
      </c>
      <c r="D503" s="272" t="s">
        <v>525</v>
      </c>
      <c r="E503" s="274">
        <v>0</v>
      </c>
      <c r="F503" s="274">
        <v>0</v>
      </c>
      <c r="G503" s="649">
        <v>100000000</v>
      </c>
      <c r="H503" s="649"/>
      <c r="I503" s="274">
        <v>137880000</v>
      </c>
      <c r="J503" s="274">
        <v>0</v>
      </c>
      <c r="K503" s="278">
        <v>37880000</v>
      </c>
    </row>
    <row r="504" spans="1:11" ht="15" customHeight="1" outlineLevel="2">
      <c r="A504" s="271" t="s">
        <v>949</v>
      </c>
      <c r="B504" s="272" t="s">
        <v>956</v>
      </c>
      <c r="C504" s="273" t="s">
        <v>957</v>
      </c>
      <c r="D504" s="272" t="s">
        <v>956</v>
      </c>
      <c r="E504" s="274">
        <v>0</v>
      </c>
      <c r="F504" s="274">
        <v>5017820</v>
      </c>
      <c r="G504" s="649">
        <v>0</v>
      </c>
      <c r="H504" s="649"/>
      <c r="I504" s="274">
        <v>0</v>
      </c>
      <c r="J504" s="274">
        <v>0</v>
      </c>
      <c r="K504" s="278">
        <v>5017820</v>
      </c>
    </row>
    <row r="505" spans="1:11" ht="15" customHeight="1" outlineLevel="2">
      <c r="A505" s="271" t="s">
        <v>949</v>
      </c>
      <c r="B505" s="272" t="s">
        <v>534</v>
      </c>
      <c r="C505" s="273" t="s">
        <v>535</v>
      </c>
      <c r="D505" s="272" t="s">
        <v>534</v>
      </c>
      <c r="E505" s="274">
        <v>0</v>
      </c>
      <c r="F505" s="274">
        <v>0</v>
      </c>
      <c r="G505" s="649">
        <v>7072728</v>
      </c>
      <c r="H505" s="649"/>
      <c r="I505" s="274">
        <v>7404549</v>
      </c>
      <c r="J505" s="274">
        <v>0</v>
      </c>
      <c r="K505" s="278">
        <v>331821</v>
      </c>
    </row>
    <row r="506" spans="1:11" ht="15" customHeight="1" outlineLevel="2">
      <c r="A506" s="271" t="s">
        <v>949</v>
      </c>
      <c r="B506" s="272" t="s">
        <v>536</v>
      </c>
      <c r="C506" s="273" t="s">
        <v>187</v>
      </c>
      <c r="D506" s="272" t="s">
        <v>536</v>
      </c>
      <c r="E506" s="274">
        <v>0</v>
      </c>
      <c r="F506" s="274">
        <v>0</v>
      </c>
      <c r="G506" s="649">
        <v>38934000</v>
      </c>
      <c r="H506" s="649"/>
      <c r="I506" s="274">
        <v>48290250</v>
      </c>
      <c r="J506" s="274">
        <v>0</v>
      </c>
      <c r="K506" s="278">
        <v>9356250</v>
      </c>
    </row>
    <row r="507" spans="1:11" ht="15" customHeight="1" outlineLevel="2">
      <c r="A507" s="271" t="s">
        <v>949</v>
      </c>
      <c r="B507" s="272" t="s">
        <v>537</v>
      </c>
      <c r="C507" s="273" t="s">
        <v>180</v>
      </c>
      <c r="D507" s="272" t="s">
        <v>537</v>
      </c>
      <c r="E507" s="274">
        <v>0</v>
      </c>
      <c r="F507" s="274">
        <v>0</v>
      </c>
      <c r="G507" s="649">
        <v>42052427</v>
      </c>
      <c r="H507" s="649"/>
      <c r="I507" s="274">
        <v>68632497</v>
      </c>
      <c r="J507" s="274">
        <v>0</v>
      </c>
      <c r="K507" s="278">
        <v>26580070</v>
      </c>
    </row>
    <row r="508" spans="1:11" ht="15" customHeight="1" outlineLevel="2">
      <c r="A508" s="271" t="s">
        <v>949</v>
      </c>
      <c r="B508" s="272" t="s">
        <v>538</v>
      </c>
      <c r="C508" s="273" t="s">
        <v>539</v>
      </c>
      <c r="D508" s="272" t="s">
        <v>538</v>
      </c>
      <c r="E508" s="274">
        <v>0</v>
      </c>
      <c r="F508" s="274">
        <v>0</v>
      </c>
      <c r="G508" s="649">
        <v>77494000</v>
      </c>
      <c r="H508" s="649"/>
      <c r="I508" s="274">
        <v>77494000</v>
      </c>
      <c r="J508" s="274">
        <v>0</v>
      </c>
      <c r="K508" s="278">
        <v>0</v>
      </c>
    </row>
    <row r="509" spans="1:11" ht="15" customHeight="1" outlineLevel="2">
      <c r="A509" s="271" t="s">
        <v>949</v>
      </c>
      <c r="B509" s="272" t="s">
        <v>540</v>
      </c>
      <c r="C509" s="273" t="s">
        <v>541</v>
      </c>
      <c r="D509" s="272" t="s">
        <v>540</v>
      </c>
      <c r="E509" s="274">
        <v>0</v>
      </c>
      <c r="F509" s="274">
        <v>0</v>
      </c>
      <c r="G509" s="649">
        <v>68250000</v>
      </c>
      <c r="H509" s="649"/>
      <c r="I509" s="274">
        <v>68250000</v>
      </c>
      <c r="J509" s="274">
        <v>0</v>
      </c>
      <c r="K509" s="278">
        <v>0</v>
      </c>
    </row>
    <row r="510" spans="1:11" ht="15" customHeight="1" outlineLevel="2">
      <c r="A510" s="271" t="s">
        <v>949</v>
      </c>
      <c r="B510" s="272" t="s">
        <v>542</v>
      </c>
      <c r="C510" s="273" t="s">
        <v>193</v>
      </c>
      <c r="D510" s="272" t="s">
        <v>542</v>
      </c>
      <c r="E510" s="274">
        <v>0</v>
      </c>
      <c r="F510" s="274">
        <v>0</v>
      </c>
      <c r="G510" s="649">
        <v>49700000</v>
      </c>
      <c r="H510" s="649"/>
      <c r="I510" s="274">
        <v>49700000</v>
      </c>
      <c r="J510" s="274">
        <v>0</v>
      </c>
      <c r="K510" s="278">
        <v>0</v>
      </c>
    </row>
    <row r="511" spans="1:11" ht="15" customHeight="1" outlineLevel="2">
      <c r="A511" s="271" t="s">
        <v>949</v>
      </c>
      <c r="B511" s="272" t="s">
        <v>569</v>
      </c>
      <c r="C511" s="273" t="s">
        <v>570</v>
      </c>
      <c r="D511" s="272" t="s">
        <v>569</v>
      </c>
      <c r="E511" s="274">
        <v>0</v>
      </c>
      <c r="F511" s="274">
        <v>0</v>
      </c>
      <c r="G511" s="649">
        <v>0</v>
      </c>
      <c r="H511" s="649"/>
      <c r="I511" s="274">
        <v>0</v>
      </c>
      <c r="J511" s="274">
        <v>0</v>
      </c>
      <c r="K511" s="278">
        <v>0</v>
      </c>
    </row>
    <row r="512" spans="1:11" ht="15" customHeight="1" outlineLevel="2">
      <c r="A512" s="271" t="s">
        <v>949</v>
      </c>
      <c r="B512" s="272" t="s">
        <v>573</v>
      </c>
      <c r="C512" s="273" t="s">
        <v>204</v>
      </c>
      <c r="D512" s="272" t="s">
        <v>573</v>
      </c>
      <c r="E512" s="274">
        <v>0</v>
      </c>
      <c r="F512" s="274">
        <v>0</v>
      </c>
      <c r="G512" s="649">
        <v>0</v>
      </c>
      <c r="H512" s="649"/>
      <c r="I512" s="274">
        <v>0</v>
      </c>
      <c r="J512" s="274">
        <v>0</v>
      </c>
      <c r="K512" s="278">
        <v>0</v>
      </c>
    </row>
    <row r="513" spans="1:11" ht="15" customHeight="1" outlineLevel="2">
      <c r="A513" s="271" t="s">
        <v>949</v>
      </c>
      <c r="B513" s="272" t="s">
        <v>574</v>
      </c>
      <c r="C513" s="273" t="s">
        <v>575</v>
      </c>
      <c r="D513" s="272" t="s">
        <v>574</v>
      </c>
      <c r="E513" s="274">
        <v>0</v>
      </c>
      <c r="F513" s="274">
        <v>3754019</v>
      </c>
      <c r="G513" s="649">
        <v>167940338</v>
      </c>
      <c r="H513" s="649"/>
      <c r="I513" s="274">
        <v>176289840</v>
      </c>
      <c r="J513" s="274">
        <v>0</v>
      </c>
      <c r="K513" s="278">
        <v>12103521</v>
      </c>
    </row>
    <row r="514" spans="1:11" ht="15" customHeight="1" outlineLevel="2">
      <c r="A514" s="271" t="s">
        <v>949</v>
      </c>
      <c r="B514" s="272" t="s">
        <v>576</v>
      </c>
      <c r="C514" s="273" t="s">
        <v>577</v>
      </c>
      <c r="D514" s="272" t="s">
        <v>576</v>
      </c>
      <c r="E514" s="274">
        <v>0</v>
      </c>
      <c r="F514" s="274">
        <v>0</v>
      </c>
      <c r="G514" s="649">
        <v>262627405</v>
      </c>
      <c r="H514" s="649"/>
      <c r="I514" s="274">
        <v>298409245</v>
      </c>
      <c r="J514" s="274">
        <v>0</v>
      </c>
      <c r="K514" s="278">
        <v>35781840</v>
      </c>
    </row>
    <row r="515" spans="1:11" ht="15" customHeight="1" outlineLevel="2">
      <c r="A515" s="271" t="s">
        <v>949</v>
      </c>
      <c r="B515" s="272" t="s">
        <v>578</v>
      </c>
      <c r="C515" s="273" t="s">
        <v>226</v>
      </c>
      <c r="D515" s="272" t="s">
        <v>578</v>
      </c>
      <c r="E515" s="274">
        <v>0</v>
      </c>
      <c r="F515" s="274">
        <v>387514097</v>
      </c>
      <c r="G515" s="649">
        <v>5678127803</v>
      </c>
      <c r="H515" s="649"/>
      <c r="I515" s="274">
        <v>5911084636</v>
      </c>
      <c r="J515" s="274">
        <v>0</v>
      </c>
      <c r="K515" s="278">
        <v>620470930</v>
      </c>
    </row>
    <row r="516" spans="1:11" ht="15" customHeight="1" outlineLevel="2">
      <c r="A516" s="271" t="s">
        <v>949</v>
      </c>
      <c r="B516" s="272" t="s">
        <v>579</v>
      </c>
      <c r="C516" s="273" t="s">
        <v>225</v>
      </c>
      <c r="D516" s="272" t="s">
        <v>579</v>
      </c>
      <c r="E516" s="274">
        <v>0</v>
      </c>
      <c r="F516" s="274">
        <v>0</v>
      </c>
      <c r="G516" s="649">
        <v>17765687399</v>
      </c>
      <c r="H516" s="649"/>
      <c r="I516" s="274">
        <v>18832459100</v>
      </c>
      <c r="J516" s="274">
        <v>0</v>
      </c>
      <c r="K516" s="278">
        <v>1066771701</v>
      </c>
    </row>
    <row r="517" spans="1:11" ht="15" customHeight="1" outlineLevel="2">
      <c r="A517" s="271" t="s">
        <v>949</v>
      </c>
      <c r="B517" s="272" t="s">
        <v>582</v>
      </c>
      <c r="C517" s="273" t="s">
        <v>583</v>
      </c>
      <c r="D517" s="272" t="s">
        <v>582</v>
      </c>
      <c r="E517" s="274">
        <v>0</v>
      </c>
      <c r="F517" s="274">
        <v>0</v>
      </c>
      <c r="G517" s="649">
        <v>1273613192</v>
      </c>
      <c r="H517" s="649"/>
      <c r="I517" s="274">
        <v>1273613192</v>
      </c>
      <c r="J517" s="274">
        <v>0</v>
      </c>
      <c r="K517" s="278">
        <v>0</v>
      </c>
    </row>
    <row r="518" spans="1:11" ht="15" customHeight="1" outlineLevel="2">
      <c r="A518" s="271" t="s">
        <v>949</v>
      </c>
      <c r="B518" s="272" t="s">
        <v>584</v>
      </c>
      <c r="C518" s="273" t="s">
        <v>585</v>
      </c>
      <c r="D518" s="272" t="s">
        <v>584</v>
      </c>
      <c r="E518" s="274">
        <v>0</v>
      </c>
      <c r="F518" s="274">
        <v>0</v>
      </c>
      <c r="G518" s="649">
        <v>45046800</v>
      </c>
      <c r="H518" s="649"/>
      <c r="I518" s="274">
        <v>45046800</v>
      </c>
      <c r="J518" s="274">
        <v>0</v>
      </c>
      <c r="K518" s="278">
        <v>0</v>
      </c>
    </row>
    <row r="519" spans="1:11" ht="15" customHeight="1" outlineLevel="2">
      <c r="A519" s="271" t="s">
        <v>949</v>
      </c>
      <c r="B519" s="272" t="s">
        <v>586</v>
      </c>
      <c r="C519" s="273" t="s">
        <v>587</v>
      </c>
      <c r="D519" s="272" t="s">
        <v>586</v>
      </c>
      <c r="E519" s="274">
        <v>0</v>
      </c>
      <c r="F519" s="274">
        <v>0</v>
      </c>
      <c r="G519" s="649">
        <v>307315000</v>
      </c>
      <c r="H519" s="649"/>
      <c r="I519" s="274">
        <v>348565000</v>
      </c>
      <c r="J519" s="274">
        <v>0</v>
      </c>
      <c r="K519" s="278">
        <v>41250000</v>
      </c>
    </row>
    <row r="520" spans="1:11" ht="15" customHeight="1" outlineLevel="2">
      <c r="A520" s="271" t="s">
        <v>949</v>
      </c>
      <c r="B520" s="272" t="s">
        <v>588</v>
      </c>
      <c r="C520" s="273" t="s">
        <v>589</v>
      </c>
      <c r="D520" s="272" t="s">
        <v>588</v>
      </c>
      <c r="E520" s="274">
        <v>0</v>
      </c>
      <c r="F520" s="274">
        <v>0</v>
      </c>
      <c r="G520" s="649">
        <v>0</v>
      </c>
      <c r="H520" s="649"/>
      <c r="I520" s="274">
        <v>0</v>
      </c>
      <c r="J520" s="274">
        <v>0</v>
      </c>
      <c r="K520" s="278">
        <v>0</v>
      </c>
    </row>
    <row r="521" spans="1:11" ht="15" customHeight="1" outlineLevel="2">
      <c r="A521" s="271" t="s">
        <v>949</v>
      </c>
      <c r="B521" s="272" t="s">
        <v>592</v>
      </c>
      <c r="C521" s="273" t="s">
        <v>593</v>
      </c>
      <c r="D521" s="272" t="s">
        <v>592</v>
      </c>
      <c r="E521" s="274">
        <v>0</v>
      </c>
      <c r="F521" s="274">
        <v>383544</v>
      </c>
      <c r="G521" s="649">
        <v>2051068778</v>
      </c>
      <c r="H521" s="649"/>
      <c r="I521" s="274">
        <v>2058781342</v>
      </c>
      <c r="J521" s="274">
        <v>0</v>
      </c>
      <c r="K521" s="278">
        <v>8096108</v>
      </c>
    </row>
    <row r="522" spans="1:11" ht="15" customHeight="1" outlineLevel="2">
      <c r="A522" s="271" t="s">
        <v>949</v>
      </c>
      <c r="B522" s="272" t="s">
        <v>594</v>
      </c>
      <c r="C522" s="273" t="s">
        <v>595</v>
      </c>
      <c r="D522" s="272" t="s">
        <v>594</v>
      </c>
      <c r="E522" s="274">
        <v>0</v>
      </c>
      <c r="F522" s="274">
        <v>0</v>
      </c>
      <c r="G522" s="649">
        <v>31398000</v>
      </c>
      <c r="H522" s="649"/>
      <c r="I522" s="274">
        <v>31398000</v>
      </c>
      <c r="J522" s="274">
        <v>0</v>
      </c>
      <c r="K522" s="278">
        <v>0</v>
      </c>
    </row>
    <row r="523" spans="1:11" ht="15" customHeight="1" outlineLevel="2">
      <c r="A523" s="271" t="s">
        <v>949</v>
      </c>
      <c r="B523" s="272" t="s">
        <v>596</v>
      </c>
      <c r="C523" s="273" t="s">
        <v>597</v>
      </c>
      <c r="D523" s="272" t="s">
        <v>596</v>
      </c>
      <c r="E523" s="274">
        <v>0</v>
      </c>
      <c r="F523" s="274">
        <v>0</v>
      </c>
      <c r="G523" s="649">
        <v>0</v>
      </c>
      <c r="H523" s="649"/>
      <c r="I523" s="274">
        <v>0</v>
      </c>
      <c r="J523" s="274">
        <v>0</v>
      </c>
      <c r="K523" s="278">
        <v>0</v>
      </c>
    </row>
    <row r="524" spans="1:11" ht="15" customHeight="1" outlineLevel="2">
      <c r="A524" s="271" t="s">
        <v>949</v>
      </c>
      <c r="B524" s="272" t="s">
        <v>601</v>
      </c>
      <c r="C524" s="273" t="s">
        <v>602</v>
      </c>
      <c r="D524" s="272" t="s">
        <v>601</v>
      </c>
      <c r="E524" s="274">
        <v>0</v>
      </c>
      <c r="F524" s="274">
        <v>0</v>
      </c>
      <c r="G524" s="649">
        <v>1200000</v>
      </c>
      <c r="H524" s="649"/>
      <c r="I524" s="274">
        <v>1200000</v>
      </c>
      <c r="J524" s="274">
        <v>0</v>
      </c>
      <c r="K524" s="278">
        <v>0</v>
      </c>
    </row>
    <row r="525" spans="1:11" ht="15" customHeight="1" outlineLevel="2">
      <c r="A525" s="271" t="s">
        <v>949</v>
      </c>
      <c r="B525" s="272" t="s">
        <v>603</v>
      </c>
      <c r="C525" s="273" t="s">
        <v>604</v>
      </c>
      <c r="D525" s="272" t="s">
        <v>603</v>
      </c>
      <c r="E525" s="274">
        <v>0</v>
      </c>
      <c r="F525" s="274">
        <v>0</v>
      </c>
      <c r="G525" s="649">
        <v>0</v>
      </c>
      <c r="H525" s="649"/>
      <c r="I525" s="274">
        <v>0</v>
      </c>
      <c r="J525" s="274">
        <v>0</v>
      </c>
      <c r="K525" s="278">
        <v>0</v>
      </c>
    </row>
    <row r="526" spans="1:11" ht="15" customHeight="1" outlineLevel="2">
      <c r="A526" s="271" t="s">
        <v>949</v>
      </c>
      <c r="B526" s="272" t="s">
        <v>607</v>
      </c>
      <c r="C526" s="273" t="s">
        <v>216</v>
      </c>
      <c r="D526" s="272" t="s">
        <v>607</v>
      </c>
      <c r="E526" s="274">
        <v>0</v>
      </c>
      <c r="F526" s="274">
        <v>1325520</v>
      </c>
      <c r="G526" s="649">
        <v>387689804</v>
      </c>
      <c r="H526" s="649"/>
      <c r="I526" s="274">
        <v>387839804</v>
      </c>
      <c r="J526" s="274">
        <v>0</v>
      </c>
      <c r="K526" s="278">
        <v>1475520</v>
      </c>
    </row>
    <row r="527" spans="1:11" ht="15" customHeight="1" outlineLevel="2">
      <c r="A527" s="271" t="s">
        <v>949</v>
      </c>
      <c r="B527" s="272" t="s">
        <v>608</v>
      </c>
      <c r="C527" s="273" t="s">
        <v>609</v>
      </c>
      <c r="D527" s="272" t="s">
        <v>608</v>
      </c>
      <c r="E527" s="274">
        <v>0</v>
      </c>
      <c r="F527" s="274">
        <v>0</v>
      </c>
      <c r="G527" s="649">
        <v>689646562</v>
      </c>
      <c r="H527" s="649"/>
      <c r="I527" s="274">
        <v>689646562</v>
      </c>
      <c r="J527" s="274">
        <v>0</v>
      </c>
      <c r="K527" s="278">
        <v>0</v>
      </c>
    </row>
    <row r="528" spans="1:11" ht="15" customHeight="1" outlineLevel="2">
      <c r="A528" s="271" t="s">
        <v>949</v>
      </c>
      <c r="B528" s="272" t="s">
        <v>610</v>
      </c>
      <c r="C528" s="273" t="s">
        <v>611</v>
      </c>
      <c r="D528" s="272" t="s">
        <v>610</v>
      </c>
      <c r="E528" s="274">
        <v>0</v>
      </c>
      <c r="F528" s="274">
        <v>0</v>
      </c>
      <c r="G528" s="649">
        <v>0</v>
      </c>
      <c r="H528" s="649"/>
      <c r="I528" s="274">
        <v>0</v>
      </c>
      <c r="J528" s="274">
        <v>0</v>
      </c>
      <c r="K528" s="278">
        <v>0</v>
      </c>
    </row>
    <row r="529" spans="1:11" ht="15" customHeight="1" outlineLevel="2">
      <c r="A529" s="271" t="s">
        <v>949</v>
      </c>
      <c r="B529" s="272" t="s">
        <v>612</v>
      </c>
      <c r="C529" s="273" t="s">
        <v>186</v>
      </c>
      <c r="D529" s="272" t="s">
        <v>612</v>
      </c>
      <c r="E529" s="274">
        <v>0</v>
      </c>
      <c r="F529" s="274">
        <v>0</v>
      </c>
      <c r="G529" s="649">
        <v>74250000</v>
      </c>
      <c r="H529" s="649"/>
      <c r="I529" s="274">
        <v>74250000</v>
      </c>
      <c r="J529" s="274">
        <v>0</v>
      </c>
      <c r="K529" s="278">
        <v>0</v>
      </c>
    </row>
    <row r="530" spans="1:11" ht="15" customHeight="1" outlineLevel="2">
      <c r="A530" s="271" t="s">
        <v>949</v>
      </c>
      <c r="B530" s="272" t="s">
        <v>613</v>
      </c>
      <c r="C530" s="273" t="s">
        <v>220</v>
      </c>
      <c r="D530" s="272" t="s">
        <v>613</v>
      </c>
      <c r="E530" s="274">
        <v>0</v>
      </c>
      <c r="F530" s="274">
        <v>0</v>
      </c>
      <c r="G530" s="649">
        <v>185294000</v>
      </c>
      <c r="H530" s="649"/>
      <c r="I530" s="274">
        <v>185294000</v>
      </c>
      <c r="J530" s="274">
        <v>0</v>
      </c>
      <c r="K530" s="278">
        <v>0</v>
      </c>
    </row>
    <row r="531" spans="1:11" ht="15" customHeight="1" outlineLevel="2">
      <c r="A531" s="271" t="s">
        <v>949</v>
      </c>
      <c r="B531" s="272" t="s">
        <v>614</v>
      </c>
      <c r="C531" s="273" t="s">
        <v>188</v>
      </c>
      <c r="D531" s="272" t="s">
        <v>614</v>
      </c>
      <c r="E531" s="274">
        <v>0</v>
      </c>
      <c r="F531" s="274">
        <v>4012510</v>
      </c>
      <c r="G531" s="649">
        <v>127425290</v>
      </c>
      <c r="H531" s="649"/>
      <c r="I531" s="274">
        <v>127722490</v>
      </c>
      <c r="J531" s="274">
        <v>0</v>
      </c>
      <c r="K531" s="278">
        <v>4309710</v>
      </c>
    </row>
    <row r="532" spans="1:11" ht="15" customHeight="1" outlineLevel="2">
      <c r="A532" s="271" t="s">
        <v>949</v>
      </c>
      <c r="B532" s="272" t="s">
        <v>615</v>
      </c>
      <c r="C532" s="273" t="s">
        <v>218</v>
      </c>
      <c r="D532" s="272" t="s">
        <v>615</v>
      </c>
      <c r="E532" s="274">
        <v>0</v>
      </c>
      <c r="F532" s="274">
        <v>6178110</v>
      </c>
      <c r="G532" s="649">
        <v>4388106720</v>
      </c>
      <c r="H532" s="649"/>
      <c r="I532" s="274">
        <v>4386092130</v>
      </c>
      <c r="J532" s="274">
        <v>0</v>
      </c>
      <c r="K532" s="278">
        <v>4163520</v>
      </c>
    </row>
    <row r="533" spans="1:11" ht="15" customHeight="1" outlineLevel="2">
      <c r="A533" s="271" t="s">
        <v>949</v>
      </c>
      <c r="B533" s="272" t="s">
        <v>616</v>
      </c>
      <c r="C533" s="273" t="s">
        <v>617</v>
      </c>
      <c r="D533" s="272" t="s">
        <v>616</v>
      </c>
      <c r="E533" s="274">
        <v>0</v>
      </c>
      <c r="F533" s="274">
        <v>0</v>
      </c>
      <c r="G533" s="649">
        <v>0</v>
      </c>
      <c r="H533" s="649"/>
      <c r="I533" s="274">
        <v>0</v>
      </c>
      <c r="J533" s="274">
        <v>0</v>
      </c>
      <c r="K533" s="278">
        <v>0</v>
      </c>
    </row>
    <row r="534" spans="1:11" ht="15" customHeight="1" outlineLevel="2">
      <c r="A534" s="271" t="s">
        <v>949</v>
      </c>
      <c r="B534" s="272" t="s">
        <v>628</v>
      </c>
      <c r="C534" s="273" t="s">
        <v>629</v>
      </c>
      <c r="D534" s="272" t="s">
        <v>628</v>
      </c>
      <c r="E534" s="274">
        <v>0</v>
      </c>
      <c r="F534" s="274">
        <v>0</v>
      </c>
      <c r="G534" s="649">
        <v>0</v>
      </c>
      <c r="H534" s="649"/>
      <c r="I534" s="274">
        <v>0</v>
      </c>
      <c r="J534" s="274">
        <v>0</v>
      </c>
      <c r="K534" s="278">
        <v>0</v>
      </c>
    </row>
    <row r="535" spans="1:11" ht="15" customHeight="1" outlineLevel="2">
      <c r="A535" s="271" t="s">
        <v>949</v>
      </c>
      <c r="B535" s="272" t="s">
        <v>958</v>
      </c>
      <c r="C535" s="273" t="s">
        <v>959</v>
      </c>
      <c r="D535" s="272" t="s">
        <v>958</v>
      </c>
      <c r="E535" s="274">
        <v>0</v>
      </c>
      <c r="F535" s="274">
        <v>0</v>
      </c>
      <c r="G535" s="649">
        <v>0</v>
      </c>
      <c r="H535" s="649"/>
      <c r="I535" s="274">
        <v>0</v>
      </c>
      <c r="J535" s="274">
        <v>0</v>
      </c>
      <c r="K535" s="278">
        <v>0</v>
      </c>
    </row>
    <row r="536" spans="1:11" ht="15" customHeight="1" outlineLevel="2">
      <c r="A536" s="271" t="s">
        <v>949</v>
      </c>
      <c r="B536" s="272" t="s">
        <v>630</v>
      </c>
      <c r="C536" s="451" t="s">
        <v>960</v>
      </c>
      <c r="D536" s="272" t="s">
        <v>630</v>
      </c>
      <c r="E536" s="274">
        <v>0</v>
      </c>
      <c r="F536" s="274">
        <v>0</v>
      </c>
      <c r="G536" s="649">
        <v>0</v>
      </c>
      <c r="H536" s="649"/>
      <c r="I536" s="274">
        <v>0</v>
      </c>
      <c r="J536" s="274">
        <v>0</v>
      </c>
      <c r="K536" s="278">
        <v>0</v>
      </c>
    </row>
    <row r="537" spans="1:11" ht="15" customHeight="1" outlineLevel="2">
      <c r="A537" s="271" t="s">
        <v>949</v>
      </c>
      <c r="B537" s="272" t="s">
        <v>633</v>
      </c>
      <c r="C537" s="273" t="s">
        <v>634</v>
      </c>
      <c r="D537" s="272" t="s">
        <v>633</v>
      </c>
      <c r="E537" s="274">
        <v>0</v>
      </c>
      <c r="F537" s="274">
        <v>0</v>
      </c>
      <c r="G537" s="649">
        <v>92603500</v>
      </c>
      <c r="H537" s="649"/>
      <c r="I537" s="274">
        <v>92603500</v>
      </c>
      <c r="J537" s="274">
        <v>0</v>
      </c>
      <c r="K537" s="278">
        <v>0</v>
      </c>
    </row>
    <row r="538" spans="1:11" ht="15" customHeight="1" outlineLevel="2">
      <c r="A538" s="271" t="s">
        <v>949</v>
      </c>
      <c r="B538" s="272" t="s">
        <v>639</v>
      </c>
      <c r="C538" s="273" t="s">
        <v>640</v>
      </c>
      <c r="D538" s="272" t="s">
        <v>639</v>
      </c>
      <c r="E538" s="274">
        <v>0</v>
      </c>
      <c r="F538" s="274">
        <v>7833315</v>
      </c>
      <c r="G538" s="649">
        <v>603917206</v>
      </c>
      <c r="H538" s="649"/>
      <c r="I538" s="274">
        <v>596083891</v>
      </c>
      <c r="J538" s="274">
        <v>0</v>
      </c>
      <c r="K538" s="278">
        <v>0</v>
      </c>
    </row>
    <row r="539" spans="1:11" ht="15" customHeight="1" outlineLevel="2">
      <c r="A539" s="271" t="s">
        <v>949</v>
      </c>
      <c r="B539" s="272" t="s">
        <v>641</v>
      </c>
      <c r="C539" s="273" t="s">
        <v>184</v>
      </c>
      <c r="D539" s="272" t="s">
        <v>641</v>
      </c>
      <c r="E539" s="274">
        <v>0</v>
      </c>
      <c r="F539" s="274">
        <v>4317000</v>
      </c>
      <c r="G539" s="649">
        <v>103961000</v>
      </c>
      <c r="H539" s="649"/>
      <c r="I539" s="274">
        <v>100681000</v>
      </c>
      <c r="J539" s="274">
        <v>0</v>
      </c>
      <c r="K539" s="278">
        <v>1037000</v>
      </c>
    </row>
    <row r="540" spans="1:11" ht="15" customHeight="1" outlineLevel="2">
      <c r="A540" s="271" t="s">
        <v>949</v>
      </c>
      <c r="B540" s="272" t="s">
        <v>642</v>
      </c>
      <c r="C540" s="273" t="s">
        <v>643</v>
      </c>
      <c r="D540" s="272" t="s">
        <v>642</v>
      </c>
      <c r="E540" s="274">
        <v>0</v>
      </c>
      <c r="F540" s="274">
        <v>0</v>
      </c>
      <c r="G540" s="649">
        <v>133715611</v>
      </c>
      <c r="H540" s="649"/>
      <c r="I540" s="274">
        <v>133715611</v>
      </c>
      <c r="J540" s="274">
        <v>0</v>
      </c>
      <c r="K540" s="278">
        <v>0</v>
      </c>
    </row>
    <row r="541" spans="1:11" ht="15" customHeight="1" outlineLevel="2">
      <c r="A541" s="271" t="s">
        <v>949</v>
      </c>
      <c r="B541" s="272" t="s">
        <v>644</v>
      </c>
      <c r="C541" s="273" t="s">
        <v>217</v>
      </c>
      <c r="D541" s="272" t="s">
        <v>644</v>
      </c>
      <c r="E541" s="274">
        <v>0</v>
      </c>
      <c r="F541" s="274">
        <v>0</v>
      </c>
      <c r="G541" s="649">
        <v>729801056</v>
      </c>
      <c r="H541" s="649"/>
      <c r="I541" s="274">
        <v>729801056</v>
      </c>
      <c r="J541" s="274">
        <v>0</v>
      </c>
      <c r="K541" s="278">
        <v>0</v>
      </c>
    </row>
    <row r="542" spans="1:11" ht="15" customHeight="1" outlineLevel="2">
      <c r="A542" s="271" t="s">
        <v>949</v>
      </c>
      <c r="B542" s="272" t="s">
        <v>645</v>
      </c>
      <c r="C542" s="273" t="s">
        <v>646</v>
      </c>
      <c r="D542" s="272" t="s">
        <v>645</v>
      </c>
      <c r="E542" s="274">
        <v>0</v>
      </c>
      <c r="F542" s="274">
        <v>0</v>
      </c>
      <c r="G542" s="649">
        <v>22050000</v>
      </c>
      <c r="H542" s="649"/>
      <c r="I542" s="274">
        <v>22050000</v>
      </c>
      <c r="J542" s="274">
        <v>0</v>
      </c>
      <c r="K542" s="278">
        <v>0</v>
      </c>
    </row>
    <row r="543" spans="1:11" ht="15" customHeight="1" outlineLevel="2">
      <c r="A543" s="271" t="s">
        <v>949</v>
      </c>
      <c r="B543" s="272" t="s">
        <v>647</v>
      </c>
      <c r="C543" s="273" t="s">
        <v>648</v>
      </c>
      <c r="D543" s="272" t="s">
        <v>647</v>
      </c>
      <c r="E543" s="274">
        <v>0</v>
      </c>
      <c r="F543" s="274">
        <v>11806007</v>
      </c>
      <c r="G543" s="649">
        <v>0</v>
      </c>
      <c r="H543" s="649"/>
      <c r="I543" s="274">
        <v>0</v>
      </c>
      <c r="J543" s="274">
        <v>0</v>
      </c>
      <c r="K543" s="278">
        <v>11806007</v>
      </c>
    </row>
    <row r="544" spans="1:11" ht="15" customHeight="1" outlineLevel="2">
      <c r="A544" s="271" t="s">
        <v>949</v>
      </c>
      <c r="B544" s="272" t="s">
        <v>649</v>
      </c>
      <c r="C544" s="273" t="s">
        <v>662</v>
      </c>
      <c r="D544" s="272" t="s">
        <v>649</v>
      </c>
      <c r="E544" s="274">
        <v>0</v>
      </c>
      <c r="F544" s="274">
        <v>0</v>
      </c>
      <c r="G544" s="649">
        <v>0</v>
      </c>
      <c r="H544" s="649"/>
      <c r="I544" s="274">
        <v>0</v>
      </c>
      <c r="J544" s="274">
        <v>0</v>
      </c>
      <c r="K544" s="278">
        <v>0</v>
      </c>
    </row>
    <row r="545" spans="1:11" ht="15" customHeight="1" outlineLevel="2">
      <c r="A545" s="271" t="s">
        <v>949</v>
      </c>
      <c r="B545" s="272" t="s">
        <v>650</v>
      </c>
      <c r="C545" s="273" t="s">
        <v>214</v>
      </c>
      <c r="D545" s="272" t="s">
        <v>650</v>
      </c>
      <c r="E545" s="274">
        <v>0</v>
      </c>
      <c r="F545" s="274">
        <v>0</v>
      </c>
      <c r="G545" s="649">
        <v>679120419</v>
      </c>
      <c r="H545" s="649"/>
      <c r="I545" s="274">
        <v>786242595</v>
      </c>
      <c r="J545" s="274">
        <v>0</v>
      </c>
      <c r="K545" s="278">
        <v>107122176</v>
      </c>
    </row>
    <row r="546" spans="1:11" ht="15" customHeight="1" outlineLevel="2">
      <c r="A546" s="271" t="s">
        <v>949</v>
      </c>
      <c r="B546" s="272" t="s">
        <v>651</v>
      </c>
      <c r="C546" s="273" t="s">
        <v>183</v>
      </c>
      <c r="D546" s="272" t="s">
        <v>651</v>
      </c>
      <c r="E546" s="274">
        <v>0</v>
      </c>
      <c r="F546" s="274">
        <v>0</v>
      </c>
      <c r="G546" s="649">
        <v>168653549</v>
      </c>
      <c r="H546" s="649"/>
      <c r="I546" s="274">
        <v>272677428</v>
      </c>
      <c r="J546" s="274">
        <v>0</v>
      </c>
      <c r="K546" s="278">
        <v>104023879</v>
      </c>
    </row>
    <row r="547" spans="1:11" ht="15" customHeight="1" outlineLevel="2">
      <c r="A547" s="271" t="s">
        <v>949</v>
      </c>
      <c r="B547" s="272" t="s">
        <v>652</v>
      </c>
      <c r="C547" s="273" t="s">
        <v>222</v>
      </c>
      <c r="D547" s="272" t="s">
        <v>652</v>
      </c>
      <c r="E547" s="274">
        <v>0</v>
      </c>
      <c r="F547" s="274">
        <v>0</v>
      </c>
      <c r="G547" s="649">
        <v>2562837359</v>
      </c>
      <c r="H547" s="649"/>
      <c r="I547" s="274">
        <v>2562837359</v>
      </c>
      <c r="J547" s="274">
        <v>0</v>
      </c>
      <c r="K547" s="278">
        <v>0</v>
      </c>
    </row>
    <row r="548" spans="1:11" ht="15" customHeight="1" outlineLevel="2">
      <c r="A548" s="271" t="s">
        <v>949</v>
      </c>
      <c r="B548" s="272" t="s">
        <v>653</v>
      </c>
      <c r="C548" s="273" t="s">
        <v>654</v>
      </c>
      <c r="D548" s="272" t="s">
        <v>653</v>
      </c>
      <c r="E548" s="274">
        <v>0</v>
      </c>
      <c r="F548" s="274">
        <v>0</v>
      </c>
      <c r="G548" s="649">
        <v>0</v>
      </c>
      <c r="H548" s="649"/>
      <c r="I548" s="274">
        <v>0</v>
      </c>
      <c r="J548" s="274">
        <v>0</v>
      </c>
      <c r="K548" s="278">
        <v>0</v>
      </c>
    </row>
    <row r="549" spans="1:11" ht="15" customHeight="1" outlineLevel="2">
      <c r="A549" s="271" t="s">
        <v>949</v>
      </c>
      <c r="B549" s="272" t="s">
        <v>655</v>
      </c>
      <c r="C549" s="273" t="s">
        <v>656</v>
      </c>
      <c r="D549" s="272" t="s">
        <v>655</v>
      </c>
      <c r="E549" s="274">
        <v>0</v>
      </c>
      <c r="F549" s="274">
        <v>0</v>
      </c>
      <c r="G549" s="649">
        <v>0</v>
      </c>
      <c r="H549" s="649"/>
      <c r="I549" s="274">
        <v>0</v>
      </c>
      <c r="J549" s="274">
        <v>0</v>
      </c>
      <c r="K549" s="278">
        <v>0</v>
      </c>
    </row>
    <row r="550" spans="1:11" ht="15" customHeight="1" outlineLevel="2">
      <c r="A550" s="271" t="s">
        <v>949</v>
      </c>
      <c r="B550" s="272" t="s">
        <v>659</v>
      </c>
      <c r="C550" s="273" t="s">
        <v>660</v>
      </c>
      <c r="D550" s="272" t="s">
        <v>659</v>
      </c>
      <c r="E550" s="274">
        <v>0</v>
      </c>
      <c r="F550" s="274">
        <v>0</v>
      </c>
      <c r="G550" s="649">
        <v>99636000</v>
      </c>
      <c r="H550" s="649"/>
      <c r="I550" s="274">
        <v>99636000</v>
      </c>
      <c r="J550" s="274">
        <v>0</v>
      </c>
      <c r="K550" s="278">
        <v>0</v>
      </c>
    </row>
    <row r="551" spans="1:11" ht="15" customHeight="1" outlineLevel="2">
      <c r="A551" s="271" t="s">
        <v>949</v>
      </c>
      <c r="B551" s="272" t="s">
        <v>661</v>
      </c>
      <c r="C551" s="273" t="s">
        <v>662</v>
      </c>
      <c r="D551" s="272" t="s">
        <v>661</v>
      </c>
      <c r="E551" s="274">
        <v>0</v>
      </c>
      <c r="F551" s="274">
        <v>0</v>
      </c>
      <c r="G551" s="649">
        <v>113405392</v>
      </c>
      <c r="H551" s="649"/>
      <c r="I551" s="274">
        <v>113405392</v>
      </c>
      <c r="J551" s="274">
        <v>0</v>
      </c>
      <c r="K551" s="278">
        <v>0</v>
      </c>
    </row>
    <row r="552" spans="1:11" ht="15" customHeight="1" outlineLevel="2">
      <c r="A552" s="271" t="s">
        <v>949</v>
      </c>
      <c r="B552" s="272" t="s">
        <v>665</v>
      </c>
      <c r="C552" s="273" t="s">
        <v>666</v>
      </c>
      <c r="D552" s="272" t="s">
        <v>665</v>
      </c>
      <c r="E552" s="274">
        <v>0</v>
      </c>
      <c r="F552" s="274">
        <v>0</v>
      </c>
      <c r="G552" s="649">
        <v>126044000</v>
      </c>
      <c r="H552" s="649"/>
      <c r="I552" s="274">
        <v>126044000</v>
      </c>
      <c r="J552" s="274">
        <v>0</v>
      </c>
      <c r="K552" s="278">
        <v>0</v>
      </c>
    </row>
    <row r="553" spans="1:11" ht="15" customHeight="1" outlineLevel="2">
      <c r="A553" s="271" t="s">
        <v>949</v>
      </c>
      <c r="B553" s="272" t="s">
        <v>937</v>
      </c>
      <c r="C553" s="273" t="s">
        <v>938</v>
      </c>
      <c r="D553" s="272" t="s">
        <v>937</v>
      </c>
      <c r="E553" s="274">
        <v>0</v>
      </c>
      <c r="F553" s="274">
        <v>0</v>
      </c>
      <c r="G553" s="649">
        <v>309000</v>
      </c>
      <c r="H553" s="649"/>
      <c r="I553" s="274">
        <v>309000</v>
      </c>
      <c r="J553" s="274">
        <v>0</v>
      </c>
      <c r="K553" s="278">
        <v>0</v>
      </c>
    </row>
    <row r="554" spans="1:11" ht="15" customHeight="1" outlineLevel="2">
      <c r="A554" s="281" t="s">
        <v>949</v>
      </c>
      <c r="B554" s="282" t="s">
        <v>946</v>
      </c>
      <c r="C554" s="591" t="s">
        <v>1800</v>
      </c>
      <c r="D554" s="282" t="s">
        <v>1801</v>
      </c>
      <c r="E554" s="283">
        <v>0</v>
      </c>
      <c r="F554" s="283">
        <v>0</v>
      </c>
      <c r="G554" s="650">
        <v>808500</v>
      </c>
      <c r="H554" s="650"/>
      <c r="I554" s="283">
        <v>808500</v>
      </c>
      <c r="J554" s="283">
        <v>0</v>
      </c>
      <c r="K554" s="285">
        <v>0</v>
      </c>
    </row>
    <row r="555" spans="1:11" ht="19.149999999999999" customHeight="1">
      <c r="A555" s="651"/>
      <c r="B555" s="651"/>
      <c r="C555" s="651"/>
      <c r="D555" s="284"/>
      <c r="E555" s="651"/>
      <c r="F555" s="651"/>
      <c r="G555" s="651"/>
      <c r="H555" s="652" t="s">
        <v>961</v>
      </c>
      <c r="I555" s="652"/>
      <c r="J555" s="652"/>
      <c r="K555" s="652"/>
    </row>
    <row r="556" spans="1:11" ht="40.9" customHeight="1">
      <c r="A556" s="653" t="s">
        <v>962</v>
      </c>
      <c r="B556" s="653"/>
      <c r="C556" s="653"/>
      <c r="D556" s="264"/>
      <c r="E556" s="651"/>
      <c r="F556" s="651"/>
      <c r="G556" s="651"/>
      <c r="H556" s="653" t="s">
        <v>963</v>
      </c>
      <c r="I556" s="653"/>
      <c r="J556" s="653"/>
      <c r="K556" s="653"/>
    </row>
  </sheetData>
  <mergeCells count="562">
    <mergeCell ref="A2:K2"/>
    <mergeCell ref="A3:K3"/>
    <mergeCell ref="A4:K4"/>
    <mergeCell ref="A5:K5"/>
    <mergeCell ref="E6:F6"/>
    <mergeCell ref="G6:I6"/>
    <mergeCell ref="G7:H7"/>
    <mergeCell ref="G8:H8"/>
    <mergeCell ref="G9:H9"/>
    <mergeCell ref="A6:A7"/>
    <mergeCell ref="B6:C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A555:C555"/>
    <mergeCell ref="E555:G555"/>
    <mergeCell ref="H555:K555"/>
    <mergeCell ref="A556:C556"/>
    <mergeCell ref="E556:G556"/>
    <mergeCell ref="H556:K55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XEF651"/>
  <sheetViews>
    <sheetView showGridLines="0" tabSelected="1" topLeftCell="A3" zoomScale="85" zoomScaleNormal="85" workbookViewId="0">
      <pane xSplit="3" ySplit="4" topLeftCell="M100" activePane="bottomRight" state="frozen"/>
      <selection pane="topRight"/>
      <selection pane="bottomLeft"/>
      <selection pane="bottomRight" activeCell="S107" sqref="S107"/>
    </sheetView>
  </sheetViews>
  <sheetFormatPr defaultColWidth="9.140625" defaultRowHeight="15"/>
  <cols>
    <col min="1" max="1" width="5.85546875" customWidth="1"/>
    <col min="2" max="2" width="10.42578125" customWidth="1"/>
    <col min="3" max="3" width="53.7109375" customWidth="1"/>
    <col min="4" max="10" width="18.42578125" customWidth="1"/>
    <col min="11" max="12" width="18.7109375" customWidth="1"/>
    <col min="13" max="13" width="18.7109375" style="578" customWidth="1"/>
    <col min="14" max="18" width="18.7109375" customWidth="1"/>
    <col min="19" max="19" width="40" customWidth="1"/>
    <col min="20" max="20" width="13.140625" customWidth="1"/>
    <col min="21" max="21" width="22" customWidth="1"/>
  </cols>
  <sheetData>
    <row r="1" spans="1:21 16360:16360" ht="30" customHeight="1">
      <c r="A1" s="670" t="s">
        <v>964</v>
      </c>
      <c r="B1" s="670"/>
      <c r="C1" s="670"/>
      <c r="D1" s="670"/>
      <c r="E1" s="670"/>
      <c r="F1" s="670"/>
      <c r="G1" s="670"/>
      <c r="H1" s="671"/>
      <c r="I1" s="204"/>
      <c r="J1" s="204"/>
      <c r="K1" s="204"/>
      <c r="L1" s="204"/>
      <c r="M1" s="260"/>
      <c r="N1" s="204"/>
      <c r="O1" s="204"/>
      <c r="P1" s="204"/>
      <c r="Q1" s="204"/>
      <c r="R1" s="204"/>
      <c r="S1" s="204"/>
      <c r="XEF1" s="209"/>
    </row>
    <row r="2" spans="1:21 16360:16360">
      <c r="H2" s="198"/>
      <c r="I2" s="205"/>
      <c r="K2" s="206">
        <f>K44-L44</f>
        <v>0</v>
      </c>
      <c r="N2" s="206"/>
    </row>
    <row r="3" spans="1:21 16360:16360" ht="30" customHeight="1">
      <c r="A3" s="672" t="s">
        <v>965</v>
      </c>
      <c r="B3" s="672"/>
      <c r="C3" s="672"/>
      <c r="D3" s="672"/>
      <c r="E3" s="672"/>
      <c r="F3" s="672"/>
      <c r="G3" s="672"/>
      <c r="H3" s="672"/>
      <c r="I3" s="672"/>
      <c r="J3" s="672"/>
      <c r="K3" s="672"/>
      <c r="L3" s="672"/>
      <c r="M3" s="672"/>
      <c r="N3" s="672"/>
      <c r="O3" s="672"/>
      <c r="P3" s="672"/>
      <c r="Q3" s="672"/>
      <c r="R3" s="672"/>
      <c r="S3" s="672"/>
    </row>
    <row r="4" spans="1:21 16360:16360" ht="30" customHeight="1">
      <c r="I4" s="205"/>
      <c r="K4" s="206"/>
      <c r="N4" s="206"/>
    </row>
    <row r="5" spans="1:21 16360:16360" ht="47.45" customHeight="1">
      <c r="A5" s="660" t="s">
        <v>151</v>
      </c>
      <c r="B5" s="660" t="s">
        <v>966</v>
      </c>
      <c r="C5" s="660" t="s">
        <v>967</v>
      </c>
      <c r="D5" s="660" t="s">
        <v>968</v>
      </c>
      <c r="E5" s="660" t="s">
        <v>969</v>
      </c>
      <c r="F5" s="660" t="s">
        <v>970</v>
      </c>
      <c r="G5" s="660" t="s">
        <v>971</v>
      </c>
      <c r="H5" s="660" t="s">
        <v>972</v>
      </c>
      <c r="I5" s="660" t="s">
        <v>4</v>
      </c>
      <c r="J5" s="660" t="s">
        <v>5</v>
      </c>
      <c r="K5" s="673" t="s">
        <v>1893</v>
      </c>
      <c r="L5" s="674"/>
      <c r="M5" s="673" t="s">
        <v>1894</v>
      </c>
      <c r="N5" s="674"/>
      <c r="O5" s="660" t="s">
        <v>1869</v>
      </c>
      <c r="P5" s="660"/>
      <c r="Q5" s="673" t="s">
        <v>1870</v>
      </c>
      <c r="R5" s="674"/>
      <c r="S5" s="660" t="s">
        <v>6</v>
      </c>
      <c r="T5" s="660" t="s">
        <v>973</v>
      </c>
      <c r="U5" s="660" t="s">
        <v>974</v>
      </c>
    </row>
    <row r="6" spans="1:21 16360:16360" ht="15.75">
      <c r="A6" s="661"/>
      <c r="B6" s="661"/>
      <c r="C6" s="661"/>
      <c r="D6" s="661"/>
      <c r="E6" s="661"/>
      <c r="F6" s="661"/>
      <c r="G6" s="661"/>
      <c r="H6" s="661"/>
      <c r="I6" s="661"/>
      <c r="J6" s="661"/>
      <c r="K6" s="207" t="s">
        <v>975</v>
      </c>
      <c r="L6" s="207" t="s">
        <v>976</v>
      </c>
      <c r="M6" s="579" t="s">
        <v>975</v>
      </c>
      <c r="N6" s="207" t="s">
        <v>976</v>
      </c>
      <c r="O6" s="207" t="s">
        <v>975</v>
      </c>
      <c r="P6" s="207" t="s">
        <v>976</v>
      </c>
      <c r="Q6" s="207" t="s">
        <v>975</v>
      </c>
      <c r="R6" s="207" t="s">
        <v>976</v>
      </c>
      <c r="S6" s="661"/>
      <c r="T6" s="661"/>
      <c r="U6" s="661"/>
    </row>
    <row r="7" spans="1:21 16360:16360" s="95" customFormat="1" ht="15.75">
      <c r="A7" s="586">
        <v>1</v>
      </c>
      <c r="B7" s="587" t="str">
        <f>IFERROR(VLOOKUP(C7,'Mã NCC'!C10:$D$554,2,0),"")</f>
        <v>TPH.001</v>
      </c>
      <c r="C7" s="604" t="s">
        <v>674</v>
      </c>
      <c r="D7" s="210">
        <f>IFERROR(VLOOKUP(C7,TDHDonNCC!$L:$U,2,0),"")</f>
        <v>0</v>
      </c>
      <c r="E7" s="210">
        <f>IFERROR(VLOOKUP(C7,TDHDonNCC!$L:$U,4,0),"")</f>
        <v>0</v>
      </c>
      <c r="F7" s="210">
        <f>IFERROR(VLOOKUP(C7,TDHDonNCC!$L:$U,6,0),"")</f>
        <v>0</v>
      </c>
      <c r="G7" s="210">
        <f>IFERROR(VLOOKUP(C7,TDHDonNCC!$L:$U,8,0),"")</f>
        <v>0</v>
      </c>
      <c r="H7" s="200">
        <f>IFERROR(VLOOKUP(C7,TDHDonNCC!$L:$U,10,0),"")</f>
        <v>0</v>
      </c>
      <c r="I7" s="200">
        <f>IFERROR(K7+M7+O7+Q7,"")</f>
        <v>0</v>
      </c>
      <c r="J7" s="588">
        <f t="shared" ref="J7:J23" si="0">+L7+N7+P7+R7</f>
        <v>0</v>
      </c>
      <c r="K7" s="588"/>
      <c r="L7" s="588"/>
      <c r="M7" s="588">
        <f>IFERROR(G7+F7+E7,"")-K7</f>
        <v>0</v>
      </c>
      <c r="N7" s="588"/>
      <c r="O7" s="588"/>
      <c r="P7" s="588"/>
      <c r="Q7" s="210">
        <f t="shared" ref="Q7:Q32" si="1">IFERROR(D7+0,"")</f>
        <v>0</v>
      </c>
      <c r="R7" s="588"/>
      <c r="S7" s="588" t="s">
        <v>1840</v>
      </c>
      <c r="T7" s="589">
        <f>IFERROR(VLOOKUP(C7,TDHDonNCC!Y:AB,3,0),"")</f>
        <v>5</v>
      </c>
      <c r="U7" s="588">
        <f>IFERROR(VLOOKUP(C7,TDHDonNCC!Y:AB,4,0),"")</f>
        <v>0</v>
      </c>
    </row>
    <row r="8" spans="1:21 16360:16360" s="613" customFormat="1" ht="15.75">
      <c r="A8" s="607">
        <v>1</v>
      </c>
      <c r="B8" s="608" t="str">
        <f>IFERROR(VLOOKUP(C8,'Mã NCC'!C11:$D$554,2,0),"")</f>
        <v>NBD.112</v>
      </c>
      <c r="C8" s="609" t="s">
        <v>381</v>
      </c>
      <c r="D8" s="610">
        <f>IFERROR(VLOOKUP(C8,TDHDonNCC!$L:$U,2,0),"")</f>
        <v>0</v>
      </c>
      <c r="E8" s="610">
        <f>IFERROR(VLOOKUP(C8,TDHDonNCC!$L:$U,4,0),"")</f>
        <v>12000000</v>
      </c>
      <c r="F8" s="610">
        <f>IFERROR(VLOOKUP(C8,TDHDonNCC!$L:$U,6,0),"")</f>
        <v>0</v>
      </c>
      <c r="G8" s="610">
        <f>IFERROR(VLOOKUP(C8,TDHDonNCC!$L:$U,8,0),"")</f>
        <v>0</v>
      </c>
      <c r="H8" s="611">
        <f>IFERROR(VLOOKUP(C8,TDHDonNCC!$L:$U,10,0),"")</f>
        <v>12000000</v>
      </c>
      <c r="I8" s="611">
        <f>IFERROR(K8+M8+O8+Q8,"")</f>
        <v>12000000</v>
      </c>
      <c r="J8" s="610">
        <f t="shared" si="0"/>
        <v>0</v>
      </c>
      <c r="K8" s="610"/>
      <c r="L8" s="610"/>
      <c r="M8" s="610">
        <f t="shared" ref="M8:M30" si="2">IFERROR(G8+F8+E8,"")-K8</f>
        <v>12000000</v>
      </c>
      <c r="N8" s="610"/>
      <c r="O8" s="610"/>
      <c r="P8" s="610"/>
      <c r="Q8" s="610">
        <f t="shared" si="1"/>
        <v>0</v>
      </c>
      <c r="R8" s="610"/>
      <c r="S8" s="610" t="s">
        <v>1883</v>
      </c>
      <c r="T8" s="612">
        <f>IFERROR(VLOOKUP(C8,TDHDonNCC!Y:AB,3,0),"")</f>
        <v>5</v>
      </c>
      <c r="U8" s="610">
        <f>IFERROR(VLOOKUP(C8,TDHDonNCC!Y:AB,4,0),"")</f>
        <v>0</v>
      </c>
    </row>
    <row r="9" spans="1:21 16360:16360" s="613" customFormat="1" ht="15.75">
      <c r="A9" s="607">
        <v>2</v>
      </c>
      <c r="B9" s="608" t="str">
        <f>IFERROR(VLOOKUP(C9,'Mã NCC'!C12:$D$554,2,0),"")</f>
        <v>GT.004</v>
      </c>
      <c r="C9" s="609" t="s">
        <v>249</v>
      </c>
      <c r="D9" s="610">
        <f>IFERROR(VLOOKUP(C9,TDHDonNCC!$L:$U,2,0),"")</f>
        <v>0</v>
      </c>
      <c r="E9" s="610">
        <f>IFERROR(VLOOKUP(C9,TDHDonNCC!$L:$U,4,0),"")</f>
        <v>9000000</v>
      </c>
      <c r="F9" s="610">
        <f>IFERROR(VLOOKUP(C9,TDHDonNCC!$L:$U,6,0),"")</f>
        <v>0</v>
      </c>
      <c r="G9" s="610">
        <f>IFERROR(VLOOKUP(C9,TDHDonNCC!$L:$U,8,0),"")</f>
        <v>0</v>
      </c>
      <c r="H9" s="611">
        <f>IFERROR(VLOOKUP(C9,TDHDonNCC!$L:$U,10,0),"")</f>
        <v>9000000</v>
      </c>
      <c r="I9" s="611">
        <f t="shared" ref="I9:I60" si="3">IFERROR(K9+M9+O9+Q9,"")</f>
        <v>9000000</v>
      </c>
      <c r="J9" s="610">
        <f t="shared" si="0"/>
        <v>0</v>
      </c>
      <c r="K9" s="610"/>
      <c r="L9" s="610"/>
      <c r="M9" s="610">
        <f t="shared" si="2"/>
        <v>9000000</v>
      </c>
      <c r="N9" s="610"/>
      <c r="O9" s="610"/>
      <c r="P9" s="610"/>
      <c r="Q9" s="610">
        <f t="shared" si="1"/>
        <v>0</v>
      </c>
      <c r="R9" s="610"/>
      <c r="S9" s="610" t="s">
        <v>1883</v>
      </c>
      <c r="T9" s="612">
        <f>IFERROR(VLOOKUP(C9,TDHDonNCC!Y:AB,3,0),"")</f>
        <v>10</v>
      </c>
      <c r="U9" s="610">
        <f>IFERROR(VLOOKUP(C9,TDHDonNCC!Y:AB,4,0),"")</f>
        <v>0</v>
      </c>
    </row>
    <row r="10" spans="1:21 16360:16360" s="613" customFormat="1" ht="15.75">
      <c r="A10" s="607">
        <v>3</v>
      </c>
      <c r="B10" s="608" t="str">
        <f>IFERROR(VLOOKUP(C10,'Mã NCC'!C13:$D$554,2,0),"")</f>
        <v>GT.097</v>
      </c>
      <c r="C10" s="609" t="s">
        <v>251</v>
      </c>
      <c r="D10" s="610">
        <f>IFERROR(VLOOKUP(C10,TDHDonNCC!$L:$U,2,0),"")</f>
        <v>0</v>
      </c>
      <c r="E10" s="610">
        <f>IFERROR(VLOOKUP(C10,TDHDonNCC!$L:$U,4,0),"")</f>
        <v>10000000</v>
      </c>
      <c r="F10" s="610">
        <f>IFERROR(VLOOKUP(C10,TDHDonNCC!$L:$U,6,0),"")</f>
        <v>0</v>
      </c>
      <c r="G10" s="610">
        <f>IFERROR(VLOOKUP(C10,TDHDonNCC!$L:$U,8,0),"")</f>
        <v>0</v>
      </c>
      <c r="H10" s="611">
        <f>IFERROR(VLOOKUP(C10,TDHDonNCC!$L:$U,10,0),"")</f>
        <v>10000000</v>
      </c>
      <c r="I10" s="611">
        <f t="shared" si="3"/>
        <v>10000000</v>
      </c>
      <c r="J10" s="610">
        <f t="shared" si="0"/>
        <v>0</v>
      </c>
      <c r="K10" s="610"/>
      <c r="L10" s="610"/>
      <c r="M10" s="610">
        <f t="shared" si="2"/>
        <v>10000000</v>
      </c>
      <c r="N10" s="610"/>
      <c r="O10" s="610"/>
      <c r="P10" s="610"/>
      <c r="Q10" s="610">
        <f t="shared" si="1"/>
        <v>0</v>
      </c>
      <c r="R10" s="610"/>
      <c r="S10" s="610" t="s">
        <v>1883</v>
      </c>
      <c r="T10" s="612">
        <f>IFERROR(VLOOKUP(C10,TDHDonNCC!Y:AB,3,0),"")</f>
        <v>10</v>
      </c>
      <c r="U10" s="610">
        <f>IFERROR(VLOOKUP(C10,TDHDonNCC!Y:AB,4,0),"")</f>
        <v>0</v>
      </c>
    </row>
    <row r="11" spans="1:21 16360:16360" s="613" customFormat="1" ht="15.75">
      <c r="A11" s="607">
        <v>4</v>
      </c>
      <c r="B11" s="608" t="str">
        <f>IFERROR(VLOOKUP(C11,'Mã NCC'!C14:$D$554,2,0),"")</f>
        <v>NBD.025</v>
      </c>
      <c r="C11" s="614" t="s">
        <v>304</v>
      </c>
      <c r="D11" s="610">
        <f>IFERROR(VLOOKUP(C11,TDHDonNCC!$L:$U,2,0),"")</f>
        <v>0</v>
      </c>
      <c r="E11" s="610">
        <f>IFERROR(VLOOKUP(C11,TDHDonNCC!$L:$U,4,0),"")</f>
        <v>22595833</v>
      </c>
      <c r="F11" s="610">
        <f>IFERROR(VLOOKUP(C11,TDHDonNCC!$L:$U,6,0),"")</f>
        <v>0</v>
      </c>
      <c r="G11" s="610">
        <f>IFERROR(VLOOKUP(C11,TDHDonNCC!$L:$U,8,0),"")</f>
        <v>0</v>
      </c>
      <c r="H11" s="611">
        <f>IFERROR(VLOOKUP(C11,TDHDonNCC!$L:$U,10,0),"")</f>
        <v>22595833</v>
      </c>
      <c r="I11" s="611">
        <f t="shared" si="3"/>
        <v>22595833</v>
      </c>
      <c r="J11" s="610">
        <f t="shared" si="0"/>
        <v>0</v>
      </c>
      <c r="K11" s="610"/>
      <c r="L11" s="610"/>
      <c r="M11" s="610">
        <f t="shared" si="2"/>
        <v>22595833</v>
      </c>
      <c r="N11" s="610"/>
      <c r="O11" s="610"/>
      <c r="P11" s="610"/>
      <c r="Q11" s="610">
        <f t="shared" si="1"/>
        <v>0</v>
      </c>
      <c r="R11" s="610"/>
      <c r="S11" s="610" t="s">
        <v>1884</v>
      </c>
      <c r="T11" s="612" t="str">
        <f>IFERROR(VLOOKUP(C11,TDHDonNCC!Y:AB,3,0),"")</f>
        <v>PSTT</v>
      </c>
      <c r="U11" s="610">
        <f>IFERROR(VLOOKUP(C11,TDHDonNCC!Y:AB,4,0),"")</f>
        <v>0</v>
      </c>
    </row>
    <row r="12" spans="1:21 16360:16360" s="617" customFormat="1" ht="15.75">
      <c r="A12" s="607">
        <v>5</v>
      </c>
      <c r="B12" s="608" t="str">
        <f>IFERROR(VLOOKUP(C12,'Mã NCC'!C15:$D$554,2,0),"")</f>
        <v>NBD.114</v>
      </c>
      <c r="C12" s="614" t="s">
        <v>383</v>
      </c>
      <c r="D12" s="610">
        <f>IFERROR(VLOOKUP(C12,TDHDonNCC!$L:$U,2,0),"")</f>
        <v>0</v>
      </c>
      <c r="E12" s="610">
        <f>IFERROR(VLOOKUP(C12,TDHDonNCC!$L:$U,4,0),"")</f>
        <v>1686765600</v>
      </c>
      <c r="F12" s="610">
        <f>IFERROR(VLOOKUP(C12,TDHDonNCC!$L:$U,6,0),"")</f>
        <v>0</v>
      </c>
      <c r="G12" s="610">
        <f>IFERROR(VLOOKUP(C12,TDHDonNCC!$L:$U,8,0),"")</f>
        <v>0</v>
      </c>
      <c r="H12" s="611">
        <f>IFERROR(VLOOKUP(C12,TDHDonNCC!$L:$U,10,0),"")</f>
        <v>1686765600</v>
      </c>
      <c r="I12" s="611">
        <f t="shared" si="3"/>
        <v>135000000</v>
      </c>
      <c r="J12" s="610">
        <f t="shared" si="0"/>
        <v>0</v>
      </c>
      <c r="K12" s="610"/>
      <c r="L12" s="610"/>
      <c r="M12" s="610">
        <f>IFERROR(G12+F12+E12,"")-1551765600</f>
        <v>135000000</v>
      </c>
      <c r="N12" s="610"/>
      <c r="O12" s="610"/>
      <c r="P12" s="610"/>
      <c r="Q12" s="610">
        <f t="shared" si="1"/>
        <v>0</v>
      </c>
      <c r="R12" s="610"/>
      <c r="S12" s="610" t="s">
        <v>1885</v>
      </c>
      <c r="T12" s="612" t="str">
        <f>IFERROR(VLOOKUP(C12,TDHDonNCC!Y:AB,3,0),"")</f>
        <v>PSTT</v>
      </c>
      <c r="U12" s="610">
        <f>IFERROR(VLOOKUP(C12,TDHDonNCC!Y:AB,4,0),"")</f>
        <v>0</v>
      </c>
    </row>
    <row r="13" spans="1:21 16360:16360" s="613" customFormat="1" ht="15.75">
      <c r="A13" s="607">
        <v>6</v>
      </c>
      <c r="B13" s="608" t="str">
        <f>IFERROR(VLOOKUP(C13,'Mã NCC'!C16:$D$554,2,0),"")</f>
        <v>NBD.218</v>
      </c>
      <c r="C13" s="614" t="s">
        <v>438</v>
      </c>
      <c r="D13" s="610">
        <f>IFERROR(VLOOKUP(C13,TDHDonNCC!$L:$U,2,0),"")</f>
        <v>0</v>
      </c>
      <c r="E13" s="610">
        <f>IFERROR(VLOOKUP(C13,TDHDonNCC!$L:$U,4,0),"")</f>
        <v>0</v>
      </c>
      <c r="F13" s="610">
        <f>IFERROR(VLOOKUP(C13,TDHDonNCC!$L:$U,6,0),"")</f>
        <v>0</v>
      </c>
      <c r="G13" s="610">
        <f>IFERROR(VLOOKUP(C13,TDHDonNCC!$L:$U,8,0),"")</f>
        <v>0</v>
      </c>
      <c r="H13" s="611">
        <f>IFERROR(VLOOKUP(C13,TDHDonNCC!$L:$U,10,0),"")</f>
        <v>0</v>
      </c>
      <c r="I13" s="611">
        <f>IFERROR(K13+M13+O13+Q13,"")</f>
        <v>0</v>
      </c>
      <c r="J13" s="610">
        <f>+L13+N13+P13+R13</f>
        <v>0</v>
      </c>
      <c r="K13" s="610"/>
      <c r="L13" s="610"/>
      <c r="M13" s="610">
        <f t="shared" si="2"/>
        <v>0</v>
      </c>
      <c r="N13" s="610"/>
      <c r="O13" s="610"/>
      <c r="P13" s="610"/>
      <c r="Q13" s="610">
        <f t="shared" si="1"/>
        <v>0</v>
      </c>
      <c r="R13" s="610"/>
      <c r="S13" s="610" t="s">
        <v>1876</v>
      </c>
      <c r="T13" s="612" t="str">
        <f>IFERROR(VLOOKUP(C13,TDHDonNCC!Y:AB,3,0),"")</f>
        <v>PSTT</v>
      </c>
      <c r="U13" s="610"/>
    </row>
    <row r="14" spans="1:21 16360:16360" s="616" customFormat="1" ht="15.75">
      <c r="A14" s="607">
        <v>7</v>
      </c>
      <c r="B14" s="608" t="str">
        <f>IFERROR(VLOOKUP(C14,'Mã NCC'!C17:$D$554,2,0),"")</f>
        <v>NBD.242</v>
      </c>
      <c r="C14" s="615" t="s">
        <v>950</v>
      </c>
      <c r="D14" s="610">
        <f>IFERROR(VLOOKUP(C14,TDHDonNCC!$L:$U,2,0),"")</f>
        <v>0</v>
      </c>
      <c r="E14" s="610">
        <f>IFERROR(VLOOKUP(C14,TDHDonNCC!$L:$U,4,0),"")</f>
        <v>13800000</v>
      </c>
      <c r="F14" s="610">
        <f>IFERROR(VLOOKUP(C14,TDHDonNCC!$L:$U,6,0),"")</f>
        <v>0</v>
      </c>
      <c r="G14" s="610">
        <f>IFERROR(VLOOKUP(C14,TDHDonNCC!$L:$U,8,0),"")</f>
        <v>0</v>
      </c>
      <c r="H14" s="611">
        <f>IFERROR(VLOOKUP(C14,TDHDonNCC!$L:$U,10,0),"")</f>
        <v>13800000</v>
      </c>
      <c r="I14" s="611">
        <f t="shared" si="3"/>
        <v>13800000</v>
      </c>
      <c r="J14" s="610">
        <f t="shared" si="0"/>
        <v>0</v>
      </c>
      <c r="K14" s="610"/>
      <c r="L14" s="610"/>
      <c r="M14" s="610">
        <f t="shared" si="2"/>
        <v>13800000</v>
      </c>
      <c r="N14" s="610"/>
      <c r="O14" s="610"/>
      <c r="P14" s="610"/>
      <c r="Q14" s="610">
        <f t="shared" si="1"/>
        <v>0</v>
      </c>
      <c r="R14" s="610"/>
      <c r="S14" s="610" t="s">
        <v>1886</v>
      </c>
      <c r="T14" s="612" t="str">
        <f>IFERROR(VLOOKUP(C14,TDHDonNCC!Y:AB,3,0),"")</f>
        <v>PSTT</v>
      </c>
      <c r="U14" s="610" t="str">
        <f>IFERROR(VLOOKUP(C14,TDHDonNCC!Y:AB,4,0),"")</f>
        <v>Trước ngày 15</v>
      </c>
    </row>
    <row r="15" spans="1:21 16360:16360" s="95" customFormat="1" ht="15.75">
      <c r="A15" s="201">
        <v>8</v>
      </c>
      <c r="B15" s="202" t="str">
        <f>IFERROR(VLOOKUP(C15,'Mã NCC'!C17:$D$554,2,0),"")</f>
        <v>NBD.020</v>
      </c>
      <c r="C15" s="585" t="s">
        <v>159</v>
      </c>
      <c r="D15" s="210">
        <f>IFERROR(VLOOKUP(C15,TDHDonNCC!$L:$U,2,0),"")</f>
        <v>0</v>
      </c>
      <c r="E15" s="210">
        <f>IFERROR(VLOOKUP(C15,TDHDonNCC!$L:$U,4,0),"")</f>
        <v>0</v>
      </c>
      <c r="F15" s="210">
        <f>IFERROR(VLOOKUP(C15,TDHDonNCC!$L:$U,6,0),"")</f>
        <v>0</v>
      </c>
      <c r="G15" s="210">
        <f>IFERROR(VLOOKUP(C15,TDHDonNCC!$L:$U,8,0),"")</f>
        <v>0</v>
      </c>
      <c r="H15" s="200">
        <f>IFERROR(VLOOKUP(C15,TDHDonNCC!$L:$U,10,0),"")</f>
        <v>0</v>
      </c>
      <c r="I15" s="200">
        <f t="shared" si="3"/>
        <v>0</v>
      </c>
      <c r="J15" s="210">
        <f t="shared" si="0"/>
        <v>0</v>
      </c>
      <c r="K15" s="210"/>
      <c r="L15" s="210"/>
      <c r="M15" s="210">
        <f t="shared" si="2"/>
        <v>0</v>
      </c>
      <c r="N15" s="210"/>
      <c r="O15" s="210"/>
      <c r="P15" s="210"/>
      <c r="Q15" s="210">
        <f t="shared" si="1"/>
        <v>0</v>
      </c>
      <c r="R15" s="210"/>
      <c r="S15" s="210"/>
      <c r="T15" s="208" t="str">
        <f>IFERROR(VLOOKUP(C15,TDHDonNCC!Y:AB,3,0),"")</f>
        <v>PSTT</v>
      </c>
      <c r="U15" s="210">
        <f>IFERROR(VLOOKUP(C15,TDHDonNCC!Y:AB,4,0),"")</f>
        <v>0</v>
      </c>
    </row>
    <row r="16" spans="1:21 16360:16360" s="95" customFormat="1" ht="15.75">
      <c r="A16" s="201">
        <v>7</v>
      </c>
      <c r="B16" s="202" t="str">
        <f>IFERROR(VLOOKUP(C16,'Mã NCC'!C18:$D$554,2,0),"")</f>
        <v>KH.001</v>
      </c>
      <c r="C16" s="585" t="s">
        <v>253</v>
      </c>
      <c r="D16" s="210">
        <f>IFERROR(VLOOKUP(C16,TDHDonNCC!$L:$U,2,0),"")</f>
        <v>0</v>
      </c>
      <c r="E16" s="210">
        <f>IFERROR(VLOOKUP(C16,TDHDonNCC!$L:$U,4,0),"")</f>
        <v>0</v>
      </c>
      <c r="F16" s="210">
        <f>IFERROR(VLOOKUP(C16,TDHDonNCC!$L:$U,6,0),"")</f>
        <v>0</v>
      </c>
      <c r="G16" s="210">
        <f>IFERROR(VLOOKUP(C16,TDHDonNCC!$L:$U,8,0),"")</f>
        <v>0</v>
      </c>
      <c r="H16" s="200">
        <f>IFERROR(VLOOKUP(C16,TDHDonNCC!$L:$U,10,0),"")</f>
        <v>0</v>
      </c>
      <c r="I16" s="200">
        <f t="shared" si="3"/>
        <v>0</v>
      </c>
      <c r="J16" s="210">
        <f t="shared" si="0"/>
        <v>0</v>
      </c>
      <c r="K16" s="210"/>
      <c r="L16" s="210"/>
      <c r="M16" s="210"/>
      <c r="N16" s="210"/>
      <c r="O16" s="210"/>
      <c r="P16" s="210"/>
      <c r="Q16" s="210">
        <f t="shared" si="1"/>
        <v>0</v>
      </c>
      <c r="R16" s="210"/>
      <c r="S16" s="210" t="s">
        <v>1847</v>
      </c>
      <c r="T16" s="208">
        <f>IFERROR(VLOOKUP(C16,TDHDonNCC!Y:AB,3,0),"")</f>
        <v>15</v>
      </c>
      <c r="U16" s="210">
        <f>IFERROR(VLOOKUP(C16,TDHDonNCC!Y:AB,4,0),"")</f>
        <v>0</v>
      </c>
    </row>
    <row r="17" spans="1:21" s="95" customFormat="1" ht="15.75">
      <c r="A17" s="201">
        <v>9</v>
      </c>
      <c r="B17" s="202" t="str">
        <f>IFERROR(VLOOKUP(C17,'Mã NCC'!C19:$D$554,2,0),"")</f>
        <v>NBD.001</v>
      </c>
      <c r="C17" s="620" t="s">
        <v>271</v>
      </c>
      <c r="D17" s="210">
        <f>IFERROR(VLOOKUP(C17,TDHDonNCC!$L:$U,2,0),"")</f>
        <v>0</v>
      </c>
      <c r="E17" s="210">
        <f>IFERROR(VLOOKUP(C17,TDHDonNCC!$L:$U,4,0),"")</f>
        <v>2921655</v>
      </c>
      <c r="F17" s="210">
        <f>IFERROR(VLOOKUP(C17,TDHDonNCC!$L:$U,6,0),"")</f>
        <v>16811614</v>
      </c>
      <c r="G17" s="210">
        <f>IFERROR(VLOOKUP(C17,TDHDonNCC!$L:$U,8,0),"")</f>
        <v>0</v>
      </c>
      <c r="H17" s="200">
        <f>IFERROR(VLOOKUP(C17,TDHDonNCC!$L:$U,10,0),"")</f>
        <v>19733269</v>
      </c>
      <c r="I17" s="200">
        <f t="shared" si="3"/>
        <v>19733269</v>
      </c>
      <c r="J17" s="210">
        <f t="shared" si="0"/>
        <v>0</v>
      </c>
      <c r="K17" s="210"/>
      <c r="L17" s="210"/>
      <c r="M17" s="210">
        <f t="shared" si="2"/>
        <v>19733269</v>
      </c>
      <c r="N17" s="210"/>
      <c r="O17" s="210"/>
      <c r="P17" s="210"/>
      <c r="Q17" s="210">
        <f t="shared" si="1"/>
        <v>0</v>
      </c>
      <c r="R17" s="210"/>
      <c r="S17" s="210" t="s">
        <v>1888</v>
      </c>
      <c r="T17" s="208" t="str">
        <f>IFERROR(VLOOKUP(C17,TDHDonNCC!Y:AB,3,0),"")</f>
        <v>PSTT</v>
      </c>
      <c r="U17" s="210">
        <f>IFERROR(VLOOKUP(C17,TDHDonNCC!Y:AB,4,0),"")</f>
        <v>0</v>
      </c>
    </row>
    <row r="18" spans="1:21" s="95" customFormat="1" ht="15.75">
      <c r="A18" s="201">
        <v>8</v>
      </c>
      <c r="B18" s="202" t="str">
        <f>IFERROR(VLOOKUP(C18,'Mã NCC'!C20:$D$554,2,0),"")</f>
        <v>NBK.096</v>
      </c>
      <c r="C18" s="585" t="s">
        <v>163</v>
      </c>
      <c r="D18" s="210">
        <f>IFERROR(VLOOKUP(C18,TDHDonNCC!$L:$U,2,0),"")</f>
        <v>0</v>
      </c>
      <c r="E18" s="210">
        <f>IFERROR(VLOOKUP(C18,TDHDonNCC!$L:$U,4,0),"")</f>
        <v>0</v>
      </c>
      <c r="F18" s="210">
        <f>IFERROR(VLOOKUP(C18,TDHDonNCC!$L:$U,6,0),"")</f>
        <v>0</v>
      </c>
      <c r="G18" s="210">
        <f>IFERROR(VLOOKUP(C18,TDHDonNCC!$L:$U,8,0),"")</f>
        <v>0</v>
      </c>
      <c r="H18" s="200">
        <f>IFERROR(VLOOKUP(C18,TDHDonNCC!$L:$U,10,0),"")</f>
        <v>0</v>
      </c>
      <c r="I18" s="200">
        <f t="shared" si="3"/>
        <v>0</v>
      </c>
      <c r="J18" s="210">
        <f t="shared" si="0"/>
        <v>0</v>
      </c>
      <c r="K18" s="210"/>
      <c r="L18" s="210"/>
      <c r="M18" s="210">
        <f t="shared" si="2"/>
        <v>0</v>
      </c>
      <c r="N18" s="210"/>
      <c r="O18" s="210"/>
      <c r="P18" s="210"/>
      <c r="Q18" s="210">
        <f t="shared" si="1"/>
        <v>0</v>
      </c>
      <c r="R18" s="210"/>
      <c r="S18" s="210" t="s">
        <v>1848</v>
      </c>
      <c r="T18" s="208" t="str">
        <f>IFERROR(VLOOKUP(C18,TDHDonNCC!Y:AB,3,0),"")</f>
        <v>PSTT</v>
      </c>
      <c r="U18" s="210">
        <f>IFERROR(VLOOKUP(C18,TDHDonNCC!Y:AB,4,0),"")</f>
        <v>0</v>
      </c>
    </row>
    <row r="19" spans="1:21" s="95" customFormat="1" ht="15.75">
      <c r="A19" s="201">
        <v>13</v>
      </c>
      <c r="B19" s="202" t="str">
        <f>IFERROR(VLOOKUP(C19,'Mã NCC'!C21:$D$554,2,0),"")</f>
        <v>NBD.015</v>
      </c>
      <c r="C19" s="618" t="s">
        <v>165</v>
      </c>
      <c r="D19" s="210">
        <f>IFERROR(VLOOKUP(C19,TDHDonNCC!$L:$U,2,0),"")</f>
        <v>0</v>
      </c>
      <c r="E19" s="210">
        <f>IFERROR(VLOOKUP(C19,TDHDonNCC!$L:$U,4,0),"")</f>
        <v>1560000</v>
      </c>
      <c r="F19" s="210">
        <f>IFERROR(VLOOKUP(C19,TDHDonNCC!$L:$U,6,0),"")</f>
        <v>0</v>
      </c>
      <c r="G19" s="210">
        <f>IFERROR(VLOOKUP(C19,TDHDonNCC!$L:$U,8,0),"")</f>
        <v>0</v>
      </c>
      <c r="H19" s="200">
        <f>IFERROR(VLOOKUP(C19,TDHDonNCC!$L:$U,10,0),"")</f>
        <v>1560000</v>
      </c>
      <c r="I19" s="200">
        <f t="shared" si="3"/>
        <v>1560000</v>
      </c>
      <c r="J19" s="210">
        <f t="shared" si="0"/>
        <v>0</v>
      </c>
      <c r="K19" s="210"/>
      <c r="L19" s="210"/>
      <c r="M19" s="210">
        <f t="shared" si="2"/>
        <v>1560000</v>
      </c>
      <c r="N19" s="210"/>
      <c r="O19" s="210"/>
      <c r="P19" s="210"/>
      <c r="Q19" s="210">
        <f t="shared" si="1"/>
        <v>0</v>
      </c>
      <c r="R19" s="210"/>
      <c r="S19" s="210" t="s">
        <v>1887</v>
      </c>
      <c r="T19" s="208" t="str">
        <f>IFERROR(VLOOKUP(C19,TDHDonNCC!Y:AB,3,0),"")</f>
        <v>PSTT</v>
      </c>
      <c r="U19" s="210">
        <f>IFERROR(VLOOKUP(C19,TDHDonNCC!Y:AB,4,0),"")</f>
        <v>0</v>
      </c>
    </row>
    <row r="20" spans="1:21" s="95" customFormat="1" ht="15.75">
      <c r="A20" s="201">
        <v>10</v>
      </c>
      <c r="B20" s="202" t="str">
        <f>IFERROR(VLOOKUP(C20,'Mã NCC'!C22:$D$554,2,0),"")</f>
        <v>NBD.239</v>
      </c>
      <c r="C20" s="585" t="s">
        <v>370</v>
      </c>
      <c r="D20" s="210">
        <f>IFERROR(VLOOKUP(C20,TDHDonNCC!$L:$U,2,0),"")</f>
        <v>0</v>
      </c>
      <c r="E20" s="210">
        <f>IFERROR(VLOOKUP(C20,TDHDonNCC!$L:$U,4,0),"")</f>
        <v>0</v>
      </c>
      <c r="F20" s="210">
        <f>IFERROR(VLOOKUP(C20,TDHDonNCC!$L:$U,6,0),"")</f>
        <v>0</v>
      </c>
      <c r="G20" s="210">
        <f>IFERROR(VLOOKUP(C20,TDHDonNCC!$L:$U,8,0),"")</f>
        <v>0</v>
      </c>
      <c r="H20" s="200">
        <f>IFERROR(VLOOKUP(C20,TDHDonNCC!$L:$U,10,0),"")</f>
        <v>0</v>
      </c>
      <c r="I20" s="200">
        <f t="shared" si="3"/>
        <v>0</v>
      </c>
      <c r="J20" s="210">
        <f t="shared" si="0"/>
        <v>0</v>
      </c>
      <c r="K20" s="210"/>
      <c r="L20" s="210"/>
      <c r="M20" s="210">
        <f t="shared" si="2"/>
        <v>0</v>
      </c>
      <c r="N20" s="210"/>
      <c r="O20" s="210"/>
      <c r="P20" s="210"/>
      <c r="Q20" s="210">
        <f t="shared" si="1"/>
        <v>0</v>
      </c>
      <c r="R20" s="210"/>
      <c r="S20" s="210" t="s">
        <v>1820</v>
      </c>
      <c r="T20" s="208">
        <f>IFERROR(VLOOKUP(C20,TDHDonNCC!Y:AB,3,0),"")</f>
        <v>10</v>
      </c>
      <c r="U20" s="210" t="str">
        <f>IFERROR(VLOOKUP(C20,TDHDonNCC!Y:AB,4,0),"")</f>
        <v>Từ ngày nhận Hđơn</v>
      </c>
    </row>
    <row r="21" spans="1:21" s="95" customFormat="1" ht="15.75">
      <c r="A21" s="201">
        <v>8</v>
      </c>
      <c r="B21" s="202" t="str">
        <f>IFERROR(VLOOKUP(C21,'Mã NCC'!C23:$D$554,2,0),"")</f>
        <v>NBD.008</v>
      </c>
      <c r="C21" s="618" t="s">
        <v>280</v>
      </c>
      <c r="D21" s="210">
        <f>IFERROR(VLOOKUP(C21,TDHDonNCC!$L:$U,2,0),"")</f>
        <v>0</v>
      </c>
      <c r="E21" s="210">
        <f>IFERROR(VLOOKUP(C21,TDHDonNCC!$L:$U,4,0),"")</f>
        <v>0</v>
      </c>
      <c r="F21" s="210">
        <f>IFERROR(VLOOKUP(C21,TDHDonNCC!$L:$U,6,0),"")</f>
        <v>19800000</v>
      </c>
      <c r="G21" s="210">
        <f>IFERROR(VLOOKUP(C21,TDHDonNCC!$L:$U,8,0),"")</f>
        <v>0</v>
      </c>
      <c r="H21" s="200">
        <f>IFERROR(VLOOKUP(C21,TDHDonNCC!$L:$U,10,0),"")</f>
        <v>19800000</v>
      </c>
      <c r="I21" s="200">
        <f t="shared" si="3"/>
        <v>19800000</v>
      </c>
      <c r="J21" s="210">
        <f t="shared" si="0"/>
        <v>0</v>
      </c>
      <c r="K21" s="210"/>
      <c r="L21" s="210"/>
      <c r="M21" s="210">
        <f t="shared" si="2"/>
        <v>19800000</v>
      </c>
      <c r="N21" s="210"/>
      <c r="O21" s="210"/>
      <c r="P21" s="210"/>
      <c r="Q21" s="210">
        <f t="shared" si="1"/>
        <v>0</v>
      </c>
      <c r="R21" s="210"/>
      <c r="S21" s="210" t="s">
        <v>1890</v>
      </c>
      <c r="T21" s="208">
        <f>IFERROR(VLOOKUP(C21,TDHDonNCC!Y:AB,3,0),"")</f>
        <v>7</v>
      </c>
      <c r="U21" s="210">
        <f>IFERROR(VLOOKUP(C21,TDHDonNCC!Y:AB,4,0),"")</f>
        <v>0</v>
      </c>
    </row>
    <row r="22" spans="1:21" s="95" customFormat="1" ht="15.75">
      <c r="A22" s="201">
        <v>16</v>
      </c>
      <c r="B22" s="202" t="str">
        <f>IFERROR(VLOOKUP(C22,'Mã NCC'!C24:$D$554,2,0),"")</f>
        <v>NBD.092</v>
      </c>
      <c r="C22" s="585" t="s">
        <v>362</v>
      </c>
      <c r="D22" s="210">
        <f>IFERROR(VLOOKUP(C22,TDHDonNCC!$L:$U,2,0),"")</f>
        <v>0</v>
      </c>
      <c r="E22" s="210">
        <f>IFERROR(VLOOKUP(C22,TDHDonNCC!$L:$U,4,0),"")</f>
        <v>0</v>
      </c>
      <c r="F22" s="210">
        <f>IFERROR(VLOOKUP(C22,TDHDonNCC!$L:$U,6,0),"")</f>
        <v>0</v>
      </c>
      <c r="G22" s="210">
        <f>IFERROR(VLOOKUP(C22,TDHDonNCC!$L:$U,8,0),"")</f>
        <v>0</v>
      </c>
      <c r="H22" s="200">
        <f>IFERROR(VLOOKUP(C22,TDHDonNCC!$L:$U,10,0),"")</f>
        <v>0</v>
      </c>
      <c r="I22" s="200">
        <f t="shared" si="3"/>
        <v>0</v>
      </c>
      <c r="J22" s="210">
        <f t="shared" si="0"/>
        <v>0</v>
      </c>
      <c r="K22" s="210"/>
      <c r="L22" s="210"/>
      <c r="M22" s="210">
        <f t="shared" si="2"/>
        <v>0</v>
      </c>
      <c r="N22" s="210"/>
      <c r="O22" s="210"/>
      <c r="P22" s="210"/>
      <c r="Q22" s="210">
        <f t="shared" si="1"/>
        <v>0</v>
      </c>
      <c r="R22" s="210"/>
      <c r="S22" s="210" t="s">
        <v>1810</v>
      </c>
      <c r="T22" s="208" t="str">
        <f>IFERROR(VLOOKUP(C22,TDHDonNCC!Y:AB,3,0),"")</f>
        <v>PSTT</v>
      </c>
      <c r="U22" s="210">
        <f>IFERROR(VLOOKUP(C22,TDHDonNCC!Y:AB,4,0),"")</f>
        <v>0</v>
      </c>
    </row>
    <row r="23" spans="1:21" s="95" customFormat="1" ht="15.75">
      <c r="A23" s="201">
        <v>17</v>
      </c>
      <c r="B23" s="202" t="str">
        <f>IFERROR(VLOOKUP(C23,'Mã NCC'!C25:$D$554,2,0),"")</f>
        <v>TPH.071</v>
      </c>
      <c r="C23" s="585" t="s">
        <v>774</v>
      </c>
      <c r="D23" s="210">
        <f>IFERROR(VLOOKUP(C23,TDHDonNCC!$L:$U,2,0),"")</f>
        <v>0</v>
      </c>
      <c r="E23" s="210">
        <f>IFERROR(VLOOKUP(C23,TDHDonNCC!$L:$U,4,0),"")</f>
        <v>0</v>
      </c>
      <c r="F23" s="210">
        <f>IFERROR(VLOOKUP(C23,TDHDonNCC!$L:$U,6,0),"")</f>
        <v>0</v>
      </c>
      <c r="G23" s="210">
        <f>IFERROR(VLOOKUP(C23,TDHDonNCC!$L:$U,8,0),"")</f>
        <v>0</v>
      </c>
      <c r="H23" s="200">
        <f>IFERROR(VLOOKUP(C23,TDHDonNCC!$L:$U,10,0),"")</f>
        <v>0</v>
      </c>
      <c r="I23" s="200">
        <f t="shared" si="3"/>
        <v>0</v>
      </c>
      <c r="J23" s="210">
        <f t="shared" si="0"/>
        <v>0</v>
      </c>
      <c r="K23" s="210"/>
      <c r="L23" s="210"/>
      <c r="M23" s="210">
        <f t="shared" si="2"/>
        <v>0</v>
      </c>
      <c r="N23" s="210"/>
      <c r="O23" s="210"/>
      <c r="P23" s="210"/>
      <c r="Q23" s="210">
        <f t="shared" si="1"/>
        <v>0</v>
      </c>
      <c r="R23" s="210"/>
      <c r="S23" s="210" t="s">
        <v>1810</v>
      </c>
      <c r="T23" s="208">
        <f>IFERROR(VLOOKUP(C23,TDHDonNCC!Y:AB,3,0),"")</f>
        <v>15</v>
      </c>
      <c r="U23" s="210" t="str">
        <f>IFERROR(VLOOKUP(C23,TDHDonNCC!Y:AB,4,0),"")</f>
        <v>Từ ngày nhận Hđơn</v>
      </c>
    </row>
    <row r="24" spans="1:21" s="95" customFormat="1" ht="15.75">
      <c r="A24" s="201">
        <v>9</v>
      </c>
      <c r="B24" s="202" t="str">
        <f>IFERROR(VLOOKUP(C24,'Mã NCC'!C27:$D$554,2,0),"")</f>
        <v>NBD.109</v>
      </c>
      <c r="C24" s="708" t="s">
        <v>379</v>
      </c>
      <c r="D24" s="210">
        <f>IFERROR(VLOOKUP(C24,TDHDonNCC!$L:$U,2,0),"")</f>
        <v>0</v>
      </c>
      <c r="E24" s="210">
        <f>IFERROR(VLOOKUP(C24,TDHDonNCC!$L:$U,4,0),"")</f>
        <v>0</v>
      </c>
      <c r="F24" s="210">
        <f>IFERROR(VLOOKUP(C24,TDHDonNCC!$L:$U,6,0),"")</f>
        <v>33145200</v>
      </c>
      <c r="G24" s="210">
        <f>IFERROR(VLOOKUP(C24,TDHDonNCC!$L:$U,8,0),"")</f>
        <v>0</v>
      </c>
      <c r="H24" s="200">
        <f>IFERROR(VLOOKUP(C24,TDHDonNCC!$L:$U,10,0),"")</f>
        <v>33145200</v>
      </c>
      <c r="I24" s="200">
        <f t="shared" si="3"/>
        <v>33145200</v>
      </c>
      <c r="J24" s="210">
        <f t="shared" ref="J24:J37" si="4">+L24+N24+P24+R24</f>
        <v>0</v>
      </c>
      <c r="K24" s="210"/>
      <c r="L24" s="210"/>
      <c r="M24" s="210">
        <f t="shared" si="2"/>
        <v>33145200</v>
      </c>
      <c r="N24" s="210"/>
      <c r="O24" s="210"/>
      <c r="P24" s="210"/>
      <c r="Q24" s="210">
        <f t="shared" si="1"/>
        <v>0</v>
      </c>
      <c r="R24" s="210"/>
      <c r="S24" s="210" t="s">
        <v>1854</v>
      </c>
      <c r="T24" s="208">
        <f>IFERROR(VLOOKUP(C24,TDHDonNCC!Y:AB,3,0),"")</f>
        <v>7</v>
      </c>
      <c r="U24" s="210" t="str">
        <f>IFERROR(VLOOKUP(C24,TDHDonNCC!Y:AB,4,0),"")</f>
        <v>Từ ngày nhận Hđơn</v>
      </c>
    </row>
    <row r="25" spans="1:21" s="95" customFormat="1" ht="15.75">
      <c r="A25" s="201">
        <v>10</v>
      </c>
      <c r="B25" s="202" t="str">
        <f>IFERROR(VLOOKUP(C25,'Mã NCC'!C29:$D$554,2,0),"")</f>
        <v>NBD.005</v>
      </c>
      <c r="C25" s="618" t="s">
        <v>276</v>
      </c>
      <c r="D25" s="210">
        <f>IFERROR(VLOOKUP(C25,TDHDonNCC!$L:$U,2,0),"")</f>
        <v>0</v>
      </c>
      <c r="E25" s="210">
        <f>IFERROR(VLOOKUP(C25,TDHDonNCC!$L:$U,4,0),"")</f>
        <v>0</v>
      </c>
      <c r="F25" s="210">
        <f>IFERROR(VLOOKUP(C25,TDHDonNCC!$L:$U,6,0),"")</f>
        <v>12980002</v>
      </c>
      <c r="G25" s="210">
        <f>IFERROR(VLOOKUP(C25,TDHDonNCC!$L:$U,8,0),"")</f>
        <v>0</v>
      </c>
      <c r="H25" s="200">
        <f>IFERROR(VLOOKUP(C25,TDHDonNCC!$L:$U,10,0),"")</f>
        <v>12980002</v>
      </c>
      <c r="I25" s="200">
        <f t="shared" si="3"/>
        <v>12980002</v>
      </c>
      <c r="J25" s="210">
        <f t="shared" si="4"/>
        <v>0</v>
      </c>
      <c r="K25" s="210"/>
      <c r="L25" s="210"/>
      <c r="M25" s="210">
        <f>IFERROR(G25+F25+E25,"")-K25</f>
        <v>12980002</v>
      </c>
      <c r="N25" s="210"/>
      <c r="O25" s="210"/>
      <c r="P25" s="210"/>
      <c r="Q25" s="210">
        <f t="shared" si="1"/>
        <v>0</v>
      </c>
      <c r="R25" s="210"/>
      <c r="S25" s="210" t="s">
        <v>1853</v>
      </c>
      <c r="T25" s="208" t="str">
        <f>IFERROR(VLOOKUP(C25,TDHDonNCC!Y:AB,3,0),"")</f>
        <v>PSTT</v>
      </c>
      <c r="U25" s="210" t="str">
        <f>IFERROR(VLOOKUP(C25,TDHDonNCC!Y:AB,4,0),"")</f>
        <v>Ngày 01 hàng tháng</v>
      </c>
    </row>
    <row r="26" spans="1:21" s="95" customFormat="1" ht="15.75">
      <c r="A26" s="201">
        <v>21</v>
      </c>
      <c r="B26" s="202" t="s">
        <v>274</v>
      </c>
      <c r="C26" s="585" t="s">
        <v>172</v>
      </c>
      <c r="D26" s="210">
        <f>IFERROR(VLOOKUP(C26,TDHDonNCC!$L:$U,2,0),"")</f>
        <v>0</v>
      </c>
      <c r="E26" s="210">
        <f>IFERROR(VLOOKUP(C26,TDHDonNCC!$L:$U,4,0),"")</f>
        <v>0</v>
      </c>
      <c r="F26" s="210">
        <f>IFERROR(VLOOKUP(C26,TDHDonNCC!$L:$U,6,0),"")</f>
        <v>0</v>
      </c>
      <c r="G26" s="210">
        <f>IFERROR(VLOOKUP(C26,TDHDonNCC!$L:$U,8,0),"")</f>
        <v>0</v>
      </c>
      <c r="H26" s="200">
        <f>IFERROR(VLOOKUP(C26,TDHDonNCC!$L:$U,10,0),"")</f>
        <v>0</v>
      </c>
      <c r="I26" s="200">
        <f t="shared" si="3"/>
        <v>0</v>
      </c>
      <c r="J26" s="210">
        <f t="shared" si="4"/>
        <v>0</v>
      </c>
      <c r="K26" s="210"/>
      <c r="L26" s="210"/>
      <c r="M26" s="210">
        <f>IFERROR(G26+F26+E26,"")-K26</f>
        <v>0</v>
      </c>
      <c r="N26" s="210"/>
      <c r="O26" s="210"/>
      <c r="P26" s="210"/>
      <c r="Q26" s="210">
        <f t="shared" si="1"/>
        <v>0</v>
      </c>
      <c r="R26" s="210"/>
      <c r="S26" s="210" t="s">
        <v>1820</v>
      </c>
      <c r="T26" s="208" t="str">
        <f>IFERROR(VLOOKUP(C26,TDHDonNCC!Y:AB,3,0),"")</f>
        <v>PSTT</v>
      </c>
      <c r="U26" s="210">
        <f>IFERROR(VLOOKUP(C26,TDHDonNCC!Y:AB,4,0),"")</f>
        <v>0</v>
      </c>
    </row>
    <row r="27" spans="1:21" s="95" customFormat="1" ht="15.75">
      <c r="A27" s="201">
        <v>22</v>
      </c>
      <c r="B27" s="202" t="s">
        <v>277</v>
      </c>
      <c r="C27" s="585" t="s">
        <v>278</v>
      </c>
      <c r="D27" s="210">
        <f>IFERROR(VLOOKUP(C27,TDHDonNCC!$L:$U,2,0),"")</f>
        <v>0</v>
      </c>
      <c r="E27" s="210">
        <f>IFERROR(VLOOKUP(C27,TDHDonNCC!$L:$U,4,0),"")</f>
        <v>0</v>
      </c>
      <c r="F27" s="210">
        <f>IFERROR(VLOOKUP(C27,TDHDonNCC!$L:$U,6,0),"")</f>
        <v>0</v>
      </c>
      <c r="G27" s="210">
        <f>IFERROR(VLOOKUP(C27,TDHDonNCC!$L:$U,8,0),"")</f>
        <v>0</v>
      </c>
      <c r="H27" s="200">
        <f>IFERROR(VLOOKUP(C27,TDHDonNCC!$L:$U,10,0),"")</f>
        <v>0</v>
      </c>
      <c r="I27" s="200">
        <f t="shared" si="3"/>
        <v>0</v>
      </c>
      <c r="J27" s="210">
        <f t="shared" si="4"/>
        <v>0</v>
      </c>
      <c r="K27" s="210"/>
      <c r="L27" s="210"/>
      <c r="M27" s="210">
        <f t="shared" si="2"/>
        <v>0</v>
      </c>
      <c r="N27" s="210"/>
      <c r="O27" s="210"/>
      <c r="P27" s="210"/>
      <c r="Q27" s="210">
        <f t="shared" si="1"/>
        <v>0</v>
      </c>
      <c r="R27" s="210"/>
      <c r="S27" s="210" t="s">
        <v>1810</v>
      </c>
      <c r="T27" s="208">
        <f>IFERROR(VLOOKUP(C27,TDHDonNCC!Y:AB,3,0),"")</f>
        <v>14</v>
      </c>
      <c r="U27" s="210">
        <f>IFERROR(VLOOKUP(C27,TDHDonNCC!Y:AB,4,0),"")</f>
        <v>0</v>
      </c>
    </row>
    <row r="28" spans="1:21" s="95" customFormat="1" ht="15.75">
      <c r="A28" s="201">
        <v>23</v>
      </c>
      <c r="B28" s="202" t="str">
        <f>IFERROR(VLOOKUP(C28,'Mã NCC'!C32:$D$554,2,0),"")</f>
        <v>NBD.086</v>
      </c>
      <c r="C28" s="585" t="s">
        <v>358</v>
      </c>
      <c r="D28" s="210">
        <f>IFERROR(VLOOKUP(C28,TDHDonNCC!$L:$U,2,0),"")</f>
        <v>0</v>
      </c>
      <c r="E28" s="210">
        <f>IFERROR(VLOOKUP(C28,TDHDonNCC!$L:$U,4,0),"")</f>
        <v>0</v>
      </c>
      <c r="F28" s="210">
        <f>IFERROR(VLOOKUP(C28,TDHDonNCC!$L:$U,6,0),"")</f>
        <v>0</v>
      </c>
      <c r="G28" s="210">
        <f>IFERROR(VLOOKUP(C28,TDHDonNCC!$L:$U,8,0),"")</f>
        <v>0</v>
      </c>
      <c r="H28" s="200">
        <f>IFERROR(VLOOKUP(C28,TDHDonNCC!$L:$U,10,0),"")</f>
        <v>0</v>
      </c>
      <c r="I28" s="200">
        <f>IFERROR(K28+M28+O28+Q28,"")</f>
        <v>0</v>
      </c>
      <c r="J28" s="210">
        <f t="shared" si="4"/>
        <v>0</v>
      </c>
      <c r="K28" s="210"/>
      <c r="L28" s="210"/>
      <c r="M28" s="210">
        <f t="shared" si="2"/>
        <v>0</v>
      </c>
      <c r="N28" s="210"/>
      <c r="O28" s="210"/>
      <c r="P28" s="210"/>
      <c r="Q28" s="210">
        <f t="shared" si="1"/>
        <v>0</v>
      </c>
      <c r="R28" s="210"/>
      <c r="S28" s="210"/>
      <c r="T28" s="208" t="str">
        <f>IFERROR(VLOOKUP(C28,TDHDonNCC!Y:AB,3,0),"")</f>
        <v>PSTT</v>
      </c>
      <c r="U28" s="210">
        <f>IFERROR(VLOOKUP(C28,TDHDonNCC!Y:AB,4,0),"")</f>
        <v>0</v>
      </c>
    </row>
    <row r="29" spans="1:21" s="95" customFormat="1" ht="15.75">
      <c r="A29" s="201">
        <v>24</v>
      </c>
      <c r="B29" s="202" t="s">
        <v>477</v>
      </c>
      <c r="C29" s="585" t="s">
        <v>977</v>
      </c>
      <c r="D29" s="210">
        <f>IFERROR(VLOOKUP(C29,TDHDonNCC!$L:$U,2,0),"")</f>
        <v>0</v>
      </c>
      <c r="E29" s="210">
        <f>IFERROR(VLOOKUP(C29,TDHDonNCC!$L:$U,4,0),"")</f>
        <v>0</v>
      </c>
      <c r="F29" s="210">
        <f>IFERROR(VLOOKUP(C29,TDHDonNCC!$L:$U,6,0),"")</f>
        <v>0</v>
      </c>
      <c r="G29" s="210">
        <f>IFERROR(VLOOKUP(C29,TDHDonNCC!$L:$U,8,0),"")</f>
        <v>0</v>
      </c>
      <c r="H29" s="200">
        <f>IFERROR(VLOOKUP(C29,TDHDonNCC!$L:$U,10,0),"")</f>
        <v>0</v>
      </c>
      <c r="I29" s="200">
        <f t="shared" si="3"/>
        <v>0</v>
      </c>
      <c r="J29" s="210">
        <f t="shared" si="4"/>
        <v>0</v>
      </c>
      <c r="K29" s="210"/>
      <c r="L29" s="210"/>
      <c r="M29" s="210">
        <f t="shared" si="2"/>
        <v>0</v>
      </c>
      <c r="N29" s="210"/>
      <c r="O29" s="210"/>
      <c r="P29" s="210"/>
      <c r="Q29" s="210">
        <f t="shared" si="1"/>
        <v>0</v>
      </c>
      <c r="R29" s="210"/>
      <c r="S29" s="210" t="s">
        <v>1810</v>
      </c>
      <c r="T29" s="208" t="str">
        <f>IFERROR(VLOOKUP(C29,TDHDonNCC!Y:AB,3,0),"")</f>
        <v>PSTT</v>
      </c>
      <c r="U29" s="210">
        <f>IFERROR(VLOOKUP(C29,TDHDonNCC!Y:AB,4,0),"")</f>
        <v>0</v>
      </c>
    </row>
    <row r="30" spans="1:21" s="95" customFormat="1" ht="15.75">
      <c r="A30" s="201">
        <v>26</v>
      </c>
      <c r="B30" s="202" t="str">
        <f>IFERROR(VLOOKUP(C30,'Mã NCC'!C35:$D$554,2,0),"")</f>
        <v>TPH.047</v>
      </c>
      <c r="C30" s="585" t="s">
        <v>176</v>
      </c>
      <c r="D30" s="210">
        <f>IFERROR(VLOOKUP(C30,TDHDonNCC!$L:$U,2,0),"")</f>
        <v>0</v>
      </c>
      <c r="E30" s="210">
        <f>IFERROR(VLOOKUP(C30,TDHDonNCC!$L:$U,4,0),"")</f>
        <v>0</v>
      </c>
      <c r="F30" s="210">
        <f>IFERROR(VLOOKUP(C30,TDHDonNCC!$L:$U,6,0),"")</f>
        <v>0</v>
      </c>
      <c r="G30" s="210">
        <f>IFERROR(VLOOKUP(C30,TDHDonNCC!$L:$U,8,0),"")</f>
        <v>0</v>
      </c>
      <c r="H30" s="200">
        <f>IFERROR(VLOOKUP(C30,TDHDonNCC!$L:$U,10,0),"")</f>
        <v>0</v>
      </c>
      <c r="I30" s="200">
        <f t="shared" si="3"/>
        <v>0</v>
      </c>
      <c r="J30" s="210">
        <f t="shared" si="4"/>
        <v>0</v>
      </c>
      <c r="K30" s="210"/>
      <c r="L30" s="210"/>
      <c r="M30" s="210">
        <f t="shared" si="2"/>
        <v>0</v>
      </c>
      <c r="N30" s="210"/>
      <c r="O30" s="210"/>
      <c r="P30" s="210"/>
      <c r="Q30" s="210">
        <f t="shared" si="1"/>
        <v>0</v>
      </c>
      <c r="R30" s="210"/>
      <c r="S30" s="210" t="s">
        <v>1816</v>
      </c>
      <c r="T30" s="208">
        <f>IFERROR(VLOOKUP(C30,TDHDonNCC!Y:AB,3,0),"")</f>
        <v>0</v>
      </c>
      <c r="U30" s="210">
        <f>IFERROR(VLOOKUP(C30,TDHDonNCC!Y:AB,4,0),"")</f>
        <v>0</v>
      </c>
    </row>
    <row r="31" spans="1:21" s="95" customFormat="1" ht="15.75">
      <c r="A31" s="201">
        <v>28</v>
      </c>
      <c r="B31" s="202" t="str">
        <f>IFERROR(VLOOKUP(C31,'Mã NCC'!C37:$D$554,2,0),"")</f>
        <v>NBC.002</v>
      </c>
      <c r="C31" s="594" t="s">
        <v>256</v>
      </c>
      <c r="D31" s="210">
        <f>IFERROR(VLOOKUP(C31,TDHDonNCC!$L:$U,2,0),"")</f>
        <v>0</v>
      </c>
      <c r="E31" s="210">
        <f>IFERROR(VLOOKUP(C31,TDHDonNCC!$L:$U,4,0),"")</f>
        <v>0</v>
      </c>
      <c r="F31" s="210">
        <f>IFERROR(VLOOKUP(C31,TDHDonNCC!$L:$U,6,0),"")</f>
        <v>0</v>
      </c>
      <c r="G31" s="210">
        <f>IFERROR(VLOOKUP(C31,TDHDonNCC!$L:$U,8,0),"")</f>
        <v>0</v>
      </c>
      <c r="H31" s="200">
        <f>IFERROR(VLOOKUP(C31,TDHDonNCC!$L:$U,10,0),"")</f>
        <v>0</v>
      </c>
      <c r="I31" s="200">
        <f t="shared" si="3"/>
        <v>0</v>
      </c>
      <c r="J31" s="210">
        <f>+L31+N31+P31+R31</f>
        <v>0</v>
      </c>
      <c r="K31" s="210"/>
      <c r="L31" s="210"/>
      <c r="M31" s="210">
        <f>IFERROR(G31+F31+E31,"")-K31</f>
        <v>0</v>
      </c>
      <c r="N31" s="210"/>
      <c r="O31" s="210"/>
      <c r="P31" s="210"/>
      <c r="Q31" s="210">
        <f t="shared" si="1"/>
        <v>0</v>
      </c>
      <c r="R31" s="210"/>
      <c r="S31" s="210" t="s">
        <v>1818</v>
      </c>
      <c r="T31" s="208">
        <f>IFERROR(VLOOKUP(C31,TDHDonNCC!Y:AB,3,0),"")</f>
        <v>7</v>
      </c>
      <c r="U31" s="210" t="str">
        <f>IFERROR(VLOOKUP(C31,TDHDonNCC!Y:AB,4,0),"")</f>
        <v>TT trước mới giao hàng</v>
      </c>
    </row>
    <row r="32" spans="1:21" s="593" customFormat="1" ht="15.75">
      <c r="A32" s="201">
        <v>11</v>
      </c>
      <c r="B32" s="202" t="str">
        <f>IFERROR(VLOOKUP(C32,'Mã NCC'!C41:$D$554,2,0),"")</f>
        <v>NBD.136</v>
      </c>
      <c r="C32" s="709" t="s">
        <v>192</v>
      </c>
      <c r="D32" s="210">
        <f>IFERROR(VLOOKUP(C32,TDHDonNCC!$L:$U,2,0),"")</f>
        <v>0</v>
      </c>
      <c r="E32" s="210">
        <f>IFERROR(VLOOKUP(C32,TDHDonNCC!$L:$U,4,0),"")</f>
        <v>30800000</v>
      </c>
      <c r="F32" s="210">
        <f>IFERROR(VLOOKUP(C32,TDHDonNCC!$L:$U,6,0),"")</f>
        <v>196896401</v>
      </c>
      <c r="G32" s="210">
        <f>IFERROR(VLOOKUP(C32,TDHDonNCC!$L:$U,8,0),"")</f>
        <v>92814721</v>
      </c>
      <c r="H32" s="200">
        <f>IFERROR(VLOOKUP(C32,TDHDonNCC!$L:$U,10,0),"")</f>
        <v>320511122</v>
      </c>
      <c r="I32" s="200">
        <f t="shared" si="3"/>
        <v>301788262</v>
      </c>
      <c r="J32" s="210">
        <f t="shared" si="4"/>
        <v>0</v>
      </c>
      <c r="K32" s="210"/>
      <c r="L32" s="210"/>
      <c r="M32" s="210">
        <f>IFERROR(G32+F32+E32,"")-3709182-215384-85162-566381-4411931-920898-8813922</f>
        <v>301788262</v>
      </c>
      <c r="N32" s="210"/>
      <c r="O32" s="210"/>
      <c r="P32" s="210"/>
      <c r="Q32" s="210">
        <f t="shared" si="1"/>
        <v>0</v>
      </c>
      <c r="R32" s="210"/>
      <c r="S32" s="210" t="s">
        <v>1856</v>
      </c>
      <c r="T32" s="208">
        <f>IFERROR(VLOOKUP(C32,TDHDonNCC!Y:AB,3,0),"")</f>
        <v>30</v>
      </c>
      <c r="U32" s="210">
        <f>IFERROR(VLOOKUP(C32,TDHDonNCC!Y:AB,4,0),"")</f>
        <v>0</v>
      </c>
    </row>
    <row r="33" spans="1:21" s="95" customFormat="1" ht="15.75">
      <c r="A33" s="201">
        <v>13</v>
      </c>
      <c r="B33" s="202" t="str">
        <f>IFERROR(VLOOKUP(C33,'Mã NCC'!C42:$D$554,2,0),"")</f>
        <v>NBD.138</v>
      </c>
      <c r="C33" s="203" t="s">
        <v>404</v>
      </c>
      <c r="D33" s="210">
        <f>IFERROR(VLOOKUP(C33,TDHDonNCC!$L:$U,2,0),"")</f>
        <v>0</v>
      </c>
      <c r="E33" s="210">
        <f>IFERROR(VLOOKUP(C33,TDHDonNCC!$L:$U,4,0),"")</f>
        <v>0</v>
      </c>
      <c r="F33" s="210">
        <f>IFERROR(VLOOKUP(C33,TDHDonNCC!$L:$U,6,0),"")</f>
        <v>0</v>
      </c>
      <c r="G33" s="210">
        <f>IFERROR(VLOOKUP(C33,TDHDonNCC!$L:$U,8,0),"")</f>
        <v>0</v>
      </c>
      <c r="H33" s="200">
        <f>IFERROR(VLOOKUP(C33,TDHDonNCC!$L:$U,10,0),"")</f>
        <v>0</v>
      </c>
      <c r="I33" s="200">
        <f t="shared" si="3"/>
        <v>0</v>
      </c>
      <c r="J33" s="210">
        <f t="shared" si="4"/>
        <v>0</v>
      </c>
      <c r="K33" s="210"/>
      <c r="L33" s="210"/>
      <c r="M33" s="210">
        <f>IFERROR(G33+F33+E33,"")</f>
        <v>0</v>
      </c>
      <c r="N33" s="210"/>
      <c r="O33" s="210"/>
      <c r="P33" s="210"/>
      <c r="Q33" s="210">
        <f t="shared" ref="Q33:Q59" si="5">IFERROR(D33+0,"")</f>
        <v>0</v>
      </c>
      <c r="R33" s="210"/>
      <c r="S33" s="210" t="s">
        <v>1837</v>
      </c>
      <c r="T33" s="208">
        <f>IFERROR(VLOOKUP(C33,TDHDonNCC!Y:AB,3,0),"")</f>
        <v>5</v>
      </c>
      <c r="U33" s="210">
        <f>IFERROR(VLOOKUP(C33,TDHDonNCC!Y:AB,4,0),"")</f>
        <v>0</v>
      </c>
    </row>
    <row r="34" spans="1:21" s="95" customFormat="1" ht="15.75">
      <c r="A34" s="201">
        <v>12</v>
      </c>
      <c r="B34" s="202" t="str">
        <f>IFERROR(VLOOKUP(C34,'Mã NCC'!C43:$D$554,2,0),"")</f>
        <v>NBD.143</v>
      </c>
      <c r="C34" s="585" t="s">
        <v>406</v>
      </c>
      <c r="D34" s="210">
        <f>IFERROR(VLOOKUP(C34,TDHDonNCC!$L:$U,2,0),"")</f>
        <v>0</v>
      </c>
      <c r="E34" s="210">
        <f>IFERROR(VLOOKUP(C34,TDHDonNCC!$L:$U,4,0),"")</f>
        <v>0</v>
      </c>
      <c r="F34" s="210">
        <f>IFERROR(VLOOKUP(C34,TDHDonNCC!$L:$U,6,0),"")</f>
        <v>0</v>
      </c>
      <c r="G34" s="210">
        <f>IFERROR(VLOOKUP(C34,TDHDonNCC!$L:$U,8,0),"")</f>
        <v>25500000</v>
      </c>
      <c r="H34" s="200">
        <f>IFERROR(VLOOKUP(C34,TDHDonNCC!$L:$U,10,0),"")</f>
        <v>25500000</v>
      </c>
      <c r="I34" s="200">
        <f t="shared" si="3"/>
        <v>25500000</v>
      </c>
      <c r="J34" s="210">
        <f t="shared" si="4"/>
        <v>0</v>
      </c>
      <c r="K34" s="210"/>
      <c r="L34" s="210"/>
      <c r="M34" s="210">
        <f>IFERROR(G34+F34+E34,"")-K34</f>
        <v>25500000</v>
      </c>
      <c r="N34" s="210"/>
      <c r="O34" s="210"/>
      <c r="P34" s="210"/>
      <c r="Q34" s="210">
        <f t="shared" si="5"/>
        <v>0</v>
      </c>
      <c r="R34" s="210"/>
      <c r="S34" s="210" t="s">
        <v>1842</v>
      </c>
      <c r="T34" s="208">
        <f>IFERROR(VLOOKUP(C34,TDHDonNCC!Y:AB,3,0),"")</f>
        <v>10</v>
      </c>
      <c r="U34" s="210">
        <f>IFERROR(VLOOKUP(C34,TDHDonNCC!Y:AB,4,0),"")</f>
        <v>0</v>
      </c>
    </row>
    <row r="35" spans="1:21" s="593" customFormat="1" ht="15.75">
      <c r="A35" s="201">
        <v>36</v>
      </c>
      <c r="B35" s="202" t="str">
        <f>IFERROR(VLOOKUP(C35,'Mã NCC'!C44:$D$554,2,0),"")</f>
        <v>NBD.099</v>
      </c>
      <c r="C35" s="585" t="s">
        <v>206</v>
      </c>
      <c r="D35" s="210">
        <f>IFERROR(VLOOKUP(C35,TDHDonNCC!$L:$U,2,0),"")</f>
        <v>0</v>
      </c>
      <c r="E35" s="210">
        <f>IFERROR(VLOOKUP(C35,TDHDonNCC!$L:$U,4,0),"")</f>
        <v>0</v>
      </c>
      <c r="F35" s="210">
        <f>IFERROR(VLOOKUP(C35,TDHDonNCC!$L:$U,6,0),"")</f>
        <v>0</v>
      </c>
      <c r="G35" s="210">
        <f>IFERROR(VLOOKUP(C35,TDHDonNCC!$L:$U,8,0),"")</f>
        <v>0</v>
      </c>
      <c r="H35" s="200">
        <f>IFERROR(VLOOKUP(C35,TDHDonNCC!$L:$U,10,0),"")</f>
        <v>0</v>
      </c>
      <c r="I35" s="200">
        <f t="shared" si="3"/>
        <v>0</v>
      </c>
      <c r="J35" s="210">
        <f t="shared" si="4"/>
        <v>0</v>
      </c>
      <c r="K35" s="210"/>
      <c r="L35" s="210"/>
      <c r="M35" s="210">
        <f>IFERROR(G35+F35+E35,"")-K35</f>
        <v>0</v>
      </c>
      <c r="N35" s="210"/>
      <c r="O35" s="210"/>
      <c r="P35" s="210"/>
      <c r="Q35" s="210">
        <f t="shared" si="5"/>
        <v>0</v>
      </c>
      <c r="R35" s="210"/>
      <c r="S35" s="210" t="s">
        <v>1827</v>
      </c>
      <c r="T35" s="208">
        <f>IFERROR(VLOOKUP(C35,TDHDonNCC!Y:AB,3,0),"")</f>
        <v>10</v>
      </c>
      <c r="U35" s="210">
        <f>IFERROR(VLOOKUP(C35,TDHDonNCC!Y:AB,4,0),"")</f>
        <v>0</v>
      </c>
    </row>
    <row r="36" spans="1:21" s="95" customFormat="1" ht="15.75">
      <c r="A36" s="201">
        <v>13</v>
      </c>
      <c r="B36" s="202" t="str">
        <f>IFERROR(VLOOKUP(C36,'Mã NCC'!C46:$D$554,2,0),"")</f>
        <v>NBD.225</v>
      </c>
      <c r="C36" s="585" t="s">
        <v>208</v>
      </c>
      <c r="D36" s="210">
        <f>IFERROR(VLOOKUP(C36,TDHDonNCC!$L:$U,2,0),"")</f>
        <v>0</v>
      </c>
      <c r="E36" s="210">
        <f>IFERROR(VLOOKUP(C36,TDHDonNCC!$L:$U,4,0),"")</f>
        <v>0</v>
      </c>
      <c r="F36" s="210">
        <f>IFERROR(VLOOKUP(C36,TDHDonNCC!$L:$U,6,0),"")</f>
        <v>0</v>
      </c>
      <c r="G36" s="210">
        <f>IFERROR(VLOOKUP(C36,TDHDonNCC!$L:$U,8,0),"")</f>
        <v>0</v>
      </c>
      <c r="H36" s="200">
        <f>IFERROR(VLOOKUP(C36,TDHDonNCC!$L:$U,10,0),"")</f>
        <v>0</v>
      </c>
      <c r="I36" s="200">
        <f t="shared" si="3"/>
        <v>0</v>
      </c>
      <c r="J36" s="210">
        <f t="shared" si="4"/>
        <v>0</v>
      </c>
      <c r="K36" s="210"/>
      <c r="L36" s="210"/>
      <c r="M36" s="210">
        <f>IFERROR(G36+F36+E36,"")-K36</f>
        <v>0</v>
      </c>
      <c r="N36" s="210"/>
      <c r="O36" s="210"/>
      <c r="P36" s="210"/>
      <c r="Q36" s="210">
        <f t="shared" si="5"/>
        <v>0</v>
      </c>
      <c r="R36" s="210"/>
      <c r="S36" s="210" t="s">
        <v>1842</v>
      </c>
      <c r="T36" s="208">
        <f>IFERROR(VLOOKUP(C36,TDHDonNCC!Y:AB,3,0),"")</f>
        <v>10</v>
      </c>
      <c r="U36" s="210">
        <f>IFERROR(VLOOKUP(C36,TDHDonNCC!Y:AB,4,0),"")</f>
        <v>0</v>
      </c>
    </row>
    <row r="37" spans="1:21" s="590" customFormat="1" ht="15.75">
      <c r="A37" s="201">
        <v>13</v>
      </c>
      <c r="B37" s="202" t="str">
        <f>IFERROR(VLOOKUP(C37,'Mã NCC'!C47:$D$554,2,0),"")</f>
        <v>NBK.146</v>
      </c>
      <c r="C37" s="585" t="s">
        <v>848</v>
      </c>
      <c r="D37" s="210">
        <f>IFERROR(VLOOKUP(C37,TDHDonNCC!$L:$U,2,0),"")</f>
        <v>0</v>
      </c>
      <c r="E37" s="210">
        <f>IFERROR(VLOOKUP(C37,TDHDonNCC!$L:$U,4,0),"")</f>
        <v>0</v>
      </c>
      <c r="F37" s="210">
        <f>IFERROR(VLOOKUP(C37,TDHDonNCC!$L:$U,6,0),"")</f>
        <v>588465291</v>
      </c>
      <c r="G37" s="210">
        <f>IFERROR(VLOOKUP(C37,TDHDonNCC!$L:$U,8,0),"")</f>
        <v>0</v>
      </c>
      <c r="H37" s="200">
        <f>IFERROR(VLOOKUP(C37,TDHDonNCC!$L:$U,10,0),"")</f>
        <v>588465291</v>
      </c>
      <c r="I37" s="200">
        <f t="shared" si="3"/>
        <v>588465291</v>
      </c>
      <c r="J37" s="210">
        <f t="shared" si="4"/>
        <v>0</v>
      </c>
      <c r="K37" s="210"/>
      <c r="L37" s="210"/>
      <c r="M37" s="210">
        <f>IFERROR(G37+F37+E37,"")-K37</f>
        <v>588465291</v>
      </c>
      <c r="N37" s="210"/>
      <c r="O37" s="210"/>
      <c r="P37" s="210"/>
      <c r="Q37" s="210">
        <f t="shared" si="5"/>
        <v>0</v>
      </c>
      <c r="R37" s="210"/>
      <c r="S37" s="210" t="s">
        <v>1858</v>
      </c>
      <c r="T37" s="208">
        <f>IFERROR(VLOOKUP(C37,TDHDonNCC!Y:AB,3,0),"")</f>
        <v>10</v>
      </c>
      <c r="U37" s="210">
        <f>IFERROR(VLOOKUP(C37,TDHDonNCC!Y:AB,4,0),"")</f>
        <v>0</v>
      </c>
    </row>
    <row r="38" spans="1:21" s="95" customFormat="1" ht="15.75">
      <c r="A38" s="201">
        <v>14</v>
      </c>
      <c r="B38" s="202" t="s">
        <v>309</v>
      </c>
      <c r="C38" s="585" t="s">
        <v>191</v>
      </c>
      <c r="D38" s="210">
        <f>IFERROR(VLOOKUP(C38,TDHDonNCC!$L:$U,2,0),"")</f>
        <v>0</v>
      </c>
      <c r="E38" s="210">
        <f>IFERROR(VLOOKUP(C38,TDHDonNCC!$L:$U,4,0),"")</f>
        <v>0</v>
      </c>
      <c r="F38" s="210">
        <f>IFERROR(VLOOKUP(C38,TDHDonNCC!$L:$U,6,0),"")</f>
        <v>0</v>
      </c>
      <c r="G38" s="210">
        <f>IFERROR(VLOOKUP(C38,TDHDonNCC!$L:$U,8,0),"")</f>
        <v>9142353</v>
      </c>
      <c r="H38" s="200">
        <f>IFERROR(VLOOKUP(C38,TDHDonNCC!$L:$U,10,0),"")</f>
        <v>9142353</v>
      </c>
      <c r="I38" s="200">
        <f t="shared" si="3"/>
        <v>0</v>
      </c>
      <c r="J38" s="210">
        <f t="shared" ref="J38:J49" si="6">+L38+N38+P38+R38</f>
        <v>0</v>
      </c>
      <c r="K38" s="210"/>
      <c r="L38" s="210"/>
      <c r="M38" s="210">
        <f>IFERROR(G38+F38+E38,"")-G38</f>
        <v>0</v>
      </c>
      <c r="N38" s="210"/>
      <c r="O38" s="210"/>
      <c r="P38" s="210"/>
      <c r="Q38" s="210">
        <f t="shared" si="5"/>
        <v>0</v>
      </c>
      <c r="R38" s="210"/>
      <c r="S38" s="208" t="s">
        <v>978</v>
      </c>
      <c r="T38" s="208">
        <f>IFERROR(VLOOKUP(C38,TDHDonNCC!Y:AB,3,0),"")</f>
        <v>15</v>
      </c>
      <c r="U38" s="210">
        <f>IFERROR(VLOOKUP(C38,TDHDonNCC!Y:AB,4,0),"")</f>
        <v>0</v>
      </c>
    </row>
    <row r="39" spans="1:21" s="95" customFormat="1" ht="15.75" hidden="1">
      <c r="A39" s="201">
        <v>17</v>
      </c>
      <c r="B39" s="202" t="str">
        <f>IFERROR(VLOOKUP(C39,'Mã NCC'!C48:$D$554,2,0),"")</f>
        <v>NBD.260</v>
      </c>
      <c r="C39" s="585" t="s">
        <v>1832</v>
      </c>
      <c r="D39" s="210">
        <f>IFERROR(VLOOKUP(C39,TDHDonNCC!$L:$U,2,0),"")</f>
        <v>0</v>
      </c>
      <c r="E39" s="210">
        <f>IFERROR(VLOOKUP(C39,TDHDonNCC!$L:$U,4,0),"")</f>
        <v>0</v>
      </c>
      <c r="F39" s="210">
        <f>IFERROR(VLOOKUP(C39,TDHDonNCC!$L:$U,6,0),"")</f>
        <v>0</v>
      </c>
      <c r="G39" s="210">
        <f>IFERROR(VLOOKUP(C39,TDHDonNCC!$L:$U,8,0),"")</f>
        <v>0</v>
      </c>
      <c r="H39" s="200">
        <f>IFERROR(VLOOKUP(C39,TDHDonNCC!$L:$U,10,0),"")</f>
        <v>0</v>
      </c>
      <c r="I39" s="200">
        <f t="shared" si="3"/>
        <v>0</v>
      </c>
      <c r="J39" s="210">
        <f t="shared" si="6"/>
        <v>0</v>
      </c>
      <c r="K39" s="210"/>
      <c r="L39" s="210"/>
      <c r="M39" s="210">
        <f>IFERROR(G39+F39+E39,"")</f>
        <v>0</v>
      </c>
      <c r="N39" s="210"/>
      <c r="O39" s="210"/>
      <c r="P39" s="210"/>
      <c r="Q39" s="210">
        <f t="shared" si="5"/>
        <v>0</v>
      </c>
      <c r="R39" s="210"/>
      <c r="S39" s="210" t="s">
        <v>1835</v>
      </c>
      <c r="T39" s="208">
        <f>IFERROR(VLOOKUP(C39,TDHDonNCC!Y:AB,3,0),"")</f>
        <v>0</v>
      </c>
      <c r="U39" s="210">
        <f>IFERROR(VLOOKUP(C39,TDHDonNCC!Y:AB,4,0),"")</f>
        <v>0</v>
      </c>
    </row>
    <row r="40" spans="1:21" s="95" customFormat="1" ht="15.75">
      <c r="A40" s="201">
        <v>15</v>
      </c>
      <c r="B40" s="202" t="str">
        <f>IFERROR(VLOOKUP(C40,'Mã NCC'!C49:$D$554,2,0),"")</f>
        <v>NBK.001</v>
      </c>
      <c r="C40" s="585" t="s">
        <v>182</v>
      </c>
      <c r="D40" s="210">
        <f>IFERROR(VLOOKUP(C40,TDHDonNCC!$L:$U,2,0),"")</f>
        <v>0</v>
      </c>
      <c r="E40" s="210">
        <f>IFERROR(VLOOKUP(C40,TDHDonNCC!$L:$U,4,0),"")</f>
        <v>7381000</v>
      </c>
      <c r="F40" s="210">
        <f>IFERROR(VLOOKUP(C40,TDHDonNCC!$L:$U,6,0),"")</f>
        <v>0</v>
      </c>
      <c r="G40" s="210">
        <f>IFERROR(VLOOKUP(C40,TDHDonNCC!$L:$U,8,0),"")</f>
        <v>0</v>
      </c>
      <c r="H40" s="200">
        <f>IFERROR(VLOOKUP(C40,TDHDonNCC!$L:$U,10,0),"")</f>
        <v>7381000</v>
      </c>
      <c r="I40" s="200">
        <f t="shared" si="3"/>
        <v>7381000</v>
      </c>
      <c r="J40" s="210">
        <f t="shared" si="6"/>
        <v>0</v>
      </c>
      <c r="K40" s="210"/>
      <c r="L40" s="210"/>
      <c r="M40" s="210">
        <f>IFERROR(G40+F40+E40,"")-K40</f>
        <v>7381000</v>
      </c>
      <c r="N40" s="210"/>
      <c r="O40" s="210"/>
      <c r="P40" s="210"/>
      <c r="Q40" s="210">
        <f t="shared" si="5"/>
        <v>0</v>
      </c>
      <c r="R40" s="210"/>
      <c r="S40" s="210" t="s">
        <v>1823</v>
      </c>
      <c r="T40" s="208">
        <f>IFERROR(VLOOKUP(C40,TDHDonNCC!Y:AB,3,0),"")</f>
        <v>30</v>
      </c>
      <c r="U40" s="210" t="str">
        <f>IFERROR(VLOOKUP(C40,TDHDonNCC!Y:AB,4,0),"")</f>
        <v>sau khi chốt công nợ</v>
      </c>
    </row>
    <row r="41" spans="1:21" s="95" customFormat="1" ht="15.75">
      <c r="A41" s="201">
        <v>16</v>
      </c>
      <c r="B41" s="202" t="str">
        <f>IFERROR(VLOOKUP(C41,'Mã NCC'!C50:$D$554,2,0),"")</f>
        <v>NBP.021</v>
      </c>
      <c r="C41" s="585" t="s">
        <v>186</v>
      </c>
      <c r="D41" s="210">
        <f>IFERROR(VLOOKUP(C41,TDHDonNCC!$L:$U,2,0),"")</f>
        <v>0</v>
      </c>
      <c r="E41" s="210">
        <f>IFERROR(VLOOKUP(C41,TDHDonNCC!$L:$U,4,0),"")</f>
        <v>0</v>
      </c>
      <c r="F41" s="210">
        <f>IFERROR(VLOOKUP(C41,TDHDonNCC!$L:$U,6,0),"")</f>
        <v>12650000</v>
      </c>
      <c r="G41" s="210">
        <f>IFERROR(VLOOKUP(C41,TDHDonNCC!$L:$U,8,0),"")</f>
        <v>0</v>
      </c>
      <c r="H41" s="200">
        <f>IFERROR(VLOOKUP(C41,TDHDonNCC!$L:$U,10,0),"")</f>
        <v>12650000</v>
      </c>
      <c r="I41" s="200">
        <f t="shared" si="3"/>
        <v>12650000</v>
      </c>
      <c r="J41" s="210">
        <f t="shared" si="6"/>
        <v>0</v>
      </c>
      <c r="K41" s="210"/>
      <c r="L41" s="210"/>
      <c r="M41" s="210">
        <f t="shared" ref="M41:M54" si="7">IFERROR(G41+F41+E41,"")-K41</f>
        <v>12650000</v>
      </c>
      <c r="N41" s="210"/>
      <c r="O41" s="210"/>
      <c r="P41" s="210"/>
      <c r="Q41" s="210">
        <f t="shared" si="5"/>
        <v>0</v>
      </c>
      <c r="R41" s="210"/>
      <c r="S41" s="210" t="s">
        <v>1864</v>
      </c>
      <c r="T41" s="208">
        <f>IFERROR(VLOOKUP(C41,TDHDonNCC!Y:AB,3,0),"")</f>
        <v>15</v>
      </c>
      <c r="U41" s="210">
        <f>IFERROR(VLOOKUP(C41,TDHDonNCC!Y:AB,4,0),"")</f>
        <v>0</v>
      </c>
    </row>
    <row r="42" spans="1:21" s="600" customFormat="1" ht="15.75">
      <c r="A42" s="595">
        <v>19</v>
      </c>
      <c r="B42" s="596" t="str">
        <f>IFERROR(VLOOKUP(C42,'Mã NCC'!C51:$D$554,2,0),"")</f>
        <v>NBP.001</v>
      </c>
      <c r="C42" s="602" t="s">
        <v>587</v>
      </c>
      <c r="D42" s="597">
        <f>IFERROR(VLOOKUP(C42,TDHDonNCC!$L:$U,2,0),"")</f>
        <v>0</v>
      </c>
      <c r="E42" s="597">
        <f>IFERROR(VLOOKUP(C42,TDHDonNCC!$L:$U,4,0),"")</f>
        <v>0</v>
      </c>
      <c r="F42" s="597">
        <f>IFERROR(VLOOKUP(C42,TDHDonNCC!$L:$U,6,0),"")</f>
        <v>0</v>
      </c>
      <c r="G42" s="597">
        <f>IFERROR(VLOOKUP(C42,TDHDonNCC!$L:$U,8,0),"")</f>
        <v>0</v>
      </c>
      <c r="H42" s="598">
        <f>IFERROR(VLOOKUP(C42,TDHDonNCC!$L:$U,10,0),"")</f>
        <v>0</v>
      </c>
      <c r="I42" s="200">
        <f t="shared" si="3"/>
        <v>0</v>
      </c>
      <c r="J42" s="597">
        <f t="shared" si="6"/>
        <v>0</v>
      </c>
      <c r="K42" s="597"/>
      <c r="L42" s="210"/>
      <c r="M42" s="210">
        <f t="shared" si="7"/>
        <v>0</v>
      </c>
      <c r="N42" s="597"/>
      <c r="O42" s="597"/>
      <c r="P42" s="597"/>
      <c r="Q42" s="597">
        <f t="shared" si="5"/>
        <v>0</v>
      </c>
      <c r="R42" s="597"/>
      <c r="S42" s="597" t="s">
        <v>1820</v>
      </c>
      <c r="T42" s="599">
        <f>IFERROR(VLOOKUP(C42,TDHDonNCC!Y:AB,3,0),"")</f>
        <v>15</v>
      </c>
      <c r="U42" s="597">
        <f>IFERROR(VLOOKUP(C42,TDHDonNCC!Y:AB,4,0),"")</f>
        <v>0</v>
      </c>
    </row>
    <row r="43" spans="1:21" s="600" customFormat="1" ht="15.75">
      <c r="A43" s="595">
        <v>20</v>
      </c>
      <c r="B43" s="596" t="str">
        <f>IFERROR(VLOOKUP(C43,'Mã NCC'!C53:$D$554,2,0),"")</f>
        <v>NBG.001</v>
      </c>
      <c r="C43" s="602" t="s">
        <v>457</v>
      </c>
      <c r="D43" s="597">
        <f>IFERROR(VLOOKUP(C43,TDHDonNCC!$L:$U,2,0),"")</f>
        <v>0</v>
      </c>
      <c r="E43" s="597">
        <f>IFERROR(VLOOKUP(C43,TDHDonNCC!$L:$U,4,0),"")</f>
        <v>0</v>
      </c>
      <c r="F43" s="597">
        <f>IFERROR(VLOOKUP(C43,TDHDonNCC!$L:$U,6,0),"")</f>
        <v>0</v>
      </c>
      <c r="G43" s="597">
        <f>IFERROR(VLOOKUP(C43,TDHDonNCC!$L:$U,8,0),"")</f>
        <v>0</v>
      </c>
      <c r="H43" s="598">
        <f>IFERROR(VLOOKUP(C43,TDHDonNCC!$L:$U,10,0),"")</f>
        <v>0</v>
      </c>
      <c r="I43" s="200">
        <f t="shared" si="3"/>
        <v>0</v>
      </c>
      <c r="J43" s="597">
        <f t="shared" si="6"/>
        <v>0</v>
      </c>
      <c r="K43" s="597"/>
      <c r="L43" s="210"/>
      <c r="M43" s="210">
        <f t="shared" si="7"/>
        <v>0</v>
      </c>
      <c r="N43" s="597"/>
      <c r="O43" s="597"/>
      <c r="P43" s="597"/>
      <c r="Q43" s="597">
        <f t="shared" si="5"/>
        <v>0</v>
      </c>
      <c r="R43" s="597"/>
      <c r="S43" s="597" t="s">
        <v>1820</v>
      </c>
      <c r="T43" s="599" t="str">
        <f>IFERROR(VLOOKUP(C43,TDHDonNCC!Y:AB,3,0),"")</f>
        <v>thỏa thuận theo từng ĐH</v>
      </c>
      <c r="U43" s="597" t="str">
        <f>IFERROR(VLOOKUP(C43,TDHDonNCC!Y:AB,4,0),"")</f>
        <v>thỏa thuận theo từng ĐH</v>
      </c>
    </row>
    <row r="44" spans="1:21" s="95" customFormat="1" ht="15.75">
      <c r="A44" s="201">
        <v>17</v>
      </c>
      <c r="B44" s="202" t="str">
        <f>IFERROR(VLOOKUP(C44,'Mã NCC'!C54:$D$554,2,0),"")</f>
        <v>NBP.005</v>
      </c>
      <c r="C44" s="585" t="s">
        <v>593</v>
      </c>
      <c r="D44" s="210">
        <f>IFERROR(VLOOKUP(C44,TDHDonNCC!$L:$U,2,0),"")</f>
        <v>0</v>
      </c>
      <c r="E44" s="210">
        <f>IFERROR(VLOOKUP(C44,TDHDonNCC!$L:$U,4,0),"")</f>
        <v>14266681</v>
      </c>
      <c r="F44" s="210">
        <f>IFERROR(VLOOKUP(C44,TDHDonNCC!$L:$U,6,0),"")</f>
        <v>0</v>
      </c>
      <c r="G44" s="210">
        <f>IFERROR(VLOOKUP(C44,TDHDonNCC!$L:$U,8,0),"")</f>
        <v>535800273</v>
      </c>
      <c r="H44" s="200">
        <f>IFERROR(VLOOKUP(C44,TDHDonNCC!$L:$U,10,0),"")</f>
        <v>550066954</v>
      </c>
      <c r="I44" s="200">
        <f t="shared" si="3"/>
        <v>550066954</v>
      </c>
      <c r="J44" s="210">
        <f t="shared" si="6"/>
        <v>0</v>
      </c>
      <c r="K44" s="210"/>
      <c r="L44" s="210"/>
      <c r="M44" s="210">
        <f t="shared" si="7"/>
        <v>550066954</v>
      </c>
      <c r="N44" s="210"/>
      <c r="O44" s="210"/>
      <c r="P44" s="210"/>
      <c r="Q44" s="210">
        <f t="shared" si="5"/>
        <v>0</v>
      </c>
      <c r="R44" s="210"/>
      <c r="S44" s="210" t="s">
        <v>1863</v>
      </c>
      <c r="T44" s="208">
        <f>IFERROR(VLOOKUP(C44,TDHDonNCC!Y:AB,3,0),"")</f>
        <v>30</v>
      </c>
      <c r="U44" s="210">
        <f>IFERROR(VLOOKUP(C44,TDHDonNCC!Y:AB,4,0),"")</f>
        <v>0</v>
      </c>
    </row>
    <row r="45" spans="1:21" s="95" customFormat="1" ht="15.75">
      <c r="A45" s="201">
        <v>18</v>
      </c>
      <c r="B45" s="202" t="str">
        <f>IFERROR(VLOOKUP(C45,'Mã NCC'!C55:$D$554,2,0),"")</f>
        <v>NBS.005</v>
      </c>
      <c r="C45" s="585" t="s">
        <v>214</v>
      </c>
      <c r="D45" s="210">
        <f>IFERROR(VLOOKUP(C45,TDHDonNCC!$L:$U,2,0),"")</f>
        <v>0</v>
      </c>
      <c r="E45" s="210">
        <f>IFERROR(VLOOKUP(C45,TDHDonNCC!$L:$U,4,0),"")</f>
        <v>0</v>
      </c>
      <c r="F45" s="210">
        <f>IFERROR(VLOOKUP(C45,TDHDonNCC!$L:$U,6,0),"")</f>
        <v>0</v>
      </c>
      <c r="G45" s="210">
        <f>IFERROR(VLOOKUP(C45,TDHDonNCC!$L:$U,8,0),"")</f>
        <v>233054495</v>
      </c>
      <c r="H45" s="200">
        <f>IFERROR(VLOOKUP(C45,TDHDonNCC!$L:$U,10,0),"")</f>
        <v>233054495</v>
      </c>
      <c r="I45" s="200">
        <f t="shared" si="3"/>
        <v>233054495</v>
      </c>
      <c r="J45" s="210">
        <f t="shared" si="6"/>
        <v>0</v>
      </c>
      <c r="K45" s="210">
        <v>233054495</v>
      </c>
      <c r="L45" s="210"/>
      <c r="M45" s="210">
        <f>IFERROR(G45+F45+E45,"")-K45</f>
        <v>0</v>
      </c>
      <c r="N45" s="210"/>
      <c r="O45" s="210"/>
      <c r="P45" s="210"/>
      <c r="Q45" s="210">
        <f t="shared" si="5"/>
        <v>0</v>
      </c>
      <c r="R45" s="210"/>
      <c r="S45" s="210" t="s">
        <v>1823</v>
      </c>
      <c r="T45" s="208">
        <f>IFERROR(VLOOKUP(C45,TDHDonNCC!Y:AB,3,0),"")</f>
        <v>26</v>
      </c>
      <c r="U45" s="210">
        <f>IFERROR(VLOOKUP(C45,TDHDonNCC!Y:AB,4,0),"")</f>
        <v>0</v>
      </c>
    </row>
    <row r="46" spans="1:21" s="95" customFormat="1" ht="15.75">
      <c r="A46" s="201">
        <v>19</v>
      </c>
      <c r="B46" s="202" t="s">
        <v>594</v>
      </c>
      <c r="C46" s="585" t="s">
        <v>178</v>
      </c>
      <c r="D46" s="210">
        <f>IFERROR(VLOOKUP(C46,TDHDonNCC!$L:$U,2,0),"")</f>
        <v>0</v>
      </c>
      <c r="E46" s="210">
        <f>IFERROR(VLOOKUP(C46,TDHDonNCC!$L:$U,4,0),"")</f>
        <v>0</v>
      </c>
      <c r="F46" s="210">
        <f>IFERROR(VLOOKUP(C46,TDHDonNCC!$L:$U,6,0),"")</f>
        <v>0</v>
      </c>
      <c r="G46" s="210">
        <f>IFERROR(VLOOKUP(C46,TDHDonNCC!$L:$U,8,0),"")</f>
        <v>14256000</v>
      </c>
      <c r="H46" s="200">
        <f>IFERROR(VLOOKUP(C46,TDHDonNCC!$L:$U,10,0),"")</f>
        <v>14256000</v>
      </c>
      <c r="I46" s="200">
        <f t="shared" si="3"/>
        <v>14256000</v>
      </c>
      <c r="J46" s="210">
        <f t="shared" si="6"/>
        <v>0</v>
      </c>
      <c r="K46" s="210"/>
      <c r="L46" s="210"/>
      <c r="M46" s="210">
        <f t="shared" si="7"/>
        <v>14256000</v>
      </c>
      <c r="N46" s="210"/>
      <c r="O46" s="210"/>
      <c r="P46" s="210"/>
      <c r="Q46" s="210">
        <f t="shared" si="5"/>
        <v>0</v>
      </c>
      <c r="R46" s="210"/>
      <c r="S46" s="210" t="s">
        <v>1850</v>
      </c>
      <c r="T46" s="208" t="str">
        <f>IFERROR(VLOOKUP(C46,TDHDonNCC!Y:AB,3,0),"")</f>
        <v>PSTT</v>
      </c>
      <c r="U46" s="210">
        <f>IFERROR(VLOOKUP(C46,TDHDonNCC!Y:AB,4,0),"")</f>
        <v>0</v>
      </c>
    </row>
    <row r="47" spans="1:21" s="95" customFormat="1" ht="15.75">
      <c r="A47" s="201">
        <v>20</v>
      </c>
      <c r="B47" s="202" t="str">
        <f>IFERROR(VLOOKUP(C47,'Mã NCC'!C58:$D$554,2,0),"")</f>
        <v>NBN.005</v>
      </c>
      <c r="C47" s="585" t="s">
        <v>577</v>
      </c>
      <c r="D47" s="210">
        <f>IFERROR(VLOOKUP(C47,TDHDonNCC!$L:$U,2,0),"")</f>
        <v>0</v>
      </c>
      <c r="E47" s="210">
        <f>IFERROR(VLOOKUP(C47,TDHDonNCC!$L:$U,4,0),"")</f>
        <v>0</v>
      </c>
      <c r="F47" s="210">
        <f>IFERROR(VLOOKUP(C47,TDHDonNCC!$L:$U,6,0),"")</f>
        <v>38510270</v>
      </c>
      <c r="G47" s="210">
        <f>IFERROR(VLOOKUP(C47,TDHDonNCC!$L:$U,8,0),"")</f>
        <v>0</v>
      </c>
      <c r="H47" s="200">
        <f>IFERROR(VLOOKUP(C47,TDHDonNCC!$L:$U,10,0),"")</f>
        <v>38510270</v>
      </c>
      <c r="I47" s="200">
        <f t="shared" si="3"/>
        <v>38510270</v>
      </c>
      <c r="J47" s="210">
        <f t="shared" si="6"/>
        <v>0</v>
      </c>
      <c r="K47" s="210">
        <v>35930000</v>
      </c>
      <c r="L47" s="210"/>
      <c r="M47" s="210">
        <f t="shared" si="7"/>
        <v>2580270</v>
      </c>
      <c r="N47" s="210"/>
      <c r="O47" s="210"/>
      <c r="P47" s="210"/>
      <c r="Q47" s="210">
        <f t="shared" si="5"/>
        <v>0</v>
      </c>
      <c r="R47" s="210"/>
      <c r="S47" s="210" t="s">
        <v>1853</v>
      </c>
      <c r="T47" s="208">
        <f>IFERROR(VLOOKUP(C47,TDHDonNCC!Y:AB,3,0),"")</f>
        <v>15</v>
      </c>
      <c r="U47" s="210">
        <f>IFERROR(VLOOKUP(C47,TDHDonNCC!Y:AB,4,0),"")</f>
        <v>0</v>
      </c>
    </row>
    <row r="48" spans="1:21" s="95" customFormat="1" ht="15.75">
      <c r="A48" s="201">
        <v>21</v>
      </c>
      <c r="B48" s="202" t="str">
        <f>IFERROR(VLOOKUP(C48,'Mã NCC'!C60:$D$554,2,0),"")</f>
        <v>NBN.004</v>
      </c>
      <c r="C48" s="585" t="s">
        <v>979</v>
      </c>
      <c r="D48" s="210">
        <f>IFERROR(VLOOKUP(C48,TDHDonNCC!$L:$U,2,0),"")</f>
        <v>0</v>
      </c>
      <c r="E48" s="210">
        <f>IFERROR(VLOOKUP(C48,TDHDonNCC!$L:$U,4,0),"")</f>
        <v>0</v>
      </c>
      <c r="F48" s="210">
        <f>IFERROR(VLOOKUP(C48,TDHDonNCC!$L:$U,6,0),"")</f>
        <v>0</v>
      </c>
      <c r="G48" s="210">
        <f>IFERROR(VLOOKUP(C48,TDHDonNCC!$L:$U,8,0),"")</f>
        <v>39871656</v>
      </c>
      <c r="H48" s="200">
        <f>IFERROR(VLOOKUP(C48,TDHDonNCC!$L:$U,10,0),"")</f>
        <v>39871656</v>
      </c>
      <c r="I48" s="200">
        <f t="shared" si="3"/>
        <v>39871656</v>
      </c>
      <c r="J48" s="210">
        <f t="shared" si="6"/>
        <v>0</v>
      </c>
      <c r="K48" s="210"/>
      <c r="L48" s="210"/>
      <c r="M48" s="210">
        <f>IFERROR(G48+F48+E48,"")-K48</f>
        <v>39871656</v>
      </c>
      <c r="N48" s="210"/>
      <c r="O48" s="210"/>
      <c r="P48" s="210"/>
      <c r="Q48" s="210">
        <f t="shared" si="5"/>
        <v>0</v>
      </c>
      <c r="R48" s="210"/>
      <c r="S48" s="210" t="s">
        <v>1853</v>
      </c>
      <c r="T48" s="208" t="str">
        <f>IFERROR(VLOOKUP(C48,TDHDonNCC!Y:AB,3,0),"")</f>
        <v>theo ĐĐH</v>
      </c>
      <c r="U48" s="210">
        <f>IFERROR(VLOOKUP(C48,TDHDonNCC!Y:AB,4,0),"")</f>
        <v>0</v>
      </c>
    </row>
    <row r="49" spans="1:21" s="95" customFormat="1" ht="15.75">
      <c r="A49" s="201">
        <v>22</v>
      </c>
      <c r="B49" s="202" t="str">
        <f>IFERROR(VLOOKUP(C49,'Mã NCC'!C61:$D$554,2,0),"")</f>
        <v>NBP.015</v>
      </c>
      <c r="C49" s="585" t="s">
        <v>216</v>
      </c>
      <c r="D49" s="210">
        <f>IFERROR(VLOOKUP(C49,TDHDonNCC!$L:$U,2,0),"")</f>
        <v>0</v>
      </c>
      <c r="E49" s="210">
        <f>IFERROR(VLOOKUP(C49,TDHDonNCC!$L:$U,4,0),"")</f>
        <v>60419590</v>
      </c>
      <c r="F49" s="210">
        <f>IFERROR(VLOOKUP(C49,TDHDonNCC!$L:$U,6,0),"")</f>
        <v>0</v>
      </c>
      <c r="G49" s="210">
        <f>IFERROR(VLOOKUP(C49,TDHDonNCC!$L:$U,8,0),"")</f>
        <v>0</v>
      </c>
      <c r="H49" s="200">
        <f>IFERROR(VLOOKUP(C49,TDHDonNCC!$L:$U,10,0),"")</f>
        <v>60419590</v>
      </c>
      <c r="I49" s="200">
        <f t="shared" si="3"/>
        <v>60419590</v>
      </c>
      <c r="J49" s="210">
        <f t="shared" si="6"/>
        <v>0</v>
      </c>
      <c r="K49" s="210"/>
      <c r="L49" s="210"/>
      <c r="M49" s="210">
        <f t="shared" si="7"/>
        <v>60419590</v>
      </c>
      <c r="N49" s="210"/>
      <c r="O49" s="210"/>
      <c r="P49" s="210"/>
      <c r="Q49" s="210">
        <f t="shared" si="5"/>
        <v>0</v>
      </c>
      <c r="R49" s="210"/>
      <c r="S49" s="210" t="s">
        <v>1853</v>
      </c>
      <c r="T49" s="208">
        <f>IFERROR(VLOOKUP(C49,TDHDonNCC!Y:AB,3,0),"")</f>
        <v>30</v>
      </c>
      <c r="U49" s="210" t="str">
        <f>IFERROR(VLOOKUP(C49,TDHDonNCC!Y:AB,4,0),"")</f>
        <v>ngày trên hđơn</v>
      </c>
    </row>
    <row r="50" spans="1:21" s="95" customFormat="1" ht="15.75">
      <c r="A50" s="201">
        <v>23</v>
      </c>
      <c r="B50" s="202" t="str">
        <f>IFERROR(VLOOKUP(C50,'Mã NCC'!C62:$D$554,2,0),"")</f>
        <v>NBG.003</v>
      </c>
      <c r="C50" s="585" t="s">
        <v>801</v>
      </c>
      <c r="D50" s="210">
        <f>IFERROR(VLOOKUP(C50,TDHDonNCC!$L:$U,2,0),"")</f>
        <v>0</v>
      </c>
      <c r="E50" s="210">
        <f>IFERROR(VLOOKUP(C50,TDHDonNCC!$L:$U,4,0),"")</f>
        <v>45460714</v>
      </c>
      <c r="F50" s="210">
        <f>IFERROR(VLOOKUP(C50,TDHDonNCC!$L:$U,6,0),"")</f>
        <v>0</v>
      </c>
      <c r="G50" s="210">
        <f>IFERROR(VLOOKUP(C50,TDHDonNCC!$L:$U,8,0),"")</f>
        <v>3802525031</v>
      </c>
      <c r="H50" s="200">
        <f>IFERROR(VLOOKUP(C50,TDHDonNCC!$L:$U,10,0),"")</f>
        <v>3847985745</v>
      </c>
      <c r="I50" s="200">
        <f t="shared" si="3"/>
        <v>3847985745</v>
      </c>
      <c r="J50" s="210">
        <f>+L50+N50+P50+R50</f>
        <v>0</v>
      </c>
      <c r="K50" s="210"/>
      <c r="L50" s="210"/>
      <c r="M50" s="210">
        <f>IFERROR(G50+F50+E50,"")-K50</f>
        <v>3847985745</v>
      </c>
      <c r="N50" s="210"/>
      <c r="O50" s="210"/>
      <c r="P50" s="210"/>
      <c r="Q50" s="210">
        <f t="shared" si="5"/>
        <v>0</v>
      </c>
      <c r="R50" s="210"/>
      <c r="S50" s="210" t="s">
        <v>1857</v>
      </c>
      <c r="T50" s="208">
        <f>IFERROR(VLOOKUP(C50,TDHDonNCC!Y:AB,3,0),"")</f>
        <v>30</v>
      </c>
      <c r="U50" s="210">
        <f>IFERROR(VLOOKUP(C50,TDHDonNCC!Y:AB,4,0),"")</f>
        <v>0</v>
      </c>
    </row>
    <row r="51" spans="1:21" s="95" customFormat="1" ht="15.75">
      <c r="A51" s="201">
        <v>24</v>
      </c>
      <c r="B51" s="202" t="str">
        <f>IFERROR(VLOOKUP(C51,'Mã NCC'!C63:$D$554,2,0),"")</f>
        <v>NBS.006</v>
      </c>
      <c r="C51" s="585" t="s">
        <v>183</v>
      </c>
      <c r="D51" s="210">
        <f>IFERROR(VLOOKUP(C51,TDHDonNCC!$L:$U,2,0),"")</f>
        <v>0</v>
      </c>
      <c r="E51" s="210">
        <f>IFERROR(VLOOKUP(C51,TDHDonNCC!$L:$U,4,0),"")</f>
        <v>901801986</v>
      </c>
      <c r="F51" s="210">
        <f>IFERROR(VLOOKUP(C51,TDHDonNCC!$L:$U,6,0),"")</f>
        <v>0</v>
      </c>
      <c r="G51" s="210">
        <f>IFERROR(VLOOKUP(C51,TDHDonNCC!$L:$U,8,0),"")</f>
        <v>0</v>
      </c>
      <c r="H51" s="200">
        <f>IFERROR(VLOOKUP(C51,TDHDonNCC!$L:$U,10,0),"")</f>
        <v>901801986</v>
      </c>
      <c r="I51" s="200">
        <f t="shared" si="3"/>
        <v>901801986</v>
      </c>
      <c r="J51" s="210">
        <f t="shared" ref="J51:J62" si="8">+L51+N51+P51+R51</f>
        <v>0</v>
      </c>
      <c r="K51" s="210"/>
      <c r="L51" s="210"/>
      <c r="M51" s="210">
        <f t="shared" si="7"/>
        <v>901801986</v>
      </c>
      <c r="N51" s="210"/>
      <c r="O51" s="210"/>
      <c r="P51" s="210"/>
      <c r="Q51" s="210">
        <f t="shared" si="5"/>
        <v>0</v>
      </c>
      <c r="R51" s="210"/>
      <c r="S51" s="210" t="s">
        <v>1853</v>
      </c>
      <c r="T51" s="208">
        <f>IFERROR(VLOOKUP(C51,TDHDonNCC!Y:AB,3,0),"")</f>
        <v>15</v>
      </c>
      <c r="U51" s="210">
        <f>IFERROR(VLOOKUP(C51,TDHDonNCC!Y:AB,4,0),"")</f>
        <v>0</v>
      </c>
    </row>
    <row r="52" spans="1:21" s="95" customFormat="1" ht="15.75">
      <c r="A52" s="201">
        <v>25</v>
      </c>
      <c r="B52" s="202" t="str">
        <f>IFERROR(VLOOKUP(C52,'Mã NCC'!C64:$D$554,2,0),"")</f>
        <v>NBP.057</v>
      </c>
      <c r="C52" s="585" t="s">
        <v>217</v>
      </c>
      <c r="D52" s="210">
        <f>IFERROR(VLOOKUP(C52,TDHDonNCC!$L:$U,2,0),"")</f>
        <v>0</v>
      </c>
      <c r="E52" s="210">
        <f>IFERROR(VLOOKUP(C52,TDHDonNCC!$L:$U,4,0),"")</f>
        <v>0</v>
      </c>
      <c r="F52" s="210">
        <f>IFERROR(VLOOKUP(C52,TDHDonNCC!$L:$U,6,0),"")</f>
        <v>17780000</v>
      </c>
      <c r="G52" s="210">
        <f>IFERROR(VLOOKUP(C52,TDHDonNCC!$L:$U,8,0),"")</f>
        <v>0</v>
      </c>
      <c r="H52" s="200">
        <f>IFERROR(VLOOKUP(C52,TDHDonNCC!$L:$U,10,0),"")</f>
        <v>17780000</v>
      </c>
      <c r="I52" s="200">
        <f t="shared" si="3"/>
        <v>17780000</v>
      </c>
      <c r="J52" s="210">
        <f t="shared" si="8"/>
        <v>0</v>
      </c>
      <c r="K52" s="210"/>
      <c r="L52" s="210"/>
      <c r="M52" s="210">
        <f t="shared" si="7"/>
        <v>17780000</v>
      </c>
      <c r="N52" s="210"/>
      <c r="O52" s="210"/>
      <c r="P52" s="210"/>
      <c r="Q52" s="210">
        <f t="shared" si="5"/>
        <v>0</v>
      </c>
      <c r="R52" s="210"/>
      <c r="S52" s="210" t="s">
        <v>1853</v>
      </c>
      <c r="T52" s="208">
        <f>IFERROR(VLOOKUP(C52,TDHDonNCC!Y:AB,3,0),"")</f>
        <v>30</v>
      </c>
      <c r="U52" s="210">
        <f>IFERROR(VLOOKUP(C52,TDHDonNCC!Y:AB,4,0),"")</f>
        <v>0</v>
      </c>
    </row>
    <row r="53" spans="1:21" s="95" customFormat="1" ht="15.75">
      <c r="A53" s="201">
        <v>18</v>
      </c>
      <c r="B53" s="202" t="str">
        <f>IFERROR(VLOOKUP(C53,'Mã NCC'!C65:$D$554,2,0),"")</f>
        <v>NBP.017</v>
      </c>
      <c r="C53" s="203" t="s">
        <v>609</v>
      </c>
      <c r="D53" s="210">
        <f>IFERROR(VLOOKUP(C53,TDHDonNCC!$L:$U,2,0),"")</f>
        <v>0</v>
      </c>
      <c r="E53" s="210">
        <f>IFERROR(VLOOKUP(C53,TDHDonNCC!$L:$U,4,0),"")</f>
        <v>0</v>
      </c>
      <c r="F53" s="210">
        <f>IFERROR(VLOOKUP(C53,TDHDonNCC!$L:$U,6,0),"")</f>
        <v>0</v>
      </c>
      <c r="G53" s="210">
        <f>IFERROR(VLOOKUP(C53,TDHDonNCC!$L:$U,8,0),"")</f>
        <v>0</v>
      </c>
      <c r="H53" s="200">
        <f>IFERROR(VLOOKUP(C53,TDHDonNCC!$L:$U,10,0),"")</f>
        <v>0</v>
      </c>
      <c r="I53" s="200">
        <f>IFERROR(K53+M53+O53+Q53,"")</f>
        <v>0</v>
      </c>
      <c r="J53" s="210">
        <f t="shared" si="8"/>
        <v>0</v>
      </c>
      <c r="K53" s="210"/>
      <c r="L53" s="210"/>
      <c r="M53" s="210">
        <f t="shared" si="7"/>
        <v>0</v>
      </c>
      <c r="N53" s="210"/>
      <c r="O53" s="210"/>
      <c r="P53" s="210"/>
      <c r="Q53" s="210">
        <f t="shared" si="5"/>
        <v>0</v>
      </c>
      <c r="R53" s="210"/>
      <c r="S53" s="210" t="s">
        <v>1836</v>
      </c>
      <c r="T53" s="208">
        <f>IFERROR(VLOOKUP(C53,TDHDonNCC!Y:AB,3,0),"")</f>
        <v>30</v>
      </c>
      <c r="U53" s="210" t="str">
        <f>IFERROR(VLOOKUP(C53,TDHDonNCC!Y:AB,4,0),"")</f>
        <v>ngày trên hđơn</v>
      </c>
    </row>
    <row r="54" spans="1:21" s="603" customFormat="1" ht="15.75">
      <c r="A54" s="201">
        <v>20</v>
      </c>
      <c r="B54" s="202" t="str">
        <f>IFERROR(VLOOKUP(C54,'Mã NCC'!C66:$D$554,2,0),"")</f>
        <v>NBN.003</v>
      </c>
      <c r="C54" s="585" t="s">
        <v>204</v>
      </c>
      <c r="D54" s="210">
        <f>IFERROR(VLOOKUP(C54,TDHDonNCC!$L:$U,2,0),"")</f>
        <v>0</v>
      </c>
      <c r="E54" s="210">
        <f>IFERROR(VLOOKUP(C54,TDHDonNCC!$L:$U,4,0),"")</f>
        <v>0</v>
      </c>
      <c r="F54" s="210">
        <f>IFERROR(VLOOKUP(C54,TDHDonNCC!$L:$U,6,0),"")</f>
        <v>0</v>
      </c>
      <c r="G54" s="210">
        <f>IFERROR(VLOOKUP(C54,TDHDonNCC!$L:$U,8,0),"")</f>
        <v>0</v>
      </c>
      <c r="H54" s="200">
        <f>IFERROR(VLOOKUP(C54,TDHDonNCC!$L:$U,10,0),"")</f>
        <v>0</v>
      </c>
      <c r="I54" s="200">
        <f t="shared" ref="I54" si="9">IFERROR(K54+M54+O54+Q54,"")</f>
        <v>0</v>
      </c>
      <c r="J54" s="210">
        <f t="shared" ref="J54" si="10">+L54+N54+P54+R54</f>
        <v>0</v>
      </c>
      <c r="K54" s="210"/>
      <c r="L54" s="210"/>
      <c r="M54" s="210">
        <f t="shared" si="7"/>
        <v>0</v>
      </c>
      <c r="N54" s="210"/>
      <c r="O54" s="210"/>
      <c r="P54" s="210"/>
      <c r="Q54" s="210">
        <f t="shared" si="5"/>
        <v>0</v>
      </c>
      <c r="R54" s="210"/>
      <c r="S54" s="210" t="s">
        <v>1836</v>
      </c>
      <c r="T54" s="208">
        <f>IFERROR(VLOOKUP(C54,TDHDonNCC!Y:AB,3,0),"")</f>
        <v>30</v>
      </c>
      <c r="U54" s="210" t="str">
        <f>IFERROR(VLOOKUP(C54,TDHDonNCC!Y:AB,4,0),"")</f>
        <v>ngày trên hđơn</v>
      </c>
    </row>
    <row r="55" spans="1:21" s="95" customFormat="1" ht="15.75">
      <c r="A55" s="201">
        <v>26</v>
      </c>
      <c r="B55" s="202" t="str">
        <f>IFERROR(VLOOKUP(C55,'Mã NCC'!C67:$D$554,2,0),"")</f>
        <v>NBP.024</v>
      </c>
      <c r="C55" s="585" t="s">
        <v>188</v>
      </c>
      <c r="D55" s="210">
        <f>IFERROR(VLOOKUP(C55,TDHDonNCC!$L:$U,2,0),"")</f>
        <v>0</v>
      </c>
      <c r="E55" s="210">
        <f>IFERROR(VLOOKUP(C55,TDHDonNCC!$L:$U,4,0),"")</f>
        <v>164866982</v>
      </c>
      <c r="F55" s="210">
        <f>IFERROR(VLOOKUP(C55,TDHDonNCC!$L:$U,6,0),"")</f>
        <v>789874820</v>
      </c>
      <c r="G55" s="210">
        <f>IFERROR(VLOOKUP(C55,TDHDonNCC!$L:$U,8,0),"")</f>
        <v>0</v>
      </c>
      <c r="H55" s="200">
        <f>IFERROR(VLOOKUP(C55,TDHDonNCC!$L:$U,10,0),"")</f>
        <v>954741802</v>
      </c>
      <c r="I55" s="200">
        <f t="shared" si="3"/>
        <v>954741802</v>
      </c>
      <c r="J55" s="210">
        <f t="shared" si="8"/>
        <v>0</v>
      </c>
      <c r="K55" s="210"/>
      <c r="L55" s="210"/>
      <c r="M55" s="210">
        <f>IFERROR(G55+F55+E55,"")-K55</f>
        <v>954741802</v>
      </c>
      <c r="N55" s="210"/>
      <c r="O55" s="210"/>
      <c r="P55" s="210"/>
      <c r="Q55" s="210">
        <f t="shared" si="5"/>
        <v>0</v>
      </c>
      <c r="R55" s="210"/>
      <c r="S55" s="210" t="s">
        <v>1860</v>
      </c>
      <c r="T55" s="208">
        <f>IFERROR(VLOOKUP(C55,TDHDonNCC!Y:AB,3,0),"")</f>
        <v>15</v>
      </c>
      <c r="U55" s="210">
        <f>IFERROR(VLOOKUP(C55,TDHDonNCC!Y:AB,4,0),"")</f>
        <v>0</v>
      </c>
    </row>
    <row r="56" spans="1:21" s="593" customFormat="1" ht="15.75">
      <c r="A56" s="201">
        <v>27</v>
      </c>
      <c r="B56" s="202" t="str">
        <f>IFERROR(VLOOKUP(C56,'Mã NCC'!C68:$D$554,2,0),"")</f>
        <v>NBP.025</v>
      </c>
      <c r="C56" s="585" t="s">
        <v>218</v>
      </c>
      <c r="D56" s="210">
        <f>IFERROR(VLOOKUP(C56,TDHDonNCC!$L:$U,2,0),"")</f>
        <v>0</v>
      </c>
      <c r="E56" s="210">
        <f>IFERROR(VLOOKUP(C56,TDHDonNCC!$L:$U,4,0),"")</f>
        <v>0</v>
      </c>
      <c r="F56" s="210">
        <f>IFERROR(VLOOKUP(C56,TDHDonNCC!$L:$U,6,0),"")</f>
        <v>0</v>
      </c>
      <c r="G56" s="210">
        <f>IFERROR(VLOOKUP(C56,TDHDonNCC!$L:$U,8,0),"")</f>
        <v>890833946</v>
      </c>
      <c r="H56" s="200">
        <f>IFERROR(VLOOKUP(C56,TDHDonNCC!$L:$U,10,0),"")</f>
        <v>890833946</v>
      </c>
      <c r="I56" s="200">
        <f t="shared" si="3"/>
        <v>890833946</v>
      </c>
      <c r="J56" s="210">
        <f t="shared" si="8"/>
        <v>0</v>
      </c>
      <c r="K56" s="210"/>
      <c r="L56" s="210"/>
      <c r="M56" s="210">
        <f>IFERROR(G56+F56+E56,"")</f>
        <v>890833946</v>
      </c>
      <c r="N56" s="210"/>
      <c r="O56" s="210"/>
      <c r="P56" s="210"/>
      <c r="Q56" s="210">
        <f t="shared" si="5"/>
        <v>0</v>
      </c>
      <c r="R56" s="210"/>
      <c r="S56" s="210" t="s">
        <v>1846</v>
      </c>
      <c r="T56" s="208">
        <f>IFERROR(VLOOKUP(C56,TDHDonNCC!Y:AB,3,0),"")</f>
        <v>30</v>
      </c>
      <c r="U56" s="210" t="str">
        <f>IFERROR(VLOOKUP(C56,TDHDonNCC!Y:AB,4,0),"")</f>
        <v>ngày trên hđơn</v>
      </c>
    </row>
    <row r="57" spans="1:21" s="95" customFormat="1" ht="15.75">
      <c r="A57" s="201">
        <v>28</v>
      </c>
      <c r="B57" s="202" t="s">
        <v>247</v>
      </c>
      <c r="C57" s="618" t="s">
        <v>228</v>
      </c>
      <c r="D57" s="210">
        <f>IFERROR(VLOOKUP(C57,TDHDonNCC!$L:$U,2,0),"")</f>
        <v>0</v>
      </c>
      <c r="E57" s="210">
        <f>IFERROR(VLOOKUP(C57,TDHDonNCC!$L:$U,4,0),"")</f>
        <v>0</v>
      </c>
      <c r="F57" s="210">
        <f>IFERROR(VLOOKUP(C57,TDHDonNCC!$L:$U,6,0),"")</f>
        <v>0</v>
      </c>
      <c r="G57" s="210">
        <f>IFERROR(VLOOKUP(C57,TDHDonNCC!$L:$U,8,0),"")</f>
        <v>15740020693</v>
      </c>
      <c r="H57" s="200">
        <f>IFERROR(VLOOKUP(C57,TDHDonNCC!$L:$U,10,0),"")</f>
        <v>15740020693</v>
      </c>
      <c r="I57" s="200">
        <f t="shared" si="3"/>
        <v>0</v>
      </c>
      <c r="J57" s="210">
        <f t="shared" si="8"/>
        <v>0</v>
      </c>
      <c r="K57" s="210"/>
      <c r="L57" s="210"/>
      <c r="M57" s="210"/>
      <c r="N57" s="210"/>
      <c r="O57" s="210"/>
      <c r="P57" s="210"/>
      <c r="Q57" s="210">
        <f t="shared" si="5"/>
        <v>0</v>
      </c>
      <c r="R57" s="210"/>
      <c r="S57" s="210"/>
      <c r="T57" s="208" t="str">
        <f>IFERROR(VLOOKUP(C57,TDHDonNCC!Y:AB,3,0),"")</f>
        <v>Lãi phạt chậm TT</v>
      </c>
      <c r="U57" s="210">
        <f>IFERROR(VLOOKUP(C57,TDHDonNCC!Y:AB,4,0),"")</f>
        <v>0</v>
      </c>
    </row>
    <row r="58" spans="1:21" s="593" customFormat="1" ht="15.75">
      <c r="A58" s="201">
        <v>64</v>
      </c>
      <c r="B58" s="202" t="str">
        <f>IFERROR(VLOOKUP(C58,'Mã NCC'!C72:$D$554,2,0),"")</f>
        <v>NBG.009</v>
      </c>
      <c r="C58" s="585" t="s">
        <v>471</v>
      </c>
      <c r="D58" s="210">
        <f>IFERROR(VLOOKUP(C58,TDHDonNCC!$L:$U,2,0),"")</f>
        <v>0</v>
      </c>
      <c r="E58" s="210">
        <f>IFERROR(VLOOKUP(C58,TDHDonNCC!$L:$U,4,0),"")</f>
        <v>0</v>
      </c>
      <c r="F58" s="210">
        <f>IFERROR(VLOOKUP(C58,TDHDonNCC!$L:$U,6,0),"")</f>
        <v>0</v>
      </c>
      <c r="G58" s="210">
        <f>IFERROR(VLOOKUP(C58,TDHDonNCC!$L:$U,8,0),"")</f>
        <v>0</v>
      </c>
      <c r="H58" s="200">
        <f>IFERROR(VLOOKUP(C58,TDHDonNCC!$L:$U,10,0),"")</f>
        <v>0</v>
      </c>
      <c r="I58" s="200">
        <f t="shared" si="3"/>
        <v>0</v>
      </c>
      <c r="J58" s="210">
        <f t="shared" si="8"/>
        <v>0</v>
      </c>
      <c r="K58" s="210"/>
      <c r="L58" s="210"/>
      <c r="M58" s="210">
        <f>IFERROR(G58+F58+E58,"")-K58</f>
        <v>0</v>
      </c>
      <c r="N58" s="210"/>
      <c r="O58" s="210"/>
      <c r="P58" s="210"/>
      <c r="Q58" s="210"/>
      <c r="R58" s="210"/>
      <c r="S58" s="210" t="s">
        <v>1811</v>
      </c>
      <c r="T58" s="208" t="str">
        <f>IFERROR(VLOOKUP(C58,TDHDonNCC!Y:AB,3,0),"")</f>
        <v>TT trước</v>
      </c>
      <c r="U58" s="210">
        <f>IFERROR(VLOOKUP(C58,TDHDonNCC!Y:AB,4,0),"")</f>
        <v>0</v>
      </c>
    </row>
    <row r="59" spans="1:21" s="95" customFormat="1" ht="15.75">
      <c r="A59" s="201">
        <v>22</v>
      </c>
      <c r="B59" s="202" t="str">
        <f>IFERROR(VLOOKUP(C59,'Mã NCC'!C73:$D$554,2,0),"")</f>
        <v>NBK.008</v>
      </c>
      <c r="C59" s="585" t="s">
        <v>212</v>
      </c>
      <c r="D59" s="210">
        <f>IFERROR(VLOOKUP(C59,TDHDonNCC!$L:$U,2,0),"")</f>
        <v>0</v>
      </c>
      <c r="E59" s="210">
        <f>IFERROR(VLOOKUP(C59,TDHDonNCC!$L:$U,4,0),"")</f>
        <v>0</v>
      </c>
      <c r="F59" s="210">
        <f>IFERROR(VLOOKUP(C59,TDHDonNCC!$L:$U,6,0),"")</f>
        <v>0</v>
      </c>
      <c r="G59" s="210">
        <f>IFERROR(VLOOKUP(C59,TDHDonNCC!$L:$U,8,0),"")</f>
        <v>0</v>
      </c>
      <c r="H59" s="200">
        <f>IFERROR(VLOOKUP(C59,TDHDonNCC!$L:$U,10,0),"")</f>
        <v>0</v>
      </c>
      <c r="I59" s="200">
        <f t="shared" si="3"/>
        <v>0</v>
      </c>
      <c r="J59" s="210">
        <f t="shared" si="8"/>
        <v>0</v>
      </c>
      <c r="K59" s="210"/>
      <c r="L59" s="210"/>
      <c r="M59" s="210">
        <f>IFERROR(G59+F59+E59,"")-K59</f>
        <v>0</v>
      </c>
      <c r="N59" s="210"/>
      <c r="O59" s="210"/>
      <c r="P59" s="210"/>
      <c r="Q59" s="210">
        <f t="shared" si="5"/>
        <v>0</v>
      </c>
      <c r="R59" s="210"/>
      <c r="S59" s="210" t="s">
        <v>1819</v>
      </c>
      <c r="T59" s="208">
        <f>IFERROR(VLOOKUP(C59,TDHDonNCC!Y:AB,3,0),"")</f>
        <v>15</v>
      </c>
      <c r="U59" s="210" t="str">
        <f>IFERROR(VLOOKUP(C59,TDHDonNCC!Y:AB,4,0),"")</f>
        <v>&lt;100trieu</v>
      </c>
    </row>
    <row r="60" spans="1:21" s="95" customFormat="1" ht="15.75">
      <c r="A60" s="201">
        <v>29</v>
      </c>
      <c r="B60" s="202" t="str">
        <f>IFERROR(VLOOKUP(C60,'Mã NCC'!C74:$D$554,2,0),"")</f>
        <v>NBD.096</v>
      </c>
      <c r="C60" s="585" t="s">
        <v>194</v>
      </c>
      <c r="D60" s="210">
        <f>IFERROR(VLOOKUP(C60,TDHDonNCC!$L:$U,2,0),"")</f>
        <v>0</v>
      </c>
      <c r="E60" s="210">
        <f>IFERROR(VLOOKUP(C60,TDHDonNCC!$L:$U,4,0),"")</f>
        <v>0</v>
      </c>
      <c r="F60" s="210">
        <f>IFERROR(VLOOKUP(C60,TDHDonNCC!$L:$U,6,0),"")</f>
        <v>0</v>
      </c>
      <c r="G60" s="210">
        <f>IFERROR(VLOOKUP(C60,TDHDonNCC!$L:$U,8,0),"")</f>
        <v>40000000</v>
      </c>
      <c r="H60" s="200">
        <f>IFERROR(VLOOKUP(C60,TDHDonNCC!$L:$U,10,0),"")</f>
        <v>40000000</v>
      </c>
      <c r="I60" s="200">
        <f t="shared" si="3"/>
        <v>0</v>
      </c>
      <c r="J60" s="210">
        <f t="shared" si="8"/>
        <v>0</v>
      </c>
      <c r="K60" s="210"/>
      <c r="L60" s="210"/>
      <c r="M60" s="210">
        <f>(IFERROR(G60+F60+E60,"")-H60)</f>
        <v>0</v>
      </c>
      <c r="N60" s="210"/>
      <c r="O60" s="210"/>
      <c r="P60" s="210"/>
      <c r="Q60" s="210">
        <f t="shared" ref="Q60:Q66" si="11">IFERROR(D60+0,"")</f>
        <v>0</v>
      </c>
      <c r="R60" s="210"/>
      <c r="S60" s="210" t="s">
        <v>980</v>
      </c>
      <c r="T60" s="208">
        <f>IFERROR(VLOOKUP(C60,TDHDonNCC!Y:AB,3,0),"")</f>
        <v>0</v>
      </c>
      <c r="U60" s="210">
        <f>IFERROR(VLOOKUP(C60,TDHDonNCC!Y:AB,4,0),"")</f>
        <v>0</v>
      </c>
    </row>
    <row r="61" spans="1:21" s="95" customFormat="1" ht="15.75">
      <c r="A61" s="201">
        <v>30</v>
      </c>
      <c r="B61" s="202" t="str">
        <f>IFERROR(VLOOKUP(C61,'Mã NCC'!C75:$D$554,2,0),"")</f>
        <v>NBK.254</v>
      </c>
      <c r="C61" s="585" t="s">
        <v>515</v>
      </c>
      <c r="D61" s="210">
        <f>IFERROR(VLOOKUP(C61,TDHDonNCC!$L:$U,2,0),"")</f>
        <v>0</v>
      </c>
      <c r="E61" s="210">
        <f>IFERROR(VLOOKUP(C61,TDHDonNCC!$L:$U,4,0),"")</f>
        <v>0</v>
      </c>
      <c r="F61" s="210">
        <f>IFERROR(VLOOKUP(C61,TDHDonNCC!$L:$U,6,0),"")</f>
        <v>0</v>
      </c>
      <c r="G61" s="210">
        <f>IFERROR(VLOOKUP(C61,TDHDonNCC!$L:$U,8,0),"")</f>
        <v>14756500</v>
      </c>
      <c r="H61" s="200">
        <f>IFERROR(VLOOKUP(C61,TDHDonNCC!$L:$U,10,0),"")</f>
        <v>14756500</v>
      </c>
      <c r="I61" s="200">
        <f t="shared" ref="I61:I84" si="12">IFERROR(K61+M61+O61+Q61,"")</f>
        <v>14756500</v>
      </c>
      <c r="J61" s="210">
        <f t="shared" si="8"/>
        <v>0</v>
      </c>
      <c r="K61" s="210"/>
      <c r="L61" s="210"/>
      <c r="M61" s="210">
        <f t="shared" ref="M61:M66" si="13">IFERROR(G61+F61+E61,"")-K61</f>
        <v>14756500</v>
      </c>
      <c r="N61" s="210"/>
      <c r="O61" s="210"/>
      <c r="P61" s="210"/>
      <c r="Q61" s="210">
        <f t="shared" si="11"/>
        <v>0</v>
      </c>
      <c r="R61" s="210"/>
      <c r="S61" s="210" t="s">
        <v>1853</v>
      </c>
      <c r="T61" s="208">
        <f>IFERROR(VLOOKUP(C61,TDHDonNCC!Y:AB,3,0),"")</f>
        <v>0</v>
      </c>
      <c r="U61" s="210">
        <f>IFERROR(VLOOKUP(C61,TDHDonNCC!Y:AB,4,0),"")</f>
        <v>0</v>
      </c>
    </row>
    <row r="62" spans="1:21" s="95" customFormat="1" ht="15.75" hidden="1">
      <c r="A62" s="201">
        <v>24</v>
      </c>
      <c r="B62" s="202" t="s">
        <v>359</v>
      </c>
      <c r="C62" s="203" t="s">
        <v>360</v>
      </c>
      <c r="D62" s="210">
        <f>IFERROR(VLOOKUP(C62,TDHDonNCC!$L:$U,2,0),"")</f>
        <v>0</v>
      </c>
      <c r="E62" s="210">
        <f>IFERROR(VLOOKUP(C62,TDHDonNCC!$L:$U,4,0),"")</f>
        <v>0</v>
      </c>
      <c r="F62" s="210">
        <f>IFERROR(VLOOKUP(C62,TDHDonNCC!$L:$U,6,0),"")</f>
        <v>0</v>
      </c>
      <c r="G62" s="210">
        <f>IFERROR(VLOOKUP(C62,TDHDonNCC!$L:$U,8,0),"")</f>
        <v>0</v>
      </c>
      <c r="H62" s="200">
        <f>IFERROR(VLOOKUP(C62,TDHDonNCC!$L:$U,10,0),"")</f>
        <v>0</v>
      </c>
      <c r="I62" s="200">
        <f t="shared" si="12"/>
        <v>0</v>
      </c>
      <c r="J62" s="210">
        <f t="shared" si="8"/>
        <v>0</v>
      </c>
      <c r="K62" s="210"/>
      <c r="L62" s="210"/>
      <c r="M62" s="210">
        <f t="shared" si="13"/>
        <v>0</v>
      </c>
      <c r="N62" s="210"/>
      <c r="O62" s="210"/>
      <c r="P62" s="210"/>
      <c r="Q62" s="210">
        <f t="shared" si="11"/>
        <v>0</v>
      </c>
      <c r="R62" s="210"/>
      <c r="S62" s="210"/>
      <c r="T62" s="208">
        <f>IFERROR(VLOOKUP(C62,TDHDonNCC!Y:AB,3,0),"")</f>
        <v>30</v>
      </c>
      <c r="U62" s="210">
        <f>IFERROR(VLOOKUP(C62,TDHDonNCC!Y:AB,4,0),"")</f>
        <v>0</v>
      </c>
    </row>
    <row r="63" spans="1:21" s="95" customFormat="1" ht="15.75" hidden="1">
      <c r="A63" s="201">
        <v>71</v>
      </c>
      <c r="B63" s="202" t="str">
        <f>IFERROR(VLOOKUP(C63,'Mã NCC'!C79:$D$554,2,0),"")</f>
        <v>NBT.003</v>
      </c>
      <c r="C63" s="585" t="s">
        <v>666</v>
      </c>
      <c r="D63" s="210">
        <f>IFERROR(VLOOKUP(C63,TDHDonNCC!$L:$U,2,0),"")</f>
        <v>0</v>
      </c>
      <c r="E63" s="210">
        <f>IFERROR(VLOOKUP(C63,TDHDonNCC!$L:$U,4,0),"")</f>
        <v>0</v>
      </c>
      <c r="F63" s="210">
        <f>IFERROR(VLOOKUP(C63,TDHDonNCC!$L:$U,6,0),"")</f>
        <v>0</v>
      </c>
      <c r="G63" s="210">
        <f>IFERROR(VLOOKUP(C63,TDHDonNCC!$L:$U,8,0),"")</f>
        <v>0</v>
      </c>
      <c r="H63" s="200">
        <f>IFERROR(VLOOKUP(C63,TDHDonNCC!$L:$U,10,0),"")</f>
        <v>0</v>
      </c>
      <c r="I63" s="200">
        <f t="shared" si="12"/>
        <v>0</v>
      </c>
      <c r="J63" s="210">
        <f t="shared" ref="J63:J81" si="14">+L63+N63+P63+R63</f>
        <v>0</v>
      </c>
      <c r="K63" s="210"/>
      <c r="L63" s="210"/>
      <c r="M63" s="210">
        <f t="shared" si="13"/>
        <v>0</v>
      </c>
      <c r="N63" s="210"/>
      <c r="O63" s="210"/>
      <c r="P63" s="210"/>
      <c r="Q63" s="210">
        <f t="shared" si="11"/>
        <v>0</v>
      </c>
      <c r="R63" s="210"/>
      <c r="S63" s="210" t="s">
        <v>1810</v>
      </c>
      <c r="T63" s="208">
        <f>IFERROR(VLOOKUP(C63,TDHDonNCC!Y:AB,3,0),"")</f>
        <v>0</v>
      </c>
      <c r="U63" s="210">
        <f>IFERROR(VLOOKUP(C63,TDHDonNCC!Y:AB,4,0),"")</f>
        <v>0</v>
      </c>
    </row>
    <row r="64" spans="1:21" s="95" customFormat="1" ht="15.75" hidden="1">
      <c r="A64" s="201">
        <v>72</v>
      </c>
      <c r="B64" s="202" t="str">
        <f>IFERROR(VLOOKUP(C64,'Mã NCC'!C81:$D$554,2,0),"")</f>
        <v>NBP.022</v>
      </c>
      <c r="C64" s="585" t="s">
        <v>220</v>
      </c>
      <c r="D64" s="210">
        <f>IFERROR(VLOOKUP(C64,TDHDonNCC!$L:$U,2,0),"")</f>
        <v>0</v>
      </c>
      <c r="E64" s="210">
        <f>IFERROR(VLOOKUP(C64,TDHDonNCC!$L:$U,4,0),"")</f>
        <v>0</v>
      </c>
      <c r="F64" s="210">
        <f>IFERROR(VLOOKUP(C64,TDHDonNCC!$L:$U,6,0),"")</f>
        <v>0</v>
      </c>
      <c r="G64" s="210">
        <f>IFERROR(VLOOKUP(C64,TDHDonNCC!$L:$U,8,0),"")</f>
        <v>0</v>
      </c>
      <c r="H64" s="200">
        <f>IFERROR(VLOOKUP(C64,TDHDonNCC!$L:$U,10,0),"")</f>
        <v>0</v>
      </c>
      <c r="I64" s="200">
        <f t="shared" si="12"/>
        <v>0</v>
      </c>
      <c r="J64" s="210">
        <f t="shared" si="14"/>
        <v>0</v>
      </c>
      <c r="K64" s="210"/>
      <c r="L64" s="210"/>
      <c r="M64" s="210">
        <f t="shared" si="13"/>
        <v>0</v>
      </c>
      <c r="N64" s="210"/>
      <c r="O64" s="210"/>
      <c r="P64" s="210"/>
      <c r="Q64" s="210">
        <f t="shared" si="11"/>
        <v>0</v>
      </c>
      <c r="R64" s="210"/>
      <c r="S64" s="210" t="s">
        <v>1812</v>
      </c>
      <c r="T64" s="208">
        <f>IFERROR(VLOOKUP(C64,TDHDonNCC!Y:AB,3,0),"")</f>
        <v>30</v>
      </c>
      <c r="U64" s="210">
        <f>IFERROR(VLOOKUP(C64,TDHDonNCC!Y:AB,4,0),"")</f>
        <v>0</v>
      </c>
    </row>
    <row r="65" spans="1:21" s="95" customFormat="1" ht="15.75">
      <c r="A65" s="201">
        <v>31</v>
      </c>
      <c r="B65" s="202" t="str">
        <f>IFERROR(VLOOKUP(C65,'Mã NCC'!C83:$D$554,2,0),"")</f>
        <v>NBS.009</v>
      </c>
      <c r="C65" s="585" t="s">
        <v>222</v>
      </c>
      <c r="D65" s="210">
        <f>IFERROR(VLOOKUP(C65,TDHDonNCC!$L:$U,2,0),"")</f>
        <v>0</v>
      </c>
      <c r="E65" s="210">
        <f>IFERROR(VLOOKUP(C65,TDHDonNCC!$L:$U,4,0),"")</f>
        <v>0</v>
      </c>
      <c r="F65" s="210">
        <f>IFERROR(VLOOKUP(C65,TDHDonNCC!$L:$U,6,0),"")</f>
        <v>736784380</v>
      </c>
      <c r="G65" s="210">
        <f>IFERROR(VLOOKUP(C65,TDHDonNCC!$L:$U,8,0),"")</f>
        <v>0</v>
      </c>
      <c r="H65" s="200">
        <f>IFERROR(VLOOKUP(C65,TDHDonNCC!$L:$U,10,0),"")</f>
        <v>736784380</v>
      </c>
      <c r="I65" s="200">
        <f t="shared" si="12"/>
        <v>736784380</v>
      </c>
      <c r="J65" s="210">
        <f t="shared" si="14"/>
        <v>0</v>
      </c>
      <c r="K65" s="210">
        <v>111175000</v>
      </c>
      <c r="L65" s="210"/>
      <c r="M65" s="210">
        <f t="shared" si="13"/>
        <v>625609380</v>
      </c>
      <c r="N65" s="210"/>
      <c r="O65" s="210"/>
      <c r="P65" s="210"/>
      <c r="Q65" s="210">
        <f t="shared" si="11"/>
        <v>0</v>
      </c>
      <c r="R65" s="210"/>
      <c r="S65" s="210" t="s">
        <v>1872</v>
      </c>
      <c r="T65" s="208">
        <f>IFERROR(VLOOKUP(C65,TDHDonNCC!Y:AB,3,0),"")</f>
        <v>7</v>
      </c>
      <c r="U65" s="210" t="str">
        <f>IFERROR(VLOOKUP(C65,TDHDonNCC!Y:AB,4,0),"")</f>
        <v>Có bảo lãnh ngân hàng</v>
      </c>
    </row>
    <row r="66" spans="1:21" s="95" customFormat="1" ht="15.75" hidden="1">
      <c r="A66" s="201">
        <v>75</v>
      </c>
      <c r="B66" s="202" t="str">
        <f>IFERROR(VLOOKUP(C66,'Mã NCC'!C84:$D$554,2,0),"")</f>
        <v>NBK.356</v>
      </c>
      <c r="C66" s="203" t="s">
        <v>187</v>
      </c>
      <c r="D66" s="210">
        <f>IFERROR(VLOOKUP(C66,TDHDonNCC!$L:$U,2,0),"")</f>
        <v>0</v>
      </c>
      <c r="E66" s="210">
        <f>IFERROR(VLOOKUP(C66,TDHDonNCC!$L:$U,4,0),"")</f>
        <v>0</v>
      </c>
      <c r="F66" s="210">
        <f>IFERROR(VLOOKUP(C66,TDHDonNCC!$L:$U,6,0),"")</f>
        <v>0</v>
      </c>
      <c r="G66" s="210">
        <f>IFERROR(VLOOKUP(C66,TDHDonNCC!$L:$U,8,0),"")</f>
        <v>0</v>
      </c>
      <c r="H66" s="200">
        <f>IFERROR(VLOOKUP(C66,TDHDonNCC!$L:$U,10,0),"")</f>
        <v>0</v>
      </c>
      <c r="I66" s="200">
        <f t="shared" si="12"/>
        <v>0</v>
      </c>
      <c r="J66" s="210">
        <f t="shared" si="14"/>
        <v>0</v>
      </c>
      <c r="K66" s="210"/>
      <c r="L66" s="210"/>
      <c r="M66" s="210">
        <f t="shared" si="13"/>
        <v>0</v>
      </c>
      <c r="N66" s="210"/>
      <c r="O66" s="210"/>
      <c r="P66" s="210"/>
      <c r="Q66" s="210">
        <f t="shared" si="11"/>
        <v>0</v>
      </c>
      <c r="R66" s="210"/>
      <c r="S66" s="210" t="s">
        <v>1810</v>
      </c>
      <c r="T66" s="208">
        <f>IFERROR(VLOOKUP(C66,TDHDonNCC!Y:AB,3,0),"")</f>
        <v>30</v>
      </c>
      <c r="U66" s="210">
        <f>IFERROR(VLOOKUP(C66,TDHDonNCC!Y:AB,4,0),"")</f>
        <v>0</v>
      </c>
    </row>
    <row r="67" spans="1:21" s="590" customFormat="1" ht="15.75">
      <c r="A67" s="201">
        <v>32</v>
      </c>
      <c r="B67" s="202" t="str">
        <f>IFERROR(VLOOKUP(C67,'Mã NCC'!C85:$D$554,2,0),"")</f>
        <v>NBN.008</v>
      </c>
      <c r="C67" s="585" t="s">
        <v>226</v>
      </c>
      <c r="D67" s="210">
        <f>IFERROR(VLOOKUP(C67,TDHDonNCC!$L:$U,2,0),"")</f>
        <v>0</v>
      </c>
      <c r="E67" s="210">
        <f>IFERROR(VLOOKUP(C67,TDHDonNCC!$L:$U,4,0),"")</f>
        <v>1331016510</v>
      </c>
      <c r="F67" s="210">
        <f>IFERROR(VLOOKUP(C67,TDHDonNCC!$L:$U,6,0),"")</f>
        <v>0</v>
      </c>
      <c r="G67" s="210">
        <f>IFERROR(VLOOKUP(C67,TDHDonNCC!$L:$U,8,0),"")</f>
        <v>4767664789</v>
      </c>
      <c r="H67" s="200">
        <f>IFERROR(VLOOKUP(C67,TDHDonNCC!$L:$U,10,0),"")</f>
        <v>6098681299</v>
      </c>
      <c r="I67" s="200">
        <f t="shared" si="12"/>
        <v>0</v>
      </c>
      <c r="J67" s="210">
        <f>+L67+N67+P67+R67</f>
        <v>0</v>
      </c>
      <c r="K67" s="210"/>
      <c r="L67" s="210"/>
      <c r="M67" s="210"/>
      <c r="N67" s="210"/>
      <c r="O67" s="210"/>
      <c r="P67" s="210"/>
      <c r="Q67" s="210"/>
      <c r="R67" s="210"/>
      <c r="S67" s="210" t="s">
        <v>1861</v>
      </c>
      <c r="T67" s="208">
        <f>IFERROR(VLOOKUP(C67,TDHDonNCC!Y:AB,3,0),"")</f>
        <v>45</v>
      </c>
      <c r="U67" s="210">
        <f>IFERROR(VLOOKUP(C67,TDHDonNCC!Y:AB,4,0),"")</f>
        <v>0</v>
      </c>
    </row>
    <row r="68" spans="1:21" s="95" customFormat="1" ht="15.75" hidden="1">
      <c r="A68" s="201">
        <v>28</v>
      </c>
      <c r="B68" s="202" t="str">
        <f>IFERROR(VLOOKUP(C68,'Mã NCC'!C87:$D$554,2,0),"")</f>
        <v>NBK.423</v>
      </c>
      <c r="C68" s="585" t="s">
        <v>180</v>
      </c>
      <c r="D68" s="210">
        <f>IFERROR(VLOOKUP(C68,TDHDonNCC!$L:$U,2,0),"")</f>
        <v>0</v>
      </c>
      <c r="E68" s="210">
        <f>IFERROR(VLOOKUP(C68,TDHDonNCC!$L:$U,4,0),"")</f>
        <v>0</v>
      </c>
      <c r="F68" s="210">
        <f>IFERROR(VLOOKUP(C68,TDHDonNCC!$L:$U,6,0),"")</f>
        <v>0</v>
      </c>
      <c r="G68" s="210">
        <f>IFERROR(VLOOKUP(C68,TDHDonNCC!$L:$U,8,0),"")</f>
        <v>0</v>
      </c>
      <c r="H68" s="200">
        <f>IFERROR(VLOOKUP(C68,TDHDonNCC!$L:$U,10,0),"")</f>
        <v>0</v>
      </c>
      <c r="I68" s="200">
        <f t="shared" si="12"/>
        <v>0</v>
      </c>
      <c r="J68" s="210">
        <f t="shared" si="14"/>
        <v>0</v>
      </c>
      <c r="K68" s="210"/>
      <c r="L68" s="210"/>
      <c r="M68" s="210">
        <f>IFERROR(G68+F68+E68,"")-K68</f>
        <v>0</v>
      </c>
      <c r="N68" s="210"/>
      <c r="O68" s="210"/>
      <c r="P68" s="210"/>
      <c r="Q68" s="210">
        <f t="shared" ref="Q68:Q84" si="15">IFERROR(D68+0,"")</f>
        <v>0</v>
      </c>
      <c r="R68" s="210"/>
      <c r="S68" s="210" t="s">
        <v>1820</v>
      </c>
      <c r="T68" s="208">
        <f>IFERROR(VLOOKUP(C68,TDHDonNCC!Y:AB,3,0),"")</f>
        <v>30</v>
      </c>
      <c r="U68" s="210" t="str">
        <f>IFERROR(VLOOKUP(C68,TDHDonNCC!Y:AB,4,0),"")</f>
        <v>ngày trên hđơn</v>
      </c>
    </row>
    <row r="69" spans="1:21" s="593" customFormat="1" ht="15.75">
      <c r="A69" s="201">
        <v>33</v>
      </c>
      <c r="B69" s="202" t="str">
        <f>IFERROR(VLOOKUP(C69,'Mã NCC'!C88:$D$554,2,0),"")</f>
        <v>NBN.010</v>
      </c>
      <c r="C69" s="585" t="s">
        <v>225</v>
      </c>
      <c r="D69" s="210">
        <f>IFERROR(VLOOKUP(C69,TDHDonNCC!$L:$U,2,0),"")</f>
        <v>0</v>
      </c>
      <c r="E69" s="210">
        <f>IFERROR(VLOOKUP(C69,TDHDonNCC!$L:$U,4,0),"")</f>
        <v>623485227</v>
      </c>
      <c r="F69" s="210">
        <f>IFERROR(VLOOKUP(C69,TDHDonNCC!$L:$U,6,0),"")</f>
        <v>0</v>
      </c>
      <c r="G69" s="210">
        <f>IFERROR(VLOOKUP(C69,TDHDonNCC!$L:$U,8,0),"")</f>
        <v>1582583126</v>
      </c>
      <c r="H69" s="200">
        <f>IFERROR(VLOOKUP(C69,TDHDonNCC!$L:$U,10,0),"")</f>
        <v>2206068353</v>
      </c>
      <c r="I69" s="200">
        <f t="shared" si="12"/>
        <v>2206068353</v>
      </c>
      <c r="J69" s="210">
        <f t="shared" si="14"/>
        <v>0</v>
      </c>
      <c r="K69" s="210"/>
      <c r="L69" s="210"/>
      <c r="M69" s="210">
        <f>IFERROR(G69+F69+E69,"")-K69</f>
        <v>2206068353</v>
      </c>
      <c r="N69" s="210"/>
      <c r="O69" s="210"/>
      <c r="P69" s="210"/>
      <c r="Q69" s="210">
        <f t="shared" si="15"/>
        <v>0</v>
      </c>
      <c r="R69" s="210"/>
      <c r="S69" s="210" t="s">
        <v>1862</v>
      </c>
      <c r="T69" s="208">
        <f>IFERROR(VLOOKUP(C69,TDHDonNCC!Y:AB,3,0),"")</f>
        <v>45</v>
      </c>
      <c r="U69" s="210">
        <f>IFERROR(VLOOKUP(C69,TDHDonNCC!Y:AB,4,0),"")</f>
        <v>0</v>
      </c>
    </row>
    <row r="70" spans="1:21" s="95" customFormat="1" ht="15.75">
      <c r="A70" s="201">
        <v>34</v>
      </c>
      <c r="B70" s="202" t="str">
        <f>IFERROR(VLOOKUP(C70,'Mã NCC'!C90:$D$554,2,0),"")</f>
        <v>NBK.005</v>
      </c>
      <c r="C70" s="585" t="s">
        <v>476</v>
      </c>
      <c r="D70" s="210">
        <f>IFERROR(VLOOKUP(C70,TDHDonNCC!$L:$U,2,0),"")</f>
        <v>0</v>
      </c>
      <c r="E70" s="210">
        <f>IFERROR(VLOOKUP(C70,TDHDonNCC!$L:$U,4,0),"")</f>
        <v>0</v>
      </c>
      <c r="F70" s="210">
        <f>IFERROR(VLOOKUP(C70,TDHDonNCC!$L:$U,6,0),"")</f>
        <v>0</v>
      </c>
      <c r="G70" s="210">
        <f>IFERROR(VLOOKUP(C70,TDHDonNCC!$L:$U,8,0),"")</f>
        <v>23256250</v>
      </c>
      <c r="H70" s="200">
        <f>IFERROR(VLOOKUP(C70,TDHDonNCC!$L:$U,10,0),"")</f>
        <v>23256250</v>
      </c>
      <c r="I70" s="200">
        <f t="shared" si="12"/>
        <v>23256250</v>
      </c>
      <c r="J70" s="210">
        <f t="shared" si="14"/>
        <v>0</v>
      </c>
      <c r="K70" s="210"/>
      <c r="L70" s="210"/>
      <c r="M70" s="210">
        <f>IFERROR(G70+F70+E70,"")</f>
        <v>23256250</v>
      </c>
      <c r="N70" s="210"/>
      <c r="O70" s="210"/>
      <c r="P70" s="210"/>
      <c r="Q70" s="210">
        <f t="shared" si="15"/>
        <v>0</v>
      </c>
      <c r="R70" s="210"/>
      <c r="S70" s="210" t="s">
        <v>1825</v>
      </c>
      <c r="T70" s="208">
        <f>IFERROR(VLOOKUP(C70,TDHDonNCC!Y:AB,3,0),"")</f>
        <v>3</v>
      </c>
      <c r="U70" s="210">
        <f>IFERROR(VLOOKUP(C70,TDHDonNCC!Y:AB,4,0),"")</f>
        <v>0</v>
      </c>
    </row>
    <row r="71" spans="1:21" s="95" customFormat="1" ht="15.75" hidden="1">
      <c r="A71" s="201">
        <v>80</v>
      </c>
      <c r="B71" s="202" t="str">
        <f>IFERROR(VLOOKUP(C71,'Mã NCC'!C91:$D$554,2,0),"")</f>
        <v>NBP.045</v>
      </c>
      <c r="C71" s="585" t="s">
        <v>184</v>
      </c>
      <c r="D71" s="210">
        <f>IFERROR(VLOOKUP(C71,TDHDonNCC!$L:$U,2,0),"")</f>
        <v>0</v>
      </c>
      <c r="E71" s="210">
        <f>IFERROR(VLOOKUP(C71,TDHDonNCC!$L:$U,4,0),"")</f>
        <v>0</v>
      </c>
      <c r="F71" s="210">
        <f>IFERROR(VLOOKUP(C71,TDHDonNCC!$L:$U,6,0),"")</f>
        <v>0</v>
      </c>
      <c r="G71" s="210">
        <f>IFERROR(VLOOKUP(C71,TDHDonNCC!$L:$U,8,0),"")</f>
        <v>0</v>
      </c>
      <c r="H71" s="200">
        <f>IFERROR(VLOOKUP(C71,TDHDonNCC!$L:$U,10,0),"")</f>
        <v>0</v>
      </c>
      <c r="I71" s="200">
        <f t="shared" si="12"/>
        <v>0</v>
      </c>
      <c r="J71" s="210">
        <f t="shared" si="14"/>
        <v>0</v>
      </c>
      <c r="K71" s="210"/>
      <c r="L71" s="210"/>
      <c r="M71" s="210">
        <f>IFERROR(G71+F71+E71,"")-K71</f>
        <v>0</v>
      </c>
      <c r="N71" s="210"/>
      <c r="O71" s="210"/>
      <c r="P71" s="210"/>
      <c r="Q71" s="210">
        <f t="shared" si="15"/>
        <v>0</v>
      </c>
      <c r="R71" s="210"/>
      <c r="S71" s="210" t="s">
        <v>1811</v>
      </c>
      <c r="T71" s="208">
        <f>IFERROR(VLOOKUP(C71,TDHDonNCC!Y:AB,3,0),"")</f>
        <v>10</v>
      </c>
      <c r="U71" s="210">
        <f>IFERROR(VLOOKUP(C71,TDHDonNCC!Y:AB,4,0),"")</f>
        <v>0</v>
      </c>
    </row>
    <row r="72" spans="1:21" s="95" customFormat="1" ht="15.75">
      <c r="A72" s="201">
        <v>35</v>
      </c>
      <c r="B72" s="202" t="str">
        <f>IFERROR(VLOOKUP(C72,'Mã NCC'!C92:$D$554,2,0),"")</f>
        <v>NBK.429</v>
      </c>
      <c r="C72" s="585" t="s">
        <v>181</v>
      </c>
      <c r="D72" s="210">
        <f>IFERROR(VLOOKUP(C72,TDHDonNCC!$L:$U,2,0),"")</f>
        <v>0</v>
      </c>
      <c r="E72" s="210">
        <f>IFERROR(VLOOKUP(C72,TDHDonNCC!$L:$U,4,0),"")</f>
        <v>15471500</v>
      </c>
      <c r="F72" s="210">
        <f>IFERROR(VLOOKUP(C72,TDHDonNCC!$L:$U,6,0),"")</f>
        <v>20757000</v>
      </c>
      <c r="G72" s="210">
        <f>IFERROR(VLOOKUP(C72,TDHDonNCC!$L:$U,8,0),"")</f>
        <v>0</v>
      </c>
      <c r="H72" s="200">
        <f>IFERROR(VLOOKUP(C72,TDHDonNCC!$L:$U,10,0),"")</f>
        <v>36228500</v>
      </c>
      <c r="I72" s="200">
        <f t="shared" si="12"/>
        <v>36228500</v>
      </c>
      <c r="J72" s="210">
        <f t="shared" si="14"/>
        <v>0</v>
      </c>
      <c r="K72" s="210"/>
      <c r="L72" s="210"/>
      <c r="M72" s="210">
        <f>IFERROR(G72+F72+E72,"")-K72</f>
        <v>36228500</v>
      </c>
      <c r="N72" s="210"/>
      <c r="O72" s="210"/>
      <c r="P72" s="210"/>
      <c r="Q72" s="210">
        <f t="shared" si="15"/>
        <v>0</v>
      </c>
      <c r="R72" s="210"/>
      <c r="S72" s="210" t="s">
        <v>1860</v>
      </c>
      <c r="T72" s="208">
        <f>IFERROR(VLOOKUP(C72,TDHDonNCC!Y:AB,3,0),"")</f>
        <v>30</v>
      </c>
      <c r="U72" s="210" t="str">
        <f>IFERROR(VLOOKUP(C72,TDHDonNCC!Y:AB,4,0),"")</f>
        <v>ngày trên hđơn</v>
      </c>
    </row>
    <row r="73" spans="1:21" s="95" customFormat="1" ht="15.75">
      <c r="A73" s="201">
        <v>36</v>
      </c>
      <c r="B73" s="202" t="str">
        <f>IFERROR(VLOOKUP(C73,'Mã NCC'!C95:$D$554,2,0),"")</f>
        <v>NBK.288</v>
      </c>
      <c r="C73" s="585" t="s">
        <v>223</v>
      </c>
      <c r="D73" s="210">
        <f>IFERROR(VLOOKUP(C73,TDHDonNCC!$L:$U,2,0),"")</f>
        <v>0</v>
      </c>
      <c r="E73" s="210">
        <f>IFERROR(VLOOKUP(C73,TDHDonNCC!$L:$U,4,0),"")</f>
        <v>0</v>
      </c>
      <c r="F73" s="210">
        <f>IFERROR(VLOOKUP(C73,TDHDonNCC!$L:$U,6,0),"")</f>
        <v>15425520</v>
      </c>
      <c r="G73" s="210">
        <f>IFERROR(VLOOKUP(C73,TDHDonNCC!$L:$U,8,0),"")</f>
        <v>86898900</v>
      </c>
      <c r="H73" s="200">
        <f>IFERROR(VLOOKUP(C73,TDHDonNCC!$L:$U,10,0),"")</f>
        <v>102324420</v>
      </c>
      <c r="I73" s="200">
        <f t="shared" si="12"/>
        <v>102324420</v>
      </c>
      <c r="J73" s="210">
        <f t="shared" si="14"/>
        <v>0</v>
      </c>
      <c r="K73" s="210"/>
      <c r="L73" s="210"/>
      <c r="M73" s="210">
        <f>IFERROR(G73+F73+E73,"")-K73</f>
        <v>102324420</v>
      </c>
      <c r="N73" s="210"/>
      <c r="O73" s="210"/>
      <c r="P73" s="210"/>
      <c r="Q73" s="210">
        <f t="shared" si="15"/>
        <v>0</v>
      </c>
      <c r="R73" s="210"/>
      <c r="S73" s="210" t="s">
        <v>1849</v>
      </c>
      <c r="T73" s="208">
        <f>IFERROR(VLOOKUP(C73,TDHDonNCC!Y:AB,3,0),"")</f>
        <v>30</v>
      </c>
      <c r="U73" s="210">
        <f>IFERROR(VLOOKUP(C73,TDHDonNCC!Y:AB,4,0),"")</f>
        <v>0</v>
      </c>
    </row>
    <row r="74" spans="1:21" s="95" customFormat="1" ht="15.75">
      <c r="A74" s="201">
        <v>37</v>
      </c>
      <c r="B74" s="202" t="str">
        <f>IFERROR(VLOOKUP(C74,'Mã NCC'!C96:$D$554,2,0),"")</f>
        <v>NBK.291</v>
      </c>
      <c r="C74" s="585" t="s">
        <v>522</v>
      </c>
      <c r="D74" s="210">
        <f>IFERROR(VLOOKUP(C74,TDHDonNCC!$L:$U,2,0),"")</f>
        <v>0</v>
      </c>
      <c r="E74" s="210">
        <f>IFERROR(VLOOKUP(C74,TDHDonNCC!$L:$U,4,0),"")</f>
        <v>0</v>
      </c>
      <c r="F74" s="210">
        <f>IFERROR(VLOOKUP(C74,TDHDonNCC!$L:$U,6,0),"")</f>
        <v>0</v>
      </c>
      <c r="G74" s="210">
        <f>IFERROR(VLOOKUP(C74,TDHDonNCC!$L:$U,8,0),"")</f>
        <v>29700000</v>
      </c>
      <c r="H74" s="200">
        <f>IFERROR(VLOOKUP(C74,TDHDonNCC!$L:$U,10,0),"")</f>
        <v>29700000</v>
      </c>
      <c r="I74" s="200">
        <f t="shared" si="12"/>
        <v>29700000</v>
      </c>
      <c r="J74" s="210">
        <f t="shared" si="14"/>
        <v>0</v>
      </c>
      <c r="K74" s="210"/>
      <c r="L74" s="210"/>
      <c r="M74" s="210">
        <f>IFERROR(G74+F74+E74,"")-K74</f>
        <v>29700000</v>
      </c>
      <c r="N74" s="210"/>
      <c r="O74" s="210"/>
      <c r="P74" s="210"/>
      <c r="Q74" s="210">
        <f t="shared" si="15"/>
        <v>0</v>
      </c>
      <c r="R74" s="210"/>
      <c r="S74" s="210" t="s">
        <v>1849</v>
      </c>
      <c r="T74" s="208">
        <f>IFERROR(VLOOKUP(C74,TDHDonNCC!Y:AB,3,0),"")</f>
        <v>15</v>
      </c>
      <c r="U74" s="210" t="str">
        <f>IFERROR(VLOOKUP(C74,TDHDonNCC!Y:AB,4,0),"")</f>
        <v>&lt;200trieu</v>
      </c>
    </row>
    <row r="75" spans="1:21" s="95" customFormat="1" ht="15.75">
      <c r="A75" s="201">
        <v>38</v>
      </c>
      <c r="B75" s="202" t="str">
        <f>IFERROR(VLOOKUP(C75,'Mã NCC'!C97:$D$554,2,0),"")</f>
        <v>NBK.633</v>
      </c>
      <c r="C75" s="585" t="s">
        <v>526</v>
      </c>
      <c r="D75" s="210">
        <f>IFERROR(VLOOKUP(C75,TDHDonNCC!$L:$U,2,0),"")</f>
        <v>0</v>
      </c>
      <c r="E75" s="210">
        <f>IFERROR(VLOOKUP(C75,TDHDonNCC!$L:$U,4,0),"")</f>
        <v>0</v>
      </c>
      <c r="F75" s="210">
        <f>IFERROR(VLOOKUP(C75,TDHDonNCC!$L:$U,6,0),"")</f>
        <v>19800000</v>
      </c>
      <c r="G75" s="210">
        <f>IFERROR(VLOOKUP(C75,TDHDonNCC!$L:$U,8,0),"")</f>
        <v>0</v>
      </c>
      <c r="H75" s="200">
        <f>IFERROR(VLOOKUP(C75,TDHDonNCC!$L:$U,10,0),"")</f>
        <v>19800000</v>
      </c>
      <c r="I75" s="200">
        <f t="shared" si="12"/>
        <v>19800000</v>
      </c>
      <c r="J75" s="210">
        <f>+L75+N75+P75+R75</f>
        <v>0</v>
      </c>
      <c r="K75" s="210"/>
      <c r="L75" s="210"/>
      <c r="M75" s="210">
        <f>IFERROR(G75+F75+E75,"")-K75</f>
        <v>19800000</v>
      </c>
      <c r="N75" s="210"/>
      <c r="O75" s="210"/>
      <c r="P75" s="210"/>
      <c r="Q75" s="210">
        <f t="shared" si="15"/>
        <v>0</v>
      </c>
      <c r="R75" s="210"/>
      <c r="S75" s="210" t="s">
        <v>1850</v>
      </c>
      <c r="T75" s="208">
        <f>IFERROR(VLOOKUP(C75,TDHDonNCC!Y:AB,3,0),"")</f>
        <v>30</v>
      </c>
      <c r="U75" s="210" t="str">
        <f>IFERROR(VLOOKUP(C75,TDHDonNCC!Y:AB,4,0),"")</f>
        <v>ngày nhận Hđơn</v>
      </c>
    </row>
    <row r="76" spans="1:21" s="95" customFormat="1" ht="15.75" hidden="1">
      <c r="A76" s="201">
        <v>88</v>
      </c>
      <c r="B76" s="202" t="str">
        <f>IFERROR(VLOOKUP(C76,'Mã NCC'!C99:$D$554,2,0),"")</f>
        <v>NBP.041</v>
      </c>
      <c r="C76" s="585" t="s">
        <v>636</v>
      </c>
      <c r="D76" s="210">
        <f>IFERROR(VLOOKUP(C76,TDHDonNCC!$L:$U,2,0),"")</f>
        <v>0</v>
      </c>
      <c r="E76" s="210">
        <f>IFERROR(VLOOKUP(C76,TDHDonNCC!$L:$U,4,0),"")</f>
        <v>0</v>
      </c>
      <c r="F76" s="210">
        <f>IFERROR(VLOOKUP(C76,TDHDonNCC!$L:$U,6,0),"")</f>
        <v>0</v>
      </c>
      <c r="G76" s="210">
        <f>IFERROR(VLOOKUP(C76,TDHDonNCC!$L:$U,8,0),"")</f>
        <v>0</v>
      </c>
      <c r="H76" s="200">
        <f>IFERROR(VLOOKUP(C76,TDHDonNCC!$L:$U,10,0),"")</f>
        <v>0</v>
      </c>
      <c r="I76" s="200">
        <f t="shared" si="12"/>
        <v>0</v>
      </c>
      <c r="J76" s="210">
        <f t="shared" si="14"/>
        <v>0</v>
      </c>
      <c r="K76" s="210"/>
      <c r="L76" s="210"/>
      <c r="M76" s="210">
        <f t="shared" ref="M76" si="16">IFERROR(G76+F76+E76,"")-K76</f>
        <v>0</v>
      </c>
      <c r="N76" s="210"/>
      <c r="O76" s="210"/>
      <c r="P76" s="210"/>
      <c r="Q76" s="210">
        <f t="shared" si="15"/>
        <v>0</v>
      </c>
      <c r="R76" s="210"/>
      <c r="S76" s="210" t="s">
        <v>1824</v>
      </c>
      <c r="T76" s="208">
        <f>IFERROR(VLOOKUP(C76,TDHDonNCC!Y:AB,3,0),"")</f>
        <v>5</v>
      </c>
      <c r="U76" s="210">
        <f>IFERROR(VLOOKUP(C76,TDHDonNCC!Y:AB,4,0),"")</f>
        <v>0</v>
      </c>
    </row>
    <row r="77" spans="1:21" s="593" customFormat="1" ht="15.75" hidden="1">
      <c r="A77" s="201">
        <v>91</v>
      </c>
      <c r="B77" s="202" t="str">
        <f>IFERROR(VLOOKUP(C77,'Mã NCC'!C104:$D$554,2,0),"")</f>
        <v>NBK.543</v>
      </c>
      <c r="C77" s="585" t="s">
        <v>193</v>
      </c>
      <c r="D77" s="210">
        <f>IFERROR(VLOOKUP(C77,TDHDonNCC!$L:$U,2,0),"")</f>
        <v>0</v>
      </c>
      <c r="E77" s="210">
        <f>IFERROR(VLOOKUP(C77,TDHDonNCC!$L:$U,4,0),"")</f>
        <v>0</v>
      </c>
      <c r="F77" s="210">
        <f>IFERROR(VLOOKUP(C77,TDHDonNCC!$L:$U,6,0),"")</f>
        <v>0</v>
      </c>
      <c r="G77" s="210">
        <f>IFERROR(VLOOKUP(C77,TDHDonNCC!$L:$U,8,0),"")</f>
        <v>0</v>
      </c>
      <c r="H77" s="200">
        <f>IFERROR(VLOOKUP(C77,TDHDonNCC!$L:$U,10,0),"")</f>
        <v>0</v>
      </c>
      <c r="I77" s="200">
        <f t="shared" si="12"/>
        <v>0</v>
      </c>
      <c r="J77" s="210">
        <f t="shared" si="14"/>
        <v>0</v>
      </c>
      <c r="K77" s="210"/>
      <c r="L77" s="210"/>
      <c r="M77" s="210">
        <f>IFERROR(G77+F77+E77,"")-K77</f>
        <v>0</v>
      </c>
      <c r="N77" s="210"/>
      <c r="O77" s="210"/>
      <c r="P77" s="210"/>
      <c r="Q77" s="210">
        <f t="shared" si="15"/>
        <v>0</v>
      </c>
      <c r="R77" s="210"/>
      <c r="S77" s="210"/>
      <c r="T77" s="208" t="str">
        <f>IFERROR(VLOOKUP(C77,TDHDonNCC!Y:AB,3,0),"")</f>
        <v>theo ĐĐH</v>
      </c>
      <c r="U77" s="210">
        <f>IFERROR(VLOOKUP(C77,TDHDonNCC!Y:AB,4,0),"")</f>
        <v>0</v>
      </c>
    </row>
    <row r="78" spans="1:21" s="95" customFormat="1" ht="15.75" hidden="1">
      <c r="A78" s="201">
        <v>34</v>
      </c>
      <c r="B78" s="202" t="str">
        <f>IFERROR(VLOOKUP(C78,'Mã NCC'!C116:$D$554,2,0),"")</f>
        <v>NBS.019</v>
      </c>
      <c r="C78" s="585" t="s">
        <v>981</v>
      </c>
      <c r="D78" s="210">
        <f>IFERROR(VLOOKUP(C78,TDHDonNCC!$L:$U,2,0),"")</f>
        <v>0</v>
      </c>
      <c r="E78" s="210">
        <f>IFERROR(VLOOKUP(C78,TDHDonNCC!$L:$U,4,0),"")</f>
        <v>0</v>
      </c>
      <c r="F78" s="210">
        <f>IFERROR(VLOOKUP(C78,TDHDonNCC!$L:$U,6,0),"")</f>
        <v>0</v>
      </c>
      <c r="G78" s="210">
        <f>IFERROR(VLOOKUP(C78,TDHDonNCC!$L:$U,8,0),"")</f>
        <v>0</v>
      </c>
      <c r="H78" s="200">
        <f>IFERROR(VLOOKUP(C78,TDHDonNCC!$L:$U,10,0),"")</f>
        <v>0</v>
      </c>
      <c r="I78" s="200">
        <f t="shared" si="12"/>
        <v>0</v>
      </c>
      <c r="J78" s="210">
        <f t="shared" si="14"/>
        <v>0</v>
      </c>
      <c r="K78" s="210"/>
      <c r="L78" s="210"/>
      <c r="M78" s="210">
        <f>IFERROR(G78+F78+E78,"")-K78</f>
        <v>0</v>
      </c>
      <c r="N78" s="210"/>
      <c r="O78" s="210"/>
      <c r="P78" s="210"/>
      <c r="Q78" s="210">
        <f t="shared" si="15"/>
        <v>0</v>
      </c>
      <c r="R78" s="210"/>
      <c r="S78" s="210" t="s">
        <v>1823</v>
      </c>
      <c r="T78" s="208" t="str">
        <f>IFERROR(VLOOKUP(C78,TDHDonNCC!Y:AB,3,0),"")</f>
        <v>PSTT</v>
      </c>
      <c r="U78" s="210">
        <f>IFERROR(VLOOKUP(C78,TDHDonNCC!Y:AB,4,0),"")</f>
        <v>0</v>
      </c>
    </row>
    <row r="79" spans="1:21" s="95" customFormat="1" ht="15.75">
      <c r="A79" s="201">
        <v>39</v>
      </c>
      <c r="B79" s="202" t="s">
        <v>582</v>
      </c>
      <c r="C79" s="203" t="s">
        <v>1788</v>
      </c>
      <c r="D79" s="210">
        <f>IFERROR(VLOOKUP(C79,TDHDonNCC!$L:$U,2,0),"")</f>
        <v>0</v>
      </c>
      <c r="E79" s="210">
        <f>IFERROR(VLOOKUP(C79,TDHDonNCC!$L:$U,4,0),"")</f>
        <v>0</v>
      </c>
      <c r="F79" s="210">
        <f>IFERROR(VLOOKUP(C79,TDHDonNCC!$L:$U,6,0),"")</f>
        <v>0</v>
      </c>
      <c r="G79" s="210">
        <f>IFERROR(VLOOKUP(C79,TDHDonNCC!$L:$U,8,0),"")</f>
        <v>2871001553</v>
      </c>
      <c r="H79" s="200">
        <f>IFERROR(VLOOKUP(C79,TDHDonNCC!$L:$U,10,0),"")</f>
        <v>2871001553</v>
      </c>
      <c r="I79" s="200">
        <f>IFERROR(K79+M79+O79+Q79,"")</f>
        <v>2871001553</v>
      </c>
      <c r="J79" s="210">
        <f>+L79+N79+P79+R79</f>
        <v>0</v>
      </c>
      <c r="K79" s="210"/>
      <c r="L79" s="210"/>
      <c r="M79" s="210">
        <f>IFERROR(G79+F79+E79,"")-K79</f>
        <v>2871001553</v>
      </c>
      <c r="N79" s="210"/>
      <c r="O79" s="210"/>
      <c r="P79" s="210"/>
      <c r="Q79" s="210">
        <f>IFERROR(D79+0,"")</f>
        <v>0</v>
      </c>
      <c r="R79" s="210"/>
      <c r="S79" s="210" t="s">
        <v>1839</v>
      </c>
      <c r="T79" s="208" t="str">
        <f>IFERROR(VLOOKUP(C79,TDHDonNCC!Y:AB,3,0),"")</f>
        <v>PSTT</v>
      </c>
      <c r="U79" s="210">
        <f>IFERROR(VLOOKUP(C79,TDHDonNCC!Y:AB,4,0),"")</f>
        <v>0</v>
      </c>
    </row>
    <row r="80" spans="1:21" s="95" customFormat="1" ht="15.75" hidden="1">
      <c r="A80" s="201">
        <v>103</v>
      </c>
      <c r="B80" s="202" t="str">
        <f>IFERROR(VLOOKUP(C80,'Mã NCC'!C120:$D$554,2,0),"")</f>
        <v>NBK.009</v>
      </c>
      <c r="C80" s="203" t="s">
        <v>483</v>
      </c>
      <c r="D80" s="210">
        <f>IFERROR(VLOOKUP(C80,TDHDonNCC!$L:$U,2,0),"")</f>
        <v>0</v>
      </c>
      <c r="E80" s="210">
        <f>IFERROR(VLOOKUP(C80,TDHDonNCC!$L:$U,4,0),"")</f>
        <v>0</v>
      </c>
      <c r="F80" s="210">
        <f>IFERROR(VLOOKUP(C80,TDHDonNCC!$L:$U,6,0),"")</f>
        <v>0</v>
      </c>
      <c r="G80" s="210">
        <f>IFERROR(VLOOKUP(C80,TDHDonNCC!$L:$U,8,0),"")</f>
        <v>0</v>
      </c>
      <c r="H80" s="200">
        <f>IFERROR(VLOOKUP(C80,TDHDonNCC!$L:$U,10,0),"")</f>
        <v>0</v>
      </c>
      <c r="I80" s="200">
        <f t="shared" si="12"/>
        <v>0</v>
      </c>
      <c r="J80" s="210">
        <f t="shared" si="14"/>
        <v>0</v>
      </c>
      <c r="K80" s="210"/>
      <c r="L80" s="210"/>
      <c r="M80" s="210">
        <f t="shared" ref="M80:M82" si="17">IFERROR(G80+F80+E80,"")</f>
        <v>0</v>
      </c>
      <c r="N80" s="210"/>
      <c r="O80" s="210"/>
      <c r="P80" s="210"/>
      <c r="Q80" s="210">
        <f t="shared" si="15"/>
        <v>0</v>
      </c>
      <c r="R80" s="210"/>
      <c r="S80" s="210" t="s">
        <v>1821</v>
      </c>
      <c r="T80" s="208">
        <f>IFERROR(VLOOKUP(C80,TDHDonNCC!Y:AB,3,0),"")</f>
        <v>10</v>
      </c>
      <c r="U80" s="210">
        <f>IFERROR(VLOOKUP(C80,TDHDonNCC!Y:AB,4,0),"")</f>
        <v>0</v>
      </c>
    </row>
    <row r="81" spans="1:21" s="95" customFormat="1" ht="15.75">
      <c r="A81" s="201">
        <v>40</v>
      </c>
      <c r="B81" s="202" t="str">
        <f>IFERROR(VLOOKUP(C81,'Mã NCC'!C121:$D$554,2,0),"")</f>
        <v>NBK.433</v>
      </c>
      <c r="C81" s="203" t="s">
        <v>541</v>
      </c>
      <c r="D81" s="210">
        <f>IFERROR(VLOOKUP(C81,TDHDonNCC!$L:$U,2,0),"")</f>
        <v>0</v>
      </c>
      <c r="E81" s="210">
        <f>IFERROR(VLOOKUP(C81,TDHDonNCC!$L:$U,4,0),"")</f>
        <v>0</v>
      </c>
      <c r="F81" s="210">
        <f>IFERROR(VLOOKUP(C81,TDHDonNCC!$L:$U,6,0),"")</f>
        <v>0</v>
      </c>
      <c r="G81" s="210">
        <f>IFERROR(VLOOKUP(C81,TDHDonNCC!$L:$U,8,0),"")</f>
        <v>83116000</v>
      </c>
      <c r="H81" s="200">
        <f>IFERROR(VLOOKUP(C81,TDHDonNCC!$L:$U,10,0),"")</f>
        <v>83116000</v>
      </c>
      <c r="I81" s="200">
        <f t="shared" si="12"/>
        <v>83116000</v>
      </c>
      <c r="J81" s="210">
        <f t="shared" si="14"/>
        <v>0</v>
      </c>
      <c r="K81" s="210"/>
      <c r="L81" s="210"/>
      <c r="M81" s="210">
        <f>IFERROR(G81+F81+E81,"")-K81</f>
        <v>83116000</v>
      </c>
      <c r="N81" s="210"/>
      <c r="O81" s="210"/>
      <c r="P81" s="210"/>
      <c r="Q81" s="210">
        <f t="shared" si="15"/>
        <v>0</v>
      </c>
      <c r="R81" s="210"/>
      <c r="S81" s="210" t="s">
        <v>1849</v>
      </c>
      <c r="T81" s="208">
        <f>IFERROR(VLOOKUP(C81,TDHDonNCC!Y:AB,3,0),"")</f>
        <v>30</v>
      </c>
      <c r="U81" s="210">
        <f>IFERROR(VLOOKUP(C81,TDHDonNCC!Y:AB,4,0),"")</f>
        <v>0</v>
      </c>
    </row>
    <row r="82" spans="1:21" s="95" customFormat="1" ht="15.75" hidden="1">
      <c r="A82" s="201">
        <v>108</v>
      </c>
      <c r="B82" s="202" t="str">
        <f>IFERROR(VLOOKUP(C82,'Mã NCC'!C125:$D$554,2,0),"")</f>
        <v>NBP.003</v>
      </c>
      <c r="C82" s="203" t="s">
        <v>591</v>
      </c>
      <c r="D82" s="210">
        <f>IFERROR(VLOOKUP(C82,TDHDonNCC!$L:$U,2,0),"")</f>
        <v>0</v>
      </c>
      <c r="E82" s="210">
        <f>IFERROR(VLOOKUP(C82,TDHDonNCC!$L:$U,4,0),"")</f>
        <v>0</v>
      </c>
      <c r="F82" s="210">
        <f>IFERROR(VLOOKUP(C82,TDHDonNCC!$L:$U,6,0),"")</f>
        <v>0</v>
      </c>
      <c r="G82" s="210">
        <f>IFERROR(VLOOKUP(C82,TDHDonNCC!$L:$U,8,0),"")</f>
        <v>0</v>
      </c>
      <c r="H82" s="200">
        <f>IFERROR(VLOOKUP(C82,TDHDonNCC!$L:$U,10,0),"")</f>
        <v>0</v>
      </c>
      <c r="I82" s="200">
        <f t="shared" si="12"/>
        <v>0</v>
      </c>
      <c r="J82" s="210">
        <f t="shared" ref="J82:J83" si="18">+L82+N82+P82+R82</f>
        <v>0</v>
      </c>
      <c r="K82" s="210"/>
      <c r="L82" s="210"/>
      <c r="M82" s="210">
        <f t="shared" si="17"/>
        <v>0</v>
      </c>
      <c r="N82" s="210"/>
      <c r="O82" s="210"/>
      <c r="P82" s="210"/>
      <c r="Q82" s="210">
        <f t="shared" si="15"/>
        <v>0</v>
      </c>
      <c r="R82" s="210"/>
      <c r="S82" s="210" t="s">
        <v>1813</v>
      </c>
      <c r="T82" s="208">
        <f>IFERROR(VLOOKUP(C82,TDHDonNCC!Y:AB,3,0),"")</f>
        <v>30</v>
      </c>
      <c r="U82" s="210">
        <f>IFERROR(VLOOKUP(C82,TDHDonNCC!Y:AB,4,0),"")</f>
        <v>0</v>
      </c>
    </row>
    <row r="83" spans="1:21" s="95" customFormat="1" ht="15.75" hidden="1">
      <c r="A83" s="201">
        <v>112</v>
      </c>
      <c r="B83" s="202" t="str">
        <f>IFERROR(VLOOKUP(C83,'Mã NCC'!C129:$D$554,2,0),"")</f>
        <v>NBK.353</v>
      </c>
      <c r="C83" s="203" t="s">
        <v>535</v>
      </c>
      <c r="D83" s="210">
        <f>IFERROR(VLOOKUP(C83,TDHDonNCC!$L:$U,2,0),"")</f>
        <v>0</v>
      </c>
      <c r="E83" s="210">
        <f>IFERROR(VLOOKUP(C83,TDHDonNCC!$L:$U,4,0),"")</f>
        <v>0</v>
      </c>
      <c r="F83" s="210">
        <f>IFERROR(VLOOKUP(C83,TDHDonNCC!$L:$U,6,0),"")</f>
        <v>0</v>
      </c>
      <c r="G83" s="210">
        <f>IFERROR(VLOOKUP(C83,TDHDonNCC!$L:$U,8,0),"")</f>
        <v>0</v>
      </c>
      <c r="H83" s="200">
        <f>IFERROR(VLOOKUP(C83,TDHDonNCC!$L:$U,10,0),"")</f>
        <v>0</v>
      </c>
      <c r="I83" s="200">
        <f t="shared" si="12"/>
        <v>0</v>
      </c>
      <c r="J83" s="210">
        <f t="shared" si="18"/>
        <v>0</v>
      </c>
      <c r="K83" s="210"/>
      <c r="L83" s="210"/>
      <c r="M83" s="210">
        <f>IFERROR(G83+F83+E83,"")-K83</f>
        <v>0</v>
      </c>
      <c r="N83" s="210"/>
      <c r="O83" s="210"/>
      <c r="P83" s="210"/>
      <c r="Q83" s="210">
        <f t="shared" si="15"/>
        <v>0</v>
      </c>
      <c r="R83" s="210"/>
      <c r="S83" s="210"/>
      <c r="T83" s="208">
        <f>IFERROR(VLOOKUP(C83,TDHDonNCC!Y:AB,3,0),"")</f>
        <v>30</v>
      </c>
      <c r="U83" s="210">
        <f>IFERROR(VLOOKUP(C83,TDHDonNCC!Y:AB,4,0),"")</f>
        <v>0</v>
      </c>
    </row>
    <row r="84" spans="1:21" s="95" customFormat="1" ht="15.75" hidden="1">
      <c r="A84" s="201">
        <v>114</v>
      </c>
      <c r="B84" s="202" t="str">
        <f>IFERROR(VLOOKUP(C84,'Mã NCC'!C132:$D$554,2,0),"")</f>
        <v>NBD.060</v>
      </c>
      <c r="C84" s="203" t="s">
        <v>335</v>
      </c>
      <c r="D84" s="210">
        <f>IFERROR(VLOOKUP(C84,TDHDonNCC!$L:$U,2,0),"")</f>
        <v>0</v>
      </c>
      <c r="E84" s="210">
        <f>IFERROR(VLOOKUP(C84,TDHDonNCC!$L:$U,4,0),"")</f>
        <v>0</v>
      </c>
      <c r="F84" s="210">
        <f>IFERROR(VLOOKUP(C84,TDHDonNCC!$L:$U,6,0),"")</f>
        <v>0</v>
      </c>
      <c r="G84" s="210">
        <f>IFERROR(VLOOKUP(C84,TDHDonNCC!$L:$U,8,0),"")</f>
        <v>0</v>
      </c>
      <c r="H84" s="200">
        <f>IFERROR(VLOOKUP(C84,TDHDonNCC!$L:$U,10,0),"")</f>
        <v>0</v>
      </c>
      <c r="I84" s="200">
        <f t="shared" si="12"/>
        <v>0</v>
      </c>
      <c r="J84" s="210">
        <f t="shared" ref="J84:J86" si="19">+L84+N84+P84+R84</f>
        <v>0</v>
      </c>
      <c r="K84" s="210"/>
      <c r="L84" s="210"/>
      <c r="M84" s="210">
        <f t="shared" ref="M84" si="20">IFERROR(G84+F84+E84,"")-K84</f>
        <v>0</v>
      </c>
      <c r="N84" s="210"/>
      <c r="O84" s="210"/>
      <c r="P84" s="210"/>
      <c r="Q84" s="210">
        <f t="shared" si="15"/>
        <v>0</v>
      </c>
      <c r="R84" s="210"/>
      <c r="S84" s="210" t="s">
        <v>1822</v>
      </c>
      <c r="T84" s="208">
        <f>IFERROR(VLOOKUP(C84,TDHDonNCC!Y:AB,3,0),"")</f>
        <v>0</v>
      </c>
      <c r="U84" s="210">
        <f>IFERROR(VLOOKUP(C84,TDHDonNCC!Y:AB,4,0),"")</f>
        <v>0</v>
      </c>
    </row>
    <row r="85" spans="1:21" s="95" customFormat="1" ht="15.75">
      <c r="A85" s="201">
        <v>41</v>
      </c>
      <c r="B85" s="202" t="str">
        <f>IFERROR(VLOOKUP(C85,'Mã NCC'!C130:$D$554,2,0),"")</f>
        <v>NBC.017</v>
      </c>
      <c r="C85" s="619" t="s">
        <v>177</v>
      </c>
      <c r="D85" s="210">
        <f>IFERROR(VLOOKUP(C85,TDHDonNCC!$L:$U,2,0),"")</f>
        <v>0</v>
      </c>
      <c r="E85" s="210">
        <f>IFERROR(VLOOKUP(C85,TDHDonNCC!$L:$U,4,0),"")</f>
        <v>0</v>
      </c>
      <c r="F85" s="210">
        <f>IFERROR(VLOOKUP(C85,TDHDonNCC!$L:$U,6,0),"")</f>
        <v>47729880</v>
      </c>
      <c r="G85" s="210">
        <f>IFERROR(VLOOKUP(C85,TDHDonNCC!$L:$U,8,0),"")</f>
        <v>0</v>
      </c>
      <c r="H85" s="200">
        <f>IFERROR(VLOOKUP(C85,TDHDonNCC!$L:$U,10,0),"")</f>
        <v>47729880</v>
      </c>
      <c r="I85" s="200">
        <f t="shared" ref="I85:I108" si="21">IFERROR(K85+M85+O85+Q85,"")</f>
        <v>47729880</v>
      </c>
      <c r="J85" s="210">
        <f t="shared" si="19"/>
        <v>0</v>
      </c>
      <c r="K85" s="210"/>
      <c r="L85" s="210"/>
      <c r="M85" s="210">
        <f t="shared" ref="M85:M95" si="22">IFERROR(G85+F85+E85,"")-K85</f>
        <v>47729880</v>
      </c>
      <c r="N85" s="210"/>
      <c r="O85" s="210"/>
      <c r="P85" s="210"/>
      <c r="Q85" s="210">
        <f t="shared" ref="Q85:Q108" si="23">IFERROR(D85+0,"")</f>
        <v>0</v>
      </c>
      <c r="R85" s="210"/>
      <c r="S85" s="210" t="s">
        <v>1853</v>
      </c>
      <c r="T85" s="208">
        <f>IFERROR(VLOOKUP(C85,TDHDonNCC!Y:AB,3,0),"")</f>
        <v>30</v>
      </c>
      <c r="U85" s="210" t="str">
        <f>IFERROR(VLOOKUP(C85,TDHDonNCC!Y:AB,4,0),"")</f>
        <v>Ngày trên Hđơn</v>
      </c>
    </row>
    <row r="86" spans="1:21" s="95" customFormat="1" ht="15.75">
      <c r="A86" s="201">
        <v>42</v>
      </c>
      <c r="B86" s="202" t="str">
        <f>IFERROR(VLOOKUP(C86,'Mã NCC'!C131:$D$554,2,0),"")</f>
        <v>NBK.241</v>
      </c>
      <c r="C86" s="203" t="s">
        <v>982</v>
      </c>
      <c r="D86" s="210">
        <f>IFERROR(VLOOKUP(C86,TDHDonNCC!$L:$U,2,0),"")</f>
        <v>0</v>
      </c>
      <c r="E86" s="210">
        <f>IFERROR(VLOOKUP(C86,TDHDonNCC!$L:$U,4,0),"")</f>
        <v>0</v>
      </c>
      <c r="F86" s="210">
        <f>IFERROR(VLOOKUP(C86,TDHDonNCC!$L:$U,6,0),"")</f>
        <v>0</v>
      </c>
      <c r="G86" s="210">
        <f>IFERROR(VLOOKUP(C86,TDHDonNCC!$L:$U,8,0),"")</f>
        <v>33150000</v>
      </c>
      <c r="H86" s="200">
        <f>IFERROR(VLOOKUP(C86,TDHDonNCC!$L:$U,10,0),"")</f>
        <v>33150000</v>
      </c>
      <c r="I86" s="200">
        <f t="shared" si="21"/>
        <v>33150000</v>
      </c>
      <c r="J86" s="210">
        <f t="shared" si="19"/>
        <v>0</v>
      </c>
      <c r="K86" s="210"/>
      <c r="L86" s="210"/>
      <c r="M86" s="210">
        <f t="shared" si="22"/>
        <v>33150000</v>
      </c>
      <c r="N86" s="210"/>
      <c r="O86" s="210"/>
      <c r="P86" s="210"/>
      <c r="Q86" s="210">
        <f t="shared" si="23"/>
        <v>0</v>
      </c>
      <c r="R86" s="210"/>
      <c r="S86" s="210" t="s">
        <v>1838</v>
      </c>
      <c r="T86" s="208">
        <f>IFERROR(VLOOKUP(C86,TDHDonNCC!Y:AB,3,0),"")</f>
        <v>30</v>
      </c>
      <c r="U86" s="210">
        <f>IFERROR(VLOOKUP(C86,TDHDonNCC!Y:AB,4,0),"")</f>
        <v>0</v>
      </c>
    </row>
    <row r="87" spans="1:21" s="95" customFormat="1" ht="15.75">
      <c r="A87" s="201">
        <v>43</v>
      </c>
      <c r="B87" s="202" t="str">
        <f>IFERROR(VLOOKUP(C87,'Mã NCC'!C132:$D$554,2,0),"")</f>
        <v>NBK.289</v>
      </c>
      <c r="C87" s="585" t="s">
        <v>520</v>
      </c>
      <c r="D87" s="210">
        <f>IFERROR(VLOOKUP(C87,TDHDonNCC!$L:$U,2,0),"")</f>
        <v>0</v>
      </c>
      <c r="E87" s="210">
        <f>IFERROR(VLOOKUP(C87,TDHDonNCC!$L:$U,4,0),"")</f>
        <v>0</v>
      </c>
      <c r="F87" s="210">
        <f>IFERROR(VLOOKUP(C87,TDHDonNCC!$L:$U,6,0),"")</f>
        <v>0</v>
      </c>
      <c r="G87" s="210">
        <f>IFERROR(VLOOKUP(C87,TDHDonNCC!$L:$U,8,0),"")</f>
        <v>53341200</v>
      </c>
      <c r="H87" s="200">
        <f>IFERROR(VLOOKUP(C87,TDHDonNCC!$L:$U,10,0),"")</f>
        <v>53341200</v>
      </c>
      <c r="I87" s="200">
        <f t="shared" si="21"/>
        <v>53341200</v>
      </c>
      <c r="J87" s="210">
        <f t="shared" ref="J87:J96" si="24">+L87+N87+P87+R87</f>
        <v>0</v>
      </c>
      <c r="K87" s="210"/>
      <c r="L87" s="210"/>
      <c r="M87" s="210">
        <f t="shared" si="22"/>
        <v>53341200</v>
      </c>
      <c r="N87" s="210"/>
      <c r="O87" s="210"/>
      <c r="P87" s="210"/>
      <c r="Q87" s="210">
        <f t="shared" si="23"/>
        <v>0</v>
      </c>
      <c r="R87" s="210"/>
      <c r="S87" s="210" t="s">
        <v>1859</v>
      </c>
      <c r="T87" s="208">
        <f>IFERROR(VLOOKUP(C87,TDHDonNCC!Y:AB,3,0),"")</f>
        <v>10</v>
      </c>
      <c r="U87" s="210">
        <f>IFERROR(VLOOKUP(C87,TDHDonNCC!Y:AB,4,0),"")</f>
        <v>0</v>
      </c>
    </row>
    <row r="88" spans="1:21" s="95" customFormat="1" ht="15.75">
      <c r="A88" s="201">
        <v>122</v>
      </c>
      <c r="B88" s="202" t="str">
        <f>IFERROR(VLOOKUP(C88,'Mã NCC'!C135:$D$554,2,0),"")</f>
        <v>NBP.067</v>
      </c>
      <c r="C88" s="203" t="s">
        <v>1790</v>
      </c>
      <c r="D88" s="210">
        <f>IFERROR(VLOOKUP(C88,TDHDonNCC!$L:$U,2,0),"")</f>
        <v>0</v>
      </c>
      <c r="E88" s="210">
        <f>IFERROR(VLOOKUP(C88,TDHDonNCC!$L:$U,4,0),"")</f>
        <v>0</v>
      </c>
      <c r="F88" s="210">
        <f>IFERROR(VLOOKUP(C88,TDHDonNCC!$L:$U,6,0),"")</f>
        <v>0</v>
      </c>
      <c r="G88" s="210">
        <f>IFERROR(VLOOKUP(C88,TDHDonNCC!$L:$U,8,0),"")</f>
        <v>0</v>
      </c>
      <c r="H88" s="200">
        <f>IFERROR(VLOOKUP(C88,TDHDonNCC!$L:$U,10,0),"")</f>
        <v>0</v>
      </c>
      <c r="I88" s="200">
        <f t="shared" si="21"/>
        <v>0</v>
      </c>
      <c r="J88" s="210">
        <f t="shared" si="24"/>
        <v>0</v>
      </c>
      <c r="K88" s="210"/>
      <c r="L88" s="210"/>
      <c r="M88" s="210">
        <f t="shared" si="22"/>
        <v>0</v>
      </c>
      <c r="N88" s="210"/>
      <c r="O88" s="210"/>
      <c r="P88" s="210"/>
      <c r="Q88" s="210">
        <f t="shared" si="23"/>
        <v>0</v>
      </c>
      <c r="R88" s="210"/>
      <c r="S88" s="210" t="s">
        <v>1810</v>
      </c>
      <c r="T88" s="208">
        <f>IFERROR(VLOOKUP(C88,TDHDonNCC!Y:AB,3,0),"")</f>
        <v>0</v>
      </c>
      <c r="U88" s="210">
        <f>IFERROR(VLOOKUP(C88,TDHDonNCC!Y:AB,4,0),"")</f>
        <v>0</v>
      </c>
    </row>
    <row r="89" spans="1:21" s="95" customFormat="1" ht="15.75">
      <c r="A89" s="201">
        <v>123</v>
      </c>
      <c r="B89" s="202" t="str">
        <f>IFERROR(VLOOKUP(C89,'Mã NCC'!C136:$D$554,2,0),"")</f>
        <v>NBD.130</v>
      </c>
      <c r="C89" s="203" t="s">
        <v>395</v>
      </c>
      <c r="D89" s="210">
        <f>IFERROR(VLOOKUP(C89,TDHDonNCC!$L:$U,2,0),"")</f>
        <v>0</v>
      </c>
      <c r="E89" s="210">
        <f>IFERROR(VLOOKUP(C89,TDHDonNCC!$L:$U,4,0),"")</f>
        <v>0</v>
      </c>
      <c r="F89" s="210">
        <f>IFERROR(VLOOKUP(C89,TDHDonNCC!$L:$U,6,0),"")</f>
        <v>0</v>
      </c>
      <c r="G89" s="210">
        <f>IFERROR(VLOOKUP(C89,TDHDonNCC!$L:$U,8,0),"")</f>
        <v>0</v>
      </c>
      <c r="H89" s="200">
        <f>IFERROR(VLOOKUP(C89,TDHDonNCC!$L:$U,10,0),"")</f>
        <v>0</v>
      </c>
      <c r="I89" s="200">
        <f t="shared" si="21"/>
        <v>0</v>
      </c>
      <c r="J89" s="210">
        <f t="shared" si="24"/>
        <v>0</v>
      </c>
      <c r="K89" s="210"/>
      <c r="L89" s="210"/>
      <c r="M89" s="210">
        <f t="shared" si="22"/>
        <v>0</v>
      </c>
      <c r="N89" s="210"/>
      <c r="O89" s="210"/>
      <c r="P89" s="210"/>
      <c r="Q89" s="210">
        <f t="shared" si="23"/>
        <v>0</v>
      </c>
      <c r="R89" s="210"/>
      <c r="S89" s="210"/>
      <c r="T89" s="208">
        <f>IFERROR(VLOOKUP(C89,TDHDonNCC!Y:AB,3,0),"")</f>
        <v>0</v>
      </c>
      <c r="U89" s="210"/>
    </row>
    <row r="90" spans="1:21" s="95" customFormat="1" ht="15.75">
      <c r="A90" s="201">
        <v>124</v>
      </c>
      <c r="B90" s="202" t="str">
        <f>IFERROR(VLOOKUP(C90,'Mã NCC'!C137:$D$554,2,0),"")</f>
        <v>NBD.002</v>
      </c>
      <c r="C90" s="203" t="s">
        <v>273</v>
      </c>
      <c r="D90" s="210">
        <f>IFERROR(VLOOKUP(C90,TDHDonNCC!$L:$U,2,0),"")</f>
        <v>0</v>
      </c>
      <c r="E90" s="210">
        <f>IFERROR(VLOOKUP(C90,TDHDonNCC!$L:$U,4,0),"")</f>
        <v>0</v>
      </c>
      <c r="F90" s="210">
        <f>IFERROR(VLOOKUP(C90,TDHDonNCC!$L:$U,6,0),"")</f>
        <v>0</v>
      </c>
      <c r="G90" s="210">
        <f>IFERROR(VLOOKUP(C90,TDHDonNCC!$L:$U,8,0),"")</f>
        <v>0</v>
      </c>
      <c r="H90" s="200">
        <f>IFERROR(VLOOKUP(C90,TDHDonNCC!$L:$U,10,0),"")</f>
        <v>0</v>
      </c>
      <c r="I90" s="200">
        <f t="shared" si="21"/>
        <v>0</v>
      </c>
      <c r="J90" s="210">
        <f t="shared" si="24"/>
        <v>0</v>
      </c>
      <c r="K90" s="210"/>
      <c r="L90" s="210"/>
      <c r="M90" s="210">
        <f t="shared" si="22"/>
        <v>0</v>
      </c>
      <c r="N90" s="210"/>
      <c r="O90" s="210"/>
      <c r="P90" s="210"/>
      <c r="Q90" s="210">
        <f t="shared" si="23"/>
        <v>0</v>
      </c>
      <c r="R90" s="210"/>
      <c r="S90" s="210"/>
      <c r="T90" s="208">
        <f>IFERROR(VLOOKUP(C90,TDHDonNCC!Y:AB,3,0),"")</f>
        <v>0</v>
      </c>
      <c r="U90" s="210"/>
    </row>
    <row r="91" spans="1:21" s="95" customFormat="1" ht="15.75">
      <c r="A91" s="201">
        <v>125</v>
      </c>
      <c r="B91" s="202" t="str">
        <f>IFERROR(VLOOKUP(C91,'Mã NCC'!C138:$D$554,2,0),"")</f>
        <v>NBD.224</v>
      </c>
      <c r="C91" s="203" t="s">
        <v>800</v>
      </c>
      <c r="D91" s="210">
        <f>IFERROR(VLOOKUP(C91,TDHDonNCC!$L:$U,2,0),"")</f>
        <v>0</v>
      </c>
      <c r="E91" s="210">
        <f>IFERROR(VLOOKUP(C91,TDHDonNCC!$L:$U,4,0),"")</f>
        <v>0</v>
      </c>
      <c r="F91" s="210">
        <f>IFERROR(VLOOKUP(C91,TDHDonNCC!$L:$U,6,0),"")</f>
        <v>0</v>
      </c>
      <c r="G91" s="210">
        <f>IFERROR(VLOOKUP(C91,TDHDonNCC!$L:$U,8,0),"")</f>
        <v>0</v>
      </c>
      <c r="H91" s="200">
        <f>IFERROR(VLOOKUP(C91,TDHDonNCC!$L:$U,10,0),"")</f>
        <v>0</v>
      </c>
      <c r="I91" s="200">
        <f t="shared" si="21"/>
        <v>0</v>
      </c>
      <c r="J91" s="210">
        <f t="shared" si="24"/>
        <v>0</v>
      </c>
      <c r="K91" s="210"/>
      <c r="L91" s="210"/>
      <c r="M91" s="210">
        <f t="shared" si="22"/>
        <v>0</v>
      </c>
      <c r="N91" s="210"/>
      <c r="O91" s="210"/>
      <c r="P91" s="210"/>
      <c r="Q91" s="210">
        <f t="shared" si="23"/>
        <v>0</v>
      </c>
      <c r="R91" s="210"/>
      <c r="S91" s="210"/>
      <c r="T91" s="208">
        <f>IFERROR(VLOOKUP(C91,TDHDonNCC!Y:AB,3,0),"")</f>
        <v>0</v>
      </c>
      <c r="U91" s="210"/>
    </row>
    <row r="92" spans="1:21" s="95" customFormat="1" ht="15.75">
      <c r="A92" s="201">
        <v>126</v>
      </c>
      <c r="B92" s="202" t="str">
        <f>IFERROR(VLOOKUP(C92,'Mã NCC'!C139:$D$554,2,0),"")</f>
        <v>NBD.030</v>
      </c>
      <c r="C92" s="203" t="s">
        <v>306</v>
      </c>
      <c r="D92" s="210">
        <f>IFERROR(VLOOKUP(C92,TDHDonNCC!$L:$U,2,0),"")</f>
        <v>0</v>
      </c>
      <c r="E92" s="210">
        <f>IFERROR(VLOOKUP(C92,TDHDonNCC!$L:$U,4,0),"")</f>
        <v>0</v>
      </c>
      <c r="F92" s="210">
        <f>IFERROR(VLOOKUP(C92,TDHDonNCC!$L:$U,6,0),"")</f>
        <v>0</v>
      </c>
      <c r="G92" s="210">
        <f>IFERROR(VLOOKUP(C92,TDHDonNCC!$L:$U,8,0),"")</f>
        <v>0</v>
      </c>
      <c r="H92" s="200">
        <f>IFERROR(VLOOKUP(C92,TDHDonNCC!$L:$U,10,0),"")</f>
        <v>0</v>
      </c>
      <c r="I92" s="200">
        <f t="shared" si="21"/>
        <v>0</v>
      </c>
      <c r="J92" s="210">
        <f t="shared" si="24"/>
        <v>0</v>
      </c>
      <c r="K92" s="210"/>
      <c r="L92" s="210"/>
      <c r="M92" s="210">
        <f t="shared" si="22"/>
        <v>0</v>
      </c>
      <c r="N92" s="210"/>
      <c r="O92" s="210"/>
      <c r="P92" s="210"/>
      <c r="Q92" s="210">
        <f t="shared" si="23"/>
        <v>0</v>
      </c>
      <c r="R92" s="210"/>
      <c r="S92" s="210"/>
      <c r="T92" s="208">
        <f>IFERROR(VLOOKUP(C92,TDHDonNCC!Y:AB,3,0),"")</f>
        <v>0</v>
      </c>
      <c r="U92" s="210">
        <f>IFERROR(VLOOKUP(C92,TDHDonNCC!Y:AB,4,0),"")</f>
        <v>0</v>
      </c>
    </row>
    <row r="93" spans="1:21" s="95" customFormat="1" ht="15.75">
      <c r="A93" s="201">
        <v>36</v>
      </c>
      <c r="B93" s="202" t="str">
        <f>IFERROR(VLOOKUP(C93,'Mã NCC'!C10:$D$554,2,0),"")</f>
        <v>NBD.043</v>
      </c>
      <c r="C93" s="203" t="s">
        <v>313</v>
      </c>
      <c r="D93" s="210">
        <f>IFERROR(VLOOKUP(C93,TDHDonNCC!$L:$U,2,0),"")</f>
        <v>0</v>
      </c>
      <c r="E93" s="210">
        <f>IFERROR(VLOOKUP(C93,TDHDonNCC!$L:$U,4,0),"")</f>
        <v>0</v>
      </c>
      <c r="F93" s="210">
        <f>IFERROR(VLOOKUP(C93,TDHDonNCC!$L:$U,6,0),"")</f>
        <v>0</v>
      </c>
      <c r="G93" s="210">
        <f>IFERROR(VLOOKUP(C93,TDHDonNCC!$L:$U,8,0),"")</f>
        <v>0</v>
      </c>
      <c r="H93" s="200">
        <f>IFERROR(VLOOKUP(C93,TDHDonNCC!$L:$U,10,0),"")</f>
        <v>0</v>
      </c>
      <c r="I93" s="200">
        <f t="shared" si="21"/>
        <v>0</v>
      </c>
      <c r="J93" s="210">
        <f t="shared" si="24"/>
        <v>0</v>
      </c>
      <c r="K93" s="210"/>
      <c r="L93" s="210"/>
      <c r="M93" s="210">
        <f t="shared" si="22"/>
        <v>0</v>
      </c>
      <c r="N93" s="210"/>
      <c r="O93" s="210"/>
      <c r="P93" s="210"/>
      <c r="Q93" s="210">
        <f t="shared" si="23"/>
        <v>0</v>
      </c>
      <c r="R93" s="210"/>
      <c r="S93" s="210" t="s">
        <v>1826</v>
      </c>
      <c r="T93" s="208" t="str">
        <f>IFERROR(VLOOKUP(C93,TDHDonNCC!Y:AB,3,0),"")</f>
        <v>PSTT</v>
      </c>
      <c r="U93" s="210"/>
    </row>
    <row r="94" spans="1:21" s="95" customFormat="1" ht="15.75">
      <c r="A94" s="201">
        <v>128</v>
      </c>
      <c r="B94" s="202" t="str">
        <f>IFERROR(VLOOKUP(C94,'Mã NCC'!C141:$D$554,2,0),"")</f>
        <v>NBP.068</v>
      </c>
      <c r="C94" s="203" t="s">
        <v>1794</v>
      </c>
      <c r="D94" s="210">
        <f>IFERROR(VLOOKUP(C94,TDHDonNCC!$L:$U,2,0),"")</f>
        <v>0</v>
      </c>
      <c r="E94" s="210">
        <f>IFERROR(VLOOKUP(C94,TDHDonNCC!$L:$U,4,0),"")</f>
        <v>0</v>
      </c>
      <c r="F94" s="210">
        <f>IFERROR(VLOOKUP(C94,TDHDonNCC!$L:$U,6,0),"")</f>
        <v>0</v>
      </c>
      <c r="G94" s="210">
        <f>IFERROR(VLOOKUP(C94,TDHDonNCC!$L:$U,8,0),"")</f>
        <v>0</v>
      </c>
      <c r="H94" s="200">
        <f>IFERROR(VLOOKUP(C94,TDHDonNCC!$L:$U,10,0),"")</f>
        <v>0</v>
      </c>
      <c r="I94" s="200">
        <f t="shared" si="21"/>
        <v>0</v>
      </c>
      <c r="J94" s="210">
        <f t="shared" si="24"/>
        <v>0</v>
      </c>
      <c r="K94" s="210"/>
      <c r="L94" s="210"/>
      <c r="M94" s="210">
        <f t="shared" si="22"/>
        <v>0</v>
      </c>
      <c r="N94" s="210"/>
      <c r="O94" s="210"/>
      <c r="P94" s="210"/>
      <c r="Q94" s="210">
        <f t="shared" si="23"/>
        <v>0</v>
      </c>
      <c r="R94" s="210"/>
      <c r="S94" s="210"/>
      <c r="T94" s="208">
        <f>IFERROR(VLOOKUP(C94,TDHDonNCC!Y:AB,3,0),"")</f>
        <v>0</v>
      </c>
      <c r="U94" s="210"/>
    </row>
    <row r="95" spans="1:21" s="95" customFormat="1" ht="15.75">
      <c r="A95" s="201">
        <v>129</v>
      </c>
      <c r="B95" s="202" t="str">
        <f>IFERROR(VLOOKUP(C95,'Mã NCC'!C10:$D$554,2,0),"")</f>
        <v>NBD.254</v>
      </c>
      <c r="C95" s="203" t="s">
        <v>1796</v>
      </c>
      <c r="D95" s="210">
        <f>IFERROR(VLOOKUP(C95,TDHDonNCC!$L:$U,2,0),"")</f>
        <v>0</v>
      </c>
      <c r="E95" s="210">
        <f>IFERROR(VLOOKUP(C95,TDHDonNCC!$L:$U,4,0),"")</f>
        <v>0</v>
      </c>
      <c r="F95" s="210">
        <f>IFERROR(VLOOKUP(C95,TDHDonNCC!$L:$U,6,0),"")</f>
        <v>0</v>
      </c>
      <c r="G95" s="210">
        <f>IFERROR(VLOOKUP(C95,TDHDonNCC!$L:$U,8,0),"")</f>
        <v>0</v>
      </c>
      <c r="H95" s="200">
        <f>IFERROR(VLOOKUP(C95,TDHDonNCC!$L:$U,10,0),"")</f>
        <v>0</v>
      </c>
      <c r="I95" s="200">
        <f t="shared" si="21"/>
        <v>0</v>
      </c>
      <c r="J95" s="210">
        <f t="shared" si="24"/>
        <v>0</v>
      </c>
      <c r="K95" s="210"/>
      <c r="L95" s="210"/>
      <c r="M95" s="210">
        <f t="shared" si="22"/>
        <v>0</v>
      </c>
      <c r="N95" s="210"/>
      <c r="O95" s="210"/>
      <c r="P95" s="210"/>
      <c r="Q95" s="210">
        <f t="shared" si="23"/>
        <v>0</v>
      </c>
      <c r="R95" s="210"/>
      <c r="S95" s="210"/>
      <c r="T95" s="208">
        <f>IFERROR(VLOOKUP(C95,TDHDonNCC!Y:AB,3,0),"")</f>
        <v>0</v>
      </c>
      <c r="U95" s="210"/>
    </row>
    <row r="96" spans="1:21" s="95" customFormat="1" ht="15.75">
      <c r="A96" s="201">
        <v>37</v>
      </c>
      <c r="B96" s="202" t="str">
        <f>IFERROR(VLOOKUP(C96,'Mã NCC'!C11:$D$554,2,0),"")</f>
        <v>NBP.038</v>
      </c>
      <c r="C96" s="203" t="s">
        <v>960</v>
      </c>
      <c r="D96" s="210">
        <f>IFERROR(VLOOKUP(C96,TDHDonNCC!$L:$U,2,0),"")</f>
        <v>0</v>
      </c>
      <c r="E96" s="210">
        <f>IFERROR(VLOOKUP(C96,TDHDonNCC!$L:$U,4,0),"")</f>
        <v>0</v>
      </c>
      <c r="F96" s="210">
        <f>IFERROR(VLOOKUP(C96,TDHDonNCC!$L:$U,6,0),"")</f>
        <v>0</v>
      </c>
      <c r="G96" s="210">
        <f>IFERROR(VLOOKUP(C96,TDHDonNCC!$L:$U,8,0),"")</f>
        <v>0</v>
      </c>
      <c r="H96" s="200">
        <f>IFERROR(VLOOKUP(C96,TDHDonNCC!$L:$U,10,0),"")</f>
        <v>0</v>
      </c>
      <c r="I96" s="200">
        <f t="shared" si="21"/>
        <v>0</v>
      </c>
      <c r="J96" s="210">
        <f t="shared" si="24"/>
        <v>0</v>
      </c>
      <c r="K96" s="210"/>
      <c r="L96" s="210"/>
      <c r="M96" s="210">
        <f>IFERROR(G96+F96+E96,"")-K96</f>
        <v>0</v>
      </c>
      <c r="N96" s="210"/>
      <c r="O96" s="210"/>
      <c r="P96" s="210"/>
      <c r="Q96" s="210">
        <f t="shared" si="23"/>
        <v>0</v>
      </c>
      <c r="R96" s="210"/>
      <c r="S96" s="210" t="s">
        <v>1839</v>
      </c>
      <c r="T96" s="208">
        <f>IFERROR(VLOOKUP(C96,TDHDonNCC!Y:AB,3,0),"")</f>
        <v>30</v>
      </c>
      <c r="U96" s="210"/>
    </row>
    <row r="97" spans="1:21" s="95" customFormat="1" ht="15.75">
      <c r="A97" s="201">
        <v>131</v>
      </c>
      <c r="B97" s="202" t="str">
        <f>IFERROR(VLOOKUP(C97,'Mã NCC'!C12:$D$554,2,0),"")</f>
        <v>NBP.048</v>
      </c>
      <c r="C97" s="203" t="s">
        <v>1800</v>
      </c>
      <c r="D97" s="210">
        <f>IFERROR(VLOOKUP(C97,TDHDonNCC!$L:$U,2,0),"")</f>
        <v>0</v>
      </c>
      <c r="E97" s="210">
        <f>IFERROR(VLOOKUP(C97,TDHDonNCC!$L:$U,4,0),"")</f>
        <v>0</v>
      </c>
      <c r="F97" s="210">
        <f>IFERROR(VLOOKUP(C97,TDHDonNCC!$L:$U,6,0),"")</f>
        <v>0</v>
      </c>
      <c r="G97" s="210">
        <f>IFERROR(VLOOKUP(C97,TDHDonNCC!$L:$U,8,0),"")</f>
        <v>0</v>
      </c>
      <c r="H97" s="200">
        <f>IFERROR(VLOOKUP(C97,TDHDonNCC!$L:$U,10,0),"")</f>
        <v>0</v>
      </c>
      <c r="I97" s="200">
        <f t="shared" ref="I97:I103" si="25">IFERROR(K97+M97+O97+Q97,"")</f>
        <v>0</v>
      </c>
      <c r="J97" s="210">
        <f t="shared" ref="J97" si="26">+L97+N97+P97+R97</f>
        <v>0</v>
      </c>
      <c r="K97" s="210"/>
      <c r="L97" s="210"/>
      <c r="M97" s="210">
        <f>IFERROR(G97+F97+E97,"")-K97</f>
        <v>0</v>
      </c>
      <c r="N97" s="210"/>
      <c r="O97" s="210"/>
      <c r="P97" s="210"/>
      <c r="Q97" s="210">
        <f t="shared" ref="Q97" si="27">IFERROR(D97+0,"")</f>
        <v>0</v>
      </c>
      <c r="R97" s="210"/>
      <c r="S97" s="210" t="s">
        <v>1810</v>
      </c>
      <c r="T97" s="208"/>
      <c r="U97" s="210"/>
    </row>
    <row r="98" spans="1:21" s="95" customFormat="1" ht="15.75">
      <c r="A98" s="201">
        <v>44</v>
      </c>
      <c r="B98" s="202" t="str">
        <f>IFERROR(VLOOKUP(C98,'Mã NCC'!C13:$D$554,2,0),"")</f>
        <v>NBT.017</v>
      </c>
      <c r="C98" s="203" t="s">
        <v>1803</v>
      </c>
      <c r="D98" s="210">
        <f>IFERROR(VLOOKUP(C98,TDHDonNCC!$L:$U,2,0),"")</f>
        <v>0</v>
      </c>
      <c r="E98" s="210">
        <f>IFERROR(VLOOKUP(C98,TDHDonNCC!$L:$U,4,0),"")</f>
        <v>0</v>
      </c>
      <c r="F98" s="210">
        <f>IFERROR(VLOOKUP(C98,TDHDonNCC!$L:$U,6,0),"")</f>
        <v>0</v>
      </c>
      <c r="G98" s="210">
        <f>IFERROR(VLOOKUP(C98,TDHDonNCC!$L:$U,8,0),"")</f>
        <v>164000000</v>
      </c>
      <c r="H98" s="200">
        <f>IFERROR(VLOOKUP(C98,TDHDonNCC!$L:$U,10,0),"")</f>
        <v>164000000</v>
      </c>
      <c r="I98" s="200">
        <f t="shared" si="25"/>
        <v>164000000</v>
      </c>
      <c r="J98" s="210">
        <f t="shared" ref="J98" si="28">+L98+N98+P98+R98</f>
        <v>0</v>
      </c>
      <c r="K98" s="210"/>
      <c r="L98" s="210"/>
      <c r="M98" s="210">
        <f>IFERROR(G98+F98+E98,"")-K98</f>
        <v>164000000</v>
      </c>
      <c r="N98" s="210"/>
      <c r="O98" s="210"/>
      <c r="P98" s="210"/>
      <c r="Q98" s="210">
        <f t="shared" ref="Q98" si="29">IFERROR(D98+0,"")</f>
        <v>0</v>
      </c>
      <c r="R98" s="210"/>
      <c r="S98" s="210" t="s">
        <v>1814</v>
      </c>
      <c r="T98" s="208">
        <f>IFERROR(VLOOKUP(C98,TDHDonNCC!Y:AB,3,0),"")</f>
        <v>0</v>
      </c>
      <c r="U98" s="210"/>
    </row>
    <row r="99" spans="1:21" s="95" customFormat="1" ht="15.75">
      <c r="A99" s="201">
        <v>133</v>
      </c>
      <c r="B99" s="202" t="str">
        <f>IFERROR(VLOOKUP(C99,'Mã NCC'!C14:$D$554,2,0),"")</f>
        <v>NBN.018</v>
      </c>
      <c r="C99" s="203" t="s">
        <v>1806</v>
      </c>
      <c r="D99" s="210">
        <f>IFERROR(VLOOKUP(C99,TDHDonNCC!$L:$U,2,0),"")</f>
        <v>0</v>
      </c>
      <c r="E99" s="210">
        <f>IFERROR(VLOOKUP(C99,TDHDonNCC!$L:$U,4,0),"")</f>
        <v>0</v>
      </c>
      <c r="F99" s="210">
        <f>IFERROR(VLOOKUP(C99,TDHDonNCC!$L:$U,6,0),"")</f>
        <v>0</v>
      </c>
      <c r="G99" s="210">
        <f>IFERROR(VLOOKUP(C99,TDHDonNCC!$L:$U,8,0),"")</f>
        <v>0</v>
      </c>
      <c r="H99" s="200">
        <f>IFERROR(VLOOKUP(C99,TDHDonNCC!$L:$U,10,0),"")</f>
        <v>0</v>
      </c>
      <c r="I99" s="200">
        <f t="shared" si="25"/>
        <v>0</v>
      </c>
      <c r="J99" s="210">
        <f t="shared" ref="J99" si="30">+L99+N99+P99+R99</f>
        <v>0</v>
      </c>
      <c r="K99" s="210"/>
      <c r="L99" s="210"/>
      <c r="M99" s="210">
        <f t="shared" ref="M99:M108" si="31">IFERROR(G99+F99+E99,"")</f>
        <v>0</v>
      </c>
      <c r="N99" s="210"/>
      <c r="O99" s="210"/>
      <c r="P99" s="210"/>
      <c r="Q99" s="210">
        <f t="shared" ref="Q99" si="32">IFERROR(D99+0,"")</f>
        <v>0</v>
      </c>
      <c r="R99" s="210"/>
      <c r="S99" s="210" t="s">
        <v>1815</v>
      </c>
      <c r="T99" s="208"/>
      <c r="U99" s="210"/>
    </row>
    <row r="100" spans="1:21" s="95" customFormat="1" ht="15.75">
      <c r="A100" s="201">
        <v>39</v>
      </c>
      <c r="B100" s="202" t="str">
        <f>IFERROR(VLOOKUP(C100,'Mã NCC'!C15:$D$554,2,0),"")</f>
        <v>NBK.698</v>
      </c>
      <c r="C100" s="203" t="s">
        <v>1828</v>
      </c>
      <c r="D100" s="210">
        <f>IFERROR(VLOOKUP(C100,TDHDonNCC!$L:$U,2,0),"")</f>
        <v>0</v>
      </c>
      <c r="E100" s="210">
        <f>IFERROR(VLOOKUP(C100,TDHDonNCC!$L:$U,4,0),"")</f>
        <v>0</v>
      </c>
      <c r="F100" s="210">
        <f>IFERROR(VLOOKUP(C100,TDHDonNCC!$L:$U,6,0),"")</f>
        <v>0</v>
      </c>
      <c r="G100" s="210">
        <f>IFERROR(VLOOKUP(C100,TDHDonNCC!$L:$U,8,0),"")</f>
        <v>0</v>
      </c>
      <c r="H100" s="200">
        <f>IFERROR(VLOOKUP(C100,TDHDonNCC!$L:$U,10,0),"")</f>
        <v>0</v>
      </c>
      <c r="I100" s="200">
        <f t="shared" si="25"/>
        <v>0</v>
      </c>
      <c r="J100" s="210">
        <f t="shared" ref="J100" si="33">+L100+N100+P100+R100</f>
        <v>0</v>
      </c>
      <c r="K100" s="210"/>
      <c r="L100" s="210"/>
      <c r="M100" s="210">
        <f t="shared" si="31"/>
        <v>0</v>
      </c>
      <c r="N100" s="210"/>
      <c r="O100" s="210"/>
      <c r="P100" s="210"/>
      <c r="Q100" s="210">
        <f t="shared" ref="Q100" si="34">IFERROR(D100+0,"")</f>
        <v>0</v>
      </c>
      <c r="R100" s="210"/>
      <c r="S100" s="210" t="s">
        <v>1831</v>
      </c>
      <c r="T100" s="208"/>
      <c r="U100" s="210"/>
    </row>
    <row r="101" spans="1:21" s="603" customFormat="1" ht="15.75">
      <c r="A101" s="201">
        <v>40</v>
      </c>
      <c r="B101" s="202" t="str">
        <f>IFERROR(VLOOKUP(C101,'Mã NCC'!C16:$D$554,2,0),"")</f>
        <v>NBD.268</v>
      </c>
      <c r="C101" s="203" t="s">
        <v>1843</v>
      </c>
      <c r="D101" s="210">
        <f>IFERROR(VLOOKUP(C101,TDHDonNCC!$L:$U,2,0),"")</f>
        <v>0</v>
      </c>
      <c r="E101" s="210">
        <f>IFERROR(VLOOKUP(C101,TDHDonNCC!$L:$U,4,0),"")</f>
        <v>0</v>
      </c>
      <c r="F101" s="210">
        <f>IFERROR(VLOOKUP(C101,TDHDonNCC!$L:$U,6,0),"")</f>
        <v>0</v>
      </c>
      <c r="G101" s="210">
        <f>IFERROR(VLOOKUP(C101,TDHDonNCC!$L:$U,8,0),"")</f>
        <v>0</v>
      </c>
      <c r="H101" s="200">
        <f>IFERROR(VLOOKUP(C101,TDHDonNCC!$L:$U,10,0),"")</f>
        <v>0</v>
      </c>
      <c r="I101" s="200">
        <f t="shared" si="25"/>
        <v>0</v>
      </c>
      <c r="J101" s="210">
        <f t="shared" ref="J101" si="35">+L101+N101+P101+R101</f>
        <v>0</v>
      </c>
      <c r="K101" s="210"/>
      <c r="L101" s="210"/>
      <c r="M101" s="210">
        <f t="shared" si="31"/>
        <v>0</v>
      </c>
      <c r="N101" s="210"/>
      <c r="O101" s="210"/>
      <c r="P101" s="210"/>
      <c r="Q101" s="210">
        <f t="shared" ref="Q101:Q102" si="36">IFERROR(D101+0,"")</f>
        <v>0</v>
      </c>
      <c r="R101" s="210"/>
      <c r="S101" s="210"/>
      <c r="T101" s="208"/>
      <c r="U101" s="210"/>
    </row>
    <row r="102" spans="1:21" s="603" customFormat="1" ht="15.75">
      <c r="A102" s="201">
        <v>45</v>
      </c>
      <c r="B102" s="202" t="str">
        <f>IFERROR(VLOOKUP(C102,'Mã NCC'!C17:$D$554,2,0),"")</f>
        <v>NBP.043</v>
      </c>
      <c r="C102" s="203" t="s">
        <v>640</v>
      </c>
      <c r="D102" s="210">
        <f>IFERROR(VLOOKUP(C102,TDHDonNCC!$L:$U,2,0),"")</f>
        <v>0</v>
      </c>
      <c r="E102" s="210">
        <f>IFERROR(VLOOKUP(C102,TDHDonNCC!$L:$U,4,0),"")</f>
        <v>0</v>
      </c>
      <c r="F102" s="210">
        <f>IFERROR(VLOOKUP(C102,TDHDonNCC!$L:$U,6,0),"")</f>
        <v>5247990</v>
      </c>
      <c r="G102" s="210">
        <f>IFERROR(VLOOKUP(C102,TDHDonNCC!$L:$U,8,0),"")</f>
        <v>0</v>
      </c>
      <c r="H102" s="200">
        <f>IFERROR(VLOOKUP(C102,TDHDonNCC!$L:$U,10,0),"")</f>
        <v>5247990</v>
      </c>
      <c r="I102" s="200">
        <f t="shared" si="25"/>
        <v>5247990</v>
      </c>
      <c r="J102" s="210">
        <f t="shared" ref="J102" si="37">+L102+N102+P102+R102</f>
        <v>0</v>
      </c>
      <c r="K102" s="210"/>
      <c r="L102" s="210"/>
      <c r="M102" s="210">
        <f t="shared" si="31"/>
        <v>5247990</v>
      </c>
      <c r="N102" s="210"/>
      <c r="O102" s="210"/>
      <c r="P102" s="210"/>
      <c r="Q102" s="210">
        <f t="shared" si="36"/>
        <v>0</v>
      </c>
      <c r="R102" s="210"/>
      <c r="S102" s="210" t="s">
        <v>1865</v>
      </c>
      <c r="T102" s="208">
        <f>IFERROR(VLOOKUP(C102,TDHDonNCC!Y:AB,3,0),"")</f>
        <v>30</v>
      </c>
      <c r="U102" s="210"/>
    </row>
    <row r="103" spans="1:21" s="603" customFormat="1" ht="15.75">
      <c r="A103" s="201">
        <v>46</v>
      </c>
      <c r="B103" s="202" t="str">
        <f>IFERROR(VLOOKUP(C103,'Mã NCC'!C18:$D$554,2,0),"")</f>
        <v>NBP.070</v>
      </c>
      <c r="C103" s="203" t="s">
        <v>1866</v>
      </c>
      <c r="D103" s="210">
        <f>IFERROR(VLOOKUP(C103,TDHDonNCC!$L:$U,2,0),"")</f>
        <v>0</v>
      </c>
      <c r="E103" s="210">
        <f>IFERROR(VLOOKUP(C103,TDHDonNCC!$L:$U,4,0),"")</f>
        <v>23100000</v>
      </c>
      <c r="F103" s="210">
        <f>IFERROR(VLOOKUP(C103,TDHDonNCC!$L:$U,6,0),"")</f>
        <v>35816660</v>
      </c>
      <c r="G103" s="210">
        <f>IFERROR(VLOOKUP(C103,TDHDonNCC!$L:$U,8,0),"")</f>
        <v>0</v>
      </c>
      <c r="H103" s="200">
        <f>IFERROR(VLOOKUP(C103,TDHDonNCC!$L:$U,10,0),"")</f>
        <v>58916660</v>
      </c>
      <c r="I103" s="200">
        <f t="shared" si="25"/>
        <v>58916660</v>
      </c>
      <c r="J103" s="210">
        <f t="shared" ref="J103" si="38">+L103+N103+P103+R103</f>
        <v>0</v>
      </c>
      <c r="K103" s="210"/>
      <c r="L103" s="210"/>
      <c r="M103" s="210">
        <f t="shared" si="31"/>
        <v>58916660</v>
      </c>
      <c r="N103" s="210"/>
      <c r="O103" s="210"/>
      <c r="P103" s="210"/>
      <c r="Q103" s="210">
        <f t="shared" ref="Q103" si="39">IFERROR(D103+0,"")</f>
        <v>0</v>
      </c>
      <c r="R103" s="210"/>
      <c r="S103" s="210" t="s">
        <v>1860</v>
      </c>
      <c r="T103" s="208">
        <f>IFERROR(VLOOKUP(C103,TDHDonNCC!Y:AB,3,0),"")</f>
        <v>0</v>
      </c>
      <c r="U103" s="210"/>
    </row>
    <row r="104" spans="1:21" s="603" customFormat="1" ht="15.75">
      <c r="A104" s="201"/>
      <c r="B104" s="202" t="str">
        <f>IFERROR(VLOOKUP(C104,'Mã NCC'!C19:$D$554,2,0),"")</f>
        <v>NBC.006</v>
      </c>
      <c r="C104" s="619" t="s">
        <v>1879</v>
      </c>
      <c r="D104" s="210">
        <f>IFERROR(VLOOKUP(C104,TDHDonNCC!$L:$U,2,0),"")</f>
        <v>0</v>
      </c>
      <c r="E104" s="210">
        <f>IFERROR(VLOOKUP(C104,TDHDonNCC!$L:$U,4,0),"")</f>
        <v>54354751</v>
      </c>
      <c r="F104" s="210">
        <f>IFERROR(VLOOKUP(C104,TDHDonNCC!$L:$U,6,0),"")</f>
        <v>0</v>
      </c>
      <c r="G104" s="210">
        <f>IFERROR(VLOOKUP(C104,TDHDonNCC!$L:$U,8,0),"")</f>
        <v>0</v>
      </c>
      <c r="H104" s="200">
        <f>IFERROR(VLOOKUP(C104,TDHDonNCC!$L:$U,10,0),"")</f>
        <v>54354751</v>
      </c>
      <c r="I104" s="200">
        <f t="shared" ref="I104" si="40">IFERROR(K104+M104+O104+Q104,"")</f>
        <v>54354751</v>
      </c>
      <c r="J104" s="210">
        <f t="shared" ref="J104" si="41">+L104+N104+P104+R104</f>
        <v>0</v>
      </c>
      <c r="K104" s="210"/>
      <c r="L104" s="210"/>
      <c r="M104" s="210">
        <f t="shared" ref="M104" si="42">IFERROR(G104+F104+E104,"")</f>
        <v>54354751</v>
      </c>
      <c r="N104" s="210"/>
      <c r="O104" s="210"/>
      <c r="P104" s="210"/>
      <c r="Q104" s="210">
        <f t="shared" ref="Q104:Q105" si="43">IFERROR(D104+0,"")</f>
        <v>0</v>
      </c>
      <c r="R104" s="210"/>
      <c r="S104" s="210" t="s">
        <v>1887</v>
      </c>
      <c r="T104" s="208" t="s">
        <v>1114</v>
      </c>
      <c r="U104" s="210"/>
    </row>
    <row r="105" spans="1:21" s="603" customFormat="1" ht="15.75">
      <c r="A105" s="201"/>
      <c r="B105" s="202" t="str">
        <f>IFERROR(VLOOKUP(C105,'Mã NCC'!C20:$D$554,2,0),"")</f>
        <v>NBD.170</v>
      </c>
      <c r="C105" s="619" t="s">
        <v>416</v>
      </c>
      <c r="D105" s="210">
        <f>IFERROR(VLOOKUP(C105,TDHDonNCC!$L:$U,2,0),"")</f>
        <v>0</v>
      </c>
      <c r="E105" s="210">
        <f>IFERROR(VLOOKUP(C105,TDHDonNCC!$L:$U,4,0),"")</f>
        <v>323255850</v>
      </c>
      <c r="F105" s="210">
        <f>IFERROR(VLOOKUP(C105,TDHDonNCC!$L:$U,6,0),"")</f>
        <v>0</v>
      </c>
      <c r="G105" s="210">
        <f>IFERROR(VLOOKUP(C105,TDHDonNCC!$L:$U,8,0),"")</f>
        <v>0</v>
      </c>
      <c r="H105" s="200">
        <f>IFERROR(VLOOKUP(C105,TDHDonNCC!$L:$U,10,0),"")</f>
        <v>323255850</v>
      </c>
      <c r="I105" s="200">
        <f t="shared" ref="I105" si="44">IFERROR(K105+M105+O105+Q105,"")</f>
        <v>323255850</v>
      </c>
      <c r="J105" s="210">
        <f t="shared" ref="J105" si="45">+L105+N105+P105+R105</f>
        <v>0</v>
      </c>
      <c r="K105" s="210"/>
      <c r="L105" s="210"/>
      <c r="M105" s="210">
        <f t="shared" ref="M105" si="46">IFERROR(G105+F105+E105,"")</f>
        <v>323255850</v>
      </c>
      <c r="N105" s="210"/>
      <c r="O105" s="210"/>
      <c r="P105" s="210"/>
      <c r="Q105" s="210">
        <f t="shared" si="43"/>
        <v>0</v>
      </c>
      <c r="R105" s="210"/>
      <c r="S105" s="210" t="s">
        <v>1891</v>
      </c>
      <c r="T105" s="208"/>
      <c r="U105" s="210"/>
    </row>
    <row r="106" spans="1:21" s="603" customFormat="1" ht="15.75">
      <c r="A106" s="201"/>
      <c r="B106" s="202" t="str">
        <f>IFERROR(VLOOKUP(C106,'Mã NCC'!C21:$D$554,2,0),"")</f>
        <v>NBD.267</v>
      </c>
      <c r="C106" s="619" t="s">
        <v>1896</v>
      </c>
      <c r="D106" s="210">
        <f>IFERROR(VLOOKUP(C106,TDHDonNCC!$L:$U,2,0),"")</f>
        <v>0</v>
      </c>
      <c r="E106" s="210">
        <f>IFERROR(VLOOKUP(C106,TDHDonNCC!$L:$U,4,0),"")</f>
        <v>223570444</v>
      </c>
      <c r="F106" s="210">
        <f>IFERROR(VLOOKUP(C106,TDHDonNCC!$L:$U,6,0),"")</f>
        <v>0</v>
      </c>
      <c r="G106" s="210">
        <f>IFERROR(VLOOKUP(C106,TDHDonNCC!$L:$U,8,0),"")</f>
        <v>0</v>
      </c>
      <c r="H106" s="200">
        <f>IFERROR(VLOOKUP(C106,TDHDonNCC!$L:$U,10,0),"")</f>
        <v>223570444</v>
      </c>
      <c r="I106" s="200">
        <f>IFERROR(K106+M106+O106+Q106,"")</f>
        <v>223570444</v>
      </c>
      <c r="J106" s="210">
        <f t="shared" ref="J106" si="47">+L106+N106+P106+R106</f>
        <v>0</v>
      </c>
      <c r="K106" s="210"/>
      <c r="L106" s="210"/>
      <c r="M106" s="210">
        <f t="shared" ref="M106" si="48">IFERROR(G106+F106+E106,"")</f>
        <v>223570444</v>
      </c>
      <c r="N106" s="210"/>
      <c r="O106" s="210"/>
      <c r="P106" s="210"/>
      <c r="Q106" s="210">
        <f t="shared" ref="Q106" si="49">IFERROR(D106+0,"")</f>
        <v>0</v>
      </c>
      <c r="R106" s="210"/>
      <c r="S106" s="210" t="s">
        <v>1898</v>
      </c>
      <c r="T106" s="208"/>
      <c r="U106" s="210"/>
    </row>
    <row r="107" spans="1:21" s="603" customFormat="1" ht="15.75">
      <c r="A107" s="201"/>
      <c r="B107" s="202" t="str">
        <f>IFERROR(VLOOKUP(C107,'Mã NCC'!C22:$D$554,2,0),"")</f>
        <v>NBD.271</v>
      </c>
      <c r="C107" s="619" t="s">
        <v>1899</v>
      </c>
      <c r="D107" s="210" t="str">
        <f>IFERROR(VLOOKUP(C107,TDHDonNCC!$L:$U,2,0),"")</f>
        <v/>
      </c>
      <c r="E107" s="210" t="str">
        <f>IFERROR(VLOOKUP(C107,TDHDonNCC!$L:$U,4,0),"")</f>
        <v/>
      </c>
      <c r="F107" s="210" t="str">
        <f>IFERROR(VLOOKUP(C107,TDHDonNCC!$L:$U,6,0),"")</f>
        <v/>
      </c>
      <c r="G107" s="210" t="str">
        <f>IFERROR(VLOOKUP(C107,TDHDonNCC!$L:$U,8,0),"")</f>
        <v/>
      </c>
      <c r="H107" s="200" t="str">
        <f>IFERROR(VLOOKUP(C107,TDHDonNCC!$L:$U,10,0),"")</f>
        <v/>
      </c>
      <c r="I107" s="200" t="str">
        <f t="shared" ref="I107:I108" si="50">IFERROR(K107+M107+O107+Q107,"")</f>
        <v/>
      </c>
      <c r="J107" s="210">
        <f t="shared" ref="J107:J108" si="51">+L107+N107+P107+R107</f>
        <v>0</v>
      </c>
      <c r="K107" s="210"/>
      <c r="L107" s="210"/>
      <c r="M107" s="210" t="str">
        <f t="shared" ref="M107" si="52">IFERROR(G107+F107+E107,"")</f>
        <v/>
      </c>
      <c r="N107" s="210"/>
      <c r="O107" s="210"/>
      <c r="P107" s="210"/>
      <c r="Q107" s="210" t="str">
        <f t="shared" ref="Q107" si="53">IFERROR(D107+0,"")</f>
        <v/>
      </c>
      <c r="R107" s="210"/>
      <c r="S107" s="210"/>
      <c r="T107" s="208"/>
      <c r="U107" s="210"/>
    </row>
    <row r="108" spans="1:21" ht="16.5" thickBot="1">
      <c r="A108" s="201"/>
      <c r="B108" s="202" t="str">
        <f>IFERROR(VLOOKUP(C108,'Mã NCC'!C132:$D$554,2,0),"")</f>
        <v/>
      </c>
      <c r="C108" s="203"/>
      <c r="D108" s="210" t="str">
        <f>IFERROR(VLOOKUP(C108,TDHDonNCC!$L:$U,2,0),"")</f>
        <v/>
      </c>
      <c r="E108" s="210" t="str">
        <f>IFERROR(VLOOKUP(C108,TDHDonNCC!$L:$U,4,0),"")</f>
        <v/>
      </c>
      <c r="F108" s="210" t="str">
        <f>IFERROR(VLOOKUP(C108,TDHDonNCC!$L:$U,6,0),"")</f>
        <v/>
      </c>
      <c r="G108" s="210" t="str">
        <f>IFERROR(VLOOKUP(C108,TDHDonNCC!$L:$U,8,0),"")</f>
        <v/>
      </c>
      <c r="H108" s="200" t="str">
        <f>IFERROR(VLOOKUP(C108,TDHDonNCC!$L:$U,10,0),"")</f>
        <v/>
      </c>
      <c r="I108" s="200" t="str">
        <f t="shared" si="50"/>
        <v/>
      </c>
      <c r="J108" s="210">
        <f t="shared" si="51"/>
        <v>0</v>
      </c>
      <c r="K108" s="210"/>
      <c r="L108" s="210"/>
      <c r="M108" s="210" t="str">
        <f t="shared" si="31"/>
        <v/>
      </c>
      <c r="N108" s="199"/>
      <c r="O108" s="199"/>
      <c r="P108" s="199"/>
      <c r="Q108" s="199" t="str">
        <f t="shared" si="23"/>
        <v/>
      </c>
      <c r="R108" s="199"/>
      <c r="S108" s="199"/>
      <c r="T108" s="208" t="str">
        <f>IFERROR(VLOOKUP(C108,TDHDonNCC!Y:AB,3,0),"")</f>
        <v/>
      </c>
      <c r="U108" s="199" t="str">
        <f>IFERROR(VLOOKUP(C108,TDHDonNCC!Y:AB,4,0),"")</f>
        <v/>
      </c>
    </row>
    <row r="109" spans="1:21" ht="19.899999999999999" customHeight="1" thickBot="1">
      <c r="A109" s="211" t="s">
        <v>9</v>
      </c>
      <c r="B109" s="211"/>
      <c r="C109" s="212" t="s">
        <v>1852</v>
      </c>
      <c r="D109" s="213">
        <f t="shared" ref="D109:S109" si="54">SUM(D7:D108)</f>
        <v>0</v>
      </c>
      <c r="E109" s="213">
        <f t="shared" si="54"/>
        <v>5577894323</v>
      </c>
      <c r="F109" s="213">
        <f t="shared" si="54"/>
        <v>2608475028</v>
      </c>
      <c r="G109" s="213">
        <f>SUM(G7:G108)</f>
        <v>31133287486</v>
      </c>
      <c r="H109" s="213">
        <f>SUM(H7:H108)</f>
        <v>39319656837</v>
      </c>
      <c r="I109" s="213">
        <f>SUM(I7:I108)</f>
        <v>15861324032</v>
      </c>
      <c r="J109" s="213">
        <f t="shared" si="54"/>
        <v>0</v>
      </c>
      <c r="K109" s="213">
        <f>SUM(K7:K108)</f>
        <v>380159495</v>
      </c>
      <c r="L109" s="213">
        <f t="shared" si="54"/>
        <v>0</v>
      </c>
      <c r="M109" s="213">
        <f>SUM(M7:M108)</f>
        <v>15481164537</v>
      </c>
      <c r="N109" s="213">
        <f t="shared" si="54"/>
        <v>0</v>
      </c>
      <c r="O109" s="213">
        <f t="shared" si="54"/>
        <v>0</v>
      </c>
      <c r="P109" s="213">
        <f t="shared" si="54"/>
        <v>0</v>
      </c>
      <c r="Q109" s="213">
        <f>SUM(Q7:Q108)</f>
        <v>0</v>
      </c>
      <c r="R109" s="213">
        <f t="shared" si="54"/>
        <v>0</v>
      </c>
      <c r="S109" s="213">
        <f t="shared" si="54"/>
        <v>0</v>
      </c>
      <c r="T109" s="233" t="str">
        <f>IFERROR(VLOOKUP(C109,TDHDonNCC!Y:AB,3,0),"")</f>
        <v/>
      </c>
      <c r="U109" s="234" t="str">
        <f>IFERROR(VLOOKUP(C109,TDHDonNCC!Y:AB,4,0),"")</f>
        <v/>
      </c>
    </row>
    <row r="110" spans="1:21" ht="19.149999999999999" customHeight="1">
      <c r="A110" s="662"/>
      <c r="B110" s="663"/>
      <c r="C110" s="663"/>
      <c r="D110" s="663"/>
      <c r="E110" s="663"/>
      <c r="F110" s="663"/>
      <c r="G110" s="663"/>
      <c r="H110" s="663"/>
      <c r="I110" s="663"/>
      <c r="J110" s="663"/>
      <c r="K110" s="663"/>
      <c r="L110" s="663"/>
      <c r="M110" s="663"/>
      <c r="N110" s="663"/>
      <c r="O110" s="663"/>
      <c r="P110" s="663"/>
      <c r="Q110" s="663"/>
      <c r="R110" s="663"/>
      <c r="S110" s="663"/>
      <c r="T110" s="663"/>
      <c r="U110" s="663"/>
    </row>
    <row r="111" spans="1:21" ht="30.6" customHeight="1">
      <c r="A111" s="666" t="s">
        <v>2</v>
      </c>
      <c r="B111" s="667"/>
      <c r="C111" s="666" t="s">
        <v>983</v>
      </c>
      <c r="D111" s="666" t="s">
        <v>968</v>
      </c>
      <c r="E111" s="669" t="s">
        <v>969</v>
      </c>
      <c r="F111" s="669" t="s">
        <v>970</v>
      </c>
      <c r="G111" s="669" t="s">
        <v>971</v>
      </c>
      <c r="H111" s="666" t="s">
        <v>972</v>
      </c>
      <c r="I111" s="669" t="s">
        <v>4</v>
      </c>
      <c r="J111" s="669" t="s">
        <v>5</v>
      </c>
      <c r="K111" s="664" t="s">
        <v>1851</v>
      </c>
      <c r="L111" s="664"/>
      <c r="M111" s="664"/>
      <c r="N111" s="664"/>
      <c r="O111" s="664"/>
      <c r="P111" s="664"/>
      <c r="Q111" s="664"/>
      <c r="R111" s="664"/>
      <c r="S111" s="669" t="s">
        <v>6</v>
      </c>
      <c r="T111" s="235"/>
      <c r="U111" s="236"/>
    </row>
    <row r="112" spans="1:21" ht="45.6" customHeight="1">
      <c r="A112" s="666"/>
      <c r="B112" s="668"/>
      <c r="C112" s="666"/>
      <c r="D112" s="666"/>
      <c r="E112" s="669"/>
      <c r="F112" s="669"/>
      <c r="G112" s="669"/>
      <c r="H112" s="666"/>
      <c r="I112" s="669"/>
      <c r="J112" s="669"/>
      <c r="K112" s="665" t="str">
        <f>K5</f>
        <v>TUẦN 1
01/12--&gt;08/12/2021</v>
      </c>
      <c r="L112" s="664"/>
      <c r="M112" s="665" t="str">
        <f>M5</f>
        <v>TUẦN 2
09/12--&gt;14/11/2021</v>
      </c>
      <c r="N112" s="664"/>
      <c r="O112" s="665" t="str">
        <f>O5</f>
        <v>TUẦN 3
15/11 --&gt; 21/11/2021</v>
      </c>
      <c r="P112" s="664"/>
      <c r="Q112" s="665" t="str">
        <f>Q5</f>
        <v>TUẦN 4
22/11 --&gt; 30/11/2021</v>
      </c>
      <c r="R112" s="664"/>
      <c r="S112" s="669"/>
      <c r="T112" s="235" t="str">
        <f>IFERROR(VLOOKUP(C112,TDHDonNCC!Y:AB,3,0),"")</f>
        <v/>
      </c>
      <c r="U112" s="236" t="str">
        <f>IFERROR(VLOOKUP(C112,TDHDonNCC!Y:AB,4,0),"")</f>
        <v/>
      </c>
    </row>
    <row r="113" spans="1:21" ht="19.899999999999999" customHeight="1">
      <c r="A113" s="214"/>
      <c r="B113" s="215"/>
      <c r="C113" s="216"/>
      <c r="D113" s="216"/>
      <c r="E113" s="216"/>
      <c r="F113" s="216"/>
      <c r="G113" s="216"/>
      <c r="H113" s="215"/>
      <c r="I113" s="229">
        <f>K113+M113+O113+Q113</f>
        <v>0</v>
      </c>
      <c r="J113" s="229">
        <f>L113+N113+P113+R113</f>
        <v>0</v>
      </c>
      <c r="K113" s="230"/>
      <c r="L113" s="230"/>
      <c r="M113" s="230"/>
      <c r="N113" s="230"/>
      <c r="O113" s="230"/>
      <c r="P113" s="231"/>
      <c r="Q113" s="237"/>
      <c r="R113" s="237"/>
      <c r="S113" s="238"/>
      <c r="T113" s="239"/>
      <c r="U113" s="240"/>
    </row>
    <row r="114" spans="1:21" ht="19.899999999999999" customHeight="1">
      <c r="A114" s="214">
        <v>1</v>
      </c>
      <c r="B114" s="217"/>
      <c r="C114" s="217" t="s">
        <v>984</v>
      </c>
      <c r="D114" s="216"/>
      <c r="E114" s="216"/>
      <c r="F114" s="216"/>
      <c r="G114" s="216"/>
      <c r="H114" s="215"/>
      <c r="I114" s="229">
        <f>K114+M114+O114+Q114</f>
        <v>0</v>
      </c>
      <c r="J114" s="229">
        <f>L114+N114+P114+R114</f>
        <v>0</v>
      </c>
      <c r="K114" s="231"/>
      <c r="L114" s="230"/>
      <c r="M114" s="230"/>
      <c r="N114" s="231"/>
      <c r="O114" s="231"/>
      <c r="P114" s="230"/>
      <c r="Q114" s="237"/>
      <c r="R114" s="237"/>
      <c r="S114" s="238"/>
      <c r="T114" s="239"/>
    </row>
    <row r="115" spans="1:21" ht="19.899999999999999" customHeight="1">
      <c r="A115" s="214"/>
      <c r="B115" s="218"/>
      <c r="C115" s="218" t="s">
        <v>985</v>
      </c>
      <c r="D115" s="216"/>
      <c r="E115" s="216"/>
      <c r="F115" s="216"/>
      <c r="G115" s="216"/>
      <c r="H115" s="215"/>
      <c r="I115" s="229">
        <f t="shared" ref="I115:I148" si="55">K115+M115+O115+Q115</f>
        <v>0</v>
      </c>
      <c r="J115" s="229">
        <f t="shared" ref="J115:J189" si="56">L115+N115+P115+R115</f>
        <v>0</v>
      </c>
      <c r="K115" s="230"/>
      <c r="L115" s="230"/>
      <c r="M115" s="230"/>
      <c r="N115" s="230"/>
      <c r="O115" s="230"/>
      <c r="P115" s="230"/>
      <c r="Q115" s="230"/>
      <c r="R115" s="237"/>
      <c r="S115" s="238"/>
      <c r="T115" s="239"/>
    </row>
    <row r="116" spans="1:21" ht="19.899999999999999" customHeight="1">
      <c r="A116" s="214"/>
      <c r="B116" s="216"/>
      <c r="C116" s="216"/>
      <c r="D116" s="216"/>
      <c r="E116" s="216"/>
      <c r="F116" s="216"/>
      <c r="G116" s="216"/>
      <c r="H116" s="215"/>
      <c r="I116" s="229">
        <f t="shared" si="55"/>
        <v>0</v>
      </c>
      <c r="J116" s="229">
        <f t="shared" si="56"/>
        <v>0</v>
      </c>
      <c r="K116" s="230"/>
      <c r="L116" s="230"/>
      <c r="M116" s="230"/>
      <c r="N116" s="230"/>
      <c r="O116" s="230"/>
      <c r="P116" s="231"/>
      <c r="Q116" s="230"/>
      <c r="R116" s="230"/>
      <c r="S116" s="241"/>
      <c r="T116" s="239"/>
    </row>
    <row r="117" spans="1:21" ht="19.899999999999999" customHeight="1">
      <c r="A117" s="219">
        <v>2</v>
      </c>
      <c r="B117" s="217"/>
      <c r="C117" s="217" t="s">
        <v>986</v>
      </c>
      <c r="D117" s="216"/>
      <c r="E117" s="216"/>
      <c r="F117" s="216"/>
      <c r="G117" s="216"/>
      <c r="H117" s="215"/>
      <c r="I117" s="229">
        <f t="shared" si="55"/>
        <v>0</v>
      </c>
      <c r="J117" s="229">
        <f t="shared" si="56"/>
        <v>0</v>
      </c>
      <c r="K117" s="230"/>
      <c r="L117" s="230"/>
      <c r="M117" s="231"/>
      <c r="N117" s="231"/>
      <c r="O117" s="231"/>
      <c r="P117" s="232"/>
      <c r="Q117" s="237"/>
      <c r="R117" s="237"/>
      <c r="S117" s="238"/>
      <c r="T117" s="239"/>
    </row>
    <row r="118" spans="1:21" ht="19.899999999999999" customHeight="1">
      <c r="A118" s="214"/>
      <c r="B118" s="216"/>
      <c r="C118" s="216" t="s">
        <v>987</v>
      </c>
      <c r="D118" s="216"/>
      <c r="E118" s="216"/>
      <c r="F118" s="216"/>
      <c r="G118" s="216"/>
      <c r="H118" s="215"/>
      <c r="I118" s="229">
        <f t="shared" si="55"/>
        <v>0</v>
      </c>
      <c r="J118" s="229">
        <f t="shared" si="56"/>
        <v>0</v>
      </c>
      <c r="K118" s="232"/>
      <c r="L118" s="230"/>
      <c r="M118" s="230"/>
      <c r="N118" s="232"/>
      <c r="O118" s="230"/>
      <c r="P118" s="232"/>
      <c r="Q118" s="230"/>
      <c r="R118" s="216"/>
      <c r="S118" s="242"/>
      <c r="T118" s="239"/>
    </row>
    <row r="119" spans="1:21" ht="19.899999999999999" customHeight="1">
      <c r="A119" s="214"/>
      <c r="B119" s="216"/>
      <c r="C119" s="216"/>
      <c r="D119" s="216"/>
      <c r="E119" s="216"/>
      <c r="F119" s="216"/>
      <c r="G119" s="216"/>
      <c r="H119" s="215"/>
      <c r="I119" s="229">
        <f t="shared" si="55"/>
        <v>0</v>
      </c>
      <c r="J119" s="229">
        <f t="shared" si="56"/>
        <v>0</v>
      </c>
      <c r="K119" s="232"/>
      <c r="L119" s="232"/>
      <c r="M119" s="232"/>
      <c r="N119" s="216"/>
      <c r="O119" s="232"/>
      <c r="P119" s="232"/>
      <c r="Q119" s="232"/>
      <c r="R119" s="216"/>
      <c r="S119" s="242"/>
      <c r="T119" s="239"/>
    </row>
    <row r="120" spans="1:21" ht="19.899999999999999" customHeight="1">
      <c r="A120" s="214">
        <v>3</v>
      </c>
      <c r="B120" s="215"/>
      <c r="C120" s="215" t="s">
        <v>988</v>
      </c>
      <c r="D120" s="216"/>
      <c r="E120" s="216"/>
      <c r="F120" s="216"/>
      <c r="G120" s="216"/>
      <c r="H120" s="215"/>
      <c r="I120" s="229">
        <f t="shared" si="55"/>
        <v>0</v>
      </c>
      <c r="J120" s="229">
        <f t="shared" si="56"/>
        <v>0</v>
      </c>
      <c r="K120" s="232"/>
      <c r="L120" s="216"/>
      <c r="M120" s="232"/>
      <c r="N120" s="216"/>
      <c r="O120" s="232"/>
      <c r="P120" s="216"/>
      <c r="Q120" s="232"/>
      <c r="R120" s="216"/>
      <c r="S120" s="242"/>
      <c r="T120" s="239"/>
    </row>
    <row r="121" spans="1:21" ht="19.899999999999999" customHeight="1">
      <c r="A121" s="214"/>
      <c r="B121" s="216"/>
      <c r="C121" s="216" t="s">
        <v>987</v>
      </c>
      <c r="D121" s="216"/>
      <c r="E121" s="216"/>
      <c r="F121" s="216"/>
      <c r="G121" s="216"/>
      <c r="H121" s="215"/>
      <c r="I121" s="229">
        <f t="shared" si="55"/>
        <v>0</v>
      </c>
      <c r="J121" s="229">
        <f t="shared" si="56"/>
        <v>0</v>
      </c>
      <c r="K121" s="230"/>
      <c r="L121" s="216"/>
      <c r="M121" s="230"/>
      <c r="N121" s="216"/>
      <c r="O121" s="230"/>
      <c r="P121" s="216"/>
      <c r="Q121" s="230"/>
      <c r="R121" s="216"/>
      <c r="S121" s="242"/>
      <c r="T121" s="239"/>
    </row>
    <row r="122" spans="1:21" ht="19.899999999999999" customHeight="1">
      <c r="A122" s="214"/>
      <c r="B122" s="216"/>
      <c r="C122" s="220" t="s">
        <v>989</v>
      </c>
      <c r="D122" s="216"/>
      <c r="E122" s="216"/>
      <c r="F122" s="216"/>
      <c r="G122" s="216"/>
      <c r="H122" s="215"/>
      <c r="I122" s="229"/>
      <c r="J122" s="229"/>
      <c r="K122" s="230"/>
      <c r="L122" s="218"/>
      <c r="M122" s="230"/>
      <c r="N122" s="216"/>
      <c r="O122" s="230"/>
      <c r="P122" s="216"/>
      <c r="Q122" s="230"/>
      <c r="R122" s="216"/>
      <c r="S122" s="242"/>
      <c r="T122" s="239"/>
    </row>
    <row r="123" spans="1:21" ht="19.899999999999999" customHeight="1">
      <c r="A123" s="214"/>
      <c r="B123" s="216"/>
      <c r="C123" s="216" t="s">
        <v>985</v>
      </c>
      <c r="D123" s="216"/>
      <c r="E123" s="216"/>
      <c r="F123" s="216"/>
      <c r="G123" s="216"/>
      <c r="H123" s="215"/>
      <c r="I123" s="229">
        <f t="shared" si="55"/>
        <v>0</v>
      </c>
      <c r="J123" s="229">
        <f t="shared" si="56"/>
        <v>0</v>
      </c>
      <c r="K123" s="232"/>
      <c r="L123" s="230"/>
      <c r="M123" s="232"/>
      <c r="N123" s="216"/>
      <c r="O123" s="232"/>
      <c r="P123" s="216"/>
      <c r="Q123" s="232"/>
      <c r="R123" s="216"/>
      <c r="S123" s="242"/>
      <c r="T123" s="239"/>
    </row>
    <row r="124" spans="1:21" ht="19.899999999999999" customHeight="1">
      <c r="A124" s="214"/>
      <c r="B124" s="215"/>
      <c r="C124" s="216"/>
      <c r="D124" s="216"/>
      <c r="E124" s="216"/>
      <c r="F124" s="216"/>
      <c r="G124" s="216"/>
      <c r="H124" s="215"/>
      <c r="I124" s="229">
        <f t="shared" si="55"/>
        <v>0</v>
      </c>
      <c r="J124" s="229">
        <f t="shared" si="56"/>
        <v>0</v>
      </c>
      <c r="K124" s="232"/>
      <c r="L124" s="230"/>
      <c r="M124" s="230"/>
      <c r="N124" s="218"/>
      <c r="O124" s="230"/>
      <c r="P124" s="218"/>
      <c r="Q124" s="218"/>
      <c r="R124" s="218"/>
      <c r="S124" s="242"/>
      <c r="T124" s="239"/>
    </row>
    <row r="125" spans="1:21" ht="19.899999999999999" customHeight="1">
      <c r="A125" s="214">
        <v>4</v>
      </c>
      <c r="B125" s="215"/>
      <c r="C125" s="215" t="s">
        <v>990</v>
      </c>
      <c r="D125" s="216"/>
      <c r="E125" s="216"/>
      <c r="F125" s="216"/>
      <c r="G125" s="216"/>
      <c r="H125" s="215"/>
      <c r="I125" s="229">
        <f t="shared" si="55"/>
        <v>0</v>
      </c>
      <c r="J125" s="229">
        <f t="shared" si="56"/>
        <v>0</v>
      </c>
      <c r="K125" s="229"/>
      <c r="L125" s="231"/>
      <c r="M125" s="232"/>
      <c r="N125" s="216"/>
      <c r="O125" s="232"/>
      <c r="P125" s="216"/>
      <c r="Q125" s="216"/>
      <c r="R125" s="216"/>
      <c r="S125" s="242"/>
      <c r="T125" s="239"/>
    </row>
    <row r="126" spans="1:21" ht="19.899999999999999" customHeight="1">
      <c r="A126" s="214"/>
      <c r="B126" s="215"/>
      <c r="C126" s="216" t="s">
        <v>987</v>
      </c>
      <c r="D126" s="216"/>
      <c r="E126" s="216"/>
      <c r="F126" s="216"/>
      <c r="G126" s="216"/>
      <c r="H126" s="215"/>
      <c r="I126" s="229">
        <f t="shared" si="55"/>
        <v>0</v>
      </c>
      <c r="J126" s="229">
        <f t="shared" si="56"/>
        <v>0</v>
      </c>
      <c r="K126" s="232"/>
      <c r="L126" s="230"/>
      <c r="M126" s="230"/>
      <c r="N126" s="218"/>
      <c r="O126" s="230"/>
      <c r="P126" s="218"/>
      <c r="Q126" s="230"/>
      <c r="R126" s="218"/>
      <c r="S126" s="242"/>
      <c r="T126" s="239"/>
    </row>
    <row r="127" spans="1:21" ht="19.899999999999999" customHeight="1">
      <c r="A127" s="214"/>
      <c r="B127" s="215"/>
      <c r="C127" s="216" t="s">
        <v>991</v>
      </c>
      <c r="D127" s="216"/>
      <c r="E127" s="216"/>
      <c r="F127" s="216"/>
      <c r="G127" s="216"/>
      <c r="H127" s="215"/>
      <c r="I127" s="229">
        <f t="shared" si="55"/>
        <v>0</v>
      </c>
      <c r="J127" s="229">
        <f t="shared" si="56"/>
        <v>0</v>
      </c>
      <c r="K127" s="232"/>
      <c r="L127" s="230"/>
      <c r="M127" s="230"/>
      <c r="N127" s="218"/>
      <c r="O127" s="230"/>
      <c r="P127" s="218"/>
      <c r="Q127" s="230"/>
      <c r="R127" s="218"/>
      <c r="S127" s="242"/>
      <c r="T127" s="239"/>
    </row>
    <row r="128" spans="1:21" ht="19.899999999999999" customHeight="1">
      <c r="A128" s="214"/>
      <c r="B128" s="215"/>
      <c r="C128" s="216"/>
      <c r="D128" s="216"/>
      <c r="E128" s="216"/>
      <c r="F128" s="216"/>
      <c r="G128" s="216"/>
      <c r="H128" s="215"/>
      <c r="I128" s="229">
        <f t="shared" si="55"/>
        <v>0</v>
      </c>
      <c r="J128" s="229">
        <f t="shared" si="56"/>
        <v>0</v>
      </c>
      <c r="K128" s="232"/>
      <c r="L128" s="232"/>
      <c r="M128" s="230"/>
      <c r="N128" s="218"/>
      <c r="O128" s="230"/>
      <c r="P128" s="218"/>
      <c r="Q128" s="230"/>
      <c r="R128" s="218"/>
      <c r="S128" s="242"/>
      <c r="T128" s="239"/>
    </row>
    <row r="129" spans="1:20" ht="19.899999999999999" customHeight="1">
      <c r="A129" s="214">
        <v>5</v>
      </c>
      <c r="B129" s="215"/>
      <c r="C129" s="215" t="s">
        <v>992</v>
      </c>
      <c r="D129" s="216"/>
      <c r="E129" s="216"/>
      <c r="F129" s="216"/>
      <c r="G129" s="216"/>
      <c r="H129" s="215"/>
      <c r="I129" s="229">
        <f t="shared" si="55"/>
        <v>0</v>
      </c>
      <c r="J129" s="229">
        <f t="shared" si="56"/>
        <v>0</v>
      </c>
      <c r="K129" s="230"/>
      <c r="L129" s="218"/>
      <c r="M129" s="230"/>
      <c r="N129" s="218"/>
      <c r="O129" s="230"/>
      <c r="P129" s="218"/>
      <c r="Q129" s="230"/>
      <c r="R129" s="218"/>
      <c r="S129" s="242"/>
      <c r="T129" s="239"/>
    </row>
    <row r="130" spans="1:20" ht="19.899999999999999" customHeight="1">
      <c r="A130" s="221"/>
      <c r="B130" s="222"/>
      <c r="C130" s="216" t="s">
        <v>993</v>
      </c>
      <c r="D130" s="216"/>
      <c r="E130" s="216"/>
      <c r="F130" s="216"/>
      <c r="G130" s="216"/>
      <c r="H130" s="215"/>
      <c r="I130" s="229">
        <f t="shared" si="55"/>
        <v>0</v>
      </c>
      <c r="J130" s="229">
        <f t="shared" si="56"/>
        <v>0</v>
      </c>
      <c r="K130" s="230"/>
      <c r="L130" s="218"/>
      <c r="M130" s="230"/>
      <c r="N130" s="218"/>
      <c r="O130" s="230"/>
      <c r="P130" s="218"/>
      <c r="Q130" s="230"/>
      <c r="R130" s="218"/>
      <c r="S130" s="243"/>
      <c r="T130" s="239"/>
    </row>
    <row r="131" spans="1:20" ht="19.899999999999999" customHeight="1">
      <c r="A131" s="223"/>
      <c r="B131" s="224"/>
      <c r="C131" s="224"/>
      <c r="D131" s="216"/>
      <c r="E131" s="216"/>
      <c r="F131" s="216"/>
      <c r="G131" s="216"/>
      <c r="H131" s="215"/>
      <c r="I131" s="229">
        <f t="shared" si="55"/>
        <v>0</v>
      </c>
      <c r="J131" s="229">
        <f t="shared" si="56"/>
        <v>0</v>
      </c>
      <c r="K131" s="230"/>
      <c r="L131" s="218"/>
      <c r="M131" s="230"/>
      <c r="N131" s="218"/>
      <c r="O131" s="230"/>
      <c r="P131" s="218"/>
      <c r="Q131" s="230"/>
      <c r="R131" s="218"/>
      <c r="S131" s="243"/>
      <c r="T131" s="239"/>
    </row>
    <row r="132" spans="1:20" ht="19.899999999999999" customHeight="1">
      <c r="A132" s="223">
        <v>6</v>
      </c>
      <c r="B132" s="224"/>
      <c r="C132" s="224" t="s">
        <v>994</v>
      </c>
      <c r="D132" s="216"/>
      <c r="E132" s="216"/>
      <c r="F132" s="216"/>
      <c r="G132" s="216"/>
      <c r="H132" s="215"/>
      <c r="I132" s="229">
        <f t="shared" si="55"/>
        <v>0</v>
      </c>
      <c r="J132" s="229">
        <f t="shared" si="56"/>
        <v>0</v>
      </c>
      <c r="K132" s="230"/>
      <c r="L132" s="218"/>
      <c r="M132" s="230"/>
      <c r="N132" s="218"/>
      <c r="O132" s="230"/>
      <c r="P132" s="218"/>
      <c r="Q132" s="230"/>
      <c r="R132" s="218"/>
      <c r="S132" s="243"/>
      <c r="T132" s="239"/>
    </row>
    <row r="133" spans="1:20" ht="19.899999999999999" customHeight="1">
      <c r="A133" s="223"/>
      <c r="B133" s="224"/>
      <c r="C133" s="225" t="s">
        <v>995</v>
      </c>
      <c r="D133" s="216"/>
      <c r="E133" s="216"/>
      <c r="F133" s="216"/>
      <c r="G133" s="216"/>
      <c r="H133" s="215"/>
      <c r="I133" s="229">
        <f t="shared" si="55"/>
        <v>0</v>
      </c>
      <c r="J133" s="229">
        <f t="shared" si="56"/>
        <v>0</v>
      </c>
      <c r="K133" s="230"/>
      <c r="L133" s="218"/>
      <c r="M133" s="230"/>
      <c r="N133" s="218"/>
      <c r="O133" s="230"/>
      <c r="P133" s="218"/>
      <c r="Q133" s="230"/>
      <c r="R133" s="218"/>
      <c r="S133" s="243"/>
      <c r="T133" s="239"/>
    </row>
    <row r="134" spans="1:20" ht="19.899999999999999" customHeight="1">
      <c r="A134" s="223"/>
      <c r="B134" s="224"/>
      <c r="C134" s="225" t="s">
        <v>985</v>
      </c>
      <c r="D134" s="216"/>
      <c r="E134" s="216"/>
      <c r="F134" s="216"/>
      <c r="G134" s="216"/>
      <c r="H134" s="215"/>
      <c r="I134" s="229">
        <f t="shared" si="55"/>
        <v>0</v>
      </c>
      <c r="J134" s="229">
        <f t="shared" si="56"/>
        <v>0</v>
      </c>
      <c r="K134" s="230"/>
      <c r="L134" s="218"/>
      <c r="M134" s="230"/>
      <c r="N134" s="218"/>
      <c r="O134" s="230"/>
      <c r="P134" s="218"/>
      <c r="Q134" s="230"/>
      <c r="R134" s="218"/>
      <c r="S134" s="243"/>
      <c r="T134" s="239"/>
    </row>
    <row r="135" spans="1:20" ht="19.899999999999999" customHeight="1">
      <c r="A135" s="223"/>
      <c r="B135" s="224"/>
      <c r="C135" s="224"/>
      <c r="D135" s="216"/>
      <c r="E135" s="216"/>
      <c r="F135" s="216"/>
      <c r="G135" s="216"/>
      <c r="H135" s="215"/>
      <c r="I135" s="229">
        <f t="shared" si="55"/>
        <v>0</v>
      </c>
      <c r="J135" s="229">
        <f t="shared" si="56"/>
        <v>0</v>
      </c>
      <c r="K135" s="230"/>
      <c r="L135" s="218"/>
      <c r="M135" s="230"/>
      <c r="N135" s="218"/>
      <c r="O135" s="230"/>
      <c r="P135" s="218"/>
      <c r="Q135" s="230"/>
      <c r="R135" s="218"/>
      <c r="S135" s="243"/>
      <c r="T135" s="239"/>
    </row>
    <row r="136" spans="1:20" ht="19.899999999999999" customHeight="1">
      <c r="A136" s="223">
        <v>7</v>
      </c>
      <c r="B136" s="224"/>
      <c r="C136" s="224" t="s">
        <v>996</v>
      </c>
      <c r="D136" s="216"/>
      <c r="E136" s="216"/>
      <c r="F136" s="216"/>
      <c r="G136" s="216"/>
      <c r="H136" s="215"/>
      <c r="I136" s="229">
        <f t="shared" si="55"/>
        <v>0</v>
      </c>
      <c r="J136" s="229">
        <f t="shared" si="56"/>
        <v>0</v>
      </c>
      <c r="K136" s="230"/>
      <c r="L136" s="218"/>
      <c r="M136" s="230"/>
      <c r="N136" s="218"/>
      <c r="O136" s="230"/>
      <c r="P136" s="218"/>
      <c r="Q136" s="230"/>
      <c r="R136" s="218"/>
      <c r="S136" s="243"/>
      <c r="T136" s="239"/>
    </row>
    <row r="137" spans="1:20" ht="19.899999999999999" customHeight="1">
      <c r="A137" s="223"/>
      <c r="B137" s="224"/>
      <c r="C137" s="225" t="s">
        <v>995</v>
      </c>
      <c r="D137" s="216"/>
      <c r="E137" s="216"/>
      <c r="F137" s="216"/>
      <c r="G137" s="216"/>
      <c r="H137" s="215"/>
      <c r="I137" s="229">
        <f t="shared" si="55"/>
        <v>0</v>
      </c>
      <c r="J137" s="229">
        <f t="shared" si="56"/>
        <v>0</v>
      </c>
      <c r="K137" s="230"/>
      <c r="L137" s="218"/>
      <c r="M137" s="230"/>
      <c r="N137" s="218"/>
      <c r="O137" s="230"/>
      <c r="P137" s="218"/>
      <c r="Q137" s="230"/>
      <c r="R137" s="218"/>
      <c r="S137" s="243"/>
      <c r="T137" s="239"/>
    </row>
    <row r="138" spans="1:20" ht="19.899999999999999" customHeight="1">
      <c r="A138" s="223"/>
      <c r="B138" s="224"/>
      <c r="C138" s="216" t="s">
        <v>985</v>
      </c>
      <c r="D138" s="216"/>
      <c r="E138" s="216"/>
      <c r="F138" s="216"/>
      <c r="G138" s="216"/>
      <c r="H138" s="215"/>
      <c r="I138" s="229">
        <f t="shared" si="55"/>
        <v>0</v>
      </c>
      <c r="J138" s="229">
        <f t="shared" si="56"/>
        <v>0</v>
      </c>
      <c r="K138" s="230"/>
      <c r="L138" s="218"/>
      <c r="M138" s="230"/>
      <c r="N138" s="218"/>
      <c r="O138" s="230"/>
      <c r="P138" s="230"/>
      <c r="Q138" s="230"/>
      <c r="R138" s="218"/>
      <c r="S138" s="243"/>
      <c r="T138" s="239"/>
    </row>
    <row r="139" spans="1:20" ht="19.899999999999999" customHeight="1">
      <c r="A139" s="223"/>
      <c r="B139" s="224"/>
      <c r="C139" s="216"/>
      <c r="D139" s="216"/>
      <c r="E139" s="216"/>
      <c r="F139" s="216"/>
      <c r="G139" s="216"/>
      <c r="H139" s="215"/>
      <c r="I139" s="229">
        <f t="shared" si="55"/>
        <v>0</v>
      </c>
      <c r="J139" s="229">
        <f t="shared" si="56"/>
        <v>0</v>
      </c>
      <c r="K139" s="230"/>
      <c r="L139" s="218"/>
      <c r="M139" s="230"/>
      <c r="N139" s="218"/>
      <c r="O139" s="230"/>
      <c r="P139" s="218"/>
      <c r="Q139" s="230"/>
      <c r="R139" s="218"/>
      <c r="S139" s="243"/>
      <c r="T139" s="239"/>
    </row>
    <row r="140" spans="1:20" ht="19.899999999999999" customHeight="1">
      <c r="A140" s="223">
        <v>8</v>
      </c>
      <c r="B140" s="224"/>
      <c r="C140" s="215" t="s">
        <v>997</v>
      </c>
      <c r="D140" s="216"/>
      <c r="E140" s="216"/>
      <c r="F140" s="216"/>
      <c r="G140" s="216"/>
      <c r="H140" s="215"/>
      <c r="I140" s="229">
        <f t="shared" si="55"/>
        <v>0</v>
      </c>
      <c r="J140" s="229">
        <f t="shared" si="56"/>
        <v>0</v>
      </c>
      <c r="K140" s="230"/>
      <c r="L140" s="218"/>
      <c r="M140" s="230"/>
      <c r="N140" s="218"/>
      <c r="O140" s="230"/>
      <c r="P140" s="218"/>
      <c r="Q140" s="230"/>
      <c r="R140" s="218"/>
      <c r="S140" s="243"/>
      <c r="T140" s="239"/>
    </row>
    <row r="141" spans="1:20" ht="19.899999999999999" customHeight="1">
      <c r="A141" s="223"/>
      <c r="B141" s="224"/>
      <c r="C141" s="216" t="s">
        <v>998</v>
      </c>
      <c r="D141" s="216"/>
      <c r="E141" s="216"/>
      <c r="F141" s="216"/>
      <c r="G141" s="216"/>
      <c r="H141" s="215"/>
      <c r="I141" s="229"/>
      <c r="J141" s="229"/>
      <c r="K141" s="230"/>
      <c r="L141" s="218"/>
      <c r="M141" s="230"/>
      <c r="N141" s="218"/>
      <c r="O141" s="230"/>
      <c r="P141" s="218"/>
      <c r="Q141" s="230"/>
      <c r="R141" s="218"/>
      <c r="S141" s="243"/>
      <c r="T141" s="239"/>
    </row>
    <row r="142" spans="1:20" ht="19.899999999999999" customHeight="1">
      <c r="A142" s="223"/>
      <c r="B142" s="224"/>
      <c r="C142" s="216" t="s">
        <v>985</v>
      </c>
      <c r="D142" s="216"/>
      <c r="E142" s="216"/>
      <c r="F142" s="216"/>
      <c r="G142" s="216"/>
      <c r="H142" s="215"/>
      <c r="I142" s="229">
        <f t="shared" si="55"/>
        <v>0</v>
      </c>
      <c r="J142" s="229">
        <f t="shared" si="56"/>
        <v>0</v>
      </c>
      <c r="K142" s="230"/>
      <c r="L142" s="218"/>
      <c r="M142" s="230"/>
      <c r="N142" s="218"/>
      <c r="O142" s="230"/>
      <c r="P142" s="218"/>
      <c r="Q142" s="230"/>
      <c r="R142" s="218"/>
      <c r="S142" s="243"/>
      <c r="T142" s="239"/>
    </row>
    <row r="143" spans="1:20" ht="19.899999999999999" customHeight="1">
      <c r="A143" s="223"/>
      <c r="B143" s="224"/>
      <c r="C143" s="216"/>
      <c r="D143" s="216"/>
      <c r="E143" s="216"/>
      <c r="F143" s="216"/>
      <c r="G143" s="216"/>
      <c r="H143" s="215"/>
      <c r="I143" s="229">
        <f t="shared" si="55"/>
        <v>0</v>
      </c>
      <c r="J143" s="229">
        <f t="shared" si="56"/>
        <v>0</v>
      </c>
      <c r="K143" s="230"/>
      <c r="L143" s="218"/>
      <c r="M143" s="230"/>
      <c r="N143" s="218"/>
      <c r="O143" s="230"/>
      <c r="P143" s="218"/>
      <c r="Q143" s="230"/>
      <c r="R143" s="218"/>
      <c r="S143" s="243"/>
      <c r="T143" s="239"/>
    </row>
    <row r="144" spans="1:20" ht="19.899999999999999" customHeight="1">
      <c r="A144" s="223">
        <v>9</v>
      </c>
      <c r="B144" s="224"/>
      <c r="C144" s="215" t="s">
        <v>999</v>
      </c>
      <c r="D144" s="216"/>
      <c r="E144" s="216"/>
      <c r="F144" s="216"/>
      <c r="G144" s="216"/>
      <c r="H144" s="215"/>
      <c r="I144" s="229">
        <f t="shared" si="55"/>
        <v>0</v>
      </c>
      <c r="J144" s="229">
        <f t="shared" si="56"/>
        <v>0</v>
      </c>
      <c r="K144" s="230"/>
      <c r="L144" s="218"/>
      <c r="M144" s="230"/>
      <c r="N144" s="218"/>
      <c r="O144" s="230"/>
      <c r="P144" s="218"/>
      <c r="Q144" s="230"/>
      <c r="R144" s="218"/>
      <c r="S144" s="243"/>
      <c r="T144" s="239"/>
    </row>
    <row r="145" spans="1:20" ht="19.899999999999999" customHeight="1">
      <c r="A145" s="223"/>
      <c r="B145" s="224"/>
      <c r="C145" s="216" t="s">
        <v>1000</v>
      </c>
      <c r="D145" s="216"/>
      <c r="E145" s="216"/>
      <c r="F145" s="216"/>
      <c r="G145" s="216"/>
      <c r="H145" s="215"/>
      <c r="I145" s="229">
        <f t="shared" si="55"/>
        <v>0</v>
      </c>
      <c r="J145" s="229">
        <f t="shared" si="56"/>
        <v>0</v>
      </c>
      <c r="K145" s="230"/>
      <c r="L145" s="218"/>
      <c r="M145" s="230"/>
      <c r="N145" s="218"/>
      <c r="O145" s="230"/>
      <c r="P145" s="218"/>
      <c r="Q145" s="230"/>
      <c r="R145" s="218"/>
      <c r="S145" s="243"/>
      <c r="T145" s="239"/>
    </row>
    <row r="146" spans="1:20" ht="19.899999999999999" customHeight="1">
      <c r="A146" s="223"/>
      <c r="B146" s="224"/>
      <c r="C146" s="226" t="s">
        <v>1001</v>
      </c>
      <c r="D146" s="216"/>
      <c r="E146" s="216"/>
      <c r="F146" s="216"/>
      <c r="G146" s="216"/>
      <c r="H146" s="215"/>
      <c r="I146" s="229">
        <f t="shared" si="55"/>
        <v>0</v>
      </c>
      <c r="J146" s="229">
        <f t="shared" si="56"/>
        <v>0</v>
      </c>
      <c r="K146" s="230"/>
      <c r="L146" s="218"/>
      <c r="M146" s="230"/>
      <c r="N146" s="218"/>
      <c r="O146" s="230"/>
      <c r="P146" s="218"/>
      <c r="Q146" s="230"/>
      <c r="R146" s="218"/>
      <c r="S146" s="243"/>
      <c r="T146" s="239"/>
    </row>
    <row r="147" spans="1:20" ht="19.899999999999999" customHeight="1">
      <c r="A147" s="223"/>
      <c r="B147" s="224"/>
      <c r="C147" s="215"/>
      <c r="D147" s="216"/>
      <c r="E147" s="216"/>
      <c r="F147" s="216"/>
      <c r="G147" s="216"/>
      <c r="H147" s="215"/>
      <c r="I147" s="229">
        <f t="shared" si="55"/>
        <v>0</v>
      </c>
      <c r="J147" s="229">
        <f t="shared" si="56"/>
        <v>0</v>
      </c>
      <c r="K147" s="230"/>
      <c r="L147" s="218"/>
      <c r="M147" s="230"/>
      <c r="N147" s="218"/>
      <c r="O147" s="230"/>
      <c r="P147" s="218"/>
      <c r="Q147" s="230"/>
      <c r="R147" s="218"/>
      <c r="S147" s="243"/>
      <c r="T147" s="239"/>
    </row>
    <row r="148" spans="1:20" ht="19.899999999999999" customHeight="1">
      <c r="A148" s="223">
        <v>10</v>
      </c>
      <c r="B148" s="224"/>
      <c r="C148" s="215" t="s">
        <v>1002</v>
      </c>
      <c r="D148" s="216"/>
      <c r="E148" s="216"/>
      <c r="F148" s="216"/>
      <c r="G148" s="216"/>
      <c r="H148" s="215"/>
      <c r="I148" s="229">
        <f t="shared" si="55"/>
        <v>0</v>
      </c>
      <c r="J148" s="229">
        <f t="shared" si="56"/>
        <v>0</v>
      </c>
      <c r="K148" s="230"/>
      <c r="L148" s="218"/>
      <c r="M148" s="230"/>
      <c r="N148" s="218"/>
      <c r="O148" s="230"/>
      <c r="P148" s="218"/>
      <c r="Q148" s="230"/>
      <c r="R148" s="218"/>
      <c r="S148" s="243"/>
      <c r="T148" s="239"/>
    </row>
    <row r="149" spans="1:20" ht="19.899999999999999" customHeight="1">
      <c r="A149" s="223"/>
      <c r="B149" s="224"/>
      <c r="C149" s="216" t="s">
        <v>987</v>
      </c>
      <c r="D149" s="216"/>
      <c r="E149" s="216"/>
      <c r="F149" s="216"/>
      <c r="G149" s="216"/>
      <c r="H149" s="215"/>
      <c r="I149" s="229">
        <f t="shared" ref="I149:I159" si="57">K149+M149+O149+Q149</f>
        <v>0</v>
      </c>
      <c r="J149" s="229">
        <f t="shared" si="56"/>
        <v>0</v>
      </c>
      <c r="K149" s="230"/>
      <c r="L149" s="218"/>
      <c r="M149" s="230"/>
      <c r="N149" s="218"/>
      <c r="O149" s="230"/>
      <c r="P149" s="218"/>
      <c r="Q149" s="230"/>
      <c r="R149" s="218"/>
      <c r="S149" s="243"/>
      <c r="T149" s="239"/>
    </row>
    <row r="150" spans="1:20" ht="19.899999999999999" customHeight="1">
      <c r="A150" s="223"/>
      <c r="B150" s="224"/>
      <c r="C150" s="216"/>
      <c r="D150" s="216"/>
      <c r="E150" s="216"/>
      <c r="F150" s="216"/>
      <c r="G150" s="216"/>
      <c r="H150" s="215"/>
      <c r="I150" s="229">
        <f t="shared" si="57"/>
        <v>0</v>
      </c>
      <c r="J150" s="229">
        <f t="shared" si="56"/>
        <v>0</v>
      </c>
      <c r="K150" s="230"/>
      <c r="L150" s="218"/>
      <c r="M150" s="230"/>
      <c r="N150" s="218"/>
      <c r="O150" s="230"/>
      <c r="P150" s="218"/>
      <c r="Q150" s="230"/>
      <c r="R150" s="218"/>
      <c r="S150" s="243"/>
      <c r="T150" s="239"/>
    </row>
    <row r="151" spans="1:20" ht="19.899999999999999" customHeight="1">
      <c r="A151" s="223">
        <v>11</v>
      </c>
      <c r="B151" s="224"/>
      <c r="C151" s="215" t="s">
        <v>1003</v>
      </c>
      <c r="D151" s="216"/>
      <c r="E151" s="216"/>
      <c r="F151" s="216"/>
      <c r="G151" s="216"/>
      <c r="H151" s="215"/>
      <c r="I151" s="229">
        <f t="shared" si="57"/>
        <v>0</v>
      </c>
      <c r="J151" s="229">
        <f t="shared" si="56"/>
        <v>0</v>
      </c>
      <c r="K151" s="230"/>
      <c r="L151" s="218"/>
      <c r="M151" s="230"/>
      <c r="N151" s="218"/>
      <c r="O151" s="230"/>
      <c r="P151" s="218"/>
      <c r="Q151" s="230"/>
      <c r="R151" s="218"/>
      <c r="S151" s="243"/>
      <c r="T151" s="239"/>
    </row>
    <row r="152" spans="1:20" ht="19.899999999999999" customHeight="1">
      <c r="A152" s="223"/>
      <c r="B152" s="224"/>
      <c r="C152" s="216" t="s">
        <v>987</v>
      </c>
      <c r="D152" s="216"/>
      <c r="E152" s="216"/>
      <c r="F152" s="216"/>
      <c r="G152" s="216"/>
      <c r="H152" s="215"/>
      <c r="I152" s="229">
        <f t="shared" si="57"/>
        <v>0</v>
      </c>
      <c r="J152" s="229">
        <f t="shared" si="56"/>
        <v>0</v>
      </c>
      <c r="K152" s="230"/>
      <c r="L152" s="218"/>
      <c r="M152" s="230"/>
      <c r="N152" s="230"/>
      <c r="O152" s="230"/>
      <c r="P152" s="218"/>
      <c r="Q152" s="230"/>
      <c r="R152" s="218"/>
      <c r="S152" s="243"/>
      <c r="T152" s="239"/>
    </row>
    <row r="153" spans="1:20" ht="19.899999999999999" customHeight="1">
      <c r="A153" s="223"/>
      <c r="B153" s="224"/>
      <c r="C153" s="216" t="s">
        <v>985</v>
      </c>
      <c r="D153" s="216"/>
      <c r="E153" s="216"/>
      <c r="F153" s="216"/>
      <c r="G153" s="216"/>
      <c r="H153" s="215"/>
      <c r="I153" s="229">
        <f t="shared" si="57"/>
        <v>0</v>
      </c>
      <c r="J153" s="229">
        <f t="shared" si="56"/>
        <v>0</v>
      </c>
      <c r="K153" s="230"/>
      <c r="L153" s="218"/>
      <c r="M153" s="230"/>
      <c r="N153" s="218"/>
      <c r="O153" s="230"/>
      <c r="P153" s="218"/>
      <c r="Q153" s="230"/>
      <c r="R153" s="218"/>
      <c r="S153" s="243"/>
      <c r="T153" s="239"/>
    </row>
    <row r="154" spans="1:20" ht="19.899999999999999" customHeight="1">
      <c r="A154" s="223"/>
      <c r="B154" s="224"/>
      <c r="C154" s="216"/>
      <c r="D154" s="216"/>
      <c r="E154" s="216"/>
      <c r="F154" s="216"/>
      <c r="G154" s="216"/>
      <c r="H154" s="215"/>
      <c r="I154" s="229">
        <f t="shared" si="57"/>
        <v>0</v>
      </c>
      <c r="J154" s="229">
        <f t="shared" si="56"/>
        <v>0</v>
      </c>
      <c r="K154" s="230"/>
      <c r="L154" s="218"/>
      <c r="M154" s="230"/>
      <c r="N154" s="218"/>
      <c r="O154" s="230"/>
      <c r="P154" s="218"/>
      <c r="Q154" s="230"/>
      <c r="R154" s="218"/>
      <c r="S154" s="243"/>
      <c r="T154" s="239"/>
    </row>
    <row r="155" spans="1:20" ht="19.899999999999999" customHeight="1">
      <c r="A155" s="223">
        <v>12</v>
      </c>
      <c r="B155" s="224"/>
      <c r="C155" s="215" t="s">
        <v>1004</v>
      </c>
      <c r="D155" s="216"/>
      <c r="E155" s="216"/>
      <c r="F155" s="216"/>
      <c r="G155" s="216"/>
      <c r="H155" s="215"/>
      <c r="I155" s="229">
        <f t="shared" si="57"/>
        <v>0</v>
      </c>
      <c r="J155" s="229">
        <f t="shared" si="56"/>
        <v>0</v>
      </c>
      <c r="K155" s="230"/>
      <c r="L155" s="218"/>
      <c r="M155" s="230"/>
      <c r="N155" s="218"/>
      <c r="O155" s="230"/>
      <c r="P155" s="218"/>
      <c r="Q155" s="230"/>
      <c r="R155" s="218"/>
      <c r="S155" s="243"/>
      <c r="T155" s="239"/>
    </row>
    <row r="156" spans="1:20" ht="19.899999999999999" customHeight="1">
      <c r="A156" s="223"/>
      <c r="B156" s="224"/>
      <c r="C156" s="216" t="s">
        <v>985</v>
      </c>
      <c r="D156" s="216"/>
      <c r="E156" s="216"/>
      <c r="F156" s="216"/>
      <c r="G156" s="216"/>
      <c r="H156" s="215"/>
      <c r="I156" s="229">
        <f t="shared" si="57"/>
        <v>0</v>
      </c>
      <c r="J156" s="229">
        <f t="shared" si="56"/>
        <v>0</v>
      </c>
      <c r="K156" s="230"/>
      <c r="L156" s="218"/>
      <c r="M156" s="230"/>
      <c r="N156" s="218"/>
      <c r="O156" s="230"/>
      <c r="P156" s="218"/>
      <c r="Q156" s="230"/>
      <c r="R156" s="218"/>
      <c r="S156" s="243"/>
      <c r="T156" s="239"/>
    </row>
    <row r="157" spans="1:20" ht="19.899999999999999" customHeight="1">
      <c r="A157" s="223"/>
      <c r="B157" s="224"/>
      <c r="C157" s="216"/>
      <c r="D157" s="216"/>
      <c r="E157" s="216"/>
      <c r="F157" s="216"/>
      <c r="G157" s="216"/>
      <c r="H157" s="215"/>
      <c r="I157" s="229">
        <f t="shared" si="57"/>
        <v>0</v>
      </c>
      <c r="J157" s="229">
        <f t="shared" si="56"/>
        <v>0</v>
      </c>
      <c r="K157" s="230"/>
      <c r="L157" s="218"/>
      <c r="M157" s="230"/>
      <c r="N157" s="218"/>
      <c r="O157" s="230"/>
      <c r="P157" s="218"/>
      <c r="Q157" s="230"/>
      <c r="R157" s="218"/>
      <c r="S157" s="243"/>
      <c r="T157" s="239"/>
    </row>
    <row r="158" spans="1:20" ht="19.899999999999999" customHeight="1">
      <c r="A158" s="223">
        <v>13</v>
      </c>
      <c r="B158" s="224"/>
      <c r="C158" s="215" t="s">
        <v>1005</v>
      </c>
      <c r="D158" s="216"/>
      <c r="E158" s="216"/>
      <c r="F158" s="216"/>
      <c r="G158" s="216"/>
      <c r="H158" s="215"/>
      <c r="I158" s="229">
        <f t="shared" si="57"/>
        <v>0</v>
      </c>
      <c r="J158" s="229">
        <f t="shared" si="56"/>
        <v>0</v>
      </c>
      <c r="K158" s="230"/>
      <c r="L158" s="218"/>
      <c r="M158" s="230"/>
      <c r="N158" s="218"/>
      <c r="O158" s="230"/>
      <c r="P158" s="218"/>
      <c r="Q158" s="230"/>
      <c r="R158" s="218"/>
      <c r="S158" s="243"/>
      <c r="T158" s="239"/>
    </row>
    <row r="159" spans="1:20" ht="19.899999999999999" customHeight="1">
      <c r="A159" s="223"/>
      <c r="B159" s="224"/>
      <c r="C159" s="216" t="s">
        <v>987</v>
      </c>
      <c r="D159" s="216"/>
      <c r="E159" s="216"/>
      <c r="F159" s="216"/>
      <c r="G159" s="216"/>
      <c r="H159" s="215"/>
      <c r="I159" s="229">
        <f t="shared" si="57"/>
        <v>0</v>
      </c>
      <c r="J159" s="229">
        <f t="shared" si="56"/>
        <v>0</v>
      </c>
      <c r="K159" s="230"/>
      <c r="L159" s="218"/>
      <c r="M159" s="230"/>
      <c r="N159" s="218"/>
      <c r="O159" s="230"/>
      <c r="P159" s="218"/>
      <c r="Q159" s="230"/>
      <c r="R159" s="218"/>
      <c r="S159" s="243"/>
      <c r="T159" s="239"/>
    </row>
    <row r="160" spans="1:20" ht="19.899999999999999" customHeight="1">
      <c r="A160" s="223"/>
      <c r="B160" s="224"/>
      <c r="C160" s="216" t="s">
        <v>1006</v>
      </c>
      <c r="D160" s="216"/>
      <c r="E160" s="216"/>
      <c r="F160" s="216"/>
      <c r="G160" s="216"/>
      <c r="H160" s="215"/>
      <c r="I160" s="229"/>
      <c r="J160" s="229"/>
      <c r="K160" s="230"/>
      <c r="L160" s="218"/>
      <c r="M160" s="230"/>
      <c r="N160" s="218"/>
      <c r="O160" s="230"/>
      <c r="P160" s="218"/>
      <c r="Q160" s="230"/>
      <c r="R160" s="218"/>
      <c r="S160" s="243"/>
      <c r="T160" s="239"/>
    </row>
    <row r="161" spans="1:20" ht="19.899999999999999" customHeight="1">
      <c r="A161" s="223"/>
      <c r="B161" s="224"/>
      <c r="C161" s="216" t="s">
        <v>1007</v>
      </c>
      <c r="D161" s="216"/>
      <c r="E161" s="216"/>
      <c r="F161" s="216"/>
      <c r="G161" s="216"/>
      <c r="H161" s="215"/>
      <c r="I161" s="229">
        <f>K161+M161+O161+Q161</f>
        <v>0</v>
      </c>
      <c r="J161" s="229">
        <f>L161+N161+P161+R161</f>
        <v>0</v>
      </c>
      <c r="K161" s="230"/>
      <c r="L161" s="218"/>
      <c r="M161" s="230"/>
      <c r="N161" s="218"/>
      <c r="O161" s="230"/>
      <c r="P161" s="218"/>
      <c r="Q161" s="230"/>
      <c r="R161" s="218"/>
      <c r="S161" s="243"/>
      <c r="T161" s="239"/>
    </row>
    <row r="162" spans="1:20" ht="19.899999999999999" customHeight="1">
      <c r="A162" s="223"/>
      <c r="B162" s="224"/>
      <c r="C162" s="216" t="s">
        <v>1008</v>
      </c>
      <c r="D162" s="216"/>
      <c r="E162" s="216"/>
      <c r="F162" s="216"/>
      <c r="G162" s="216"/>
      <c r="H162" s="215"/>
      <c r="I162" s="229">
        <f>K162+M162+O162+Q162</f>
        <v>0</v>
      </c>
      <c r="J162" s="229">
        <f>L162+N162+P162+R162</f>
        <v>0</v>
      </c>
      <c r="L162" s="218"/>
      <c r="M162" s="230"/>
      <c r="N162" s="218"/>
      <c r="O162" s="230"/>
      <c r="P162" s="218"/>
      <c r="Q162" s="230"/>
      <c r="R162" s="218"/>
      <c r="S162" s="243"/>
      <c r="T162" s="239"/>
    </row>
    <row r="163" spans="1:20" ht="19.899999999999999" customHeight="1">
      <c r="A163" s="223"/>
      <c r="B163" s="224"/>
      <c r="C163" s="226" t="s">
        <v>1009</v>
      </c>
      <c r="D163" s="216"/>
      <c r="E163" s="216"/>
      <c r="F163" s="216"/>
      <c r="G163" s="216"/>
      <c r="H163" s="215"/>
      <c r="I163" s="229">
        <f>K163+M163+O163+Q163</f>
        <v>0</v>
      </c>
      <c r="J163" s="229">
        <f t="shared" si="56"/>
        <v>0</v>
      </c>
      <c r="K163" s="230"/>
      <c r="L163" s="218"/>
      <c r="M163" s="230"/>
      <c r="N163" s="218"/>
      <c r="O163" s="230"/>
      <c r="P163" s="218"/>
      <c r="Q163" s="230"/>
      <c r="R163" s="218"/>
      <c r="S163" s="243"/>
      <c r="T163" s="239"/>
    </row>
    <row r="164" spans="1:20" ht="19.899999999999999" customHeight="1">
      <c r="A164" s="223"/>
      <c r="B164" s="224"/>
      <c r="C164" s="227" t="s">
        <v>1010</v>
      </c>
      <c r="D164" s="216"/>
      <c r="E164" s="216"/>
      <c r="F164" s="216"/>
      <c r="G164" s="216"/>
      <c r="H164" s="215"/>
      <c r="I164" s="229">
        <f>K164+M164+O164+Q164</f>
        <v>0</v>
      </c>
      <c r="J164" s="229">
        <f t="shared" si="56"/>
        <v>0</v>
      </c>
      <c r="K164" s="230"/>
      <c r="L164" s="218"/>
      <c r="M164" s="230"/>
      <c r="N164" s="218"/>
      <c r="O164" s="230"/>
      <c r="P164" s="218"/>
      <c r="Q164" s="230"/>
      <c r="R164" s="218"/>
      <c r="S164" s="243"/>
      <c r="T164" s="239"/>
    </row>
    <row r="165" spans="1:20" ht="19.899999999999999" customHeight="1">
      <c r="A165" s="223"/>
      <c r="B165" s="224"/>
      <c r="C165" s="226" t="s">
        <v>1011</v>
      </c>
      <c r="D165" s="216"/>
      <c r="E165" s="216"/>
      <c r="F165" s="216"/>
      <c r="G165" s="216"/>
      <c r="H165" s="215"/>
      <c r="I165" s="229">
        <f>K165+M165+O165+Q165</f>
        <v>0</v>
      </c>
      <c r="J165" s="229">
        <f t="shared" si="56"/>
        <v>0</v>
      </c>
      <c r="K165" s="230"/>
      <c r="L165" s="218"/>
      <c r="M165" s="230"/>
      <c r="N165" s="218"/>
      <c r="O165" s="230"/>
      <c r="P165" s="218"/>
      <c r="Q165" s="230"/>
      <c r="R165" s="218"/>
      <c r="S165" s="243"/>
      <c r="T165" s="239"/>
    </row>
    <row r="166" spans="1:20" ht="19.899999999999999" customHeight="1">
      <c r="A166" s="223"/>
      <c r="B166" s="224"/>
      <c r="C166" s="216" t="s">
        <v>985</v>
      </c>
      <c r="D166" s="216"/>
      <c r="E166" s="216"/>
      <c r="F166" s="216"/>
      <c r="G166" s="216"/>
      <c r="H166" s="215"/>
      <c r="I166" s="229">
        <f>K166+M166+O166+Q166</f>
        <v>0</v>
      </c>
      <c r="J166" s="229">
        <f t="shared" si="56"/>
        <v>0</v>
      </c>
      <c r="K166" s="230"/>
      <c r="L166" s="218"/>
      <c r="M166" s="230"/>
      <c r="N166" s="218"/>
      <c r="O166" s="230"/>
      <c r="P166" s="218"/>
      <c r="Q166" s="230"/>
      <c r="R166" s="218"/>
      <c r="S166" s="243"/>
      <c r="T166" s="239"/>
    </row>
    <row r="167" spans="1:20" ht="19.899999999999999" customHeight="1">
      <c r="A167" s="223"/>
      <c r="B167" s="224"/>
      <c r="C167" s="216"/>
      <c r="D167" s="216"/>
      <c r="E167" s="216"/>
      <c r="F167" s="216"/>
      <c r="G167" s="216"/>
      <c r="H167" s="215"/>
      <c r="I167" s="229">
        <f t="shared" ref="I167:I173" si="58">K167+M167+O167+Q167</f>
        <v>0</v>
      </c>
      <c r="J167" s="229">
        <f t="shared" si="56"/>
        <v>0</v>
      </c>
      <c r="K167" s="230"/>
      <c r="L167" s="218"/>
      <c r="M167" s="230"/>
      <c r="N167" s="218"/>
      <c r="O167" s="230"/>
      <c r="P167" s="218"/>
      <c r="Q167" s="230"/>
      <c r="R167" s="218"/>
      <c r="S167" s="243"/>
      <c r="T167" s="239"/>
    </row>
    <row r="168" spans="1:20" ht="19.899999999999999" customHeight="1">
      <c r="A168" s="223"/>
      <c r="B168" s="224"/>
      <c r="C168" s="216"/>
      <c r="D168" s="216"/>
      <c r="E168" s="216"/>
      <c r="F168" s="216"/>
      <c r="G168" s="216"/>
      <c r="H168" s="215"/>
      <c r="I168" s="229">
        <f t="shared" si="58"/>
        <v>0</v>
      </c>
      <c r="J168" s="229">
        <f t="shared" si="56"/>
        <v>0</v>
      </c>
      <c r="K168" s="230"/>
      <c r="L168" s="218"/>
      <c r="M168" s="230"/>
      <c r="N168" s="218"/>
      <c r="O168" s="230"/>
      <c r="P168" s="218"/>
      <c r="Q168" s="230"/>
      <c r="R168" s="218"/>
      <c r="S168" s="243"/>
      <c r="T168" s="239"/>
    </row>
    <row r="169" spans="1:20" ht="19.899999999999999" customHeight="1">
      <c r="A169" s="223">
        <v>14</v>
      </c>
      <c r="B169" s="224"/>
      <c r="C169" s="228" t="s">
        <v>1012</v>
      </c>
      <c r="D169" s="216"/>
      <c r="E169" s="216"/>
      <c r="F169" s="216"/>
      <c r="G169" s="216"/>
      <c r="H169" s="215"/>
      <c r="I169" s="229">
        <f t="shared" si="58"/>
        <v>0</v>
      </c>
      <c r="J169" s="229">
        <f t="shared" si="56"/>
        <v>0</v>
      </c>
      <c r="K169" s="230"/>
      <c r="L169" s="218"/>
      <c r="M169" s="230"/>
      <c r="N169" s="218"/>
      <c r="O169" s="230"/>
      <c r="P169" s="230"/>
      <c r="Q169" s="230"/>
      <c r="R169" s="218"/>
      <c r="S169" s="243"/>
      <c r="T169" s="239"/>
    </row>
    <row r="170" spans="1:20" ht="19.899999999999999" customHeight="1">
      <c r="A170" s="223"/>
      <c r="B170" s="224"/>
      <c r="C170" s="226" t="s">
        <v>1013</v>
      </c>
      <c r="D170" s="216"/>
      <c r="E170" s="216"/>
      <c r="F170" s="216"/>
      <c r="G170" s="216"/>
      <c r="H170" s="215"/>
      <c r="I170" s="229">
        <f t="shared" si="58"/>
        <v>0</v>
      </c>
      <c r="J170" s="229">
        <f t="shared" si="56"/>
        <v>0</v>
      </c>
      <c r="K170" s="230"/>
      <c r="L170" s="218"/>
      <c r="M170" s="230"/>
      <c r="N170" s="218"/>
      <c r="O170" s="230"/>
      <c r="P170" s="230"/>
      <c r="Q170" s="230"/>
      <c r="R170" s="218"/>
      <c r="S170" s="243"/>
      <c r="T170" s="239"/>
    </row>
    <row r="171" spans="1:20" ht="19.899999999999999" customHeight="1">
      <c r="A171" s="223"/>
      <c r="B171" s="224"/>
      <c r="C171" s="226" t="s">
        <v>987</v>
      </c>
      <c r="D171" s="216"/>
      <c r="E171" s="216"/>
      <c r="F171" s="216"/>
      <c r="G171" s="216"/>
      <c r="H171" s="215"/>
      <c r="I171" s="229"/>
      <c r="J171" s="229"/>
      <c r="K171" s="230"/>
      <c r="L171" s="218"/>
      <c r="M171" s="230"/>
      <c r="N171" s="218"/>
      <c r="O171" s="230"/>
      <c r="P171" s="230"/>
      <c r="Q171" s="230"/>
      <c r="R171" s="218"/>
      <c r="S171" s="243"/>
      <c r="T171" s="239"/>
    </row>
    <row r="172" spans="1:20" ht="19.899999999999999" customHeight="1">
      <c r="A172" s="223"/>
      <c r="B172" s="224"/>
      <c r="C172" s="226" t="s">
        <v>1014</v>
      </c>
      <c r="D172" s="216"/>
      <c r="E172" s="216"/>
      <c r="F172" s="216"/>
      <c r="G172" s="216"/>
      <c r="H172" s="215"/>
      <c r="I172" s="229">
        <f t="shared" si="58"/>
        <v>0</v>
      </c>
      <c r="J172" s="229">
        <f t="shared" si="56"/>
        <v>0</v>
      </c>
      <c r="K172" s="230"/>
      <c r="L172" s="218"/>
      <c r="M172" s="230"/>
      <c r="N172" s="218"/>
      <c r="O172" s="230"/>
      <c r="P172" s="230"/>
      <c r="Q172" s="230"/>
      <c r="R172" s="218"/>
      <c r="S172" s="243"/>
      <c r="T172" s="239"/>
    </row>
    <row r="173" spans="1:20" ht="19.899999999999999" customHeight="1">
      <c r="A173" s="223"/>
      <c r="B173" s="224"/>
      <c r="C173" s="226" t="s">
        <v>985</v>
      </c>
      <c r="D173" s="216"/>
      <c r="E173" s="216"/>
      <c r="F173" s="216"/>
      <c r="G173" s="216"/>
      <c r="H173" s="215"/>
      <c r="I173" s="229">
        <f t="shared" si="58"/>
        <v>0</v>
      </c>
      <c r="J173" s="229">
        <f t="shared" si="56"/>
        <v>0</v>
      </c>
      <c r="K173" s="230"/>
      <c r="L173" s="218"/>
      <c r="M173" s="230"/>
      <c r="N173" s="218"/>
      <c r="O173" s="230"/>
      <c r="P173" s="230"/>
      <c r="Q173" s="230"/>
      <c r="R173" s="218"/>
      <c r="S173" s="243"/>
      <c r="T173" s="239"/>
    </row>
    <row r="174" spans="1:20" ht="19.899999999999999" customHeight="1">
      <c r="A174" s="223"/>
      <c r="B174" s="224"/>
      <c r="C174" s="226"/>
      <c r="D174" s="216"/>
      <c r="E174" s="216"/>
      <c r="F174" s="216"/>
      <c r="G174" s="216"/>
      <c r="H174" s="215"/>
      <c r="I174" s="229">
        <f t="shared" ref="I174:I179" si="59">K174+M174+O174+Q174</f>
        <v>0</v>
      </c>
      <c r="J174" s="229">
        <f t="shared" ref="J174:J179" si="60">L174+N174+P174+R174</f>
        <v>0</v>
      </c>
      <c r="K174" s="230"/>
      <c r="L174" s="218"/>
      <c r="M174" s="230"/>
      <c r="N174" s="218"/>
      <c r="O174" s="230"/>
      <c r="P174" s="230"/>
      <c r="Q174" s="230"/>
      <c r="R174" s="218"/>
      <c r="S174" s="243"/>
      <c r="T174" s="239"/>
    </row>
    <row r="175" spans="1:20" ht="19.899999999999999" customHeight="1">
      <c r="A175" s="223"/>
      <c r="B175" s="224"/>
      <c r="C175" s="226"/>
      <c r="D175" s="216"/>
      <c r="E175" s="216"/>
      <c r="F175" s="216"/>
      <c r="G175" s="216"/>
      <c r="H175" s="215"/>
      <c r="I175" s="229">
        <f t="shared" si="59"/>
        <v>0</v>
      </c>
      <c r="J175" s="229">
        <f t="shared" si="60"/>
        <v>0</v>
      </c>
      <c r="K175" s="230"/>
      <c r="L175" s="218"/>
      <c r="M175" s="230"/>
      <c r="N175" s="218"/>
      <c r="O175" s="230"/>
      <c r="P175" s="230"/>
      <c r="Q175" s="230"/>
      <c r="R175" s="218"/>
      <c r="S175" s="243"/>
      <c r="T175" s="239"/>
    </row>
    <row r="176" spans="1:20" ht="19.899999999999999" customHeight="1">
      <c r="A176" s="223">
        <v>15</v>
      </c>
      <c r="B176" s="224"/>
      <c r="C176" s="215" t="s">
        <v>1015</v>
      </c>
      <c r="D176" s="216"/>
      <c r="E176" s="216"/>
      <c r="F176" s="216"/>
      <c r="G176" s="216"/>
      <c r="H176" s="215"/>
      <c r="I176" s="229">
        <f t="shared" si="59"/>
        <v>0</v>
      </c>
      <c r="J176" s="229">
        <f t="shared" si="60"/>
        <v>0</v>
      </c>
      <c r="K176" s="230"/>
      <c r="L176" s="218"/>
      <c r="M176" s="230"/>
      <c r="N176" s="218"/>
      <c r="O176" s="230"/>
      <c r="P176" s="230"/>
      <c r="Q176" s="230"/>
      <c r="R176" s="218"/>
      <c r="S176" s="243"/>
      <c r="T176" s="239"/>
    </row>
    <row r="177" spans="1:21" ht="19.899999999999999" customHeight="1">
      <c r="A177" s="223"/>
      <c r="B177" s="224"/>
      <c r="C177" s="226" t="s">
        <v>1016</v>
      </c>
      <c r="D177" s="216"/>
      <c r="E177" s="216"/>
      <c r="F177" s="216"/>
      <c r="G177" s="216"/>
      <c r="H177" s="215"/>
      <c r="I177" s="229">
        <f t="shared" si="59"/>
        <v>0</v>
      </c>
      <c r="J177" s="229">
        <f t="shared" si="60"/>
        <v>0</v>
      </c>
      <c r="K177" s="230"/>
      <c r="L177" s="218"/>
      <c r="M177" s="230"/>
      <c r="N177" s="218"/>
      <c r="O177" s="230"/>
      <c r="P177" s="230"/>
      <c r="Q177" s="230"/>
      <c r="R177" s="218"/>
      <c r="S177" s="243"/>
      <c r="T177" s="239"/>
    </row>
    <row r="178" spans="1:21" ht="19.899999999999999" customHeight="1">
      <c r="A178" s="223"/>
      <c r="B178" s="224"/>
      <c r="C178" s="216" t="s">
        <v>1017</v>
      </c>
      <c r="D178" s="216"/>
      <c r="E178" s="216"/>
      <c r="F178" s="216"/>
      <c r="G178" s="216"/>
      <c r="H178" s="215"/>
      <c r="I178" s="229">
        <f t="shared" si="59"/>
        <v>0</v>
      </c>
      <c r="J178" s="229">
        <f t="shared" si="60"/>
        <v>0</v>
      </c>
      <c r="K178" s="230"/>
      <c r="L178" s="218"/>
      <c r="M178" s="230"/>
      <c r="N178" s="218"/>
      <c r="O178" s="230"/>
      <c r="P178" s="230"/>
      <c r="Q178" s="230"/>
      <c r="R178" s="218"/>
      <c r="S178" s="243"/>
      <c r="T178" s="239"/>
    </row>
    <row r="179" spans="1:21" ht="19.899999999999999" customHeight="1">
      <c r="A179" s="223"/>
      <c r="B179" s="224"/>
      <c r="C179" s="216" t="s">
        <v>1018</v>
      </c>
      <c r="D179" s="216"/>
      <c r="E179" s="216"/>
      <c r="F179" s="216"/>
      <c r="G179" s="216"/>
      <c r="H179" s="215"/>
      <c r="I179" s="229">
        <f t="shared" si="59"/>
        <v>0</v>
      </c>
      <c r="J179" s="229">
        <f t="shared" si="60"/>
        <v>0</v>
      </c>
      <c r="K179" s="230"/>
      <c r="L179" s="218"/>
      <c r="M179" s="230"/>
      <c r="N179" s="218"/>
      <c r="O179" s="230"/>
      <c r="P179" s="230"/>
      <c r="Q179" s="230"/>
      <c r="R179" s="218"/>
      <c r="S179" s="243"/>
      <c r="T179" s="239"/>
    </row>
    <row r="180" spans="1:21" ht="19.899999999999999" customHeight="1">
      <c r="A180" s="223"/>
      <c r="B180" s="224"/>
      <c r="C180" s="216"/>
      <c r="D180" s="216"/>
      <c r="E180" s="216"/>
      <c r="F180" s="216"/>
      <c r="G180" s="216"/>
      <c r="H180" s="215"/>
      <c r="I180" s="229">
        <f t="shared" ref="I180:J184" si="61">K180+M180+O180+Q180</f>
        <v>0</v>
      </c>
      <c r="J180" s="229">
        <f t="shared" si="61"/>
        <v>0</v>
      </c>
      <c r="K180" s="230"/>
      <c r="L180" s="218"/>
      <c r="M180" s="230"/>
      <c r="N180" s="218"/>
      <c r="O180" s="230"/>
      <c r="P180" s="230"/>
      <c r="Q180" s="230"/>
      <c r="R180" s="218"/>
      <c r="S180" s="243"/>
      <c r="T180" s="239"/>
    </row>
    <row r="181" spans="1:21" ht="19.899999999999999" customHeight="1">
      <c r="A181" s="223"/>
      <c r="B181" s="224"/>
      <c r="C181" s="216"/>
      <c r="D181" s="216"/>
      <c r="E181" s="216"/>
      <c r="F181" s="216"/>
      <c r="G181" s="216"/>
      <c r="H181" s="215"/>
      <c r="I181" s="229">
        <f t="shared" si="61"/>
        <v>0</v>
      </c>
      <c r="J181" s="229">
        <f t="shared" si="61"/>
        <v>0</v>
      </c>
      <c r="K181" s="230"/>
      <c r="L181" s="218"/>
      <c r="M181" s="230"/>
      <c r="N181" s="218"/>
      <c r="O181" s="230"/>
      <c r="P181" s="230"/>
      <c r="Q181" s="230"/>
      <c r="R181" s="218"/>
      <c r="S181" s="243"/>
      <c r="T181" s="239"/>
    </row>
    <row r="182" spans="1:21" ht="19.899999999999999" customHeight="1">
      <c r="A182" s="223">
        <v>17</v>
      </c>
      <c r="B182" s="224"/>
      <c r="C182" s="215" t="s">
        <v>1019</v>
      </c>
      <c r="D182" s="216"/>
      <c r="E182" s="216"/>
      <c r="F182" s="216"/>
      <c r="G182" s="216"/>
      <c r="H182" s="215"/>
      <c r="I182" s="229">
        <f t="shared" si="61"/>
        <v>0</v>
      </c>
      <c r="J182" s="229">
        <f t="shared" si="61"/>
        <v>0</v>
      </c>
      <c r="K182" s="230"/>
      <c r="L182" s="218"/>
      <c r="M182" s="230"/>
      <c r="N182" s="218"/>
      <c r="O182" s="230"/>
      <c r="P182" s="230"/>
      <c r="Q182" s="230"/>
      <c r="R182" s="218"/>
      <c r="S182" s="243"/>
      <c r="T182" s="239"/>
    </row>
    <row r="183" spans="1:21" ht="19.899999999999999" customHeight="1">
      <c r="A183" s="223"/>
      <c r="B183" s="224"/>
      <c r="C183" s="216" t="s">
        <v>1013</v>
      </c>
      <c r="D183" s="216"/>
      <c r="E183" s="216"/>
      <c r="F183" s="216"/>
      <c r="G183" s="216"/>
      <c r="H183" s="215"/>
      <c r="I183" s="229">
        <f t="shared" si="61"/>
        <v>0</v>
      </c>
      <c r="J183" s="229">
        <f t="shared" si="61"/>
        <v>0</v>
      </c>
      <c r="K183" s="230"/>
      <c r="L183" s="218"/>
      <c r="M183" s="230"/>
      <c r="N183" s="218"/>
      <c r="O183" s="230"/>
      <c r="P183" s="230"/>
      <c r="Q183" s="230"/>
      <c r="R183" s="218"/>
      <c r="S183" s="243"/>
      <c r="T183" s="239"/>
    </row>
    <row r="184" spans="1:21" ht="19.899999999999999" customHeight="1">
      <c r="A184" s="223"/>
      <c r="B184" s="224"/>
      <c r="C184" s="216" t="s">
        <v>1020</v>
      </c>
      <c r="D184" s="216"/>
      <c r="E184" s="216"/>
      <c r="F184" s="216"/>
      <c r="G184" s="216"/>
      <c r="H184" s="215"/>
      <c r="I184" s="229">
        <f t="shared" si="61"/>
        <v>0</v>
      </c>
      <c r="J184" s="229">
        <f t="shared" si="61"/>
        <v>0</v>
      </c>
      <c r="K184" s="230"/>
      <c r="L184" s="218"/>
      <c r="M184" s="230"/>
      <c r="N184" s="218"/>
      <c r="O184" s="230"/>
      <c r="P184" s="230"/>
      <c r="Q184" s="230"/>
      <c r="R184" s="218"/>
      <c r="S184" s="243"/>
      <c r="T184" s="239"/>
    </row>
    <row r="185" spans="1:21" ht="19.899999999999999" customHeight="1">
      <c r="A185" s="223"/>
      <c r="B185" s="224"/>
      <c r="C185" s="216"/>
      <c r="D185" s="216"/>
      <c r="E185" s="216"/>
      <c r="F185" s="216"/>
      <c r="G185" s="216"/>
      <c r="H185" s="215"/>
      <c r="I185" s="229">
        <f>K185+M185+O185+Q185</f>
        <v>0</v>
      </c>
      <c r="J185" s="229">
        <f t="shared" si="56"/>
        <v>0</v>
      </c>
      <c r="K185" s="230"/>
      <c r="L185" s="218"/>
      <c r="M185" s="230"/>
      <c r="N185" s="218"/>
      <c r="O185" s="230"/>
      <c r="P185" s="218"/>
      <c r="Q185" s="230"/>
      <c r="R185" s="218"/>
      <c r="S185" s="243"/>
      <c r="T185" s="239"/>
    </row>
    <row r="186" spans="1:21" ht="19.899999999999999" customHeight="1">
      <c r="A186" s="223">
        <v>17</v>
      </c>
      <c r="B186" s="224"/>
      <c r="C186" s="228" t="s">
        <v>1021</v>
      </c>
      <c r="D186" s="216"/>
      <c r="E186" s="216"/>
      <c r="F186" s="216"/>
      <c r="G186" s="216"/>
      <c r="H186" s="215"/>
      <c r="I186" s="229">
        <f>K186+M186+O186+Q186</f>
        <v>0</v>
      </c>
      <c r="J186" s="229">
        <f t="shared" si="56"/>
        <v>0</v>
      </c>
      <c r="K186" s="230"/>
      <c r="L186" s="218"/>
      <c r="M186" s="230"/>
      <c r="N186" s="218"/>
      <c r="O186" s="230"/>
      <c r="P186" s="230"/>
      <c r="Q186" s="230"/>
      <c r="R186" s="218"/>
      <c r="S186" s="243"/>
      <c r="T186" s="239"/>
    </row>
    <row r="187" spans="1:21" ht="19.899999999999999" customHeight="1">
      <c r="A187" s="223"/>
      <c r="B187" s="224"/>
      <c r="C187" s="226" t="s">
        <v>985</v>
      </c>
      <c r="D187" s="216"/>
      <c r="E187" s="216"/>
      <c r="F187" s="216"/>
      <c r="G187" s="216"/>
      <c r="H187" s="215"/>
      <c r="I187" s="229">
        <f>K187+M187+O187+Q187</f>
        <v>0</v>
      </c>
      <c r="J187" s="229">
        <f t="shared" si="56"/>
        <v>0</v>
      </c>
      <c r="K187" s="230"/>
      <c r="L187" s="218"/>
      <c r="M187" s="230"/>
      <c r="N187" s="218"/>
      <c r="O187" s="230"/>
      <c r="P187" s="230"/>
      <c r="Q187" s="230"/>
      <c r="R187" s="218"/>
      <c r="S187" s="243"/>
      <c r="T187" s="239"/>
    </row>
    <row r="188" spans="1:21" ht="19.899999999999999" customHeight="1">
      <c r="A188" s="223"/>
      <c r="B188" s="224"/>
      <c r="C188" s="216"/>
      <c r="D188" s="216"/>
      <c r="E188" s="216"/>
      <c r="F188" s="216"/>
      <c r="G188" s="216"/>
      <c r="H188" s="215"/>
      <c r="I188" s="229">
        <f>K188+M188+O188+Q188</f>
        <v>0</v>
      </c>
      <c r="J188" s="229">
        <f t="shared" si="56"/>
        <v>0</v>
      </c>
      <c r="K188" s="230"/>
      <c r="L188" s="218"/>
      <c r="M188" s="230"/>
      <c r="N188" s="218"/>
      <c r="O188" s="230"/>
      <c r="P188" s="218"/>
      <c r="Q188" s="230"/>
      <c r="R188" s="218"/>
      <c r="S188" s="243"/>
      <c r="T188" s="239"/>
    </row>
    <row r="189" spans="1:21" ht="19.899999999999999" customHeight="1">
      <c r="A189" s="244"/>
      <c r="B189" s="245"/>
      <c r="C189" s="245"/>
      <c r="D189" s="245"/>
      <c r="E189" s="245"/>
      <c r="F189" s="245"/>
      <c r="G189" s="245"/>
      <c r="H189" s="246"/>
      <c r="I189" s="229">
        <f>K189+M189+O189+Q189</f>
        <v>0</v>
      </c>
      <c r="J189" s="229">
        <f t="shared" si="56"/>
        <v>0</v>
      </c>
      <c r="K189" s="230"/>
      <c r="L189" s="218"/>
      <c r="M189" s="230"/>
      <c r="N189" s="218"/>
      <c r="O189" s="230"/>
      <c r="P189" s="218"/>
      <c r="Q189" s="218"/>
      <c r="R189" s="218"/>
      <c r="S189" s="245"/>
      <c r="T189" s="239"/>
      <c r="U189" s="240"/>
    </row>
    <row r="190" spans="1:21" ht="19.899999999999999" customHeight="1">
      <c r="A190" s="247" t="s">
        <v>88</v>
      </c>
      <c r="B190" s="247"/>
      <c r="C190" s="248" t="s">
        <v>1022</v>
      </c>
      <c r="D190" s="249">
        <f t="shared" ref="D190:S190" si="62">SUM(D113:D189)</f>
        <v>0</v>
      </c>
      <c r="E190" s="249">
        <f t="shared" si="62"/>
        <v>0</v>
      </c>
      <c r="F190" s="249">
        <f t="shared" si="62"/>
        <v>0</v>
      </c>
      <c r="G190" s="249">
        <f t="shared" si="62"/>
        <v>0</v>
      </c>
      <c r="H190" s="249">
        <f t="shared" si="62"/>
        <v>0</v>
      </c>
      <c r="I190" s="249">
        <f t="shared" si="62"/>
        <v>0</v>
      </c>
      <c r="J190" s="249">
        <f t="shared" si="62"/>
        <v>0</v>
      </c>
      <c r="K190" s="249">
        <f t="shared" si="62"/>
        <v>0</v>
      </c>
      <c r="L190" s="249">
        <f t="shared" si="62"/>
        <v>0</v>
      </c>
      <c r="M190" s="249">
        <f t="shared" si="62"/>
        <v>0</v>
      </c>
      <c r="N190" s="249">
        <f t="shared" si="62"/>
        <v>0</v>
      </c>
      <c r="O190" s="249">
        <f t="shared" si="62"/>
        <v>0</v>
      </c>
      <c r="P190" s="249">
        <f t="shared" si="62"/>
        <v>0</v>
      </c>
      <c r="Q190" s="249">
        <f t="shared" si="62"/>
        <v>0</v>
      </c>
      <c r="R190" s="249">
        <f t="shared" si="62"/>
        <v>0</v>
      </c>
      <c r="S190" s="249">
        <f t="shared" si="62"/>
        <v>0</v>
      </c>
      <c r="T190" s="235"/>
      <c r="U190" s="236"/>
    </row>
    <row r="191" spans="1:21" ht="19.899999999999999" customHeight="1">
      <c r="A191" s="250"/>
      <c r="B191" s="251"/>
      <c r="C191" s="252"/>
      <c r="D191" s="253"/>
      <c r="E191" s="253"/>
      <c r="F191" s="253"/>
      <c r="G191" s="253"/>
      <c r="H191" s="254">
        <f>SUM(D191:G191)</f>
        <v>0</v>
      </c>
      <c r="I191" s="253"/>
      <c r="J191" s="253"/>
      <c r="K191" s="253"/>
      <c r="L191" s="253"/>
      <c r="M191" s="253"/>
      <c r="N191" s="253"/>
      <c r="O191" s="253"/>
      <c r="P191" s="253"/>
      <c r="Q191" s="253"/>
      <c r="R191" s="253"/>
      <c r="S191" s="253"/>
      <c r="T191" s="239"/>
      <c r="U191" s="240"/>
    </row>
    <row r="192" spans="1:21" ht="19.899999999999999" customHeight="1">
      <c r="A192" s="255"/>
      <c r="B192" s="256"/>
      <c r="C192" s="257" t="s">
        <v>1023</v>
      </c>
      <c r="D192" s="258">
        <f t="shared" ref="D192:S192" si="63">D109+D190</f>
        <v>0</v>
      </c>
      <c r="E192" s="258">
        <f t="shared" si="63"/>
        <v>5577894323</v>
      </c>
      <c r="F192" s="258">
        <f t="shared" si="63"/>
        <v>2608475028</v>
      </c>
      <c r="G192" s="258">
        <f t="shared" si="63"/>
        <v>31133287486</v>
      </c>
      <c r="H192" s="258">
        <f t="shared" si="63"/>
        <v>39319656837</v>
      </c>
      <c r="I192" s="258">
        <f t="shared" si="63"/>
        <v>15861324032</v>
      </c>
      <c r="J192" s="258">
        <f t="shared" si="63"/>
        <v>0</v>
      </c>
      <c r="K192" s="258">
        <f t="shared" si="63"/>
        <v>380159495</v>
      </c>
      <c r="L192" s="258">
        <f t="shared" si="63"/>
        <v>0</v>
      </c>
      <c r="M192" s="258">
        <f t="shared" si="63"/>
        <v>15481164537</v>
      </c>
      <c r="N192" s="258">
        <f t="shared" si="63"/>
        <v>0</v>
      </c>
      <c r="O192" s="258">
        <f t="shared" si="63"/>
        <v>0</v>
      </c>
      <c r="P192" s="258">
        <f t="shared" si="63"/>
        <v>0</v>
      </c>
      <c r="Q192" s="258">
        <f t="shared" si="63"/>
        <v>0</v>
      </c>
      <c r="R192" s="258">
        <f t="shared" si="63"/>
        <v>0</v>
      </c>
      <c r="S192" s="258">
        <f t="shared" si="63"/>
        <v>0</v>
      </c>
      <c r="T192" s="259"/>
      <c r="U192" s="260"/>
    </row>
    <row r="193" spans="9:21">
      <c r="T193" s="239"/>
      <c r="U193" s="240"/>
    </row>
    <row r="194" spans="9:21">
      <c r="K194" s="205"/>
      <c r="O194" s="236"/>
      <c r="S194" s="236"/>
      <c r="T194" s="239"/>
      <c r="U194" s="240"/>
    </row>
    <row r="195" spans="9:21">
      <c r="I195" s="236"/>
      <c r="J195" s="236"/>
      <c r="K195" s="236"/>
      <c r="L195" s="236"/>
      <c r="M195" s="236"/>
      <c r="N195" s="236"/>
      <c r="O195" s="205"/>
      <c r="S195" s="236"/>
      <c r="T195" s="239"/>
      <c r="U195" s="240"/>
    </row>
    <row r="196" spans="9:21">
      <c r="I196" s="236"/>
      <c r="J196" s="236"/>
      <c r="K196" s="236"/>
      <c r="L196" s="236"/>
      <c r="M196" s="236"/>
      <c r="N196" s="236"/>
      <c r="S196" s="205"/>
    </row>
    <row r="197" spans="9:21">
      <c r="I197" s="236"/>
      <c r="J197" s="236"/>
      <c r="K197" s="236"/>
      <c r="L197" s="236"/>
      <c r="M197" s="236"/>
      <c r="N197" s="236"/>
    </row>
    <row r="198" spans="9:21">
      <c r="I198" s="236"/>
      <c r="J198" s="236"/>
      <c r="K198" s="236"/>
      <c r="L198" s="236"/>
      <c r="M198" s="236"/>
      <c r="N198" s="236"/>
      <c r="S198" s="205"/>
    </row>
    <row r="199" spans="9:21">
      <c r="I199" s="236"/>
      <c r="J199" s="236"/>
      <c r="K199" s="236"/>
      <c r="L199" s="236"/>
      <c r="M199" s="236"/>
      <c r="N199" s="236"/>
    </row>
    <row r="200" spans="9:21">
      <c r="I200" s="236"/>
      <c r="J200" s="236"/>
      <c r="K200" s="236"/>
      <c r="L200" s="236"/>
      <c r="M200" s="236"/>
      <c r="N200" s="236"/>
      <c r="T200" s="261"/>
      <c r="U200" s="262"/>
    </row>
    <row r="201" spans="9:21">
      <c r="I201" s="236"/>
      <c r="J201" s="236"/>
      <c r="K201" s="236"/>
      <c r="L201" s="236"/>
      <c r="M201" s="236"/>
      <c r="N201" s="236"/>
      <c r="T201" s="261"/>
      <c r="U201" s="262"/>
    </row>
    <row r="202" spans="9:21">
      <c r="I202" s="236"/>
      <c r="J202" s="236"/>
      <c r="K202" s="236"/>
      <c r="L202" s="236"/>
      <c r="M202" s="236"/>
      <c r="N202" s="236"/>
      <c r="T202" s="261"/>
      <c r="U202" s="262"/>
    </row>
    <row r="203" spans="9:21">
      <c r="I203" s="236"/>
      <c r="J203" s="236"/>
      <c r="K203" s="236"/>
      <c r="L203" s="236"/>
      <c r="M203" s="236"/>
      <c r="N203" s="236"/>
      <c r="T203" s="261"/>
      <c r="U203" s="262"/>
    </row>
    <row r="204" spans="9:21">
      <c r="I204" s="236"/>
      <c r="J204" s="236"/>
      <c r="K204" s="236"/>
      <c r="L204" s="236"/>
      <c r="M204" s="236"/>
      <c r="N204" s="236"/>
      <c r="T204" s="261"/>
      <c r="U204" s="262"/>
    </row>
    <row r="205" spans="9:21">
      <c r="I205" s="236"/>
      <c r="J205" s="236"/>
      <c r="K205" s="236"/>
      <c r="L205" s="236"/>
      <c r="M205" s="236"/>
      <c r="N205" s="236"/>
      <c r="T205" s="261"/>
      <c r="U205" s="262"/>
    </row>
    <row r="206" spans="9:21">
      <c r="I206" s="236"/>
      <c r="J206" s="236"/>
      <c r="K206" s="236"/>
      <c r="L206" s="236"/>
      <c r="M206" s="236"/>
      <c r="N206" s="236"/>
      <c r="T206" s="261"/>
      <c r="U206" s="262"/>
    </row>
    <row r="207" spans="9:21">
      <c r="I207" s="236"/>
      <c r="J207" s="236"/>
      <c r="K207" s="236"/>
      <c r="L207" s="236"/>
      <c r="M207" s="236"/>
      <c r="N207" s="236"/>
      <c r="T207" s="261"/>
      <c r="U207" s="262"/>
    </row>
    <row r="208" spans="9:21">
      <c r="T208" s="261"/>
      <c r="U208" s="262"/>
    </row>
    <row r="209" spans="20:21">
      <c r="T209" s="261"/>
      <c r="U209" s="262"/>
    </row>
    <row r="210" spans="20:21">
      <c r="T210" s="261"/>
      <c r="U210" s="262"/>
    </row>
    <row r="211" spans="20:21">
      <c r="T211" s="261"/>
      <c r="U211" s="262"/>
    </row>
    <row r="212" spans="20:21">
      <c r="T212" s="261"/>
      <c r="U212" s="262"/>
    </row>
    <row r="213" spans="20:21">
      <c r="T213" s="261"/>
      <c r="U213" s="262"/>
    </row>
    <row r="216" spans="20:21">
      <c r="T216" s="261"/>
      <c r="U216" s="262"/>
    </row>
    <row r="219" spans="20:21">
      <c r="T219" s="261"/>
      <c r="U219" s="262"/>
    </row>
    <row r="220" spans="20:21">
      <c r="T220" s="261"/>
      <c r="U220" s="262"/>
    </row>
    <row r="221" spans="20:21">
      <c r="T221" s="261"/>
      <c r="U221" s="262"/>
    </row>
    <row r="222" spans="20:21">
      <c r="T222" s="261"/>
      <c r="U222" s="262"/>
    </row>
    <row r="223" spans="20:21">
      <c r="T223" s="261"/>
      <c r="U223" s="262"/>
    </row>
    <row r="224" spans="20:21">
      <c r="T224" s="261"/>
      <c r="U224" s="262"/>
    </row>
    <row r="226" spans="20:21">
      <c r="T226" s="261"/>
      <c r="U226" s="262"/>
    </row>
    <row r="227" spans="20:21">
      <c r="T227" s="261"/>
      <c r="U227" s="262"/>
    </row>
    <row r="228" spans="20:21">
      <c r="T228" s="261"/>
      <c r="U228" s="262"/>
    </row>
    <row r="229" spans="20:21">
      <c r="T229" s="261"/>
      <c r="U229" s="262"/>
    </row>
    <row r="242" spans="20:21">
      <c r="T242" s="261"/>
      <c r="U242" s="262"/>
    </row>
    <row r="310" spans="20:21">
      <c r="T310" s="261"/>
      <c r="U310" s="262"/>
    </row>
    <row r="369" spans="12:21">
      <c r="L369" s="262">
        <f>SUM(G370:G375)</f>
        <v>0</v>
      </c>
      <c r="T369" s="261"/>
      <c r="U369" s="262"/>
    </row>
    <row r="437" spans="11:21">
      <c r="K437" s="262">
        <v>168513345</v>
      </c>
      <c r="T437" s="261"/>
      <c r="U437" s="262"/>
    </row>
    <row r="447" spans="11:21">
      <c r="T447" s="261"/>
      <c r="U447" s="262"/>
    </row>
    <row r="464" spans="20:21">
      <c r="T464" s="261"/>
      <c r="U464" s="262"/>
    </row>
    <row r="465" spans="20:21">
      <c r="T465" s="261"/>
      <c r="U465" s="262"/>
    </row>
    <row r="468" spans="20:21">
      <c r="T468" s="261"/>
      <c r="U468" s="262"/>
    </row>
    <row r="474" spans="20:21">
      <c r="T474" s="261"/>
      <c r="U474" s="262"/>
    </row>
    <row r="477" spans="20:21">
      <c r="T477" s="261"/>
      <c r="U477" s="262"/>
    </row>
    <row r="479" spans="20:21">
      <c r="T479" s="261"/>
      <c r="U479" s="262"/>
    </row>
    <row r="480" spans="20:21">
      <c r="T480" s="261"/>
      <c r="U480" s="262"/>
    </row>
    <row r="524" spans="20:21">
      <c r="T524" s="261"/>
      <c r="U524" s="262"/>
    </row>
    <row r="574" spans="11:21">
      <c r="K574" s="262">
        <f>G572+G573+G575</f>
        <v>0</v>
      </c>
      <c r="T574" s="261"/>
      <c r="U574" s="262"/>
    </row>
    <row r="651" spans="12:21">
      <c r="L651" s="262">
        <f>G652</f>
        <v>0</v>
      </c>
      <c r="T651" s="261"/>
      <c r="U651" s="262"/>
    </row>
  </sheetData>
  <autoFilter ref="A5:XEF109">
    <filterColumn colId="7">
      <filters blank="1">
        <filter val="1.557.451.800"/>
        <filter val="10.000.000"/>
        <filter val="102.324.420"/>
        <filter val="12.000.000"/>
        <filter val="12.650.000"/>
        <filter val="13.800.000"/>
        <filter val="14.256.000"/>
        <filter val="14.756.500"/>
        <filter val="15.740.020.693"/>
        <filter val="162.000.000"/>
        <filter val="164.000.000"/>
        <filter val="17.780.000"/>
        <filter val="19.800.000"/>
        <filter val="2.206.068.353"/>
        <filter val="2.871.001.553"/>
        <filter val="22.595.833"/>
        <filter val="23.256.250"/>
        <filter val="233.054.495"/>
        <filter val="25.500.000"/>
        <filter val="289.711.122"/>
        <filter val="29.700.000"/>
        <filter val="3.847.985.745"/>
        <filter val="31.889.605"/>
        <filter val="33.150.000"/>
        <filter val="36.228.500"/>
        <filter val="36.758.334"/>
        <filter val="38.510.270"/>
        <filter val="38.765.355.972"/>
        <filter val="39.871.656"/>
        <filter val="40.000.000"/>
        <filter val="5.247.990"/>
        <filter val="53.341.200"/>
        <filter val="53.874.392"/>
        <filter val="550.066.954"/>
        <filter val="57.420.000"/>
        <filter val="58.916.660"/>
        <filter val="588.465.291"/>
        <filter val="6.098.681.299"/>
        <filter val="60.419.590"/>
        <filter val="7.381.000"/>
        <filter val="736.784.380"/>
        <filter val="83.116.000"/>
        <filter val="890.833.946"/>
        <filter val="9.000.000"/>
        <filter val="9.142.353"/>
        <filter val="901.801.986"/>
        <filter val="954.741.802"/>
      </filters>
    </filterColumn>
    <filterColumn colId="10" showButton="0"/>
    <filterColumn colId="12" showButton="0"/>
    <filterColumn colId="14" showButton="0"/>
    <filterColumn colId="16" showButton="0"/>
  </autoFilter>
  <mergeCells count="36">
    <mergeCell ref="A1:H1"/>
    <mergeCell ref="A3:S3"/>
    <mergeCell ref="K5:L5"/>
    <mergeCell ref="M5:N5"/>
    <mergeCell ref="O5:P5"/>
    <mergeCell ref="Q5:R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S111:S112"/>
    <mergeCell ref="G111:G112"/>
    <mergeCell ref="H111:H112"/>
    <mergeCell ref="I111:I112"/>
    <mergeCell ref="J111:J112"/>
    <mergeCell ref="T5:T6"/>
    <mergeCell ref="U5:U6"/>
    <mergeCell ref="A110:U110"/>
    <mergeCell ref="K111:R111"/>
    <mergeCell ref="K112:L112"/>
    <mergeCell ref="M112:N112"/>
    <mergeCell ref="O112:P112"/>
    <mergeCell ref="Q112:R112"/>
    <mergeCell ref="A111:A112"/>
    <mergeCell ref="B111:B112"/>
    <mergeCell ref="C111:C112"/>
    <mergeCell ref="D111:D112"/>
    <mergeCell ref="E111:E112"/>
    <mergeCell ref="F111:F112"/>
    <mergeCell ref="J5:J6"/>
    <mergeCell ref="S5:S6"/>
  </mergeCells>
  <conditionalFormatting sqref="C79">
    <cfRule type="duplicateValues" dxfId="130" priority="6"/>
  </conditionalFormatting>
  <dataValidations count="81">
    <dataValidation type="custom" errorStyle="warning" allowBlank="1" showInputMessage="1" showErrorMessage="1" error="da tồn tại " sqref="C136">
      <formula1>COUNTIF(C$113:$C118,C220)=1</formula1>
    </dataValidation>
    <dataValidation type="custom" errorStyle="warning" allowBlank="1" showInputMessage="1" showErrorMessage="1" error="da tồn tại " sqref="C189">
      <formula1>COUNTIF(#REF!,C195)=1</formula1>
    </dataValidation>
    <dataValidation type="custom" errorStyle="warning" allowBlank="1" showInputMessage="1" showErrorMessage="1" error="da tồn tại " sqref="C115">
      <formula1>COUNTIF(#REF!,C197)=1</formula1>
    </dataValidation>
    <dataValidation type="custom" errorStyle="warning" allowBlank="1" showInputMessage="1" showErrorMessage="1" error="da tồn tại " sqref="C117">
      <formula1>COUNTIF(#REF!,C194)=1</formula1>
    </dataValidation>
    <dataValidation type="custom" errorStyle="warning" allowBlank="1" showInputMessage="1" showErrorMessage="1" error="da tồn tại " sqref="C159:C160">
      <formula1>COUNTIF(C$113:$C128,C226)=1</formula1>
    </dataValidation>
    <dataValidation type="custom" errorStyle="warning" allowBlank="1" showInputMessage="1" showErrorMessage="1" error="da tồn tại " sqref="C57">
      <formula1>COUNTIF(C58:$C$59,#REF!)=1</formula1>
    </dataValidation>
    <dataValidation type="custom" errorStyle="warning" allowBlank="1" showInputMessage="1" showErrorMessage="1" error="da tồn tại " sqref="C172">
      <formula1>COUNTIF(C$113:$C131,C230)=1</formula1>
    </dataValidation>
    <dataValidation type="custom" errorStyle="warning" allowBlank="1" showInputMessage="1" showErrorMessage="1" error="da tồn tại " sqref="C184">
      <formula1>COUNTIF(C$113:$C133,C232)=1</formula1>
    </dataValidation>
    <dataValidation type="custom" errorStyle="warning" allowBlank="1" showInputMessage="1" showErrorMessage="1" error="da tồn tại " sqref="C113">
      <formula1>COUNTIF(C108:$C$112,C143)=1</formula1>
    </dataValidation>
    <dataValidation type="custom" errorStyle="warning" allowBlank="1" showInputMessage="1" showErrorMessage="1" error="da tồn tại " sqref="C129">
      <formula1>COUNTIF(C$113:$C114,C211)=1</formula1>
    </dataValidation>
    <dataValidation type="custom" errorStyle="warning" allowBlank="1" showInputMessage="1" showErrorMessage="1" error="da tồn tại " sqref="C137">
      <formula1>COUNTIF(C$113:$C121,C223)=1</formula1>
    </dataValidation>
    <dataValidation type="custom" errorStyle="warning" allowBlank="1" showInputMessage="1" showErrorMessage="1" error="da tồn tại " sqref="C169:C171">
      <formula1>COUNTIF(C$113:$C130,C229)=1</formula1>
    </dataValidation>
    <dataValidation type="custom" errorStyle="warning" allowBlank="1" showInputMessage="1" showErrorMessage="1" error="da tồn tại " sqref="C114">
      <formula1>COUNTIF(#REF!,C195)=1</formula1>
    </dataValidation>
    <dataValidation type="custom" errorStyle="warning" allowBlank="1" showInputMessage="1" showErrorMessage="1" error="da tồn tại " sqref="C155">
      <formula1>COUNTIF(C$113:$C130,C230)=1</formula1>
    </dataValidation>
    <dataValidation type="custom" errorStyle="warning" allowBlank="1" showInputMessage="1" showErrorMessage="1" error="da tồn tại " sqref="C116 C123 C118:C121">
      <formula1>COUNTIF(#REF!,C191)=1</formula1>
    </dataValidation>
    <dataValidation type="custom" errorStyle="warning" allowBlank="1" showInputMessage="1" showErrorMessage="1" error="da tồn tại " sqref="C124">
      <formula1>COUNTIF(#REF!,C196)=1</formula1>
    </dataValidation>
    <dataValidation type="custom" errorStyle="warning" allowBlank="1" showInputMessage="1" showErrorMessage="1" error="da tồn tại " sqref="C154">
      <formula1>COUNTIF(C$113:$C130,C229)=1</formula1>
    </dataValidation>
    <dataValidation type="custom" errorStyle="warning" allowBlank="1" showInputMessage="1" showErrorMessage="1" error="da tồn tại " sqref="C125">
      <formula1>COUNTIF(#REF!,C195)=1</formula1>
    </dataValidation>
    <dataValidation type="custom" errorStyle="warning" allowBlank="1" showInputMessage="1" showErrorMessage="1" error="da tồn tại " sqref="C128">
      <formula1>COUNTIF(#REF!,C196)=1</formula1>
    </dataValidation>
    <dataValidation type="custom" errorStyle="warning" allowBlank="1" showInputMessage="1" showErrorMessage="1" error="da tồn tại " sqref="C185">
      <formula1>COUNTIF(C$113:$C130,C229)=1</formula1>
    </dataValidation>
    <dataValidation type="custom" errorStyle="warning" allowBlank="1" showInputMessage="1" showErrorMessage="1" error="da tồn tại " sqref="C139">
      <formula1>COUNTIF(C$113:$C123,C213)=1</formula1>
    </dataValidation>
    <dataValidation type="custom" errorStyle="warning" allowBlank="1" showInputMessage="1" showErrorMessage="1" error="da tồn tại " sqref="C126:C127">
      <formula1>COUNTIF(#REF!,C192)=1</formula1>
    </dataValidation>
    <dataValidation type="custom" errorStyle="warning" allowBlank="1" showInputMessage="1" showErrorMessage="1" error="da tồn tại " sqref="C130">
      <formula1>COUNTIF(C$113:$C114,C212)=1</formula1>
    </dataValidation>
    <dataValidation type="custom" errorStyle="warning" allowBlank="1" showInputMessage="1" showErrorMessage="1" error="da tồn tại " sqref="C131 C134">
      <formula1>COUNTIF(C$113:$C117,C219)=1</formula1>
    </dataValidation>
    <dataValidation type="custom" errorStyle="warning" allowBlank="1" showInputMessage="1" showErrorMessage="1" error="da tồn tại " sqref="C135">
      <formula1>COUNTIF(C$113:$C118,C220)=1</formula1>
    </dataValidation>
    <dataValidation type="custom" errorStyle="warning" allowBlank="1" showInputMessage="1" showErrorMessage="1" error="da tồn tại " sqref="C138">
      <formula1>COUNTIF(C$113:$C121,C212)=1</formula1>
    </dataValidation>
    <dataValidation type="custom" errorStyle="warning" allowBlank="1" showInputMessage="1" showErrorMessage="1" error="da tồn tại " sqref="C153">
      <formula1>COUNTIF(C$113:$C130,C229)=1</formula1>
    </dataValidation>
    <dataValidation type="custom" errorStyle="warning" allowBlank="1" showInputMessage="1" showErrorMessage="1" error="da tồn tại " sqref="C142">
      <formula1>COUNTIF(C$113:$C128,C221)=1</formula1>
    </dataValidation>
    <dataValidation type="custom" errorStyle="warning" allowBlank="1" showInputMessage="1" showErrorMessage="1" error="da tồn tại " sqref="C143">
      <formula1>COUNTIF(C$113:$C128,C223)=1</formula1>
    </dataValidation>
    <dataValidation type="custom" errorStyle="warning" allowBlank="1" showInputMessage="1" showErrorMessage="1" error="da tồn tại " sqref="C144">
      <formula1>COUNTIF(C$113:$C128,C224)=1</formula1>
    </dataValidation>
    <dataValidation type="custom" errorStyle="warning" allowBlank="1" showInputMessage="1" showErrorMessage="1" error="da tồn tại " sqref="C156">
      <formula1>COUNTIF(C$113:$C132,C234)=1</formula1>
    </dataValidation>
    <dataValidation type="custom" errorStyle="warning" allowBlank="1" showInputMessage="1" showErrorMessage="1" error="da tồn tại " sqref="C168">
      <formula1>COUNTIF(C$113:$C130,C228)=1</formula1>
    </dataValidation>
    <dataValidation type="custom" errorStyle="warning" allowBlank="1" showInputMessage="1" showErrorMessage="1" error="da tồn tại " sqref="C188">
      <formula1>COUNTIF(C$113:$C128,C226)=1</formula1>
    </dataValidation>
    <dataValidation type="custom" errorStyle="warning" allowBlank="1" showInputMessage="1" showErrorMessage="1" error="da tồn tại " sqref="C1048492 C1048536:C1048576 C1048525 C1048501:C1048513">
      <formula1>COUNTIF(C$113:$C1048489,#REF!)=1</formula1>
    </dataValidation>
    <dataValidation type="custom" errorStyle="warning" allowBlank="1" showInputMessage="1" showErrorMessage="1" error="da tồn tại " sqref="C58:C59">
      <formula1>COUNTIF(#REF!,#REF!)=1</formula1>
    </dataValidation>
    <dataValidation type="custom" errorStyle="warning" allowBlank="1" showInputMessage="1" showErrorMessage="1" error="da tồn tại " sqref="C132:C133">
      <formula1>COUNTIF(C$113:$C117,C219)=1</formula1>
    </dataValidation>
    <dataValidation type="custom" errorStyle="warning" allowBlank="1" showInputMessage="1" showErrorMessage="1" error="da tồn tại " sqref="C140:C141">
      <formula1>COUNTIF(C$113:$C127,C220)=1</formula1>
    </dataValidation>
    <dataValidation type="custom" errorStyle="warning" allowBlank="1" showInputMessage="1" showErrorMessage="1" error="da tồn tại " sqref="C145:C146">
      <formula1>COUNTIF(C$113:$C128,C225)=1</formula1>
    </dataValidation>
    <dataValidation type="custom" errorStyle="warning" allowBlank="1" showInputMessage="1" showErrorMessage="1" error="da tồn tại " sqref="C147:C149">
      <formula1>COUNTIF(C$113:$C128,C226)=1</formula1>
    </dataValidation>
    <dataValidation type="custom" errorStyle="warning" allowBlank="1" showInputMessage="1" showErrorMessage="1" error="da tồn tại " sqref="C157:C158">
      <formula1>COUNTIF(C$113:$C130,C232)=1</formula1>
    </dataValidation>
    <dataValidation type="custom" errorStyle="warning" allowBlank="1" showInputMessage="1" showErrorMessage="1" error="da tồn tại " sqref="C150:C152">
      <formula1>COUNTIF(C$113:$C128,C226)=1</formula1>
    </dataValidation>
    <dataValidation type="custom" errorStyle="warning" allowBlank="1" showInputMessage="1" showErrorMessage="1" error="da tồn tại " sqref="C161:C162">
      <formula1>COUNTIF(C$113:$C129,C227)=1</formula1>
    </dataValidation>
    <dataValidation type="custom" errorStyle="warning" allowBlank="1" showInputMessage="1" showErrorMessage="1" error="da tồn tại " sqref="C163:C167">
      <formula1>COUNTIF(C$113:$C129,C227)=1</formula1>
    </dataValidation>
    <dataValidation type="custom" errorStyle="warning" allowBlank="1" showInputMessage="1" showErrorMessage="1" error="da tồn tại " sqref="C173:C177">
      <formula1>COUNTIF(C$113:$C131,C230)=1</formula1>
    </dataValidation>
    <dataValidation type="custom" errorStyle="warning" allowBlank="1" showInputMessage="1" showErrorMessage="1" error="da tồn tại " sqref="C178:C181">
      <formula1>COUNTIF(C$113:$C132,C231)=1</formula1>
    </dataValidation>
    <dataValidation type="custom" errorStyle="warning" allowBlank="1" showInputMessage="1" showErrorMessage="1" error="da tồn tại " sqref="C182:C183">
      <formula1>COUNTIF(C$113:$C134,C233)=1</formula1>
    </dataValidation>
    <dataValidation type="custom" errorStyle="warning" allowBlank="1" showInputMessage="1" showErrorMessage="1" error="da tồn tại " sqref="C186:C187">
      <formula1>COUNTIF(C$113:$C132,C231)=1</formula1>
    </dataValidation>
    <dataValidation type="custom" errorStyle="warning" allowBlank="1" showInputMessage="1" showErrorMessage="1" error="da tồn tại " sqref="C190:C192">
      <formula1>COUNTIF(#REF!,C193)=1</formula1>
    </dataValidation>
    <dataValidation type="custom" errorStyle="warning" allowBlank="1" showInputMessage="1" showErrorMessage="1" error="da tồn tại " sqref="C193:C1048469">
      <formula1>COUNTIF(C$113:$C190,C196)=1</formula1>
    </dataValidation>
    <dataValidation type="custom" errorStyle="warning" allowBlank="1" showInputMessage="1" showErrorMessage="1" error="da tồn tại " sqref="C19 C25:C26">
      <formula1>COUNTIF(C48:$C$59,C48)=1</formula1>
    </dataValidation>
    <dataValidation type="custom" errorStyle="warning" allowBlank="1" showInputMessage="1" showErrorMessage="1" error="da tồn tại " sqref="C18">
      <formula1>COUNTIF(C57:$C$59,#REF!)=1</formula1>
    </dataValidation>
    <dataValidation type="custom" errorStyle="warning" allowBlank="1" showInputMessage="1" showErrorMessage="1" error="da tồn tại " sqref="C50 C21 C44">
      <formula1>COUNTIF(C23:$C$59,C23)=1</formula1>
    </dataValidation>
    <dataValidation type="custom" errorStyle="warning" allowBlank="1" showInputMessage="1" showErrorMessage="1" error="da tồn tại " sqref="C45 C40 C55 C48">
      <formula1>COUNTIF(C42:$C$59,#REF!)=1</formula1>
    </dataValidation>
    <dataValidation type="custom" errorStyle="warning" allowBlank="1" showInputMessage="1" showErrorMessage="1" error="da tồn tại " sqref="C49 C43">
      <formula1>COUNTIF(C44:$C$59,C44)=1</formula1>
    </dataValidation>
    <dataValidation type="custom" errorStyle="warning" allowBlank="1" showInputMessage="1" showErrorMessage="1" error="da tồn tại " sqref="C39">
      <formula1>COUNTIF(C57:$C$59,#REF!)=1</formula1>
    </dataValidation>
    <dataValidation type="custom" errorStyle="warning" allowBlank="1" showInputMessage="1" showErrorMessage="1" error="da tồn tại " sqref="C51">
      <formula1>COUNTIF(C54:$C$59,#REF!)=1</formula1>
    </dataValidation>
    <dataValidation type="custom" errorStyle="warning" allowBlank="1" showInputMessage="1" showErrorMessage="1" error="da tồn tại " sqref="C29">
      <formula1>COUNTIF(C43:$C$59,#REF!)=1</formula1>
    </dataValidation>
    <dataValidation type="custom" errorStyle="warning" allowBlank="1" showInputMessage="1" showErrorMessage="1" error="da tồn tại " sqref="C5">
      <formula1>COUNTIF(C40:$C$59,#REF!)=1</formula1>
    </dataValidation>
    <dataValidation type="custom" errorStyle="warning" allowBlank="1" showInputMessage="1" showErrorMessage="1" error="da tồn tại " sqref="C4">
      <formula1>COUNTIF(C41:$C$59,C41)=1</formula1>
    </dataValidation>
    <dataValidation type="custom" errorStyle="warning" allowBlank="1" showInputMessage="1" showErrorMessage="1" error="da tồn tại " sqref="C11">
      <formula1>COUNTIF(C43:$C$59,#REF!)=1</formula1>
    </dataValidation>
    <dataValidation type="custom" errorStyle="warning" allowBlank="1" showInputMessage="1" showErrorMessage="1" error="da tồn tại " sqref="C12">
      <formula1>COUNTIF(C42:$C$59,#REF!)=1</formula1>
    </dataValidation>
    <dataValidation type="custom" errorStyle="warning" allowBlank="1" showInputMessage="1" showErrorMessage="1" error="da tồn tại " sqref="C41">
      <formula1>COUNTIF(C42:$C$59,#REF!)=1</formula1>
    </dataValidation>
    <dataValidation type="custom" errorStyle="warning" allowBlank="1" showInputMessage="1" showErrorMessage="1" error="da tồn tại " sqref="C2">
      <formula1>COUNTIF(C30:$C$59,#REF!)=1</formula1>
    </dataValidation>
    <dataValidation type="custom" errorStyle="warning" allowBlank="1" showInputMessage="1" showErrorMessage="1" error="da tồn tại " sqref="C15">
      <formula1>COUNTIF(C29:$C$59,#REF!)=1</formula1>
    </dataValidation>
    <dataValidation type="custom" errorStyle="warning" allowBlank="1" showInputMessage="1" showErrorMessage="1" error="da tồn tại " sqref="C16">
      <formula1>COUNTIF(C26:$C$59,#REF!)=1</formula1>
    </dataValidation>
    <dataValidation type="custom" errorStyle="warning" allowBlank="1" showInputMessage="1" showErrorMessage="1" error="da tồn tại " sqref="C17">
      <formula1>COUNTIF(C25:$C$59,#REF!)=1</formula1>
    </dataValidation>
    <dataValidation type="custom" errorStyle="warning" allowBlank="1" showInputMessage="1" showErrorMessage="1" error="da tồn tại " sqref="C54">
      <formula1>COUNTIF(C26:$C$59,#REF!)=1</formula1>
    </dataValidation>
    <dataValidation type="custom" errorStyle="warning" allowBlank="1" showInputMessage="1" showErrorMessage="1" error="da tồn tại " sqref="C42">
      <formula1>COUNTIF(C27:$C$59,C27)=1</formula1>
    </dataValidation>
    <dataValidation type="custom" errorStyle="warning" allowBlank="1" showInputMessage="1" showErrorMessage="1" error="da tồn tại " sqref="C46">
      <formula1>COUNTIF(C24:$C$59,#REF!)=1</formula1>
    </dataValidation>
    <dataValidation type="custom" errorStyle="warning" allowBlank="1" showInputMessage="1" showErrorMessage="1" error="da tồn tại " sqref="C47">
      <formula1>COUNTIF(C24:$C$59,#REF!)=1</formula1>
    </dataValidation>
    <dataValidation type="custom" errorStyle="warning" allowBlank="1" showInputMessage="1" showErrorMessage="1" error="da tồn tại " sqref="C56">
      <formula1>COUNTIF(C18:$C$59,#REF!)=1</formula1>
    </dataValidation>
    <dataValidation type="custom" errorStyle="warning" allowBlank="1" showInputMessage="1" showErrorMessage="1" error="da tồn tại " sqref="C52:C53">
      <formula1>COUNTIF(C16:$C$59,#REF!)=1</formula1>
    </dataValidation>
    <dataValidation type="custom" errorStyle="warning" allowBlank="1" showInputMessage="1" showErrorMessage="1" error="da tồn tại " sqref="C109">
      <formula1>COUNTIF(C$84:$C109,#REF!)=1</formula1>
    </dataValidation>
    <dataValidation type="custom" errorStyle="warning" allowBlank="1" showInputMessage="1" showErrorMessage="1" error="da tồn tại " sqref="C78">
      <formula1>COUNTIF($C$60:C1048511,C112)=1</formula1>
    </dataValidation>
    <dataValidation type="custom" errorStyle="warning" allowBlank="1" showInputMessage="1" showErrorMessage="1" error="da tồn tại " sqref="C111">
      <formula1>COUNTIF($B$58:C124,#REF!)=1</formula1>
    </dataValidation>
    <dataValidation type="custom" errorStyle="warning" allowBlank="1" showInputMessage="1" showErrorMessage="1" error="da tồn tại " sqref="C27">
      <formula1>COUNTIF($B$33:XFD1048207,#REF!)=1</formula1>
    </dataValidation>
    <dataValidation type="custom" errorStyle="warning" allowBlank="1" showInputMessage="1" showErrorMessage="1" error="da tồn tại " sqref="C1048514:C1048518">
      <formula1>COUNTIF(C$113:$C1048511,C48)=1</formula1>
    </dataValidation>
    <dataValidation type="custom" errorStyle="warning" allowBlank="1" showInputMessage="1" showErrorMessage="1" error="da tồn tại " sqref="C1048526:C1048535">
      <formula1>COUNTIF(C$113:$C1048523,C24)=1</formula1>
    </dataValidation>
    <dataValidation type="custom" errorStyle="warning" allowBlank="1" showInputMessage="1" showErrorMessage="1" error="da tồn tại " sqref="C1048470:C1048482 C1048493:C1048500">
      <formula1>COUNTIF(C$113:$C1048467,C1)=1</formula1>
    </dataValidation>
    <dataValidation type="custom" errorStyle="warning" allowBlank="1" showInputMessage="1" showErrorMessage="1" error="da tồn tại " sqref="C1048483:C1048491">
      <formula1>COUNTIF(C$113:$C1048480,C15)=1</formula1>
    </dataValidation>
    <dataValidation type="custom" errorStyle="warning" allowBlank="1" showInputMessage="1" showErrorMessage="1" error="da tồn tại " sqref="C1048519:C1048524">
      <formula1>COUNTIF(C$113:$C1048516,C18)=1</formula1>
    </dataValidation>
  </dataValidations>
  <pageMargins left="0.15748031496062992" right="0.15748031496062992" top="0.98425196850393704" bottom="0.74803149606299213" header="0.31496062992125984" footer="0.31496062992125984"/>
  <pageSetup paperSize="8" scale="65" orientation="landscape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632"/>
  <sheetViews>
    <sheetView showGridLines="0" zoomScale="85" zoomScaleNormal="85" workbookViewId="0">
      <pane ySplit="4" topLeftCell="A403" activePane="bottomLeft" state="frozen"/>
      <selection pane="bottomLeft" activeCell="H413" sqref="H413"/>
    </sheetView>
  </sheetViews>
  <sheetFormatPr defaultColWidth="8.85546875" defaultRowHeight="15"/>
  <cols>
    <col min="1" max="1" width="2.140625" customWidth="1"/>
    <col min="2" max="2" width="16.28515625" style="96" customWidth="1"/>
    <col min="3" max="3" width="2.7109375" customWidth="1"/>
    <col min="4" max="4" width="13.140625" customWidth="1"/>
    <col min="5" max="5" width="48.42578125" customWidth="1"/>
    <col min="6" max="8" width="10.42578125" customWidth="1"/>
    <col min="9" max="9" width="18.5703125" customWidth="1"/>
    <col min="10" max="10" width="2.28515625" customWidth="1"/>
    <col min="11" max="13" width="16.85546875" customWidth="1"/>
    <col min="14" max="14" width="2" customWidth="1"/>
    <col min="15" max="15" width="19.28515625" customWidth="1"/>
    <col min="16" max="16" width="2" customWidth="1"/>
    <col min="17" max="17" width="16.7109375" customWidth="1"/>
    <col min="18" max="18" width="2" customWidth="1"/>
    <col min="19" max="19" width="18.85546875" customWidth="1"/>
    <col min="20" max="20" width="2" customWidth="1"/>
    <col min="21" max="21" width="21.42578125" customWidth="1"/>
    <col min="22" max="23" width="2.140625" customWidth="1"/>
    <col min="24" max="24" width="21.42578125" customWidth="1"/>
    <col min="25" max="25" width="57.85546875" customWidth="1"/>
    <col min="26" max="29" width="18.7109375" customWidth="1"/>
    <col min="30" max="30" width="10.140625" customWidth="1"/>
  </cols>
  <sheetData>
    <row r="1" spans="1:29" ht="25.15" customHeight="1">
      <c r="A1" s="97"/>
      <c r="B1" s="675" t="s">
        <v>1024</v>
      </c>
      <c r="C1" s="675"/>
      <c r="D1" s="675"/>
      <c r="E1" s="675"/>
      <c r="F1" s="675"/>
      <c r="G1" s="675"/>
      <c r="H1" s="675"/>
      <c r="I1" s="675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39"/>
      <c r="X1" s="140"/>
      <c r="Y1" s="139"/>
      <c r="Z1" s="139"/>
      <c r="AA1" s="139"/>
      <c r="AB1" s="139"/>
      <c r="AC1" s="98"/>
    </row>
    <row r="2" spans="1:29" ht="18" customHeight="1">
      <c r="C2" s="99"/>
      <c r="D2" s="100"/>
      <c r="E2" s="101">
        <v>8128965847</v>
      </c>
      <c r="F2" s="101"/>
      <c r="G2" s="101"/>
      <c r="H2" s="100"/>
      <c r="I2" s="101"/>
      <c r="J2" s="99"/>
      <c r="K2" s="100"/>
      <c r="L2" s="127">
        <v>44525</v>
      </c>
      <c r="M2" s="676" t="s">
        <v>1025</v>
      </c>
      <c r="N2" s="677"/>
      <c r="O2" s="128">
        <f>MIN(B:B)</f>
        <v>43831</v>
      </c>
      <c r="P2" s="99"/>
      <c r="Q2" s="678" t="s">
        <v>1026</v>
      </c>
      <c r="R2" s="678"/>
      <c r="S2" s="128">
        <f>MAX(B:B)</f>
        <v>44531</v>
      </c>
      <c r="T2" s="99"/>
      <c r="U2" s="100"/>
      <c r="V2" s="99"/>
      <c r="W2" s="99"/>
      <c r="X2" s="141"/>
      <c r="Y2" s="100"/>
      <c r="Z2" s="100"/>
      <c r="AA2" s="100"/>
      <c r="AB2" s="100"/>
      <c r="AC2" s="146"/>
    </row>
    <row r="3" spans="1:29" ht="56.45" customHeight="1">
      <c r="B3" s="102"/>
      <c r="C3" s="99"/>
      <c r="D3" s="100"/>
      <c r="E3" s="100"/>
      <c r="F3" s="100"/>
      <c r="G3" s="100"/>
      <c r="H3" s="100"/>
      <c r="I3" s="100"/>
      <c r="J3" s="99"/>
      <c r="K3" s="100"/>
      <c r="L3" s="100"/>
      <c r="M3" s="100"/>
      <c r="N3" s="99"/>
      <c r="O3" s="100"/>
      <c r="P3" s="99"/>
      <c r="Q3" s="100"/>
      <c r="R3" s="99"/>
      <c r="S3" s="100"/>
      <c r="T3" s="99"/>
      <c r="U3" s="100"/>
      <c r="V3" s="99"/>
      <c r="W3" s="99"/>
      <c r="X3" s="141"/>
      <c r="Y3" s="100"/>
      <c r="Z3" s="100"/>
      <c r="AA3" s="100"/>
      <c r="AB3" s="100"/>
      <c r="AC3" s="146"/>
    </row>
    <row r="4" spans="1:29" ht="16.5">
      <c r="B4" s="103" t="s">
        <v>1027</v>
      </c>
      <c r="C4" s="104"/>
      <c r="D4" s="105" t="s">
        <v>1028</v>
      </c>
      <c r="E4" s="105" t="s">
        <v>1029</v>
      </c>
      <c r="F4" s="105" t="s">
        <v>1030</v>
      </c>
      <c r="G4" s="105" t="s">
        <v>1031</v>
      </c>
      <c r="H4" s="105" t="s">
        <v>1032</v>
      </c>
      <c r="I4" s="105" t="s">
        <v>1033</v>
      </c>
      <c r="J4" s="129"/>
      <c r="K4" s="130" t="s">
        <v>1028</v>
      </c>
      <c r="L4" s="130" t="s">
        <v>1029</v>
      </c>
      <c r="M4" s="130" t="s">
        <v>1033</v>
      </c>
      <c r="N4" s="129"/>
      <c r="O4" s="131" t="s">
        <v>1033</v>
      </c>
      <c r="P4" s="129"/>
      <c r="Q4" s="142" t="s">
        <v>1033</v>
      </c>
      <c r="R4" s="129"/>
      <c r="S4" s="143" t="s">
        <v>1033</v>
      </c>
      <c r="T4" s="129"/>
      <c r="U4" s="144" t="s">
        <v>1033</v>
      </c>
      <c r="V4" s="129"/>
    </row>
    <row r="5" spans="1:29" ht="18" customHeight="1">
      <c r="B5" s="450">
        <v>44306</v>
      </c>
      <c r="C5" s="99"/>
      <c r="D5" s="107" t="s">
        <v>1034</v>
      </c>
      <c r="E5" s="439" t="str">
        <f t="shared" ref="E5:E68" si="0">IFERROR(VLOOKUP(D5,$X:$Z,2,0),"")</f>
        <v>Công ty TNHH Thương Mại BMT Phu Quoc</v>
      </c>
      <c r="F5" s="108">
        <f t="shared" ref="F5:F68" si="1">IFERROR(VLOOKUP(D5,X:Z,3,0),"")</f>
        <v>-1</v>
      </c>
      <c r="G5" s="109">
        <f t="shared" ref="G5:G52" si="2">IFERROR($L$2-B5-F5,"")</f>
        <v>220</v>
      </c>
      <c r="H5" s="110">
        <v>997</v>
      </c>
      <c r="I5" s="132">
        <f>74183648-70474466</f>
        <v>3709182</v>
      </c>
      <c r="J5" s="99"/>
      <c r="K5" s="133" t="str">
        <f t="array" ref="K5">IFERROR(INDEX($D$5:$D$417,MATCH(0,COUNTIF($K$4:$K4,$D$5:$D$417),0)),"")</f>
        <v>BMT</v>
      </c>
      <c r="L5" s="439" t="str">
        <f t="shared" ref="L5:L36" si="3">IFERROR(VLOOKUP(K5,$X:$Z,2,0),"")</f>
        <v>Công ty TNHH Thương Mại BMT Phu Quoc</v>
      </c>
      <c r="M5" s="134">
        <f t="shared" ref="M5:M36" si="4">SUMIFS(I:I,D:D,K5,G:G,"&lt;=0")</f>
        <v>0</v>
      </c>
      <c r="N5" s="99"/>
      <c r="O5" s="134">
        <f t="shared" ref="O5:O36" si="5">SUMIFS(I:I,D:D,K5,G:G,"&gt;=1",G:G,"&lt;=30")</f>
        <v>30800000</v>
      </c>
      <c r="P5" s="99"/>
      <c r="Q5" s="134">
        <f t="shared" ref="Q5:Q36" si="6">SUMIFS(I:I,D:D,K5,G:G,"&gt;=31",G:G,"&lt;=60")</f>
        <v>196896401</v>
      </c>
      <c r="R5" s="99"/>
      <c r="S5" s="134">
        <f t="shared" ref="S5:S36" si="7">SUMIFS(I:I,D:D,K5,G:G,"&gt;60")</f>
        <v>92814721</v>
      </c>
      <c r="T5" s="99"/>
      <c r="U5" s="145">
        <f t="shared" ref="U5:U36" si="8">SUMIFS(I:I,D:D,K5,B:B,"&gt;="&amp;$O$2,B:B,"&lt;="&amp;$S$2)</f>
        <v>320511122</v>
      </c>
      <c r="V5" s="99"/>
      <c r="W5" s="99"/>
      <c r="X5" s="141"/>
      <c r="Y5" s="100"/>
      <c r="Z5" s="100"/>
      <c r="AA5" s="100"/>
      <c r="AB5" s="100"/>
      <c r="AC5" s="146"/>
    </row>
    <row r="6" spans="1:29" ht="18" customHeight="1">
      <c r="B6" s="111">
        <v>44530</v>
      </c>
      <c r="C6" s="99"/>
      <c r="D6" s="112" t="s">
        <v>1035</v>
      </c>
      <c r="E6" s="108" t="str">
        <f t="shared" si="0"/>
        <v>Nguyễn Văn Duy</v>
      </c>
      <c r="F6" s="108">
        <f t="shared" si="1"/>
        <v>-31</v>
      </c>
      <c r="G6" s="109">
        <f t="shared" si="2"/>
        <v>26</v>
      </c>
      <c r="H6" s="110" t="s">
        <v>1874</v>
      </c>
      <c r="I6" s="135">
        <v>10000000</v>
      </c>
      <c r="J6" s="99"/>
      <c r="K6" s="133" t="str">
        <f t="array" ref="K6">IFERROR(INDEX($D$5:$D$417,MATCH(0,COUNTIF($K$4:$K5,$D$5:$D$417),0)),"")</f>
        <v>Duy</v>
      </c>
      <c r="L6" s="108" t="str">
        <f t="shared" si="3"/>
        <v>Nguyễn Văn Duy</v>
      </c>
      <c r="M6" s="134">
        <f t="shared" si="4"/>
        <v>0</v>
      </c>
      <c r="N6" s="99"/>
      <c r="O6" s="134">
        <f t="shared" si="5"/>
        <v>10000000</v>
      </c>
      <c r="P6" s="99"/>
      <c r="Q6" s="134">
        <f t="shared" si="6"/>
        <v>0</v>
      </c>
      <c r="R6" s="99"/>
      <c r="S6" s="134">
        <f t="shared" si="7"/>
        <v>0</v>
      </c>
      <c r="T6" s="99"/>
      <c r="U6" s="145">
        <f t="shared" si="8"/>
        <v>10000000</v>
      </c>
      <c r="V6" s="99"/>
      <c r="W6" s="99"/>
      <c r="X6" s="141"/>
      <c r="Y6" s="100"/>
      <c r="Z6" s="100"/>
      <c r="AA6" s="100"/>
      <c r="AB6" s="100"/>
      <c r="AC6" s="146"/>
    </row>
    <row r="7" spans="1:29" ht="18" customHeight="1">
      <c r="B7" s="111">
        <v>44315</v>
      </c>
      <c r="C7" s="99"/>
      <c r="D7" s="107" t="s">
        <v>1036</v>
      </c>
      <c r="E7" s="439" t="str">
        <f t="shared" si="0"/>
        <v>Công ty Cổ Phần Gỗ Bình Minh</v>
      </c>
      <c r="F7" s="108">
        <f t="shared" si="1"/>
        <v>-30</v>
      </c>
      <c r="G7" s="109">
        <f t="shared" si="2"/>
        <v>240</v>
      </c>
      <c r="H7" s="110"/>
      <c r="I7" s="135"/>
      <c r="J7" s="99"/>
      <c r="K7" s="133" t="str">
        <f t="array" ref="K7">IFERROR(INDEX($D$5:$D$417,MATCH(0,COUNTIF($K$4:$K6,$D$5:$D$417),0)),"")</f>
        <v>Gỗ Bình Minh</v>
      </c>
      <c r="L7" s="439" t="str">
        <f t="shared" si="3"/>
        <v>Công ty Cổ Phần Gỗ Bình Minh</v>
      </c>
      <c r="M7" s="134">
        <f t="shared" si="4"/>
        <v>0</v>
      </c>
      <c r="N7" s="99"/>
      <c r="O7" s="134">
        <f t="shared" si="5"/>
        <v>0</v>
      </c>
      <c r="P7" s="99"/>
      <c r="Q7" s="134">
        <f t="shared" si="6"/>
        <v>0</v>
      </c>
      <c r="R7" s="99"/>
      <c r="S7" s="134">
        <f t="shared" si="7"/>
        <v>0</v>
      </c>
      <c r="T7" s="99"/>
      <c r="U7" s="145">
        <f t="shared" si="8"/>
        <v>0</v>
      </c>
      <c r="V7" s="99"/>
      <c r="W7" s="99"/>
      <c r="X7" s="141"/>
      <c r="Y7" s="100"/>
      <c r="Z7" s="100"/>
      <c r="AA7" s="100"/>
      <c r="AB7" s="100"/>
      <c r="AC7" s="146"/>
    </row>
    <row r="8" spans="1:29" ht="18" customHeight="1">
      <c r="A8" s="113"/>
      <c r="B8" s="111">
        <v>43889</v>
      </c>
      <c r="C8" s="99"/>
      <c r="D8" s="107" t="s">
        <v>1037</v>
      </c>
      <c r="E8" s="439" t="str">
        <f t="shared" si="0"/>
        <v>Công ty TNHH Cơ Khí Mian Lan</v>
      </c>
      <c r="F8" s="114">
        <f t="shared" si="1"/>
        <v>15</v>
      </c>
      <c r="G8" s="109">
        <f t="shared" si="2"/>
        <v>621</v>
      </c>
      <c r="H8" s="110">
        <v>6574</v>
      </c>
      <c r="I8" s="136">
        <f>16612362-9493949</f>
        <v>7118413</v>
      </c>
      <c r="J8" s="99"/>
      <c r="K8" s="133" t="str">
        <f t="array" ref="K8">IFERROR(INDEX($D$5:$D$417,MATCH(0,COUNTIF($K$4:$K7,$D$5:$D$417),0)),"")</f>
        <v>Mian Lan</v>
      </c>
      <c r="L8" s="439" t="str">
        <f t="shared" si="3"/>
        <v>Công ty TNHH Cơ Khí Mian Lan</v>
      </c>
      <c r="M8" s="134">
        <f t="shared" si="4"/>
        <v>0</v>
      </c>
      <c r="N8" s="99"/>
      <c r="O8" s="134">
        <f t="shared" si="5"/>
        <v>1331016510</v>
      </c>
      <c r="P8" s="99"/>
      <c r="Q8" s="134">
        <f t="shared" si="6"/>
        <v>0</v>
      </c>
      <c r="R8" s="99"/>
      <c r="S8" s="134">
        <f t="shared" si="7"/>
        <v>4767664789</v>
      </c>
      <c r="T8" s="99"/>
      <c r="U8" s="145">
        <f t="shared" si="8"/>
        <v>6098681299</v>
      </c>
      <c r="V8" s="99"/>
      <c r="W8" s="99"/>
      <c r="X8" s="141"/>
      <c r="Y8" s="100"/>
      <c r="Z8" s="100"/>
      <c r="AA8" s="100"/>
      <c r="AB8" s="100"/>
      <c r="AC8" s="146"/>
    </row>
    <row r="9" spans="1:29" ht="18" customHeight="1">
      <c r="B9" s="111">
        <v>43889</v>
      </c>
      <c r="C9" s="99"/>
      <c r="D9" s="107" t="s">
        <v>1037</v>
      </c>
      <c r="E9" s="439" t="str">
        <f t="shared" si="0"/>
        <v>Công ty TNHH Cơ Khí Mian Lan</v>
      </c>
      <c r="F9" s="115">
        <f t="shared" si="1"/>
        <v>15</v>
      </c>
      <c r="G9" s="109">
        <f t="shared" si="2"/>
        <v>621</v>
      </c>
      <c r="H9" s="110">
        <v>6576</v>
      </c>
      <c r="I9" s="135">
        <f>386503376-127981651</f>
        <v>258521725</v>
      </c>
      <c r="J9" s="99"/>
      <c r="K9" s="133" t="str">
        <f t="array" ref="K9">IFERROR(INDEX($D$5:$D$417,MATCH(0,COUNTIF($K$4:$K8,$D$5:$D$417),0)),"")</f>
        <v xml:space="preserve">NAVI </v>
      </c>
      <c r="L9" s="439" t="str">
        <f t="shared" si="3"/>
        <v>Công ty TNHH Nhôm Kính N.A.V.I</v>
      </c>
      <c r="M9" s="134">
        <f t="shared" si="4"/>
        <v>0</v>
      </c>
      <c r="N9" s="99"/>
      <c r="O9" s="134">
        <f t="shared" si="5"/>
        <v>0</v>
      </c>
      <c r="P9" s="99"/>
      <c r="Q9" s="134">
        <f t="shared" si="6"/>
        <v>0</v>
      </c>
      <c r="R9" s="99"/>
      <c r="S9" s="134">
        <f t="shared" si="7"/>
        <v>0</v>
      </c>
      <c r="T9" s="99"/>
      <c r="U9" s="145">
        <f t="shared" si="8"/>
        <v>0</v>
      </c>
      <c r="V9" s="99"/>
      <c r="W9" s="99"/>
      <c r="X9" s="141"/>
      <c r="Y9" s="100"/>
      <c r="Z9" s="100"/>
      <c r="AA9" s="100"/>
      <c r="AB9" s="100"/>
      <c r="AC9" s="146"/>
    </row>
    <row r="10" spans="1:29" ht="18" customHeight="1">
      <c r="B10" s="111">
        <v>43918</v>
      </c>
      <c r="C10" s="116"/>
      <c r="D10" s="107" t="s">
        <v>1037</v>
      </c>
      <c r="E10" s="439" t="str">
        <f t="shared" si="0"/>
        <v>Công ty TNHH Cơ Khí Mian Lan</v>
      </c>
      <c r="F10" s="115">
        <f t="shared" si="1"/>
        <v>15</v>
      </c>
      <c r="G10" s="109">
        <f t="shared" si="2"/>
        <v>592</v>
      </c>
      <c r="H10" s="117">
        <v>6640</v>
      </c>
      <c r="I10" s="132">
        <v>209128491</v>
      </c>
      <c r="J10" s="99"/>
      <c r="K10" s="133" t="str">
        <f t="array" ref="K10">IFERROR(INDEX($D$5:$D$417,MATCH(0,COUNTIF($K$4:$K9,$D$5:$D$417),0)),"")</f>
        <v>Phúc Tấn</v>
      </c>
      <c r="L10" s="439" t="str">
        <f t="shared" si="3"/>
        <v>Công ty TNHH Thiết Bị Công Nghiệp Phúc Tấn</v>
      </c>
      <c r="M10" s="134">
        <f t="shared" si="4"/>
        <v>0</v>
      </c>
      <c r="N10" s="99"/>
      <c r="O10" s="134">
        <f t="shared" si="5"/>
        <v>0</v>
      </c>
      <c r="P10" s="99"/>
      <c r="Q10" s="134">
        <f t="shared" si="6"/>
        <v>0</v>
      </c>
      <c r="R10" s="99"/>
      <c r="S10" s="134">
        <f t="shared" si="7"/>
        <v>9142353</v>
      </c>
      <c r="T10" s="99"/>
      <c r="U10" s="145">
        <f t="shared" si="8"/>
        <v>9142353</v>
      </c>
      <c r="V10" s="99"/>
      <c r="W10" s="99"/>
      <c r="X10" s="141"/>
      <c r="Y10" s="100"/>
      <c r="Z10" s="100"/>
      <c r="AA10" s="100"/>
      <c r="AB10" s="100"/>
      <c r="AC10" s="146"/>
    </row>
    <row r="11" spans="1:29" ht="18" customHeight="1">
      <c r="B11" s="111">
        <v>43918</v>
      </c>
      <c r="C11" s="99"/>
      <c r="D11" s="118" t="s">
        <v>1037</v>
      </c>
      <c r="E11" s="439" t="str">
        <f t="shared" si="0"/>
        <v>Công ty TNHH Cơ Khí Mian Lan</v>
      </c>
      <c r="F11" s="108">
        <f t="shared" si="1"/>
        <v>15</v>
      </c>
      <c r="G11" s="109">
        <f t="shared" si="2"/>
        <v>592</v>
      </c>
      <c r="H11" s="110">
        <v>6639</v>
      </c>
      <c r="I11" s="135">
        <v>33299142</v>
      </c>
      <c r="J11" s="99"/>
      <c r="K11" s="133" t="str">
        <f t="array" ref="K11">IFERROR(INDEX($D$5:$D$417,MATCH(0,COUNTIF($K$4:$K10,$D$5:$D$417),0)),"")</f>
        <v>Thắm</v>
      </c>
      <c r="L11" s="439" t="str">
        <f t="shared" si="3"/>
        <v>Nguyễn Thị Thắm</v>
      </c>
      <c r="M11" s="134">
        <f t="shared" si="4"/>
        <v>0</v>
      </c>
      <c r="N11" s="99"/>
      <c r="O11" s="134">
        <f t="shared" si="5"/>
        <v>22595833</v>
      </c>
      <c r="P11" s="99"/>
      <c r="Q11" s="134">
        <f t="shared" si="6"/>
        <v>0</v>
      </c>
      <c r="R11" s="99"/>
      <c r="S11" s="134">
        <f t="shared" si="7"/>
        <v>0</v>
      </c>
      <c r="T11" s="99"/>
      <c r="U11" s="145">
        <f t="shared" si="8"/>
        <v>22595833</v>
      </c>
      <c r="V11" s="99"/>
      <c r="W11" s="99"/>
      <c r="X11" s="141"/>
      <c r="Y11" s="100"/>
      <c r="Z11" s="100"/>
      <c r="AA11" s="100"/>
      <c r="AB11" s="100"/>
      <c r="AC11" s="146"/>
    </row>
    <row r="12" spans="1:29" ht="18" customHeight="1">
      <c r="B12" s="111">
        <v>43918</v>
      </c>
      <c r="C12" s="99"/>
      <c r="D12" s="107" t="s">
        <v>1037</v>
      </c>
      <c r="E12" s="439" t="str">
        <f t="shared" si="0"/>
        <v>Công ty TNHH Cơ Khí Mian Lan</v>
      </c>
      <c r="F12" s="108">
        <f t="shared" si="1"/>
        <v>15</v>
      </c>
      <c r="G12" s="109">
        <f t="shared" si="2"/>
        <v>592</v>
      </c>
      <c r="H12" s="110">
        <v>6638</v>
      </c>
      <c r="I12" s="135">
        <v>124326675</v>
      </c>
      <c r="J12" s="99"/>
      <c r="K12" s="133" t="str">
        <f t="array" ref="K12">IFERROR(INDEX($D$5:$D$417,MATCH(0,COUNTIF($K$4:$K11,$D$5:$D$417),0)),"")</f>
        <v>Trường Phúc</v>
      </c>
      <c r="L12" s="439" t="str">
        <f t="shared" si="3"/>
        <v>Công ty TNHH Thương Mại Và Truyền Thông Trường Phúc</v>
      </c>
      <c r="M12" s="134">
        <f t="shared" si="4"/>
        <v>0</v>
      </c>
      <c r="N12" s="99"/>
      <c r="O12" s="134">
        <f t="shared" si="5"/>
        <v>0</v>
      </c>
      <c r="P12" s="99"/>
      <c r="Q12" s="134">
        <f t="shared" si="6"/>
        <v>0</v>
      </c>
      <c r="R12" s="99"/>
      <c r="S12" s="134">
        <f t="shared" si="7"/>
        <v>40000000</v>
      </c>
      <c r="T12" s="99"/>
      <c r="U12" s="145">
        <f t="shared" si="8"/>
        <v>40000000</v>
      </c>
      <c r="V12" s="99"/>
      <c r="W12" s="99"/>
      <c r="X12" s="141"/>
      <c r="Y12" s="100"/>
      <c r="Z12" s="100"/>
      <c r="AA12" s="100"/>
      <c r="AB12" s="100"/>
      <c r="AC12" s="146"/>
    </row>
    <row r="13" spans="1:29" ht="18" customHeight="1">
      <c r="B13" s="111">
        <v>43918</v>
      </c>
      <c r="C13" s="99"/>
      <c r="D13" s="107" t="s">
        <v>1037</v>
      </c>
      <c r="E13" s="439" t="str">
        <f t="shared" si="0"/>
        <v>Công ty TNHH Cơ Khí Mian Lan</v>
      </c>
      <c r="F13" s="108">
        <f t="shared" si="1"/>
        <v>15</v>
      </c>
      <c r="G13" s="109">
        <f t="shared" si="2"/>
        <v>592</v>
      </c>
      <c r="H13" s="110">
        <v>6637</v>
      </c>
      <c r="I13" s="135">
        <v>133189270</v>
      </c>
      <c r="J13" s="99"/>
      <c r="K13" s="133" t="str">
        <f t="array" ref="K13">IFERROR(INDEX($D$5:$D$417,MATCH(0,COUNTIF($K$4:$K12,$D$5:$D$417),0)),"")</f>
        <v>Tựu</v>
      </c>
      <c r="L13" s="108" t="str">
        <f t="shared" si="3"/>
        <v>Huỳnh Văn Tựu</v>
      </c>
      <c r="M13" s="134">
        <f t="shared" si="4"/>
        <v>0</v>
      </c>
      <c r="N13" s="99"/>
      <c r="O13" s="134">
        <f t="shared" si="5"/>
        <v>9000000</v>
      </c>
      <c r="P13" s="99"/>
      <c r="Q13" s="134">
        <f t="shared" si="6"/>
        <v>0</v>
      </c>
      <c r="R13" s="99"/>
      <c r="S13" s="134">
        <f t="shared" si="7"/>
        <v>0</v>
      </c>
      <c r="T13" s="99"/>
      <c r="U13" s="145">
        <f t="shared" si="8"/>
        <v>9000000</v>
      </c>
      <c r="V13" s="99"/>
      <c r="W13" s="99"/>
      <c r="X13" s="141"/>
      <c r="Y13" s="100"/>
      <c r="Z13" s="100"/>
      <c r="AA13" s="100"/>
      <c r="AB13" s="100"/>
      <c r="AC13" s="146"/>
    </row>
    <row r="14" spans="1:29" ht="18" customHeight="1">
      <c r="B14" s="111">
        <v>44381</v>
      </c>
      <c r="C14" s="99"/>
      <c r="D14" s="107" t="s">
        <v>1038</v>
      </c>
      <c r="E14" s="439" t="str">
        <f t="shared" si="0"/>
        <v>Công ty TNHH Nhôm Kính N.A.V.I</v>
      </c>
      <c r="F14" s="108">
        <f t="shared" si="1"/>
        <v>-26</v>
      </c>
      <c r="G14" s="109">
        <f t="shared" si="2"/>
        <v>170</v>
      </c>
      <c r="H14" s="110"/>
      <c r="I14" s="135"/>
      <c r="J14" s="99"/>
      <c r="K14" s="133" t="str">
        <f t="array" ref="K14">IFERROR(INDEX($D$5:$D$417,MATCH(0,COUNTIF($K$4:$K13,$D$5:$D$417),0)),"")</f>
        <v>Khánh Thành Công</v>
      </c>
      <c r="L14" s="439" t="str">
        <f t="shared" si="3"/>
        <v>Công ty Cổ Phần Khánh Thành Công</v>
      </c>
      <c r="M14" s="134">
        <f t="shared" si="4"/>
        <v>0</v>
      </c>
      <c r="N14" s="99"/>
      <c r="O14" s="134">
        <f t="shared" si="5"/>
        <v>0</v>
      </c>
      <c r="P14" s="99"/>
      <c r="Q14" s="134">
        <f t="shared" si="6"/>
        <v>38510270</v>
      </c>
      <c r="R14" s="99"/>
      <c r="S14" s="134">
        <f t="shared" si="7"/>
        <v>0</v>
      </c>
      <c r="T14" s="99"/>
      <c r="U14" s="145">
        <f t="shared" si="8"/>
        <v>38510270</v>
      </c>
      <c r="V14" s="99"/>
      <c r="W14" s="99"/>
      <c r="X14" s="141"/>
      <c r="Y14" s="100"/>
      <c r="Z14" s="100"/>
      <c r="AA14" s="100"/>
      <c r="AB14" s="100"/>
      <c r="AC14" s="146"/>
    </row>
    <row r="15" spans="1:29" ht="18" customHeight="1">
      <c r="B15" s="111">
        <v>44007</v>
      </c>
      <c r="C15" s="99"/>
      <c r="D15" s="107" t="s">
        <v>1039</v>
      </c>
      <c r="E15" s="439" t="str">
        <f t="shared" si="0"/>
        <v>Công ty TNHH Thiết Bị Công Nghiệp Phúc Tấn</v>
      </c>
      <c r="F15" s="108">
        <f t="shared" si="1"/>
        <v>0</v>
      </c>
      <c r="G15" s="109">
        <f t="shared" si="2"/>
        <v>518</v>
      </c>
      <c r="H15" s="117" t="s">
        <v>1040</v>
      </c>
      <c r="I15" s="135">
        <v>9142353</v>
      </c>
      <c r="J15" s="99"/>
      <c r="K15" s="133" t="str">
        <f t="array" ref="K15">IFERROR(INDEX($D$5:$D$417,MATCH(0,COUNTIF($K$4:$K14,$D$5:$D$417),0)),"")</f>
        <v>HBI</v>
      </c>
      <c r="L15" s="439" t="str">
        <f t="shared" si="3"/>
        <v>Công ty CP Đầu Tư Xây Dựng Hạ Tầng Hòa Bình</v>
      </c>
      <c r="M15" s="134">
        <f t="shared" si="4"/>
        <v>0</v>
      </c>
      <c r="N15" s="99"/>
      <c r="O15" s="134">
        <f t="shared" si="5"/>
        <v>0</v>
      </c>
      <c r="P15" s="99"/>
      <c r="Q15" s="134">
        <f t="shared" si="6"/>
        <v>0</v>
      </c>
      <c r="R15" s="99"/>
      <c r="S15" s="134">
        <f t="shared" si="7"/>
        <v>15740020693</v>
      </c>
      <c r="T15" s="99"/>
      <c r="U15" s="145">
        <f t="shared" si="8"/>
        <v>15740020693</v>
      </c>
      <c r="V15" s="99"/>
      <c r="W15" s="99"/>
      <c r="X15" s="141"/>
      <c r="Y15" s="100"/>
      <c r="Z15" s="100"/>
      <c r="AA15" s="100"/>
      <c r="AB15" s="100"/>
      <c r="AC15" s="146"/>
    </row>
    <row r="16" spans="1:29" ht="18" customHeight="1">
      <c r="B16" s="119">
        <v>44531</v>
      </c>
      <c r="C16" s="99"/>
      <c r="D16" s="112" t="s">
        <v>1041</v>
      </c>
      <c r="E16" s="439" t="str">
        <f t="shared" si="0"/>
        <v>Nguyễn Thị Thắm</v>
      </c>
      <c r="F16" s="108">
        <f t="shared" si="1"/>
        <v>-31</v>
      </c>
      <c r="G16" s="109">
        <f t="shared" si="2"/>
        <v>25</v>
      </c>
      <c r="H16" s="117" t="s">
        <v>1878</v>
      </c>
      <c r="I16" s="137">
        <v>22595833</v>
      </c>
      <c r="J16" s="99"/>
      <c r="K16" s="133">
        <f t="array" ref="K16">IFERROR(INDEX($D$5:$D$417,MATCH(0,COUNTIF($K$4:$K15,$D$5:$D$417),0)),"")</f>
        <v>0</v>
      </c>
      <c r="L16" s="439" t="str">
        <f t="shared" si="3"/>
        <v/>
      </c>
      <c r="M16" s="134">
        <f t="shared" si="4"/>
        <v>0</v>
      </c>
      <c r="N16" s="99"/>
      <c r="O16" s="134">
        <f t="shared" si="5"/>
        <v>0</v>
      </c>
      <c r="P16" s="99"/>
      <c r="Q16" s="134">
        <f t="shared" si="6"/>
        <v>0</v>
      </c>
      <c r="R16" s="99"/>
      <c r="S16" s="134">
        <f t="shared" si="7"/>
        <v>0</v>
      </c>
      <c r="T16" s="99"/>
      <c r="U16" s="145">
        <f t="shared" si="8"/>
        <v>0</v>
      </c>
      <c r="V16" s="99"/>
      <c r="W16" s="99"/>
      <c r="X16" s="141"/>
      <c r="Y16" s="100"/>
      <c r="Z16" s="100"/>
      <c r="AA16" s="100"/>
      <c r="AB16" s="100"/>
      <c r="AC16" s="146"/>
    </row>
    <row r="17" spans="2:29" ht="18" customHeight="1">
      <c r="B17" s="120">
        <v>43831</v>
      </c>
      <c r="C17" s="121"/>
      <c r="D17" s="122" t="s">
        <v>1042</v>
      </c>
      <c r="E17" s="440" t="str">
        <f t="shared" si="0"/>
        <v>Công ty TNHH Thương Mại Và Truyền Thông Trường Phúc</v>
      </c>
      <c r="F17" s="123">
        <f t="shared" si="1"/>
        <v>-15</v>
      </c>
      <c r="G17" s="109">
        <f t="shared" si="2"/>
        <v>709</v>
      </c>
      <c r="H17" s="117" t="s">
        <v>1040</v>
      </c>
      <c r="I17" s="132">
        <v>40000000</v>
      </c>
      <c r="J17" s="99"/>
      <c r="K17" s="133" t="str">
        <f t="array" ref="K17">IFERROR(INDEX($D$5:$D$417,MATCH(0,COUNTIF($K$4:$K16,$D$5:$D$417),0)),"")</f>
        <v>Hùng Long</v>
      </c>
      <c r="L17" s="439" t="str">
        <f t="shared" si="3"/>
        <v>Công ty TNHH MTV SX TM Hùng Long</v>
      </c>
      <c r="M17" s="134">
        <f t="shared" si="4"/>
        <v>0</v>
      </c>
      <c r="N17" s="99"/>
      <c r="O17" s="134">
        <f t="shared" si="5"/>
        <v>0</v>
      </c>
      <c r="P17" s="99"/>
      <c r="Q17" s="134">
        <f t="shared" si="6"/>
        <v>0</v>
      </c>
      <c r="R17" s="99"/>
      <c r="S17" s="134">
        <f t="shared" si="7"/>
        <v>0</v>
      </c>
      <c r="T17" s="99"/>
      <c r="U17" s="145">
        <f t="shared" si="8"/>
        <v>0</v>
      </c>
      <c r="V17" s="99"/>
      <c r="W17" s="99"/>
      <c r="X17" s="141"/>
      <c r="Y17" s="100"/>
      <c r="Z17" s="100"/>
      <c r="AA17" s="100"/>
      <c r="AB17" s="100"/>
      <c r="AC17" s="146"/>
    </row>
    <row r="18" spans="2:29" ht="18" customHeight="1">
      <c r="B18" s="124">
        <v>44530</v>
      </c>
      <c r="C18" s="99"/>
      <c r="D18" s="112" t="s">
        <v>1043</v>
      </c>
      <c r="E18" s="108" t="str">
        <f t="shared" si="0"/>
        <v>Huỳnh Văn Tựu</v>
      </c>
      <c r="F18" s="108">
        <f t="shared" si="1"/>
        <v>-31</v>
      </c>
      <c r="G18" s="109">
        <f t="shared" si="2"/>
        <v>26</v>
      </c>
      <c r="H18" s="117" t="s">
        <v>1874</v>
      </c>
      <c r="I18" s="132">
        <v>9000000</v>
      </c>
      <c r="J18" s="99"/>
      <c r="K18" s="133" t="str">
        <f t="array" ref="K18">IFERROR(INDEX($D$5:$D$417,MATCH(0,COUNTIF($K$4:$K17,$D$5:$D$417),0)),"")</f>
        <v>Tíc Tắc</v>
      </c>
      <c r="L18" s="108" t="str">
        <f t="shared" si="3"/>
        <v>Công ty TNHH Thương Mại Dịch Vụ Tíc Tắc</v>
      </c>
      <c r="M18" s="134">
        <f t="shared" si="4"/>
        <v>0</v>
      </c>
      <c r="N18" s="99"/>
      <c r="O18" s="134">
        <f t="shared" si="5"/>
        <v>2921655</v>
      </c>
      <c r="P18" s="99"/>
      <c r="Q18" s="134">
        <f t="shared" si="6"/>
        <v>16811614</v>
      </c>
      <c r="R18" s="99"/>
      <c r="S18" s="134">
        <f t="shared" si="7"/>
        <v>0</v>
      </c>
      <c r="T18" s="99"/>
      <c r="U18" s="145">
        <f t="shared" si="8"/>
        <v>19733269</v>
      </c>
      <c r="V18" s="99"/>
      <c r="W18" s="99"/>
      <c r="X18" s="141"/>
      <c r="Y18" s="100"/>
      <c r="Z18" s="100"/>
      <c r="AA18" s="100"/>
      <c r="AB18" s="100"/>
      <c r="AC18" s="146"/>
    </row>
    <row r="19" spans="2:29" ht="18" customHeight="1">
      <c r="B19" s="450">
        <v>44480</v>
      </c>
      <c r="C19" s="99"/>
      <c r="D19" s="107" t="s">
        <v>1044</v>
      </c>
      <c r="E19" s="439" t="str">
        <f t="shared" si="0"/>
        <v>Công ty Cổ Phần Khánh Thành Công</v>
      </c>
      <c r="F19" s="108">
        <f t="shared" si="1"/>
        <v>0</v>
      </c>
      <c r="G19" s="109">
        <f t="shared" si="2"/>
        <v>45</v>
      </c>
      <c r="H19" s="125">
        <v>553</v>
      </c>
      <c r="I19" s="138">
        <v>2580270</v>
      </c>
      <c r="J19" s="99"/>
      <c r="K19" s="133" t="str">
        <f t="array" ref="K19">IFERROR(INDEX($D$5:$D$417,MATCH(0,COUNTIF($K$4:$K18,$D$5:$D$417),0)),"")</f>
        <v>Gia Quảng</v>
      </c>
      <c r="L19" s="439" t="str">
        <f t="shared" si="3"/>
        <v xml:space="preserve">Công ty TNHH SX - TM - DV Gia Quảng </v>
      </c>
      <c r="M19" s="134">
        <f t="shared" si="4"/>
        <v>0</v>
      </c>
      <c r="N19" s="99"/>
      <c r="O19" s="134">
        <f t="shared" si="5"/>
        <v>0</v>
      </c>
      <c r="P19" s="99"/>
      <c r="Q19" s="134">
        <f t="shared" si="6"/>
        <v>0</v>
      </c>
      <c r="R19" s="99"/>
      <c r="S19" s="134">
        <f t="shared" si="7"/>
        <v>0</v>
      </c>
      <c r="T19" s="99"/>
      <c r="U19" s="145">
        <f t="shared" si="8"/>
        <v>0</v>
      </c>
      <c r="V19" s="99"/>
      <c r="W19" s="99"/>
      <c r="X19" s="141"/>
      <c r="Y19" s="100"/>
      <c r="Z19" s="100"/>
      <c r="AA19" s="100"/>
      <c r="AB19" s="100"/>
      <c r="AC19" s="146"/>
    </row>
    <row r="20" spans="2:29" ht="18" customHeight="1">
      <c r="B20" s="106">
        <v>43914</v>
      </c>
      <c r="C20" s="99"/>
      <c r="D20" s="107" t="s">
        <v>1047</v>
      </c>
      <c r="E20" s="439" t="str">
        <f t="shared" si="0"/>
        <v>Công ty CP Đầu Tư Xây Dựng Hạ Tầng Hòa Bình</v>
      </c>
      <c r="F20" s="108">
        <f t="shared" si="1"/>
        <v>-15</v>
      </c>
      <c r="G20" s="109">
        <f t="shared" si="2"/>
        <v>626</v>
      </c>
      <c r="H20" s="125"/>
      <c r="I20" s="138">
        <v>15740020693</v>
      </c>
      <c r="J20" s="99"/>
      <c r="K20" s="133" t="str">
        <f t="array" ref="K20">IFERROR(INDEX($D$5:$D$417,MATCH(0,COUNTIF($K$4:$K19,$D$5:$D$417),0)),"")</f>
        <v>Thủy Lam</v>
      </c>
      <c r="L20" s="439" t="str">
        <f t="shared" si="3"/>
        <v>Công ty TNHH TM DV Thủy Lam</v>
      </c>
      <c r="M20" s="134">
        <f t="shared" si="4"/>
        <v>0</v>
      </c>
      <c r="N20" s="99"/>
      <c r="O20" s="134">
        <f t="shared" si="5"/>
        <v>0</v>
      </c>
      <c r="P20" s="99"/>
      <c r="Q20" s="134">
        <f t="shared" si="6"/>
        <v>0</v>
      </c>
      <c r="R20" s="99"/>
      <c r="S20" s="134">
        <f t="shared" si="7"/>
        <v>0</v>
      </c>
      <c r="T20" s="99"/>
      <c r="U20" s="145">
        <f t="shared" si="8"/>
        <v>0</v>
      </c>
      <c r="V20" s="99"/>
      <c r="W20" s="99"/>
      <c r="X20" s="141"/>
      <c r="Y20" s="100"/>
      <c r="Z20" s="100"/>
      <c r="AA20" s="100"/>
      <c r="AB20" s="100"/>
      <c r="AC20" s="146"/>
    </row>
    <row r="21" spans="2:29" ht="18" customHeight="1">
      <c r="B21" s="106"/>
      <c r="C21" s="99"/>
      <c r="D21" s="107"/>
      <c r="E21" s="439" t="str">
        <f t="shared" si="0"/>
        <v/>
      </c>
      <c r="F21" s="108" t="str">
        <f t="shared" si="1"/>
        <v/>
      </c>
      <c r="G21" s="109" t="str">
        <f t="shared" si="2"/>
        <v/>
      </c>
      <c r="H21" s="125"/>
      <c r="I21" s="138"/>
      <c r="J21" s="99"/>
      <c r="K21" s="133" t="str">
        <f t="array" ref="K21">IFERROR(INDEX($D$5:$D$417,MATCH(0,COUNTIF($K$4:$K20,$D$5:$D$417),0)),"")</f>
        <v>Nguyên Khang</v>
      </c>
      <c r="L21" s="439" t="str">
        <f t="shared" si="3"/>
        <v>Công ty TNHH Dịch Vụ Vận Tải và Cơ Khí Xây Dựng Nguyên Khang</v>
      </c>
      <c r="M21" s="134">
        <f t="shared" si="4"/>
        <v>0</v>
      </c>
      <c r="N21" s="99"/>
      <c r="O21" s="134">
        <f t="shared" si="5"/>
        <v>0</v>
      </c>
      <c r="P21" s="99"/>
      <c r="Q21" s="134">
        <f t="shared" si="6"/>
        <v>588465291</v>
      </c>
      <c r="R21" s="99"/>
      <c r="S21" s="134">
        <f t="shared" si="7"/>
        <v>0</v>
      </c>
      <c r="T21" s="99"/>
      <c r="U21" s="145">
        <f t="shared" si="8"/>
        <v>588465291</v>
      </c>
      <c r="V21" s="99"/>
      <c r="W21" s="99"/>
      <c r="X21" s="141"/>
      <c r="Y21" s="100"/>
      <c r="Z21" s="100"/>
      <c r="AA21" s="100"/>
      <c r="AB21" s="100"/>
      <c r="AC21" s="146"/>
    </row>
    <row r="22" spans="2:29" ht="18" customHeight="1">
      <c r="B22" s="106"/>
      <c r="C22" s="99"/>
      <c r="D22" s="107"/>
      <c r="E22" s="439" t="str">
        <f t="shared" si="0"/>
        <v/>
      </c>
      <c r="F22" s="108" t="str">
        <f t="shared" si="1"/>
        <v/>
      </c>
      <c r="G22" s="109" t="str">
        <f t="shared" si="2"/>
        <v/>
      </c>
      <c r="H22" s="125"/>
      <c r="I22" s="138"/>
      <c r="J22" s="99"/>
      <c r="K22" s="133" t="str">
        <f t="array" ref="K22">IFERROR(INDEX($D$5:$D$417,MATCH(0,COUNTIF($K$4:$K21,$D$5:$D$417),0)),"")</f>
        <v>Nhiên Thành</v>
      </c>
      <c r="L22" s="108" t="str">
        <f t="shared" si="3"/>
        <v>Công ty TNHH TMDV Nhiên Thành</v>
      </c>
      <c r="M22" s="134">
        <f t="shared" si="4"/>
        <v>0</v>
      </c>
      <c r="N22" s="99"/>
      <c r="O22" s="134">
        <f t="shared" si="5"/>
        <v>0</v>
      </c>
      <c r="P22" s="99"/>
      <c r="Q22" s="134">
        <f t="shared" si="6"/>
        <v>0</v>
      </c>
      <c r="R22" s="99"/>
      <c r="S22" s="134">
        <f t="shared" si="7"/>
        <v>29700000</v>
      </c>
      <c r="T22" s="99"/>
      <c r="U22" s="145">
        <f t="shared" si="8"/>
        <v>29700000</v>
      </c>
      <c r="V22" s="99"/>
      <c r="W22" s="99"/>
      <c r="X22" s="141"/>
      <c r="Y22" s="100"/>
      <c r="Z22" s="100"/>
      <c r="AA22" s="100"/>
      <c r="AB22" s="100"/>
      <c r="AC22" s="146"/>
    </row>
    <row r="23" spans="2:29" ht="18" customHeight="1">
      <c r="B23" s="450">
        <v>44313</v>
      </c>
      <c r="C23" s="99"/>
      <c r="D23" s="107" t="s">
        <v>1052</v>
      </c>
      <c r="E23" s="439" t="str">
        <f t="shared" si="0"/>
        <v>Công ty TNHH MTV SX TM Hùng Long</v>
      </c>
      <c r="F23" s="108">
        <f t="shared" si="1"/>
        <v>10</v>
      </c>
      <c r="G23" s="109">
        <f t="shared" si="2"/>
        <v>202</v>
      </c>
      <c r="H23" s="125"/>
      <c r="I23" s="138"/>
      <c r="J23" s="99"/>
      <c r="K23" s="133" t="str">
        <f t="array" ref="K23">IFERROR(INDEX($D$5:$D$417,MATCH(0,COUNTIF($K$4:$K22,$D$5:$D$417),0)),"")</f>
        <v>Phan Hưng</v>
      </c>
      <c r="L23" s="439" t="str">
        <f t="shared" si="3"/>
        <v>Công ty TNHH Đầu Tư Phan Hưng</v>
      </c>
      <c r="M23" s="134">
        <f t="shared" si="4"/>
        <v>0</v>
      </c>
      <c r="N23" s="99"/>
      <c r="O23" s="134">
        <f t="shared" si="5"/>
        <v>0</v>
      </c>
      <c r="P23" s="99"/>
      <c r="Q23" s="134">
        <f t="shared" si="6"/>
        <v>19800000</v>
      </c>
      <c r="R23" s="99"/>
      <c r="S23" s="134">
        <f t="shared" si="7"/>
        <v>0</v>
      </c>
      <c r="T23" s="99"/>
      <c r="U23" s="145">
        <f t="shared" si="8"/>
        <v>19800000</v>
      </c>
      <c r="V23" s="99"/>
      <c r="W23" s="99"/>
      <c r="X23" s="141"/>
      <c r="Y23" s="100"/>
      <c r="Z23" s="100"/>
      <c r="AA23" s="100"/>
      <c r="AB23" s="100"/>
      <c r="AC23" s="146"/>
    </row>
    <row r="24" spans="2:29" ht="18" customHeight="1">
      <c r="B24" s="450">
        <v>44500</v>
      </c>
      <c r="C24" s="99"/>
      <c r="D24" s="107" t="s">
        <v>1053</v>
      </c>
      <c r="E24" s="439" t="str">
        <f t="shared" si="0"/>
        <v>Công ty TNHH Thương Mại Dịch Vụ Tíc Tắc</v>
      </c>
      <c r="F24" s="108">
        <f t="shared" si="1"/>
        <v>-15</v>
      </c>
      <c r="G24" s="109">
        <f t="shared" si="2"/>
        <v>40</v>
      </c>
      <c r="H24" s="125">
        <v>1702</v>
      </c>
      <c r="I24" s="138">
        <v>11461764</v>
      </c>
      <c r="J24" s="99"/>
      <c r="K24" s="133" t="str">
        <f t="array" ref="K24">IFERROR(INDEX($D$5:$D$417,MATCH(0,COUNTIF($K$4:$K22,$D$5:$D$417),0)),"")</f>
        <v>Phan Hưng</v>
      </c>
      <c r="L24" s="439" t="str">
        <f t="shared" si="3"/>
        <v>Công ty TNHH Đầu Tư Phan Hưng</v>
      </c>
      <c r="M24" s="134">
        <f t="shared" si="4"/>
        <v>0</v>
      </c>
      <c r="N24" s="99"/>
      <c r="O24" s="134">
        <f t="shared" si="5"/>
        <v>0</v>
      </c>
      <c r="P24" s="99"/>
      <c r="Q24" s="134">
        <f t="shared" si="6"/>
        <v>19800000</v>
      </c>
      <c r="R24" s="99"/>
      <c r="S24" s="134">
        <f t="shared" si="7"/>
        <v>0</v>
      </c>
      <c r="T24" s="99"/>
      <c r="U24" s="145">
        <f t="shared" si="8"/>
        <v>19800000</v>
      </c>
      <c r="V24" s="99"/>
      <c r="W24" s="99"/>
      <c r="X24" s="141"/>
      <c r="Y24" s="100"/>
      <c r="Z24" s="100"/>
      <c r="AA24" s="100"/>
      <c r="AB24" s="100"/>
      <c r="AC24" s="146"/>
    </row>
    <row r="25" spans="2:29" ht="18" customHeight="1">
      <c r="B25" s="450">
        <v>44316</v>
      </c>
      <c r="C25" s="99"/>
      <c r="D25" s="107" t="s">
        <v>1034</v>
      </c>
      <c r="E25" s="439" t="str">
        <f t="shared" si="0"/>
        <v>Công ty TNHH Thương Mại BMT Phu Quoc</v>
      </c>
      <c r="F25" s="108">
        <f t="shared" si="1"/>
        <v>-1</v>
      </c>
      <c r="G25" s="109">
        <f t="shared" si="2"/>
        <v>210</v>
      </c>
      <c r="H25" s="110">
        <v>52</v>
      </c>
      <c r="I25" s="138">
        <v>215384</v>
      </c>
      <c r="J25" s="99"/>
      <c r="K25" s="133" t="str">
        <f t="array" ref="K25">IFERROR(INDEX($D$5:$D$417,MATCH(0,COUNTIF($K$4:$K24,$D$5:$D$417),0)),"")</f>
        <v>Pro - Tech</v>
      </c>
      <c r="L25" s="439" t="str">
        <f t="shared" si="3"/>
        <v>Công ty TNHH Choice Pro - Tech</v>
      </c>
      <c r="M25" s="134">
        <f t="shared" si="4"/>
        <v>0</v>
      </c>
      <c r="N25" s="99"/>
      <c r="O25" s="134">
        <f t="shared" si="5"/>
        <v>0</v>
      </c>
      <c r="P25" s="99"/>
      <c r="Q25" s="134">
        <f t="shared" si="6"/>
        <v>0</v>
      </c>
      <c r="R25" s="99"/>
      <c r="S25" s="134">
        <f t="shared" si="7"/>
        <v>0</v>
      </c>
      <c r="T25" s="99"/>
      <c r="U25" s="145">
        <f t="shared" si="8"/>
        <v>0</v>
      </c>
      <c r="V25" s="99"/>
      <c r="W25" s="99"/>
      <c r="X25" s="141"/>
      <c r="Y25" s="100"/>
      <c r="Z25" s="100"/>
      <c r="AA25" s="100"/>
      <c r="AB25" s="100"/>
      <c r="AC25" s="146"/>
    </row>
    <row r="26" spans="2:29" ht="18" customHeight="1">
      <c r="B26" s="450">
        <v>44293</v>
      </c>
      <c r="C26" s="99"/>
      <c r="D26" s="107" t="s">
        <v>1057</v>
      </c>
      <c r="E26" s="439" t="str">
        <f t="shared" si="0"/>
        <v xml:space="preserve">Công ty TNHH SX - TM - DV Gia Quảng </v>
      </c>
      <c r="F26" s="108">
        <f t="shared" si="1"/>
        <v>-15</v>
      </c>
      <c r="G26" s="109">
        <f t="shared" si="2"/>
        <v>247</v>
      </c>
      <c r="H26" s="125"/>
      <c r="I26" s="138"/>
      <c r="J26" s="99"/>
      <c r="K26" s="133" t="str">
        <f t="array" ref="K26">IFERROR(INDEX($D$5:$D$417,MATCH(0,COUNTIF($K$4:$K21,$D$5:$D$417),0)),"")</f>
        <v>Nhiên Thành</v>
      </c>
      <c r="L26" s="439" t="str">
        <f t="shared" si="3"/>
        <v>Công ty TNHH TMDV Nhiên Thành</v>
      </c>
      <c r="M26" s="134">
        <f t="shared" si="4"/>
        <v>0</v>
      </c>
      <c r="N26" s="99"/>
      <c r="O26" s="134">
        <f t="shared" si="5"/>
        <v>0</v>
      </c>
      <c r="P26" s="99"/>
      <c r="Q26" s="134">
        <f t="shared" si="6"/>
        <v>0</v>
      </c>
      <c r="R26" s="99"/>
      <c r="S26" s="134">
        <f t="shared" si="7"/>
        <v>29700000</v>
      </c>
      <c r="T26" s="99"/>
      <c r="U26" s="145">
        <f t="shared" si="8"/>
        <v>29700000</v>
      </c>
      <c r="V26" s="99"/>
      <c r="W26" s="99"/>
      <c r="X26" s="141"/>
      <c r="Y26" s="100"/>
      <c r="Z26" s="100"/>
      <c r="AA26" s="100"/>
      <c r="AB26" s="100"/>
      <c r="AC26" s="146"/>
    </row>
    <row r="27" spans="2:29" ht="18" customHeight="1">
      <c r="B27" s="450">
        <v>44439</v>
      </c>
      <c r="C27" s="99"/>
      <c r="D27" s="107" t="s">
        <v>1059</v>
      </c>
      <c r="E27" s="439" t="str">
        <f t="shared" si="0"/>
        <v>Công ty TNHH TM DV Thủy Lam</v>
      </c>
      <c r="F27" s="108">
        <f t="shared" si="1"/>
        <v>-31</v>
      </c>
      <c r="G27" s="109">
        <f t="shared" si="2"/>
        <v>117</v>
      </c>
      <c r="H27" s="125"/>
      <c r="I27" s="138"/>
      <c r="J27" s="99"/>
      <c r="K27" s="133" t="str">
        <f t="array" ref="K27">IFERROR(INDEX($D$5:$D$417,MATCH(0,COUNTIF($K$4:$K21,$D$5:$D$417),0)),"")</f>
        <v>Nhiên Thành</v>
      </c>
      <c r="L27" s="439" t="str">
        <f t="shared" si="3"/>
        <v>Công ty TNHH TMDV Nhiên Thành</v>
      </c>
      <c r="M27" s="134">
        <f t="shared" si="4"/>
        <v>0</v>
      </c>
      <c r="N27" s="99"/>
      <c r="O27" s="134">
        <f t="shared" si="5"/>
        <v>0</v>
      </c>
      <c r="P27" s="99"/>
      <c r="Q27" s="134">
        <f t="shared" si="6"/>
        <v>0</v>
      </c>
      <c r="R27" s="99"/>
      <c r="S27" s="134">
        <f t="shared" si="7"/>
        <v>29700000</v>
      </c>
      <c r="T27" s="99"/>
      <c r="U27" s="145">
        <f t="shared" si="8"/>
        <v>29700000</v>
      </c>
      <c r="V27" s="99"/>
      <c r="W27" s="99"/>
      <c r="X27" s="141"/>
      <c r="Y27" s="100"/>
      <c r="Z27" s="100"/>
      <c r="AA27" s="100"/>
      <c r="AB27" s="100"/>
      <c r="AC27" s="146"/>
    </row>
    <row r="28" spans="2:29" ht="18" customHeight="1">
      <c r="B28" s="450">
        <v>44484</v>
      </c>
      <c r="C28" s="99"/>
      <c r="D28" s="107" t="s">
        <v>1060</v>
      </c>
      <c r="E28" s="439" t="str">
        <f t="shared" si="0"/>
        <v>Công ty TNHH Dịch Vụ Vận Tải và Cơ Khí Xây Dựng Nguyên Khang</v>
      </c>
      <c r="F28" s="108">
        <f t="shared" si="1"/>
        <v>-5</v>
      </c>
      <c r="G28" s="109">
        <f t="shared" si="2"/>
        <v>46</v>
      </c>
      <c r="H28" s="125">
        <v>231</v>
      </c>
      <c r="I28" s="138">
        <v>245593351</v>
      </c>
      <c r="J28" s="99"/>
      <c r="K28" s="133" t="str">
        <f t="array" ref="K28">IFERROR(INDEX($D$5:$D$417,MATCH(0,COUNTIF($K$4:$K21,$D$5:$D$417),0)),"")</f>
        <v>Nhiên Thành</v>
      </c>
      <c r="L28" s="439" t="str">
        <f t="shared" si="3"/>
        <v>Công ty TNHH TMDV Nhiên Thành</v>
      </c>
      <c r="M28" s="134">
        <f t="shared" si="4"/>
        <v>0</v>
      </c>
      <c r="N28" s="99"/>
      <c r="O28" s="134">
        <f t="shared" si="5"/>
        <v>0</v>
      </c>
      <c r="P28" s="99"/>
      <c r="Q28" s="134">
        <f t="shared" si="6"/>
        <v>0</v>
      </c>
      <c r="R28" s="99"/>
      <c r="S28" s="134">
        <f t="shared" si="7"/>
        <v>29700000</v>
      </c>
      <c r="T28" s="99"/>
      <c r="U28" s="145">
        <f t="shared" si="8"/>
        <v>29700000</v>
      </c>
      <c r="V28" s="99"/>
      <c r="W28" s="99"/>
      <c r="X28" s="141"/>
      <c r="Y28" s="100"/>
      <c r="Z28" s="100"/>
      <c r="AA28" s="100"/>
      <c r="AB28" s="100"/>
      <c r="AC28" s="146"/>
    </row>
    <row r="29" spans="2:29" ht="18" customHeight="1">
      <c r="B29" s="450">
        <v>44438</v>
      </c>
      <c r="C29" s="99"/>
      <c r="D29" s="107" t="s">
        <v>1062</v>
      </c>
      <c r="E29" s="439" t="str">
        <f t="shared" si="0"/>
        <v>Công ty TNHH TMDV Nhiên Thành</v>
      </c>
      <c r="F29" s="108">
        <f t="shared" si="1"/>
        <v>-15</v>
      </c>
      <c r="G29" s="109">
        <f t="shared" si="2"/>
        <v>102</v>
      </c>
      <c r="H29" s="125">
        <v>791</v>
      </c>
      <c r="I29" s="138">
        <v>9900000</v>
      </c>
      <c r="J29" s="99"/>
      <c r="K29" s="133" t="str">
        <f t="array" ref="K29">IFERROR(INDEX($D$5:$D$417,MATCH(0,COUNTIF($K$4:$K21,$D$5:$D$417),0)),"")</f>
        <v>Nhiên Thành</v>
      </c>
      <c r="L29" s="439" t="str">
        <f t="shared" si="3"/>
        <v>Công ty TNHH TMDV Nhiên Thành</v>
      </c>
      <c r="M29" s="134">
        <f t="shared" si="4"/>
        <v>0</v>
      </c>
      <c r="N29" s="99"/>
      <c r="O29" s="134">
        <f t="shared" si="5"/>
        <v>0</v>
      </c>
      <c r="P29" s="99"/>
      <c r="Q29" s="134">
        <f t="shared" si="6"/>
        <v>0</v>
      </c>
      <c r="R29" s="99"/>
      <c r="S29" s="134">
        <f t="shared" si="7"/>
        <v>29700000</v>
      </c>
      <c r="T29" s="99"/>
      <c r="U29" s="145">
        <f t="shared" si="8"/>
        <v>29700000</v>
      </c>
      <c r="V29" s="99"/>
      <c r="W29" s="99"/>
      <c r="X29" s="141"/>
      <c r="Y29" s="100"/>
      <c r="Z29" s="100"/>
      <c r="AA29" s="100"/>
      <c r="AB29" s="100"/>
      <c r="AC29" s="146"/>
    </row>
    <row r="30" spans="2:29" ht="18" customHeight="1">
      <c r="B30" s="450">
        <v>44469</v>
      </c>
      <c r="C30" s="99"/>
      <c r="D30" s="107" t="s">
        <v>1063</v>
      </c>
      <c r="E30" s="439" t="str">
        <f t="shared" si="0"/>
        <v>Công ty TNHH Đầu Tư Phan Hưng</v>
      </c>
      <c r="F30" s="108">
        <f t="shared" si="1"/>
        <v>2</v>
      </c>
      <c r="G30" s="109">
        <f t="shared" si="2"/>
        <v>54</v>
      </c>
      <c r="H30" s="125">
        <v>76</v>
      </c>
      <c r="I30" s="138">
        <v>5500000</v>
      </c>
      <c r="J30" s="99"/>
      <c r="K30" s="133" t="str">
        <f t="array" ref="K30">IFERROR(INDEX($D$5:$D$417,MATCH(0,COUNTIF($K$4:$K21,$D$5:$D$417),0)),"")</f>
        <v>Nhiên Thành</v>
      </c>
      <c r="L30" s="439" t="str">
        <f t="shared" si="3"/>
        <v>Công ty TNHH TMDV Nhiên Thành</v>
      </c>
      <c r="M30" s="134">
        <f t="shared" si="4"/>
        <v>0</v>
      </c>
      <c r="N30" s="99"/>
      <c r="O30" s="134">
        <f t="shared" si="5"/>
        <v>0</v>
      </c>
      <c r="P30" s="99"/>
      <c r="Q30" s="134">
        <f t="shared" si="6"/>
        <v>0</v>
      </c>
      <c r="R30" s="99"/>
      <c r="S30" s="134">
        <f t="shared" si="7"/>
        <v>29700000</v>
      </c>
      <c r="T30" s="99"/>
      <c r="U30" s="145">
        <f t="shared" si="8"/>
        <v>29700000</v>
      </c>
      <c r="V30" s="99"/>
      <c r="W30" s="99"/>
      <c r="X30" s="141"/>
      <c r="Y30" s="100"/>
      <c r="Z30" s="100"/>
      <c r="AA30" s="100"/>
      <c r="AB30" s="100"/>
      <c r="AC30" s="146"/>
    </row>
    <row r="31" spans="2:29" ht="18" customHeight="1">
      <c r="B31" s="450">
        <v>44286</v>
      </c>
      <c r="C31" s="99"/>
      <c r="D31" s="107" t="s">
        <v>1064</v>
      </c>
      <c r="E31" s="439" t="str">
        <f t="shared" si="0"/>
        <v>Công ty TNHH Choice Pro - Tech</v>
      </c>
      <c r="F31" s="108">
        <f t="shared" si="1"/>
        <v>1</v>
      </c>
      <c r="G31" s="109">
        <f t="shared" si="2"/>
        <v>238</v>
      </c>
      <c r="H31" s="125"/>
      <c r="I31" s="138"/>
      <c r="J31" s="99"/>
      <c r="K31" s="133" t="str">
        <f t="array" ref="K31">IFERROR(INDEX($D$5:$D$417,MATCH(0,COUNTIF($K$4:$K21,$D$5:$D$417),0)),"")</f>
        <v>Nhiên Thành</v>
      </c>
      <c r="L31" s="439" t="str">
        <f t="shared" si="3"/>
        <v>Công ty TNHH TMDV Nhiên Thành</v>
      </c>
      <c r="M31" s="134">
        <f t="shared" si="4"/>
        <v>0</v>
      </c>
      <c r="N31" s="99"/>
      <c r="O31" s="134">
        <f t="shared" si="5"/>
        <v>0</v>
      </c>
      <c r="P31" s="99"/>
      <c r="Q31" s="134">
        <f t="shared" si="6"/>
        <v>0</v>
      </c>
      <c r="R31" s="99"/>
      <c r="S31" s="134">
        <f t="shared" si="7"/>
        <v>29700000</v>
      </c>
      <c r="T31" s="99"/>
      <c r="U31" s="145">
        <f t="shared" si="8"/>
        <v>29700000</v>
      </c>
      <c r="V31" s="99"/>
      <c r="W31" s="99"/>
      <c r="X31" s="141"/>
      <c r="Y31" s="100"/>
      <c r="Z31" s="100"/>
      <c r="AA31" s="100"/>
      <c r="AB31" s="100"/>
      <c r="AC31" s="146"/>
    </row>
    <row r="32" spans="2:29" ht="18" customHeight="1">
      <c r="B32" s="450">
        <v>44482</v>
      </c>
      <c r="C32" s="99"/>
      <c r="D32" s="107" t="s">
        <v>1065</v>
      </c>
      <c r="E32" s="439" t="str">
        <f t="shared" si="0"/>
        <v>Công ty TNHH Thương Mại Ba Ba</v>
      </c>
      <c r="F32" s="108">
        <f t="shared" si="1"/>
        <v>1</v>
      </c>
      <c r="G32" s="109">
        <f t="shared" si="2"/>
        <v>42</v>
      </c>
      <c r="H32" s="125">
        <v>10</v>
      </c>
      <c r="I32" s="138">
        <v>12650000</v>
      </c>
      <c r="J32" s="99"/>
      <c r="K32" s="133" t="str">
        <f t="array" ref="K32">IFERROR(INDEX($D$5:$D$417,MATCH(0,COUNTIF($K$4:$K21,$D$5:$D$417),0)),"")</f>
        <v>Nhiên Thành</v>
      </c>
      <c r="L32" s="439" t="str">
        <f t="shared" si="3"/>
        <v>Công ty TNHH TMDV Nhiên Thành</v>
      </c>
      <c r="M32" s="134">
        <f t="shared" si="4"/>
        <v>0</v>
      </c>
      <c r="N32" s="99"/>
      <c r="O32" s="134">
        <f t="shared" si="5"/>
        <v>0</v>
      </c>
      <c r="P32" s="99"/>
      <c r="Q32" s="134">
        <f t="shared" si="6"/>
        <v>0</v>
      </c>
      <c r="R32" s="99"/>
      <c r="S32" s="134">
        <f t="shared" si="7"/>
        <v>29700000</v>
      </c>
      <c r="T32" s="99"/>
      <c r="U32" s="145">
        <f t="shared" si="8"/>
        <v>29700000</v>
      </c>
      <c r="V32" s="99"/>
      <c r="W32" s="99"/>
      <c r="X32" s="141"/>
      <c r="Y32" s="100"/>
      <c r="Z32" s="100"/>
      <c r="AA32" s="100"/>
      <c r="AB32" s="100"/>
      <c r="AC32" s="146"/>
    </row>
    <row r="33" spans="2:29" ht="18" customHeight="1">
      <c r="B33" s="450">
        <v>44471</v>
      </c>
      <c r="C33" s="99"/>
      <c r="D33" s="107" t="s">
        <v>1066</v>
      </c>
      <c r="E33" s="439" t="str">
        <f t="shared" si="0"/>
        <v>Công ty TNHH Kin Long Việt Nam</v>
      </c>
      <c r="F33" s="108">
        <f t="shared" si="1"/>
        <v>22</v>
      </c>
      <c r="G33" s="109">
        <f t="shared" si="2"/>
        <v>32</v>
      </c>
      <c r="H33" s="125">
        <v>24579</v>
      </c>
      <c r="I33" s="138">
        <f>1029378834-374319576</f>
        <v>655059258</v>
      </c>
      <c r="J33" s="99"/>
      <c r="K33" s="133" t="str">
        <f t="array" ref="K33">IFERROR(INDEX($D$5:$D$417,MATCH(0,COUNTIF($K$4:$K21,$D$5:$D$417),0)),"")</f>
        <v>Nhiên Thành</v>
      </c>
      <c r="L33" s="439" t="str">
        <f t="shared" si="3"/>
        <v>Công ty TNHH TMDV Nhiên Thành</v>
      </c>
      <c r="M33" s="134">
        <f t="shared" si="4"/>
        <v>0</v>
      </c>
      <c r="N33" s="99"/>
      <c r="O33" s="134">
        <f t="shared" si="5"/>
        <v>0</v>
      </c>
      <c r="P33" s="99"/>
      <c r="Q33" s="134">
        <f t="shared" si="6"/>
        <v>0</v>
      </c>
      <c r="R33" s="99"/>
      <c r="S33" s="134">
        <f t="shared" si="7"/>
        <v>29700000</v>
      </c>
      <c r="T33" s="99"/>
      <c r="U33" s="145">
        <f t="shared" si="8"/>
        <v>29700000</v>
      </c>
      <c r="V33" s="99"/>
      <c r="W33" s="99"/>
      <c r="X33" s="141"/>
      <c r="Y33" s="100"/>
      <c r="Z33" s="100"/>
      <c r="AA33" s="100"/>
      <c r="AB33" s="100"/>
      <c r="AC33" s="146"/>
    </row>
    <row r="34" spans="2:29" ht="18" customHeight="1">
      <c r="B34" s="450">
        <v>44472</v>
      </c>
      <c r="C34" s="99"/>
      <c r="D34" s="107" t="s">
        <v>1066</v>
      </c>
      <c r="E34" s="439" t="str">
        <f t="shared" si="0"/>
        <v>Công ty TNHH Kin Long Việt Nam</v>
      </c>
      <c r="F34" s="108">
        <f t="shared" si="1"/>
        <v>22</v>
      </c>
      <c r="G34" s="109">
        <f t="shared" si="2"/>
        <v>31</v>
      </c>
      <c r="H34" s="125">
        <v>24502</v>
      </c>
      <c r="I34" s="138">
        <f>199147300-72417200</f>
        <v>126730100</v>
      </c>
      <c r="J34" s="99"/>
      <c r="K34" s="133" t="str">
        <f t="array" ref="K34">IFERROR(INDEX($D$5:$D$417,MATCH(0,COUNTIF($K$4:$K21,$D$5:$D$417),0)),"")</f>
        <v>Nhiên Thành</v>
      </c>
      <c r="L34" s="439" t="str">
        <f t="shared" si="3"/>
        <v>Công ty TNHH TMDV Nhiên Thành</v>
      </c>
      <c r="M34" s="134">
        <f t="shared" si="4"/>
        <v>0</v>
      </c>
      <c r="N34" s="99"/>
      <c r="O34" s="134">
        <f t="shared" si="5"/>
        <v>0</v>
      </c>
      <c r="P34" s="99"/>
      <c r="Q34" s="134">
        <f t="shared" si="6"/>
        <v>0</v>
      </c>
      <c r="R34" s="99"/>
      <c r="S34" s="134">
        <f t="shared" si="7"/>
        <v>29700000</v>
      </c>
      <c r="T34" s="99"/>
      <c r="U34" s="145">
        <f t="shared" si="8"/>
        <v>29700000</v>
      </c>
      <c r="V34" s="99"/>
      <c r="W34" s="99"/>
      <c r="X34" s="141"/>
      <c r="Y34" s="100"/>
      <c r="Z34" s="100"/>
      <c r="AA34" s="100"/>
      <c r="AB34" s="100"/>
      <c r="AC34" s="146"/>
    </row>
    <row r="35" spans="2:29" ht="18" customHeight="1">
      <c r="B35" s="450">
        <v>44475</v>
      </c>
      <c r="C35" s="99"/>
      <c r="D35" s="107" t="s">
        <v>1068</v>
      </c>
      <c r="E35" s="439" t="str">
        <f t="shared" si="0"/>
        <v>Công ty Cổ phần Tập Đoàn Thuận Thành</v>
      </c>
      <c r="F35" s="108">
        <f t="shared" si="1"/>
        <v>0</v>
      </c>
      <c r="G35" s="109">
        <f t="shared" si="2"/>
        <v>50</v>
      </c>
      <c r="H35" s="125">
        <v>4004</v>
      </c>
      <c r="I35" s="138">
        <v>17780000</v>
      </c>
      <c r="J35" s="99"/>
      <c r="K35" s="133" t="str">
        <f t="array" ref="K35">IFERROR(INDEX($D$5:$D$417,MATCH(0,COUNTIF($K$4:$K21,$D$5:$D$417),0)),"")</f>
        <v>Nhiên Thành</v>
      </c>
      <c r="L35" s="439" t="str">
        <f t="shared" si="3"/>
        <v>Công ty TNHH TMDV Nhiên Thành</v>
      </c>
      <c r="M35" s="134">
        <f t="shared" si="4"/>
        <v>0</v>
      </c>
      <c r="N35" s="99"/>
      <c r="O35" s="134">
        <f t="shared" si="5"/>
        <v>0</v>
      </c>
      <c r="P35" s="99"/>
      <c r="Q35" s="134">
        <f t="shared" si="6"/>
        <v>0</v>
      </c>
      <c r="R35" s="99"/>
      <c r="S35" s="134">
        <f t="shared" si="7"/>
        <v>29700000</v>
      </c>
      <c r="T35" s="99"/>
      <c r="U35" s="145">
        <f t="shared" si="8"/>
        <v>29700000</v>
      </c>
      <c r="V35" s="99"/>
      <c r="W35" s="99"/>
      <c r="X35" s="141"/>
      <c r="Y35" s="100"/>
      <c r="Z35" s="100"/>
      <c r="AA35" s="100"/>
      <c r="AB35" s="100"/>
      <c r="AC35" s="146"/>
    </row>
    <row r="36" spans="2:29" ht="18" customHeight="1">
      <c r="B36" s="450">
        <v>44295</v>
      </c>
      <c r="C36" s="99"/>
      <c r="D36" s="147" t="s">
        <v>1070</v>
      </c>
      <c r="E36" s="439" t="str">
        <f t="shared" si="0"/>
        <v>Công ty TNHH MTV Sản xuất Thương mại và Dịch vụ Hợp kim Vina</v>
      </c>
      <c r="F36" s="108">
        <f t="shared" si="1"/>
        <v>-15</v>
      </c>
      <c r="G36" s="109">
        <f t="shared" si="2"/>
        <v>245</v>
      </c>
      <c r="H36" s="125"/>
      <c r="I36" s="138"/>
      <c r="J36" s="99"/>
      <c r="K36" s="133" t="str">
        <f t="array" ref="K36">IFERROR(INDEX($D$5:$D$417,MATCH(0,COUNTIF($K$4:$K21,$D$5:$D$417),0)),"")</f>
        <v>Nhiên Thành</v>
      </c>
      <c r="L36" s="439" t="str">
        <f t="shared" si="3"/>
        <v>Công ty TNHH TMDV Nhiên Thành</v>
      </c>
      <c r="M36" s="134">
        <f t="shared" si="4"/>
        <v>0</v>
      </c>
      <c r="N36" s="99"/>
      <c r="O36" s="134">
        <f t="shared" si="5"/>
        <v>0</v>
      </c>
      <c r="P36" s="99"/>
      <c r="Q36" s="134">
        <f t="shared" si="6"/>
        <v>0</v>
      </c>
      <c r="R36" s="99"/>
      <c r="S36" s="134">
        <f t="shared" si="7"/>
        <v>29700000</v>
      </c>
      <c r="T36" s="99"/>
      <c r="U36" s="145">
        <f t="shared" si="8"/>
        <v>29700000</v>
      </c>
      <c r="V36" s="99"/>
      <c r="W36" s="99"/>
      <c r="X36" s="141"/>
      <c r="Y36" s="100"/>
      <c r="Z36" s="100"/>
      <c r="AA36" s="100"/>
      <c r="AB36" s="100"/>
      <c r="AC36" s="146"/>
    </row>
    <row r="37" spans="2:29" ht="18" customHeight="1">
      <c r="B37" s="106">
        <v>44530</v>
      </c>
      <c r="C37" s="99"/>
      <c r="D37" s="107" t="s">
        <v>1071</v>
      </c>
      <c r="E37" s="439" t="str">
        <f t="shared" si="0"/>
        <v>Nguyễn Thị Ngọc Điệp</v>
      </c>
      <c r="F37" s="108">
        <f t="shared" si="1"/>
        <v>-30</v>
      </c>
      <c r="G37" s="109">
        <f t="shared" si="2"/>
        <v>25</v>
      </c>
      <c r="H37" s="148" t="s">
        <v>1874</v>
      </c>
      <c r="I37" s="138">
        <v>12000000</v>
      </c>
      <c r="J37" s="99"/>
      <c r="K37" s="133" t="str">
        <f t="array" ref="K37">IFERROR(INDEX($D$5:$D$417,MATCH(0,COUNTIF($K$4:$K21,$D$5:$D$417),0)),"")</f>
        <v>Nhiên Thành</v>
      </c>
      <c r="L37" s="439" t="str">
        <f t="shared" ref="L37:L68" si="9">IFERROR(VLOOKUP(K37,$X:$Z,2,0),"")</f>
        <v>Công ty TNHH TMDV Nhiên Thành</v>
      </c>
      <c r="M37" s="134">
        <f t="shared" ref="M37:M72" si="10">SUMIFS(I:I,D:D,K37,G:G,"&lt;=0")</f>
        <v>0</v>
      </c>
      <c r="N37" s="99"/>
      <c r="O37" s="134">
        <f t="shared" ref="O37:O72" si="11">SUMIFS(I:I,D:D,K37,G:G,"&gt;=1",G:G,"&lt;=30")</f>
        <v>0</v>
      </c>
      <c r="P37" s="99"/>
      <c r="Q37" s="134">
        <f t="shared" ref="Q37:Q72" si="12">SUMIFS(I:I,D:D,K37,G:G,"&gt;=31",G:G,"&lt;=60")</f>
        <v>0</v>
      </c>
      <c r="R37" s="99"/>
      <c r="S37" s="134">
        <f t="shared" ref="S37:S72" si="13">SUMIFS(I:I,D:D,K37,G:G,"&gt;60")</f>
        <v>29700000</v>
      </c>
      <c r="T37" s="99"/>
      <c r="U37" s="145">
        <f t="shared" ref="U37:U72" si="14">SUMIFS(I:I,D:D,K37,B:B,"&gt;="&amp;$O$2,B:B,"&lt;="&amp;$S$2)</f>
        <v>29700000</v>
      </c>
      <c r="V37" s="99"/>
      <c r="W37" s="99"/>
      <c r="X37" s="141"/>
      <c r="Y37" s="100"/>
      <c r="Z37" s="100"/>
      <c r="AA37" s="100"/>
      <c r="AB37" s="100"/>
      <c r="AC37" s="146"/>
    </row>
    <row r="38" spans="2:29" ht="18" customHeight="1">
      <c r="B38" s="106">
        <v>44531</v>
      </c>
      <c r="C38" s="99"/>
      <c r="D38" s="107" t="s">
        <v>1072</v>
      </c>
      <c r="E38" s="108" t="str">
        <f t="shared" si="0"/>
        <v>Nguyễn Huy Thu</v>
      </c>
      <c r="F38" s="108">
        <f t="shared" si="1"/>
        <v>-15</v>
      </c>
      <c r="G38" s="109">
        <f t="shared" si="2"/>
        <v>9</v>
      </c>
      <c r="H38" s="148" t="s">
        <v>1878</v>
      </c>
      <c r="I38" s="138">
        <v>13800000</v>
      </c>
      <c r="J38" s="99"/>
      <c r="K38" s="133" t="str">
        <f t="array" ref="K38">IFERROR(INDEX($D$5:$D$417,MATCH(0,COUNTIF($K$4:$K21,$D$5:$D$417),0)),"")</f>
        <v>Nhiên Thành</v>
      </c>
      <c r="L38" s="439" t="str">
        <f t="shared" si="9"/>
        <v>Công ty TNHH TMDV Nhiên Thành</v>
      </c>
      <c r="M38" s="134">
        <f t="shared" si="10"/>
        <v>0</v>
      </c>
      <c r="N38" s="99"/>
      <c r="O38" s="134">
        <f t="shared" si="11"/>
        <v>0</v>
      </c>
      <c r="P38" s="99"/>
      <c r="Q38" s="134">
        <f t="shared" si="12"/>
        <v>0</v>
      </c>
      <c r="R38" s="99"/>
      <c r="S38" s="134">
        <f t="shared" si="13"/>
        <v>29700000</v>
      </c>
      <c r="T38" s="99"/>
      <c r="U38" s="145">
        <f t="shared" si="14"/>
        <v>29700000</v>
      </c>
      <c r="V38" s="99"/>
      <c r="W38" s="99"/>
      <c r="X38" s="141"/>
      <c r="Y38" s="100"/>
      <c r="Z38" s="100"/>
      <c r="AA38" s="100"/>
      <c r="AB38" s="100"/>
      <c r="AC38" s="146"/>
    </row>
    <row r="39" spans="2:29" ht="18" customHeight="1">
      <c r="B39" s="106">
        <v>44531</v>
      </c>
      <c r="C39" s="99"/>
      <c r="D39" s="107" t="s">
        <v>1073</v>
      </c>
      <c r="E39" s="108" t="str">
        <f t="shared" si="0"/>
        <v>Nguyễn Viết Túy</v>
      </c>
      <c r="F39" s="108">
        <f t="shared" si="1"/>
        <v>-31</v>
      </c>
      <c r="G39" s="109">
        <f t="shared" si="2"/>
        <v>25</v>
      </c>
      <c r="H39" s="148" t="s">
        <v>1878</v>
      </c>
      <c r="I39" s="138">
        <v>135000000</v>
      </c>
      <c r="J39" s="99"/>
      <c r="K39" s="133" t="str">
        <f t="array" ref="K39">IFERROR(INDEX($D$5:$D$417,MATCH(0,COUNTIF($K$4:$K21,$D$5:$D$417),0)),"")</f>
        <v>Nhiên Thành</v>
      </c>
      <c r="L39" s="439" t="str">
        <f t="shared" si="9"/>
        <v>Công ty TNHH TMDV Nhiên Thành</v>
      </c>
      <c r="M39" s="134">
        <f t="shared" si="10"/>
        <v>0</v>
      </c>
      <c r="N39" s="99"/>
      <c r="O39" s="134">
        <f t="shared" si="11"/>
        <v>0</v>
      </c>
      <c r="P39" s="99"/>
      <c r="Q39" s="134">
        <f t="shared" si="12"/>
        <v>0</v>
      </c>
      <c r="R39" s="99"/>
      <c r="S39" s="134">
        <f t="shared" si="13"/>
        <v>29700000</v>
      </c>
      <c r="T39" s="99"/>
      <c r="U39" s="145">
        <f t="shared" si="14"/>
        <v>29700000</v>
      </c>
      <c r="V39" s="99"/>
      <c r="W39" s="99"/>
      <c r="X39" s="141"/>
      <c r="Y39" s="100"/>
      <c r="Z39" s="100"/>
      <c r="AA39" s="100"/>
      <c r="AB39" s="100"/>
      <c r="AC39" s="146"/>
    </row>
    <row r="40" spans="2:29" ht="18" customHeight="1">
      <c r="B40" s="450">
        <v>44377</v>
      </c>
      <c r="C40" s="99"/>
      <c r="D40" s="107" t="s">
        <v>1077</v>
      </c>
      <c r="E40" s="439" t="str">
        <f t="shared" si="0"/>
        <v>Công ty TNHH Kinh Doanh Vận Tải Anh Đào</v>
      </c>
      <c r="F40" s="108">
        <f t="shared" si="1"/>
        <v>-10</v>
      </c>
      <c r="G40" s="109">
        <f t="shared" si="2"/>
        <v>158</v>
      </c>
      <c r="H40" s="125"/>
      <c r="I40" s="138"/>
      <c r="J40" s="99"/>
      <c r="K40" s="133" t="str">
        <f t="array" ref="K40">IFERROR(INDEX($D$5:$D$417,MATCH(0,COUNTIF($K$4:$K21,$D$5:$D$417),0)),"")</f>
        <v>Nhiên Thành</v>
      </c>
      <c r="L40" s="439" t="str">
        <f t="shared" si="9"/>
        <v>Công ty TNHH TMDV Nhiên Thành</v>
      </c>
      <c r="M40" s="134">
        <f t="shared" si="10"/>
        <v>0</v>
      </c>
      <c r="N40" s="99"/>
      <c r="O40" s="134">
        <f t="shared" si="11"/>
        <v>0</v>
      </c>
      <c r="P40" s="99"/>
      <c r="Q40" s="134">
        <f t="shared" si="12"/>
        <v>0</v>
      </c>
      <c r="R40" s="99"/>
      <c r="S40" s="134">
        <f t="shared" si="13"/>
        <v>29700000</v>
      </c>
      <c r="T40" s="99"/>
      <c r="U40" s="145">
        <f t="shared" si="14"/>
        <v>29700000</v>
      </c>
      <c r="V40" s="99"/>
      <c r="W40" s="99"/>
      <c r="X40" s="141"/>
      <c r="Y40" s="100"/>
      <c r="Z40" s="100"/>
      <c r="AA40" s="100"/>
      <c r="AB40" s="100"/>
      <c r="AC40" s="146"/>
    </row>
    <row r="41" spans="2:29" ht="18" customHeight="1">
      <c r="B41" s="450">
        <v>44408</v>
      </c>
      <c r="C41" s="99"/>
      <c r="D41" s="107" t="s">
        <v>1078</v>
      </c>
      <c r="E41" s="439" t="str">
        <f t="shared" si="0"/>
        <v>Công ty TNHH MTV Vận Tải Phương Long</v>
      </c>
      <c r="F41" s="108">
        <f t="shared" si="1"/>
        <v>-5</v>
      </c>
      <c r="G41" s="109">
        <f t="shared" si="2"/>
        <v>122</v>
      </c>
      <c r="H41" s="125">
        <v>80</v>
      </c>
      <c r="I41" s="138">
        <v>13500000</v>
      </c>
      <c r="J41" s="99"/>
      <c r="K41" s="133" t="str">
        <f t="array" ref="K41">IFERROR(INDEX($D$5:$D$417,MATCH(0,COUNTIF($K$4:$K21,$D$5:$D$417),0)),"")</f>
        <v>Nhiên Thành</v>
      </c>
      <c r="L41" s="439" t="str">
        <f t="shared" si="9"/>
        <v>Công ty TNHH TMDV Nhiên Thành</v>
      </c>
      <c r="M41" s="134">
        <f t="shared" si="10"/>
        <v>0</v>
      </c>
      <c r="N41" s="99"/>
      <c r="O41" s="134">
        <f t="shared" si="11"/>
        <v>0</v>
      </c>
      <c r="P41" s="99"/>
      <c r="Q41" s="134">
        <f t="shared" si="12"/>
        <v>0</v>
      </c>
      <c r="R41" s="99"/>
      <c r="S41" s="134">
        <f t="shared" si="13"/>
        <v>29700000</v>
      </c>
      <c r="T41" s="99"/>
      <c r="U41" s="145">
        <f t="shared" si="14"/>
        <v>29700000</v>
      </c>
      <c r="V41" s="99"/>
      <c r="W41" s="99"/>
      <c r="X41" s="141"/>
      <c r="Y41" s="100"/>
      <c r="Z41" s="100"/>
      <c r="AA41" s="100"/>
      <c r="AB41" s="100"/>
      <c r="AC41" s="146"/>
    </row>
    <row r="42" spans="2:29" ht="18" customHeight="1">
      <c r="B42" s="450">
        <v>44408</v>
      </c>
      <c r="C42" s="99"/>
      <c r="D42" s="107" t="s">
        <v>1078</v>
      </c>
      <c r="E42" s="439" t="str">
        <f t="shared" si="0"/>
        <v>Công ty TNHH MTV Vận Tải Phương Long</v>
      </c>
      <c r="F42" s="108">
        <f t="shared" si="1"/>
        <v>-5</v>
      </c>
      <c r="G42" s="109">
        <f t="shared" si="2"/>
        <v>122</v>
      </c>
      <c r="H42" s="125">
        <v>81</v>
      </c>
      <c r="I42" s="138">
        <v>12000000</v>
      </c>
      <c r="J42" s="99"/>
      <c r="K42" s="133" t="str">
        <f t="array" ref="K42">IFERROR(INDEX($D$5:$D$417,MATCH(0,COUNTIF($K$4:$K21,$D$5:$D$417),0)),"")</f>
        <v>Nhiên Thành</v>
      </c>
      <c r="L42" s="439" t="str">
        <f t="shared" si="9"/>
        <v>Công ty TNHH TMDV Nhiên Thành</v>
      </c>
      <c r="M42" s="134">
        <f t="shared" si="10"/>
        <v>0</v>
      </c>
      <c r="N42" s="99"/>
      <c r="O42" s="134">
        <f t="shared" si="11"/>
        <v>0</v>
      </c>
      <c r="P42" s="99"/>
      <c r="Q42" s="134">
        <f t="shared" si="12"/>
        <v>0</v>
      </c>
      <c r="R42" s="99"/>
      <c r="S42" s="134">
        <f t="shared" si="13"/>
        <v>29700000</v>
      </c>
      <c r="T42" s="99"/>
      <c r="U42" s="145">
        <f t="shared" si="14"/>
        <v>29700000</v>
      </c>
      <c r="V42" s="99"/>
      <c r="W42" s="99"/>
      <c r="X42" s="141"/>
      <c r="Y42" s="100"/>
      <c r="Z42" s="100"/>
      <c r="AA42" s="100"/>
      <c r="AB42" s="100"/>
      <c r="AC42" s="146"/>
    </row>
    <row r="43" spans="2:29" ht="18" customHeight="1">
      <c r="B43" s="450">
        <v>44408</v>
      </c>
      <c r="C43" s="99"/>
      <c r="D43" s="107" t="s">
        <v>1079</v>
      </c>
      <c r="E43" s="108" t="str">
        <f t="shared" si="0"/>
        <v>Công ty TNHH DV Chuyển Nhà Thành Hưng</v>
      </c>
      <c r="F43" s="108">
        <f t="shared" si="1"/>
        <v>-10</v>
      </c>
      <c r="G43" s="109">
        <f t="shared" si="2"/>
        <v>127</v>
      </c>
      <c r="H43" s="125"/>
      <c r="I43" s="138"/>
      <c r="J43" s="99"/>
      <c r="K43" s="133" t="str">
        <f t="array" ref="K43">IFERROR(INDEX($D$5:$D$417,MATCH(0,COUNTIF($K$4:$K21,$D$5:$D$417),0)),"")</f>
        <v>Nhiên Thành</v>
      </c>
      <c r="L43" s="439" t="str">
        <f t="shared" si="9"/>
        <v>Công ty TNHH TMDV Nhiên Thành</v>
      </c>
      <c r="M43" s="134">
        <f t="shared" si="10"/>
        <v>0</v>
      </c>
      <c r="N43" s="99"/>
      <c r="O43" s="134">
        <f t="shared" si="11"/>
        <v>0</v>
      </c>
      <c r="P43" s="99"/>
      <c r="Q43" s="134">
        <f t="shared" si="12"/>
        <v>0</v>
      </c>
      <c r="R43" s="99"/>
      <c r="S43" s="134">
        <f t="shared" si="13"/>
        <v>29700000</v>
      </c>
      <c r="T43" s="99"/>
      <c r="U43" s="145">
        <f t="shared" si="14"/>
        <v>29700000</v>
      </c>
      <c r="V43" s="99"/>
      <c r="W43" s="99"/>
      <c r="X43" s="141"/>
      <c r="Y43" s="100"/>
      <c r="Z43" s="100"/>
      <c r="AA43" s="100"/>
      <c r="AB43" s="100"/>
      <c r="AC43" s="146"/>
    </row>
    <row r="44" spans="2:29" ht="18" customHeight="1">
      <c r="B44" s="106">
        <v>44196</v>
      </c>
      <c r="C44" s="99"/>
      <c r="D44" s="107" t="s">
        <v>1086</v>
      </c>
      <c r="E44" s="439" t="str">
        <f t="shared" si="0"/>
        <v>Công ty CP Đầu Tư Phát Triển Kính Thuận Thành</v>
      </c>
      <c r="F44" s="108">
        <f t="shared" si="1"/>
        <v>1</v>
      </c>
      <c r="G44" s="109">
        <f t="shared" si="2"/>
        <v>328</v>
      </c>
      <c r="H44" s="125"/>
      <c r="I44" s="138"/>
      <c r="J44" s="99"/>
      <c r="K44" s="133" t="str">
        <f t="array" ref="K44">IFERROR(INDEX($D$5:$D$417,MATCH(0,COUNTIF($K$4:$K22,$D$5:$D$417),0)),"")</f>
        <v>Phan Hưng</v>
      </c>
      <c r="L44" s="439" t="str">
        <f t="shared" si="9"/>
        <v>Công ty TNHH Đầu Tư Phan Hưng</v>
      </c>
      <c r="M44" s="134">
        <f t="shared" si="10"/>
        <v>0</v>
      </c>
      <c r="N44" s="99"/>
      <c r="O44" s="134">
        <f t="shared" si="11"/>
        <v>0</v>
      </c>
      <c r="P44" s="99"/>
      <c r="Q44" s="134">
        <f t="shared" si="12"/>
        <v>19800000</v>
      </c>
      <c r="R44" s="99"/>
      <c r="S44" s="134">
        <f t="shared" si="13"/>
        <v>0</v>
      </c>
      <c r="T44" s="99"/>
      <c r="U44" s="145">
        <f t="shared" si="14"/>
        <v>19800000</v>
      </c>
      <c r="V44" s="99"/>
      <c r="W44" s="99"/>
      <c r="X44" s="141"/>
      <c r="Y44" s="100"/>
      <c r="Z44" s="100"/>
      <c r="AA44" s="100"/>
      <c r="AB44" s="100"/>
      <c r="AC44" s="146"/>
    </row>
    <row r="45" spans="2:29" ht="18" customHeight="1">
      <c r="B45" s="450">
        <v>44495</v>
      </c>
      <c r="C45" s="99"/>
      <c r="D45" s="107" t="s">
        <v>1088</v>
      </c>
      <c r="E45" s="108" t="str">
        <f t="shared" si="0"/>
        <v>Công ty TNHH Vạn Song Nguyên</v>
      </c>
      <c r="F45" s="108">
        <f t="shared" si="1"/>
        <v>-20</v>
      </c>
      <c r="G45" s="109">
        <f t="shared" si="2"/>
        <v>50</v>
      </c>
      <c r="H45" s="125">
        <v>592</v>
      </c>
      <c r="I45" s="138">
        <v>47729880</v>
      </c>
      <c r="J45" s="99"/>
      <c r="K45" s="133" t="str">
        <f t="array" ref="K45">IFERROR(INDEX($D$5:$D$417,MATCH(0,COUNTIF($K$4:$K44,$D$5:$D$417),0)),"")</f>
        <v>Ba Ba</v>
      </c>
      <c r="L45" s="439" t="str">
        <f t="shared" si="9"/>
        <v>Công ty TNHH Thương Mại Ba Ba</v>
      </c>
      <c r="M45" s="134">
        <f t="shared" si="10"/>
        <v>0</v>
      </c>
      <c r="N45" s="99"/>
      <c r="O45" s="134">
        <f t="shared" si="11"/>
        <v>0</v>
      </c>
      <c r="P45" s="99"/>
      <c r="Q45" s="134">
        <f t="shared" si="12"/>
        <v>12650000</v>
      </c>
      <c r="R45" s="99"/>
      <c r="S45" s="134">
        <f t="shared" si="13"/>
        <v>0</v>
      </c>
      <c r="T45" s="99"/>
      <c r="U45" s="145">
        <f t="shared" si="14"/>
        <v>12650000</v>
      </c>
      <c r="V45" s="99"/>
      <c r="W45" s="99"/>
      <c r="X45" s="141"/>
      <c r="Y45" s="100"/>
      <c r="Z45" s="100"/>
      <c r="AA45" s="100"/>
      <c r="AB45" s="100"/>
      <c r="AC45" s="146"/>
    </row>
    <row r="46" spans="2:29" ht="18" customHeight="1">
      <c r="B46" s="450">
        <v>44483</v>
      </c>
      <c r="C46" s="99"/>
      <c r="D46" s="107" t="s">
        <v>1088</v>
      </c>
      <c r="E46" s="108" t="str">
        <f t="shared" si="0"/>
        <v>Công ty TNHH Vạn Song Nguyên</v>
      </c>
      <c r="F46" s="108">
        <f t="shared" si="1"/>
        <v>-20</v>
      </c>
      <c r="G46" s="109">
        <f t="shared" si="2"/>
        <v>62</v>
      </c>
      <c r="H46" s="125"/>
      <c r="I46" s="138"/>
      <c r="J46" s="99"/>
      <c r="K46" s="133" t="str">
        <f t="array" ref="K46">IFERROR(INDEX($D$5:$D$417,MATCH(0,COUNTIF($K$4:$K45,$D$5:$D$417),0)),"")</f>
        <v>Kin Long</v>
      </c>
      <c r="L46" s="439" t="str">
        <f t="shared" si="9"/>
        <v>Công ty TNHH Kin Long Việt Nam</v>
      </c>
      <c r="M46" s="134">
        <f t="shared" si="10"/>
        <v>0</v>
      </c>
      <c r="N46" s="99"/>
      <c r="O46" s="134">
        <f t="shared" si="11"/>
        <v>164866982</v>
      </c>
      <c r="P46" s="99"/>
      <c r="Q46" s="134">
        <f t="shared" si="12"/>
        <v>789874820</v>
      </c>
      <c r="R46" s="99"/>
      <c r="S46" s="134">
        <f t="shared" si="13"/>
        <v>0</v>
      </c>
      <c r="T46" s="99"/>
      <c r="U46" s="145">
        <f t="shared" si="14"/>
        <v>954741802</v>
      </c>
      <c r="V46" s="99"/>
      <c r="W46" s="99"/>
      <c r="X46" s="141"/>
      <c r="Y46" s="100"/>
      <c r="Z46" s="100"/>
      <c r="AA46" s="100"/>
      <c r="AB46" s="100"/>
      <c r="AC46" s="146"/>
    </row>
    <row r="47" spans="2:29" ht="18" customHeight="1">
      <c r="B47" s="450">
        <v>44494</v>
      </c>
      <c r="C47" s="99"/>
      <c r="D47" s="107" t="s">
        <v>1089</v>
      </c>
      <c r="E47" s="439" t="str">
        <f t="shared" si="0"/>
        <v>Hợp Tác Xã Sản Xuất Và Dịch Vụ Bình Thạnh</v>
      </c>
      <c r="F47" s="108">
        <f t="shared" si="1"/>
        <v>-8</v>
      </c>
      <c r="G47" s="109">
        <f t="shared" si="2"/>
        <v>39</v>
      </c>
      <c r="H47" s="125" t="s">
        <v>1889</v>
      </c>
      <c r="I47" s="138">
        <v>19800000</v>
      </c>
      <c r="J47" s="99"/>
      <c r="K47" s="133" t="str">
        <f t="array" ref="K47">IFERROR(INDEX($D$5:$D$417,MATCH(0,COUNTIF($K$4:$K46,$D$5:$D$417),0)),"")</f>
        <v>TĐ Thuận Thành</v>
      </c>
      <c r="L47" s="439" t="str">
        <f t="shared" si="9"/>
        <v>Công ty Cổ phần Tập Đoàn Thuận Thành</v>
      </c>
      <c r="M47" s="134">
        <f t="shared" si="10"/>
        <v>0</v>
      </c>
      <c r="N47" s="99"/>
      <c r="O47" s="134">
        <f t="shared" si="11"/>
        <v>0</v>
      </c>
      <c r="P47" s="99"/>
      <c r="Q47" s="134">
        <f t="shared" si="12"/>
        <v>17780000</v>
      </c>
      <c r="R47" s="99"/>
      <c r="S47" s="134">
        <f t="shared" si="13"/>
        <v>0</v>
      </c>
      <c r="T47" s="99"/>
      <c r="U47" s="145">
        <f t="shared" si="14"/>
        <v>17780000</v>
      </c>
      <c r="V47" s="99"/>
      <c r="W47" s="99"/>
      <c r="X47" s="141"/>
      <c r="Y47" s="100"/>
      <c r="Z47" s="100"/>
      <c r="AA47" s="100"/>
      <c r="AB47" s="100"/>
      <c r="AC47" s="146"/>
    </row>
    <row r="48" spans="2:29" ht="18" customHeight="1">
      <c r="B48" s="450"/>
      <c r="C48" s="99"/>
      <c r="D48" s="107" t="s">
        <v>1090</v>
      </c>
      <c r="E48" s="439" t="str">
        <f t="shared" si="0"/>
        <v>Công ty TNHH DV HK Đại Đông Dương</v>
      </c>
      <c r="F48" s="108">
        <f t="shared" si="1"/>
        <v>-19</v>
      </c>
      <c r="G48" s="109">
        <f t="shared" si="2"/>
        <v>44544</v>
      </c>
      <c r="H48" s="149"/>
      <c r="I48" s="160"/>
      <c r="J48" s="99"/>
      <c r="K48" s="133" t="str">
        <f t="array" ref="K48">IFERROR(INDEX($D$5:$D$417,MATCH(0,COUNTIF($K$4:$K47,$D$5:$D$417),0)),"")</f>
        <v>Vina</v>
      </c>
      <c r="L48" s="439" t="str">
        <f t="shared" si="9"/>
        <v>Công ty TNHH MTV Sản xuất Thương mại và Dịch vụ Hợp kim Vina</v>
      </c>
      <c r="M48" s="134">
        <f t="shared" si="10"/>
        <v>0</v>
      </c>
      <c r="N48" s="99"/>
      <c r="O48" s="134">
        <f t="shared" si="11"/>
        <v>0</v>
      </c>
      <c r="P48" s="99"/>
      <c r="Q48" s="134">
        <f t="shared" si="12"/>
        <v>0</v>
      </c>
      <c r="R48" s="99"/>
      <c r="S48" s="134">
        <f t="shared" si="13"/>
        <v>0</v>
      </c>
      <c r="T48" s="99"/>
      <c r="U48" s="145">
        <f t="shared" si="14"/>
        <v>0</v>
      </c>
      <c r="V48" s="99"/>
      <c r="W48" s="99"/>
      <c r="X48" s="141"/>
      <c r="Y48" s="100"/>
      <c r="Z48" s="100"/>
      <c r="AA48" s="100"/>
      <c r="AB48" s="100"/>
      <c r="AC48" s="146"/>
    </row>
    <row r="49" spans="2:29" ht="18" customHeight="1">
      <c r="B49" s="450">
        <v>44351</v>
      </c>
      <c r="C49" s="99"/>
      <c r="D49" s="107" t="s">
        <v>1091</v>
      </c>
      <c r="E49" s="439" t="str">
        <f t="shared" si="0"/>
        <v>Công Ty Cổ Phần Unic</v>
      </c>
      <c r="F49" s="108">
        <f t="shared" si="1"/>
        <v>-5</v>
      </c>
      <c r="G49" s="109">
        <f t="shared" si="2"/>
        <v>179</v>
      </c>
      <c r="H49" s="125"/>
      <c r="I49" s="138"/>
      <c r="J49" s="99"/>
      <c r="K49" s="133" t="str">
        <f t="array" ref="K49">IFERROR(INDEX($D$5:$D$417,MATCH(0,COUNTIF($K$4:$K48,$D$5:$D$417),0)),"")</f>
        <v>Điệp</v>
      </c>
      <c r="L49" s="108" t="str">
        <f t="shared" si="9"/>
        <v>Nguyễn Thị Ngọc Điệp</v>
      </c>
      <c r="M49" s="134">
        <f t="shared" si="10"/>
        <v>0</v>
      </c>
      <c r="N49" s="99"/>
      <c r="O49" s="134">
        <f t="shared" si="11"/>
        <v>12000000</v>
      </c>
      <c r="P49" s="99"/>
      <c r="Q49" s="134">
        <f t="shared" si="12"/>
        <v>0</v>
      </c>
      <c r="R49" s="99"/>
      <c r="S49" s="134">
        <f t="shared" si="13"/>
        <v>0</v>
      </c>
      <c r="T49" s="99"/>
      <c r="U49" s="145">
        <f t="shared" si="14"/>
        <v>12000000</v>
      </c>
      <c r="V49" s="99"/>
      <c r="W49" s="99"/>
      <c r="X49" s="141"/>
      <c r="Y49" s="100"/>
      <c r="Z49" s="100"/>
      <c r="AA49" s="100"/>
      <c r="AB49" s="100"/>
      <c r="AC49" s="146"/>
    </row>
    <row r="50" spans="2:29" ht="18" customHeight="1">
      <c r="B50" s="450">
        <v>44351</v>
      </c>
      <c r="C50" s="99"/>
      <c r="D50" s="107" t="s">
        <v>1091</v>
      </c>
      <c r="E50" s="439" t="str">
        <f t="shared" si="0"/>
        <v>Công Ty Cổ Phần Unic</v>
      </c>
      <c r="F50" s="108">
        <f t="shared" si="1"/>
        <v>-5</v>
      </c>
      <c r="G50" s="109">
        <f t="shared" si="2"/>
        <v>179</v>
      </c>
      <c r="H50" s="125"/>
      <c r="I50" s="138"/>
      <c r="J50" s="99"/>
      <c r="K50" s="133" t="str">
        <f t="array" ref="K50">IFERROR(INDEX($D$5:$D$417,MATCH(0,COUNTIF($K$4:$K49,$D$5:$D$417),0)),"")</f>
        <v>Thu</v>
      </c>
      <c r="L50" s="108" t="str">
        <f t="shared" si="9"/>
        <v>Nguyễn Huy Thu</v>
      </c>
      <c r="M50" s="134">
        <f t="shared" si="10"/>
        <v>0</v>
      </c>
      <c r="N50" s="99"/>
      <c r="O50" s="134">
        <f t="shared" si="11"/>
        <v>13800000</v>
      </c>
      <c r="P50" s="99"/>
      <c r="Q50" s="134">
        <f t="shared" si="12"/>
        <v>0</v>
      </c>
      <c r="R50" s="99"/>
      <c r="S50" s="134">
        <f t="shared" si="13"/>
        <v>0</v>
      </c>
      <c r="T50" s="99"/>
      <c r="U50" s="145">
        <f t="shared" si="14"/>
        <v>13800000</v>
      </c>
      <c r="V50" s="99"/>
      <c r="W50" s="99"/>
      <c r="X50" s="141"/>
      <c r="Y50" s="100"/>
      <c r="Z50" s="100"/>
      <c r="AA50" s="100"/>
      <c r="AB50" s="100"/>
      <c r="AC50" s="146"/>
    </row>
    <row r="51" spans="2:29" ht="18" customHeight="1">
      <c r="B51" s="106">
        <v>44166</v>
      </c>
      <c r="C51" s="99"/>
      <c r="D51" s="107" t="s">
        <v>1091</v>
      </c>
      <c r="E51" s="439" t="str">
        <f t="shared" si="0"/>
        <v>Công Ty Cổ Phần Unic</v>
      </c>
      <c r="F51" s="108">
        <f t="shared" si="1"/>
        <v>-5</v>
      </c>
      <c r="G51" s="109">
        <f t="shared" si="2"/>
        <v>364</v>
      </c>
      <c r="H51" s="125"/>
      <c r="I51" s="138"/>
      <c r="J51" s="99"/>
      <c r="K51" s="133" t="str">
        <f t="array" ref="K51">IFERROR(INDEX($D$5:$D$417,MATCH(0,COUNTIF($K$4:$K50,$D$5:$D$417),0)),"")</f>
        <v>Túy</v>
      </c>
      <c r="L51" s="108" t="str">
        <f t="shared" si="9"/>
        <v>Nguyễn Viết Túy</v>
      </c>
      <c r="M51" s="134">
        <f t="shared" si="10"/>
        <v>0</v>
      </c>
      <c r="N51" s="99"/>
      <c r="O51" s="134">
        <f t="shared" si="11"/>
        <v>1686765600</v>
      </c>
      <c r="P51" s="99"/>
      <c r="Q51" s="134">
        <f t="shared" si="12"/>
        <v>0</v>
      </c>
      <c r="R51" s="99"/>
      <c r="S51" s="134">
        <f t="shared" si="13"/>
        <v>0</v>
      </c>
      <c r="T51" s="99"/>
      <c r="U51" s="145">
        <f t="shared" si="14"/>
        <v>1686765600</v>
      </c>
      <c r="V51" s="99"/>
      <c r="W51" s="99"/>
      <c r="X51" s="141"/>
      <c r="Y51" s="100"/>
      <c r="Z51" s="100"/>
      <c r="AA51" s="100"/>
      <c r="AB51" s="100"/>
      <c r="AC51" s="146"/>
    </row>
    <row r="52" spans="2:29" ht="18" customHeight="1">
      <c r="B52" s="106">
        <v>44187</v>
      </c>
      <c r="C52" s="99"/>
      <c r="D52" s="107" t="s">
        <v>1092</v>
      </c>
      <c r="E52" s="108" t="str">
        <f t="shared" si="0"/>
        <v>Công ty TNHH MTV Cơ Khí XD Nguyễn Cường</v>
      </c>
      <c r="F52" s="108">
        <f t="shared" si="1"/>
        <v>0</v>
      </c>
      <c r="G52" s="109">
        <f t="shared" si="2"/>
        <v>338</v>
      </c>
      <c r="H52" s="125">
        <v>132</v>
      </c>
      <c r="I52" s="138"/>
      <c r="J52" s="99"/>
      <c r="K52" s="133" t="str">
        <f t="array" ref="K52">IFERROR(INDEX($D$5:$D$417,MATCH(0,COUNTIF($K$4:$K51,$D$5:$D$417),0)),"")</f>
        <v>Anh Đào</v>
      </c>
      <c r="L52" s="108" t="str">
        <f t="shared" si="9"/>
        <v>Công ty TNHH Kinh Doanh Vận Tải Anh Đào</v>
      </c>
      <c r="M52" s="134">
        <f t="shared" si="10"/>
        <v>0</v>
      </c>
      <c r="N52" s="99"/>
      <c r="O52" s="134">
        <f t="shared" si="11"/>
        <v>0</v>
      </c>
      <c r="P52" s="99"/>
      <c r="Q52" s="134">
        <f t="shared" si="12"/>
        <v>0</v>
      </c>
      <c r="R52" s="99"/>
      <c r="S52" s="134">
        <f t="shared" si="13"/>
        <v>0</v>
      </c>
      <c r="T52" s="99"/>
      <c r="U52" s="145">
        <f t="shared" si="14"/>
        <v>0</v>
      </c>
      <c r="V52" s="99"/>
      <c r="W52" s="99"/>
      <c r="X52" s="141"/>
      <c r="Y52" s="100"/>
      <c r="Z52" s="100"/>
      <c r="AA52" s="100"/>
      <c r="AB52" s="100"/>
      <c r="AC52" s="146"/>
    </row>
    <row r="53" spans="2:29" ht="18" customHeight="1">
      <c r="B53" s="450">
        <v>44471</v>
      </c>
      <c r="C53" s="99"/>
      <c r="D53" s="107" t="s">
        <v>1093</v>
      </c>
      <c r="E53" s="439" t="str">
        <f t="shared" si="0"/>
        <v>Công ty Cổ phần giấy Phước Thịnh</v>
      </c>
      <c r="F53" s="108">
        <f t="shared" si="1"/>
        <v>-15</v>
      </c>
      <c r="G53" s="109">
        <f t="shared" ref="G53:G97" si="15">IFERROR($L$2-B53-F53,"")</f>
        <v>69</v>
      </c>
      <c r="H53" s="125">
        <v>162</v>
      </c>
      <c r="I53" s="138">
        <v>4306500</v>
      </c>
      <c r="J53" s="99"/>
      <c r="K53" s="133" t="str">
        <f t="array" ref="K53">IFERROR(INDEX($D$5:$D$417,MATCH(0,COUNTIF($K$4:$K52,$D$5:$D$417),0)),"")</f>
        <v>Phương Long</v>
      </c>
      <c r="L53" s="108" t="str">
        <f t="shared" si="9"/>
        <v>Công ty TNHH MTV Vận Tải Phương Long</v>
      </c>
      <c r="M53" s="134">
        <f t="shared" si="10"/>
        <v>0</v>
      </c>
      <c r="N53" s="99"/>
      <c r="O53" s="134">
        <f t="shared" si="11"/>
        <v>0</v>
      </c>
      <c r="P53" s="99"/>
      <c r="Q53" s="134">
        <f t="shared" si="12"/>
        <v>0</v>
      </c>
      <c r="R53" s="99"/>
      <c r="S53" s="134">
        <f t="shared" si="13"/>
        <v>25500000</v>
      </c>
      <c r="T53" s="99"/>
      <c r="U53" s="145">
        <f t="shared" si="14"/>
        <v>25500000</v>
      </c>
      <c r="V53" s="99"/>
      <c r="W53" s="99"/>
      <c r="X53" s="141"/>
      <c r="Y53" s="100"/>
      <c r="Z53" s="100"/>
      <c r="AA53" s="100"/>
      <c r="AB53" s="100"/>
      <c r="AC53" s="146"/>
    </row>
    <row r="54" spans="2:29" ht="18" customHeight="1">
      <c r="B54" s="450">
        <v>44477</v>
      </c>
      <c r="C54" s="99"/>
      <c r="D54" s="107" t="s">
        <v>1093</v>
      </c>
      <c r="E54" s="439" t="str">
        <f t="shared" si="0"/>
        <v>Công ty Cổ phần giấy Phước Thịnh</v>
      </c>
      <c r="F54" s="108">
        <f t="shared" si="1"/>
        <v>-15</v>
      </c>
      <c r="G54" s="109">
        <f t="shared" si="15"/>
        <v>63</v>
      </c>
      <c r="H54" s="125">
        <v>211</v>
      </c>
      <c r="I54" s="138">
        <v>10450000</v>
      </c>
      <c r="J54" s="99"/>
      <c r="K54" s="133" t="str">
        <f t="array" ref="K54">IFERROR(INDEX($D$5:$D$417,MATCH(0,COUNTIF($K$4:$K53,$D$5:$D$417),0)),"")</f>
        <v>Thành Hưng</v>
      </c>
      <c r="L54" s="108" t="str">
        <f t="shared" si="9"/>
        <v>Công ty TNHH DV Chuyển Nhà Thành Hưng</v>
      </c>
      <c r="M54" s="134">
        <f t="shared" si="10"/>
        <v>0</v>
      </c>
      <c r="N54" s="99"/>
      <c r="O54" s="134">
        <f t="shared" si="11"/>
        <v>0</v>
      </c>
      <c r="P54" s="99"/>
      <c r="Q54" s="134">
        <f t="shared" si="12"/>
        <v>0</v>
      </c>
      <c r="R54" s="99"/>
      <c r="S54" s="134">
        <f t="shared" si="13"/>
        <v>0</v>
      </c>
      <c r="T54" s="99"/>
      <c r="U54" s="145">
        <f t="shared" si="14"/>
        <v>0</v>
      </c>
      <c r="V54" s="99"/>
      <c r="W54" s="99"/>
      <c r="X54" s="141"/>
      <c r="Y54" s="100"/>
      <c r="Z54" s="100"/>
      <c r="AA54" s="100"/>
      <c r="AB54" s="100"/>
      <c r="AC54" s="146"/>
    </row>
    <row r="55" spans="2:29" ht="18" customHeight="1">
      <c r="B55" s="450">
        <v>44372</v>
      </c>
      <c r="C55" s="99"/>
      <c r="D55" s="107" t="s">
        <v>1093</v>
      </c>
      <c r="E55" s="439" t="str">
        <f t="shared" si="0"/>
        <v>Công ty Cổ phần giấy Phước Thịnh</v>
      </c>
      <c r="F55" s="108">
        <f t="shared" si="1"/>
        <v>-15</v>
      </c>
      <c r="G55" s="109">
        <f t="shared" si="15"/>
        <v>168</v>
      </c>
      <c r="H55" s="125"/>
      <c r="I55" s="138"/>
      <c r="J55" s="99"/>
      <c r="K55" s="133" t="str">
        <f t="array" ref="K55">IFERROR(INDEX($D$5:$D$417,MATCH(0,COUNTIF($K$4:$K54,$D$5:$D$417),0)),"")</f>
        <v>Kính Thuận Thành</v>
      </c>
      <c r="L55" s="108" t="str">
        <f t="shared" si="9"/>
        <v>Công ty CP Đầu Tư Phát Triển Kính Thuận Thành</v>
      </c>
      <c r="M55" s="134">
        <f t="shared" si="10"/>
        <v>0</v>
      </c>
      <c r="N55" s="99"/>
      <c r="O55" s="134">
        <f t="shared" si="11"/>
        <v>0</v>
      </c>
      <c r="P55" s="99"/>
      <c r="Q55" s="134">
        <f t="shared" si="12"/>
        <v>0</v>
      </c>
      <c r="R55" s="99"/>
      <c r="S55" s="134">
        <f t="shared" si="13"/>
        <v>0</v>
      </c>
      <c r="T55" s="99"/>
      <c r="U55" s="145">
        <f t="shared" si="14"/>
        <v>0</v>
      </c>
      <c r="V55" s="99"/>
      <c r="W55" s="99"/>
      <c r="X55" s="141"/>
      <c r="Y55" s="100"/>
      <c r="Z55" s="100"/>
      <c r="AA55" s="100"/>
      <c r="AB55" s="100"/>
      <c r="AC55" s="146"/>
    </row>
    <row r="56" spans="2:29" ht="18" customHeight="1">
      <c r="B56" s="450">
        <v>44380</v>
      </c>
      <c r="C56" s="99"/>
      <c r="D56" s="107" t="s">
        <v>1094</v>
      </c>
      <c r="E56" s="439" t="str">
        <f t="shared" si="0"/>
        <v>Công Ty TNHH TM-DV Minh Nguyên Quang</v>
      </c>
      <c r="F56" s="108">
        <f t="shared" si="1"/>
        <v>-5</v>
      </c>
      <c r="G56" s="109">
        <f t="shared" si="15"/>
        <v>150</v>
      </c>
      <c r="H56" s="149"/>
      <c r="I56" s="160"/>
      <c r="J56" s="99"/>
      <c r="K56" s="133" t="str">
        <f t="array" ref="K56">IFERROR(INDEX($D$5:$D$417,MATCH(0,COUNTIF($K$4:$K55,$D$5:$D$417),0)),"")</f>
        <v>Vạn Song Nguyên</v>
      </c>
      <c r="L56" s="108" t="str">
        <f t="shared" si="9"/>
        <v>Công ty TNHH Vạn Song Nguyên</v>
      </c>
      <c r="M56" s="134">
        <f t="shared" si="10"/>
        <v>0</v>
      </c>
      <c r="N56" s="99"/>
      <c r="O56" s="134">
        <f t="shared" si="11"/>
        <v>0</v>
      </c>
      <c r="P56" s="99"/>
      <c r="Q56" s="134">
        <f t="shared" si="12"/>
        <v>47729880</v>
      </c>
      <c r="R56" s="99"/>
      <c r="S56" s="134">
        <f t="shared" si="13"/>
        <v>0</v>
      </c>
      <c r="T56" s="99"/>
      <c r="U56" s="145">
        <f t="shared" si="14"/>
        <v>47729880</v>
      </c>
      <c r="V56" s="99"/>
      <c r="W56" s="99"/>
      <c r="X56" s="141"/>
      <c r="Y56" s="100"/>
      <c r="Z56" s="100"/>
      <c r="AA56" s="100"/>
      <c r="AB56" s="100"/>
      <c r="AC56" s="146"/>
    </row>
    <row r="57" spans="2:29" ht="18" customHeight="1">
      <c r="B57" s="450">
        <v>44477</v>
      </c>
      <c r="C57" s="99"/>
      <c r="D57" s="107" t="s">
        <v>1083</v>
      </c>
      <c r="E57" s="439" t="str">
        <f t="shared" si="0"/>
        <v>Công ty TNHH Công nghiệp Tiến Cường</v>
      </c>
      <c r="F57" s="108">
        <f t="shared" si="1"/>
        <v>-15</v>
      </c>
      <c r="G57" s="109">
        <f t="shared" si="15"/>
        <v>63</v>
      </c>
      <c r="H57" s="125">
        <v>2583</v>
      </c>
      <c r="I57" s="138">
        <v>39871656</v>
      </c>
      <c r="J57" s="99"/>
      <c r="K57" s="133" t="str">
        <f t="array" ref="K57">IFERROR(INDEX($D$5:$D$417,MATCH(0,COUNTIF($K$4:$K56,$D$5:$D$417),0)),"")</f>
        <v>Bình Thạnh</v>
      </c>
      <c r="L57" s="108" t="str">
        <f t="shared" si="9"/>
        <v>Hợp Tác Xã Sản Xuất Và Dịch Vụ Bình Thạnh</v>
      </c>
      <c r="M57" s="134">
        <f t="shared" si="10"/>
        <v>0</v>
      </c>
      <c r="N57" s="99"/>
      <c r="O57" s="134">
        <f t="shared" si="11"/>
        <v>0</v>
      </c>
      <c r="P57" s="99"/>
      <c r="Q57" s="134">
        <f t="shared" si="12"/>
        <v>19800000</v>
      </c>
      <c r="R57" s="99"/>
      <c r="S57" s="134">
        <f t="shared" si="13"/>
        <v>0</v>
      </c>
      <c r="T57" s="99"/>
      <c r="U57" s="145">
        <f t="shared" si="14"/>
        <v>19800000</v>
      </c>
      <c r="V57" s="99"/>
      <c r="W57" s="99"/>
      <c r="X57" s="141"/>
      <c r="Y57" s="100"/>
      <c r="Z57" s="100"/>
      <c r="AA57" s="100"/>
      <c r="AB57" s="100"/>
      <c r="AC57" s="146"/>
    </row>
    <row r="58" spans="2:29" ht="18" customHeight="1">
      <c r="B58" s="450">
        <v>44476</v>
      </c>
      <c r="C58" s="99"/>
      <c r="D58" s="107" t="s">
        <v>1085</v>
      </c>
      <c r="E58" s="439" t="str">
        <f t="shared" si="0"/>
        <v>Công ty TNHH Xây Dựng Sản Xuất Thương Mại AB</v>
      </c>
      <c r="F58" s="108">
        <f t="shared" si="1"/>
        <v>30</v>
      </c>
      <c r="G58" s="109">
        <f t="shared" si="15"/>
        <v>19</v>
      </c>
      <c r="H58" s="125">
        <v>652</v>
      </c>
      <c r="I58" s="138">
        <v>41025600</v>
      </c>
      <c r="J58" s="99"/>
      <c r="K58" s="133" t="str">
        <f t="array" ref="K58">IFERROR(INDEX($D$5:$D$417,MATCH(0,COUNTIF($K$4:$K57,$D$5:$D$417),0)),"")</f>
        <v>Đại Đông Dương</v>
      </c>
      <c r="L58" s="108" t="str">
        <f t="shared" si="9"/>
        <v>Công ty TNHH DV HK Đại Đông Dương</v>
      </c>
      <c r="M58" s="134">
        <f t="shared" si="10"/>
        <v>0</v>
      </c>
      <c r="N58" s="99"/>
      <c r="O58" s="134">
        <f t="shared" si="11"/>
        <v>0</v>
      </c>
      <c r="P58" s="99"/>
      <c r="Q58" s="134">
        <f t="shared" si="12"/>
        <v>0</v>
      </c>
      <c r="R58" s="99"/>
      <c r="S58" s="134">
        <f t="shared" si="13"/>
        <v>0</v>
      </c>
      <c r="T58" s="99"/>
      <c r="U58" s="145">
        <f t="shared" si="14"/>
        <v>0</v>
      </c>
      <c r="V58" s="99"/>
      <c r="W58" s="99"/>
      <c r="X58" s="141"/>
      <c r="Y58" s="100"/>
      <c r="Z58" s="100"/>
      <c r="AA58" s="100"/>
      <c r="AB58" s="100"/>
      <c r="AC58" s="146"/>
    </row>
    <row r="59" spans="2:29" ht="18" customHeight="1">
      <c r="B59" s="450">
        <v>44196</v>
      </c>
      <c r="C59" s="99"/>
      <c r="D59" s="107" t="s">
        <v>1086</v>
      </c>
      <c r="E59" s="439" t="str">
        <f t="shared" si="0"/>
        <v>Công ty CP Đầu Tư Phát Triển Kính Thuận Thành</v>
      </c>
      <c r="F59" s="108">
        <f t="shared" si="1"/>
        <v>1</v>
      </c>
      <c r="G59" s="109">
        <f t="shared" si="15"/>
        <v>328</v>
      </c>
      <c r="H59" s="125"/>
      <c r="I59" s="138"/>
      <c r="J59" s="99"/>
      <c r="K59" s="133" t="str">
        <f t="array" ref="K59">IFERROR(INDEX($D$5:$D$417,MATCH(0,COUNTIF($K$4:$K58,$D$5:$D$417),0)),"")</f>
        <v>Unic</v>
      </c>
      <c r="L59" s="108" t="str">
        <f t="shared" si="9"/>
        <v>Công Ty Cổ Phần Unic</v>
      </c>
      <c r="M59" s="134">
        <f t="shared" si="10"/>
        <v>0</v>
      </c>
      <c r="N59" s="99"/>
      <c r="O59" s="134">
        <f t="shared" si="11"/>
        <v>0</v>
      </c>
      <c r="P59" s="99"/>
      <c r="Q59" s="134">
        <f t="shared" si="12"/>
        <v>0</v>
      </c>
      <c r="R59" s="99"/>
      <c r="S59" s="134">
        <f t="shared" si="13"/>
        <v>0</v>
      </c>
      <c r="T59" s="99"/>
      <c r="U59" s="145">
        <f t="shared" si="14"/>
        <v>0</v>
      </c>
      <c r="V59" s="99"/>
      <c r="W59" s="99"/>
      <c r="X59" s="141"/>
      <c r="Y59" s="100"/>
      <c r="Z59" s="100"/>
      <c r="AA59" s="100"/>
      <c r="AB59" s="100"/>
      <c r="AC59" s="146"/>
    </row>
    <row r="60" spans="2:29" ht="18" customHeight="1">
      <c r="B60" s="450">
        <v>44196</v>
      </c>
      <c r="C60" s="99"/>
      <c r="D60" s="107" t="s">
        <v>1086</v>
      </c>
      <c r="E60" s="439" t="str">
        <f t="shared" si="0"/>
        <v>Công ty CP Đầu Tư Phát Triển Kính Thuận Thành</v>
      </c>
      <c r="F60" s="108">
        <f t="shared" si="1"/>
        <v>1</v>
      </c>
      <c r="G60" s="109">
        <f t="shared" si="15"/>
        <v>328</v>
      </c>
      <c r="H60" s="125"/>
      <c r="I60" s="138"/>
      <c r="J60" s="99"/>
      <c r="K60" s="133" t="str">
        <f t="array" ref="K60">IFERROR(INDEX($D$5:$D$417,MATCH(0,COUNTIF($K$4:$K59,$D$5:$D$417),0)),"")</f>
        <v>Nguyễn Cường</v>
      </c>
      <c r="L60" s="108" t="str">
        <f t="shared" si="9"/>
        <v>Công ty TNHH MTV Cơ Khí XD Nguyễn Cường</v>
      </c>
      <c r="M60" s="134">
        <f t="shared" si="10"/>
        <v>0</v>
      </c>
      <c r="N60" s="99"/>
      <c r="O60" s="134">
        <f t="shared" si="11"/>
        <v>0</v>
      </c>
      <c r="P60" s="99"/>
      <c r="Q60" s="134">
        <f t="shared" si="12"/>
        <v>0</v>
      </c>
      <c r="R60" s="99"/>
      <c r="S60" s="134">
        <f t="shared" si="13"/>
        <v>33150000</v>
      </c>
      <c r="T60" s="99"/>
      <c r="U60" s="145">
        <f t="shared" si="14"/>
        <v>33150000</v>
      </c>
      <c r="V60" s="99"/>
      <c r="W60" s="99"/>
      <c r="X60" s="141"/>
      <c r="Y60" s="100"/>
      <c r="Z60" s="100"/>
      <c r="AA60" s="100"/>
      <c r="AB60" s="100"/>
      <c r="AC60" s="146"/>
    </row>
    <row r="61" spans="2:29" ht="18" customHeight="1">
      <c r="B61" s="106">
        <v>44501</v>
      </c>
      <c r="C61" s="99"/>
      <c r="D61" s="107" t="s">
        <v>1161</v>
      </c>
      <c r="E61" s="108" t="str">
        <f t="shared" si="0"/>
        <v>Đinh Nguyễn Toàn Khương</v>
      </c>
      <c r="F61" s="108">
        <f t="shared" si="1"/>
        <v>-37</v>
      </c>
      <c r="G61" s="109">
        <f t="shared" si="15"/>
        <v>61</v>
      </c>
      <c r="H61" s="125" t="s">
        <v>1875</v>
      </c>
      <c r="I61" s="138"/>
      <c r="J61" s="99"/>
      <c r="K61" s="133" t="str">
        <f t="array" ref="K61">IFERROR(INDEX($D$5:$D$417,MATCH(0,COUNTIF($K$4:$K60,$D$5:$D$417),0)),"")</f>
        <v>Phước Thịnh</v>
      </c>
      <c r="L61" s="108" t="str">
        <f t="shared" si="9"/>
        <v>Công ty Cổ phần giấy Phước Thịnh</v>
      </c>
      <c r="M61" s="134">
        <f t="shared" si="10"/>
        <v>0</v>
      </c>
      <c r="N61" s="99"/>
      <c r="O61" s="134">
        <f t="shared" si="11"/>
        <v>0</v>
      </c>
      <c r="P61" s="99"/>
      <c r="Q61" s="134">
        <f t="shared" si="12"/>
        <v>0</v>
      </c>
      <c r="R61" s="99"/>
      <c r="S61" s="134">
        <f t="shared" si="13"/>
        <v>14756500</v>
      </c>
      <c r="T61" s="99"/>
      <c r="U61" s="145">
        <f t="shared" si="14"/>
        <v>14756500</v>
      </c>
      <c r="V61" s="99"/>
      <c r="W61" s="99"/>
      <c r="X61" s="141"/>
      <c r="Y61" s="100"/>
      <c r="Z61" s="100"/>
      <c r="AA61" s="100"/>
      <c r="AB61" s="100"/>
      <c r="AC61" s="146"/>
    </row>
    <row r="62" spans="2:29" ht="18" customHeight="1">
      <c r="B62" s="450">
        <v>44530</v>
      </c>
      <c r="C62" s="99"/>
      <c r="D62" s="107" t="s">
        <v>1678</v>
      </c>
      <c r="E62" s="108" t="str">
        <f t="shared" si="0"/>
        <v>Công ty TNHH Nước Uống Tinh Khiết Sài Gòn</v>
      </c>
      <c r="F62" s="108">
        <f t="shared" si="1"/>
        <v>-30</v>
      </c>
      <c r="G62" s="109">
        <f t="shared" si="15"/>
        <v>25</v>
      </c>
      <c r="H62" s="125">
        <v>10088</v>
      </c>
      <c r="I62" s="138">
        <v>1560000</v>
      </c>
      <c r="J62" s="99"/>
      <c r="K62" s="133" t="str">
        <f t="array" ref="K62">IFERROR(INDEX($D$5:$D$417,MATCH(0,COUNTIF($K$4:$K61,$D$5:$D$417),0)),"")</f>
        <v>Nguyên Quang</v>
      </c>
      <c r="L62" s="108" t="str">
        <f t="shared" si="9"/>
        <v>Công Ty TNHH TM-DV Minh Nguyên Quang</v>
      </c>
      <c r="M62" s="134">
        <f t="shared" si="10"/>
        <v>0</v>
      </c>
      <c r="N62" s="99"/>
      <c r="O62" s="134">
        <f t="shared" si="11"/>
        <v>0</v>
      </c>
      <c r="P62" s="99"/>
      <c r="Q62" s="134">
        <f t="shared" si="12"/>
        <v>0</v>
      </c>
      <c r="R62" s="99"/>
      <c r="S62" s="134">
        <f t="shared" si="13"/>
        <v>53341200</v>
      </c>
      <c r="T62" s="99"/>
      <c r="U62" s="145">
        <f t="shared" si="14"/>
        <v>53341200</v>
      </c>
      <c r="V62" s="99"/>
      <c r="W62" s="99"/>
      <c r="X62" s="141"/>
      <c r="Y62" s="100"/>
      <c r="Z62" s="100"/>
      <c r="AA62" s="100"/>
      <c r="AB62" s="100"/>
      <c r="AC62" s="146"/>
    </row>
    <row r="63" spans="2:29" ht="18" customHeight="1">
      <c r="B63" s="106"/>
      <c r="C63" s="99"/>
      <c r="D63" s="107"/>
      <c r="E63" s="108" t="str">
        <f t="shared" si="0"/>
        <v/>
      </c>
      <c r="F63" s="108" t="str">
        <f t="shared" si="1"/>
        <v/>
      </c>
      <c r="G63" s="109" t="str">
        <f t="shared" si="15"/>
        <v/>
      </c>
      <c r="H63" s="125"/>
      <c r="I63" s="138"/>
      <c r="J63" s="99"/>
      <c r="K63" s="133" t="str">
        <f t="array" ref="K63">IFERROR(INDEX($D$5:$D$417,MATCH(0,COUNTIF($K$4:$K62,$D$5:$D$417),0)),"")</f>
        <v>Tiến Cường</v>
      </c>
      <c r="L63" s="108" t="str">
        <f t="shared" si="9"/>
        <v>Công ty TNHH Công nghiệp Tiến Cường</v>
      </c>
      <c r="M63" s="134">
        <f t="shared" si="10"/>
        <v>0</v>
      </c>
      <c r="N63" s="99"/>
      <c r="O63" s="134">
        <f t="shared" si="11"/>
        <v>0</v>
      </c>
      <c r="P63" s="99"/>
      <c r="Q63" s="134">
        <f t="shared" si="12"/>
        <v>0</v>
      </c>
      <c r="R63" s="99"/>
      <c r="S63" s="134">
        <f t="shared" si="13"/>
        <v>39871656</v>
      </c>
      <c r="T63" s="99"/>
      <c r="U63" s="145">
        <f t="shared" si="14"/>
        <v>39871656</v>
      </c>
      <c r="V63" s="99"/>
      <c r="W63" s="99"/>
      <c r="X63" s="141"/>
      <c r="Y63" s="100"/>
      <c r="Z63" s="100"/>
      <c r="AA63" s="100"/>
      <c r="AB63" s="100"/>
      <c r="AC63" s="146"/>
    </row>
    <row r="64" spans="2:29" ht="18" customHeight="1">
      <c r="B64" s="450">
        <v>44309</v>
      </c>
      <c r="C64" s="99"/>
      <c r="D64" s="107" t="s">
        <v>1152</v>
      </c>
      <c r="E64" s="108" t="str">
        <f t="shared" si="0"/>
        <v>Công ty TNHH Hoàng Phát</v>
      </c>
      <c r="F64" s="108">
        <f t="shared" si="1"/>
        <v>-15</v>
      </c>
      <c r="G64" s="109">
        <f t="shared" si="15"/>
        <v>231</v>
      </c>
      <c r="H64" s="125"/>
      <c r="I64" s="138"/>
      <c r="J64" s="99"/>
      <c r="K64" s="133" t="str">
        <f t="array" ref="K64">IFERROR(INDEX($D$5:$D$417,MATCH(0,COUNTIF($K$4:$K63,$D$5:$D$417),0)),"")</f>
        <v>AB</v>
      </c>
      <c r="L64" s="108" t="str">
        <f t="shared" si="9"/>
        <v>Công ty TNHH Xây Dựng Sản Xuất Thương Mại AB</v>
      </c>
      <c r="M64" s="134">
        <f t="shared" si="10"/>
        <v>0</v>
      </c>
      <c r="N64" s="99"/>
      <c r="O64" s="134">
        <f t="shared" si="11"/>
        <v>60419590</v>
      </c>
      <c r="P64" s="99"/>
      <c r="Q64" s="134">
        <f t="shared" si="12"/>
        <v>0</v>
      </c>
      <c r="R64" s="99"/>
      <c r="S64" s="134">
        <f t="shared" si="13"/>
        <v>0</v>
      </c>
      <c r="T64" s="99"/>
      <c r="U64" s="145">
        <f t="shared" si="14"/>
        <v>60419590</v>
      </c>
      <c r="V64" s="99"/>
      <c r="W64" s="99"/>
      <c r="X64" s="141"/>
      <c r="Y64" s="100"/>
      <c r="Z64" s="100"/>
      <c r="AA64" s="100"/>
      <c r="AB64" s="100"/>
      <c r="AC64" s="146"/>
    </row>
    <row r="65" spans="2:29" ht="18" customHeight="1">
      <c r="B65" s="450">
        <v>44322</v>
      </c>
      <c r="C65" s="99"/>
      <c r="D65" s="107" t="s">
        <v>1107</v>
      </c>
      <c r="E65" s="108" t="str">
        <f t="shared" si="0"/>
        <v>Công ty TNHH DV Cảnh Quan Và MT An Gia Phát</v>
      </c>
      <c r="F65" s="108">
        <f t="shared" si="1"/>
        <v>-30</v>
      </c>
      <c r="G65" s="109">
        <f t="shared" si="15"/>
        <v>233</v>
      </c>
      <c r="H65" s="125"/>
      <c r="I65" s="138"/>
      <c r="J65" s="99"/>
      <c r="K65" s="133" t="str">
        <f t="array" ref="K65">IFERROR(INDEX($D$5:$D$417,MATCH(0,COUNTIF($K$4:$K64,$D$5:$D$417),0)),"")</f>
        <v>Khương</v>
      </c>
      <c r="L65" s="108" t="str">
        <f t="shared" si="9"/>
        <v>Đinh Nguyễn Toàn Khương</v>
      </c>
      <c r="M65" s="134">
        <f t="shared" si="10"/>
        <v>0</v>
      </c>
      <c r="N65" s="99"/>
      <c r="O65" s="134">
        <f t="shared" si="11"/>
        <v>0</v>
      </c>
      <c r="P65" s="99"/>
      <c r="Q65" s="134">
        <f t="shared" si="12"/>
        <v>0</v>
      </c>
      <c r="R65" s="99"/>
      <c r="S65" s="134">
        <f t="shared" si="13"/>
        <v>0</v>
      </c>
      <c r="T65" s="99"/>
      <c r="U65" s="145">
        <f t="shared" si="14"/>
        <v>0</v>
      </c>
      <c r="V65" s="99"/>
      <c r="W65" s="99"/>
      <c r="X65" s="141"/>
      <c r="Y65" s="100"/>
      <c r="Z65" s="100"/>
      <c r="AA65" s="100"/>
      <c r="AB65" s="100"/>
      <c r="AC65" s="146"/>
    </row>
    <row r="66" spans="2:29" ht="18" customHeight="1">
      <c r="B66" s="450">
        <v>44500</v>
      </c>
      <c r="C66" s="99"/>
      <c r="D66" s="107" t="s">
        <v>1176</v>
      </c>
      <c r="E66" s="108" t="str">
        <f t="shared" si="0"/>
        <v>Công ty CP Dịch Vụ Bảo Vệ Nam Thiên Long</v>
      </c>
      <c r="F66" s="108">
        <f t="shared" si="1"/>
        <v>-30</v>
      </c>
      <c r="G66" s="109">
        <f t="shared" si="15"/>
        <v>55</v>
      </c>
      <c r="H66" s="125">
        <v>226</v>
      </c>
      <c r="I66" s="138">
        <v>11048400</v>
      </c>
      <c r="J66" s="99"/>
      <c r="K66" s="133" t="str">
        <f t="array" ref="K66">IFERROR(INDEX($D$5:$D$417,MATCH(0,COUNTIF($K$4:$K65,$D$5:$D$417),0)),"")</f>
        <v>Nước Uống</v>
      </c>
      <c r="L66" s="108" t="str">
        <f t="shared" si="9"/>
        <v>Công ty TNHH Nước Uống Tinh Khiết Sài Gòn</v>
      </c>
      <c r="M66" s="134">
        <f t="shared" si="10"/>
        <v>0</v>
      </c>
      <c r="N66" s="99"/>
      <c r="O66" s="134">
        <f t="shared" si="11"/>
        <v>1560000</v>
      </c>
      <c r="P66" s="99"/>
      <c r="Q66" s="134">
        <f t="shared" si="12"/>
        <v>0</v>
      </c>
      <c r="R66" s="99"/>
      <c r="S66" s="134">
        <f t="shared" si="13"/>
        <v>0</v>
      </c>
      <c r="T66" s="99"/>
      <c r="U66" s="145">
        <f t="shared" si="14"/>
        <v>1560000</v>
      </c>
      <c r="V66" s="99"/>
      <c r="W66" s="99"/>
      <c r="X66" s="141"/>
      <c r="Y66" s="100"/>
      <c r="Z66" s="100"/>
      <c r="AA66" s="100"/>
      <c r="AB66" s="100"/>
      <c r="AC66" s="146"/>
    </row>
    <row r="67" spans="2:29" ht="18" customHeight="1">
      <c r="B67" s="450">
        <v>44227</v>
      </c>
      <c r="C67" s="99"/>
      <c r="D67" s="107" t="s">
        <v>1173</v>
      </c>
      <c r="E67" s="108" t="str">
        <f t="shared" si="0"/>
        <v>Công ty TNHH Sản Xuất Và Trang Trí Mộc Hòa Bình</v>
      </c>
      <c r="F67" s="108">
        <f t="shared" si="1"/>
        <v>-60</v>
      </c>
      <c r="G67" s="109">
        <f t="shared" si="15"/>
        <v>358</v>
      </c>
      <c r="H67" s="125"/>
      <c r="I67" s="138"/>
      <c r="J67" s="99"/>
      <c r="K67" s="133" t="str">
        <f t="array" ref="K67">IFERROR(INDEX($D$5:$D$417,MATCH(0,COUNTIF($K$4:$K66,$D$5:$D$417),0)),"")</f>
        <v>Hoàng Phát</v>
      </c>
      <c r="L67" s="108" t="str">
        <f t="shared" si="9"/>
        <v>Công ty TNHH Hoàng Phát</v>
      </c>
      <c r="M67" s="134">
        <f t="shared" si="10"/>
        <v>0</v>
      </c>
      <c r="N67" s="99"/>
      <c r="O67" s="134">
        <f t="shared" si="11"/>
        <v>0</v>
      </c>
      <c r="P67" s="99"/>
      <c r="Q67" s="134">
        <f t="shared" si="12"/>
        <v>0</v>
      </c>
      <c r="R67" s="99"/>
      <c r="S67" s="134">
        <f t="shared" si="13"/>
        <v>0</v>
      </c>
      <c r="T67" s="99"/>
      <c r="U67" s="145">
        <f t="shared" si="14"/>
        <v>0</v>
      </c>
      <c r="V67" s="99"/>
      <c r="W67" s="99"/>
      <c r="X67" s="141"/>
      <c r="Y67" s="100"/>
      <c r="Z67" s="100"/>
      <c r="AA67" s="100"/>
      <c r="AB67" s="100"/>
      <c r="AC67" s="146"/>
    </row>
    <row r="68" spans="2:29" ht="18" customHeight="1">
      <c r="B68" s="450">
        <v>44197</v>
      </c>
      <c r="C68" s="99"/>
      <c r="D68" s="107" t="s">
        <v>1680</v>
      </c>
      <c r="E68" s="108" t="str">
        <f t="shared" si="0"/>
        <v>CN Tổng Cty điện lực TP HCM TNHH - Công ty Điện Lực Tân Thuận</v>
      </c>
      <c r="F68" s="108">
        <f t="shared" si="1"/>
        <v>15</v>
      </c>
      <c r="G68" s="109">
        <f t="shared" si="15"/>
        <v>313</v>
      </c>
      <c r="H68" s="125" t="s">
        <v>1679</v>
      </c>
      <c r="I68" s="138">
        <v>11800000</v>
      </c>
      <c r="J68" s="99"/>
      <c r="K68" s="133" t="str">
        <f t="array" ref="K68">IFERROR(INDEX($D$5:$D$417,MATCH(0,COUNTIF($K$4:$K67,$D$5:$D$417),0)),"")</f>
        <v>An Gia Phát</v>
      </c>
      <c r="L68" s="108" t="str">
        <f t="shared" si="9"/>
        <v>Công ty TNHH DV Cảnh Quan Và MT An Gia Phát</v>
      </c>
      <c r="M68" s="134">
        <f t="shared" si="10"/>
        <v>0</v>
      </c>
      <c r="N68" s="99"/>
      <c r="O68" s="134">
        <f t="shared" si="11"/>
        <v>0</v>
      </c>
      <c r="P68" s="99"/>
      <c r="Q68" s="134">
        <f t="shared" si="12"/>
        <v>0</v>
      </c>
      <c r="R68" s="99"/>
      <c r="S68" s="134">
        <f t="shared" si="13"/>
        <v>0</v>
      </c>
      <c r="T68" s="99"/>
      <c r="U68" s="145">
        <f t="shared" si="14"/>
        <v>0</v>
      </c>
      <c r="V68" s="99"/>
      <c r="W68" s="99"/>
      <c r="X68" s="141"/>
      <c r="Y68" s="100"/>
      <c r="Z68" s="100"/>
      <c r="AA68" s="100"/>
      <c r="AB68" s="100"/>
      <c r="AC68" s="146"/>
    </row>
    <row r="69" spans="2:29" ht="18" customHeight="1">
      <c r="B69" s="450">
        <v>44197</v>
      </c>
      <c r="C69" s="99"/>
      <c r="D69" s="107" t="s">
        <v>1681</v>
      </c>
      <c r="E69" s="108" t="str">
        <f t="shared" ref="E69:E132" si="16">IFERROR(VLOOKUP(D69,$X:$Z,2,0),"")</f>
        <v>CN Tổng Cty Điện Lực TP HCM TNHH - Cty Điện Lực Thủ Thiêm</v>
      </c>
      <c r="F69" s="108">
        <f t="shared" ref="F69:F132" si="17">IFERROR(VLOOKUP(D69,X:Z,3,0),"")</f>
        <v>15</v>
      </c>
      <c r="G69" s="109">
        <f t="shared" si="15"/>
        <v>313</v>
      </c>
      <c r="H69" s="125"/>
      <c r="I69" s="138"/>
      <c r="J69" s="99"/>
      <c r="K69" s="133" t="str">
        <f t="array" ref="K69">IFERROR(INDEX($D$5:$D$417,MATCH(0,COUNTIF($K$4:$K68,$D$5:$D$417),0)),"")</f>
        <v>Nam Thiên Long</v>
      </c>
      <c r="L69" s="108" t="str">
        <f t="shared" ref="L69:L72" si="18">IFERROR(VLOOKUP(K69,$X:$Z,2,0),"")</f>
        <v>Công ty CP Dịch Vụ Bảo Vệ Nam Thiên Long</v>
      </c>
      <c r="M69" s="134">
        <f t="shared" si="10"/>
        <v>0</v>
      </c>
      <c r="N69" s="99"/>
      <c r="O69" s="134">
        <f t="shared" si="11"/>
        <v>0</v>
      </c>
      <c r="P69" s="99"/>
      <c r="Q69" s="134">
        <f t="shared" si="12"/>
        <v>33145200</v>
      </c>
      <c r="R69" s="99"/>
      <c r="S69" s="134">
        <f t="shared" si="13"/>
        <v>0</v>
      </c>
      <c r="T69" s="99"/>
      <c r="U69" s="145">
        <f t="shared" si="14"/>
        <v>33145200</v>
      </c>
      <c r="V69" s="99"/>
      <c r="W69" s="99"/>
      <c r="X69" s="141"/>
      <c r="Y69" s="100"/>
      <c r="Z69" s="100"/>
      <c r="AA69" s="100"/>
      <c r="AB69" s="100"/>
      <c r="AC69" s="146"/>
    </row>
    <row r="70" spans="2:29" ht="18" customHeight="1">
      <c r="B70" s="450">
        <v>44197</v>
      </c>
      <c r="C70" s="99"/>
      <c r="D70" s="107" t="s">
        <v>1682</v>
      </c>
      <c r="E70" s="108" t="str">
        <f t="shared" si="16"/>
        <v>CN Tổng Cty Điện Lực TP.HCM TNHH - Công ty Điện Lực An Phú Đông</v>
      </c>
      <c r="F70" s="108">
        <f t="shared" si="17"/>
        <v>15</v>
      </c>
      <c r="G70" s="109">
        <f t="shared" si="15"/>
        <v>313</v>
      </c>
      <c r="H70" s="125"/>
      <c r="I70" s="138"/>
      <c r="J70" s="99"/>
      <c r="K70" s="133" t="str">
        <f t="array" ref="K70">IFERROR(INDEX($D$5:$D$417,MATCH(0,COUNTIF($K$4:$K69,$D$5:$D$417),0)),"")</f>
        <v>Mộc Hòa Bình</v>
      </c>
      <c r="L70" s="108" t="str">
        <f t="shared" si="18"/>
        <v>Công ty TNHH Sản Xuất Và Trang Trí Mộc Hòa Bình</v>
      </c>
      <c r="M70" s="134">
        <f t="shared" si="10"/>
        <v>0</v>
      </c>
      <c r="N70" s="99"/>
      <c r="O70" s="134">
        <f t="shared" si="11"/>
        <v>0</v>
      </c>
      <c r="P70" s="99"/>
      <c r="Q70" s="134">
        <f t="shared" si="12"/>
        <v>0</v>
      </c>
      <c r="R70" s="99"/>
      <c r="S70" s="134">
        <f t="shared" si="13"/>
        <v>0</v>
      </c>
      <c r="T70" s="99"/>
      <c r="U70" s="145">
        <f t="shared" si="14"/>
        <v>0</v>
      </c>
      <c r="V70" s="99"/>
      <c r="W70" s="99"/>
      <c r="X70" s="141"/>
      <c r="Y70" s="100"/>
      <c r="Z70" s="100"/>
      <c r="AA70" s="100"/>
      <c r="AB70" s="100"/>
      <c r="AC70" s="146"/>
    </row>
    <row r="71" spans="2:29" ht="18" customHeight="1">
      <c r="B71" s="450">
        <v>44383</v>
      </c>
      <c r="C71" s="99"/>
      <c r="D71" s="107" t="s">
        <v>1056</v>
      </c>
      <c r="E71" s="108" t="str">
        <f t="shared" si="16"/>
        <v>Công ty CP Đầu Tư Sun</v>
      </c>
      <c r="F71" s="108">
        <f t="shared" si="17"/>
        <v>-5</v>
      </c>
      <c r="G71" s="109">
        <f t="shared" si="15"/>
        <v>147</v>
      </c>
      <c r="H71" s="125"/>
      <c r="I71" s="138"/>
      <c r="J71" s="99"/>
      <c r="K71" s="133" t="str">
        <f t="array" ref="K71">IFERROR(INDEX($D$5:$D$417,MATCH(0,COUNTIF($K$4:$K70,$D$5:$D$417),0)),"")</f>
        <v>Tân Thuận</v>
      </c>
      <c r="L71" s="108" t="str">
        <f t="shared" si="18"/>
        <v>CN Tổng Cty điện lực TP HCM TNHH - Công ty Điện Lực Tân Thuận</v>
      </c>
      <c r="M71" s="134">
        <f t="shared" si="10"/>
        <v>0</v>
      </c>
      <c r="N71" s="99"/>
      <c r="O71" s="134">
        <f t="shared" si="11"/>
        <v>0</v>
      </c>
      <c r="P71" s="99"/>
      <c r="Q71" s="134">
        <f t="shared" si="12"/>
        <v>0</v>
      </c>
      <c r="R71" s="99"/>
      <c r="S71" s="134">
        <f t="shared" si="13"/>
        <v>11800000</v>
      </c>
      <c r="T71" s="99"/>
      <c r="U71" s="145">
        <f t="shared" si="14"/>
        <v>11800000</v>
      </c>
      <c r="V71" s="99"/>
      <c r="W71" s="99"/>
      <c r="X71" s="141"/>
      <c r="Y71" s="100"/>
      <c r="Z71" s="100"/>
      <c r="AA71" s="100"/>
      <c r="AB71" s="100"/>
      <c r="AC71" s="146"/>
    </row>
    <row r="72" spans="2:29" ht="18" customHeight="1">
      <c r="B72" s="450">
        <v>44196</v>
      </c>
      <c r="C72" s="99"/>
      <c r="D72" s="107" t="s">
        <v>1785</v>
      </c>
      <c r="E72" s="108" t="str">
        <f t="shared" si="16"/>
        <v>Công ty TNHH TM XD Quảng Cáo Kim Việt</v>
      </c>
      <c r="F72" s="108">
        <f t="shared" si="17"/>
        <v>15</v>
      </c>
      <c r="G72" s="109">
        <f t="shared" si="15"/>
        <v>314</v>
      </c>
      <c r="H72" s="125"/>
      <c r="I72" s="138"/>
      <c r="J72" s="99"/>
      <c r="K72" s="133" t="str">
        <f t="array" ref="K72">IFERROR(INDEX($D$5:$D$417,MATCH(0,COUNTIF($K$4:$K71,$D$5:$D$417),0)),"")</f>
        <v>Thủ Thiêm</v>
      </c>
      <c r="L72" s="108" t="str">
        <f t="shared" si="18"/>
        <v>CN Tổng Cty Điện Lực TP HCM TNHH - Cty Điện Lực Thủ Thiêm</v>
      </c>
      <c r="M72" s="134">
        <f t="shared" si="10"/>
        <v>0</v>
      </c>
      <c r="N72" s="99"/>
      <c r="O72" s="134">
        <f t="shared" si="11"/>
        <v>0</v>
      </c>
      <c r="P72" s="99"/>
      <c r="Q72" s="134">
        <f t="shared" si="12"/>
        <v>0</v>
      </c>
      <c r="R72" s="99"/>
      <c r="S72" s="134">
        <f t="shared" si="13"/>
        <v>0</v>
      </c>
      <c r="T72" s="99"/>
      <c r="U72" s="145">
        <f t="shared" si="14"/>
        <v>0</v>
      </c>
      <c r="V72" s="99"/>
      <c r="W72" s="99"/>
      <c r="X72" s="141"/>
      <c r="Y72" s="100"/>
      <c r="Z72" s="100"/>
      <c r="AA72" s="100"/>
      <c r="AB72" s="100"/>
      <c r="AC72" s="146"/>
    </row>
    <row r="73" spans="2:29" ht="18" customHeight="1">
      <c r="B73" s="450">
        <v>44279</v>
      </c>
      <c r="C73" s="99"/>
      <c r="D73" s="576" t="s">
        <v>1243</v>
      </c>
      <c r="E73" s="108" t="str">
        <f t="shared" si="16"/>
        <v>Công ty TNHH Công Nghiệp Nam Weldcom</v>
      </c>
      <c r="F73" s="108">
        <f t="shared" si="17"/>
        <v>0</v>
      </c>
      <c r="G73" s="109">
        <f t="shared" si="15"/>
        <v>246</v>
      </c>
      <c r="H73" s="125"/>
      <c r="I73" s="138"/>
      <c r="J73" s="99"/>
      <c r="K73" s="133"/>
      <c r="L73" s="108"/>
      <c r="M73" s="134"/>
      <c r="N73" s="99"/>
      <c r="O73" s="134"/>
      <c r="P73" s="99"/>
      <c r="Q73" s="134"/>
      <c r="R73" s="99"/>
      <c r="S73" s="134"/>
      <c r="T73" s="99"/>
      <c r="U73" s="145"/>
      <c r="V73" s="99"/>
      <c r="W73" s="99"/>
      <c r="X73" s="141"/>
      <c r="Y73" s="100"/>
      <c r="Z73" s="100"/>
      <c r="AA73" s="100"/>
      <c r="AB73" s="100"/>
      <c r="AC73" s="146"/>
    </row>
    <row r="74" spans="2:29" ht="18" customHeight="1">
      <c r="B74" s="450">
        <v>44489</v>
      </c>
      <c r="C74" s="99"/>
      <c r="D74" s="107" t="s">
        <v>1050</v>
      </c>
      <c r="E74" s="108" t="str">
        <f t="shared" si="16"/>
        <v>Công ty TNHH TM XNK Việt Hà</v>
      </c>
      <c r="F74" s="108">
        <f t="shared" si="17"/>
        <v>15</v>
      </c>
      <c r="G74" s="109">
        <f t="shared" si="15"/>
        <v>21</v>
      </c>
      <c r="H74" s="125">
        <v>1370</v>
      </c>
      <c r="I74" s="138">
        <v>901801986</v>
      </c>
      <c r="J74" s="99"/>
      <c r="K74" s="133"/>
      <c r="L74" s="108"/>
      <c r="M74" s="134"/>
      <c r="N74" s="99"/>
      <c r="O74" s="134"/>
      <c r="P74" s="99"/>
      <c r="Q74" s="134"/>
      <c r="R74" s="99"/>
      <c r="S74" s="134"/>
      <c r="T74" s="99"/>
      <c r="U74" s="145"/>
      <c r="V74" s="99"/>
      <c r="W74" s="99"/>
      <c r="X74" s="141"/>
      <c r="Y74" s="100"/>
      <c r="Z74" s="100"/>
      <c r="AA74" s="100"/>
      <c r="AB74" s="100"/>
      <c r="AC74" s="146"/>
    </row>
    <row r="75" spans="2:29" ht="18" customHeight="1">
      <c r="B75" s="450">
        <v>44196</v>
      </c>
      <c r="C75" s="99"/>
      <c r="D75" s="576" t="s">
        <v>1240</v>
      </c>
      <c r="E75" s="108" t="str">
        <f t="shared" si="16"/>
        <v>Công ty TNHH VIETTEL-CHT</v>
      </c>
      <c r="F75" s="108">
        <f t="shared" si="17"/>
        <v>-15</v>
      </c>
      <c r="G75" s="109">
        <f t="shared" si="15"/>
        <v>344</v>
      </c>
      <c r="H75" s="149"/>
      <c r="I75" s="160"/>
      <c r="J75" s="99"/>
      <c r="K75" s="133" t="str">
        <f t="array" ref="K75">IFERROR(INDEX($D$5:$D$417,MATCH(0,COUNTIF($K$4:$K74,$D$5:$D$417),0)),"")</f>
        <v>An Phú Đông</v>
      </c>
      <c r="L75" s="108" t="str">
        <f t="shared" ref="L75:L138" si="19">IFERROR(VLOOKUP(K75,$X:$Z,2,0),"")</f>
        <v>CN Tổng Cty Điện Lực TP.HCM TNHH - Công ty Điện Lực An Phú Đông</v>
      </c>
      <c r="M75" s="134">
        <f t="shared" ref="M75:M138" si="20">SUMIFS(I:I,D:D,K75,G:G,"&lt;=0")</f>
        <v>0</v>
      </c>
      <c r="N75" s="99"/>
      <c r="O75" s="134">
        <f t="shared" ref="O75:O138" si="21">SUMIFS(I:I,D:D,K75,G:G,"&gt;=1",G:G,"&lt;=30")</f>
        <v>0</v>
      </c>
      <c r="P75" s="99"/>
      <c r="Q75" s="134">
        <f t="shared" ref="Q75:Q138" si="22">SUMIFS(I:I,D:D,K75,G:G,"&gt;=31",G:G,"&lt;=60")</f>
        <v>0</v>
      </c>
      <c r="R75" s="99"/>
      <c r="S75" s="134">
        <f t="shared" ref="S75:S138" si="23">SUMIFS(I:I,D:D,K75,G:G,"&gt;60")</f>
        <v>0</v>
      </c>
      <c r="T75" s="99"/>
      <c r="U75" s="145">
        <f t="shared" ref="U75:U138" si="24">SUMIFS(I:I,D:D,K75,B:B,"&gt;="&amp;$O$2,B:B,"&lt;="&amp;$S$2)</f>
        <v>0</v>
      </c>
      <c r="V75" s="99"/>
      <c r="W75" s="99"/>
      <c r="X75" s="141"/>
      <c r="Y75" s="100"/>
      <c r="Z75" s="100"/>
      <c r="AA75" s="100"/>
      <c r="AB75" s="100"/>
      <c r="AC75" s="146"/>
    </row>
    <row r="76" spans="2:29" ht="18" customHeight="1">
      <c r="B76" s="450">
        <v>44325</v>
      </c>
      <c r="C76" s="99"/>
      <c r="D76" s="576" t="s">
        <v>1200</v>
      </c>
      <c r="E76" s="108" t="str">
        <f t="shared" si="16"/>
        <v>Công ty CP DV Và Sản Phẩm Công Nghiệp Quốc Tế</v>
      </c>
      <c r="F76" s="108">
        <f t="shared" si="17"/>
        <v>15</v>
      </c>
      <c r="G76" s="109">
        <f t="shared" si="15"/>
        <v>185</v>
      </c>
      <c r="H76" s="149"/>
      <c r="I76" s="160"/>
      <c r="J76" s="99"/>
      <c r="K76" s="133" t="str">
        <f t="array" ref="K76">IFERROR(INDEX($D$5:$D$417,MATCH(0,COUNTIF($K$4:$K75,$D$5:$D$417),0)),"")</f>
        <v>Sun</v>
      </c>
      <c r="L76" s="108" t="str">
        <f t="shared" si="19"/>
        <v>Công ty CP Đầu Tư Sun</v>
      </c>
      <c r="M76" s="134">
        <f t="shared" si="20"/>
        <v>0</v>
      </c>
      <c r="N76" s="99"/>
      <c r="O76" s="134">
        <f t="shared" si="21"/>
        <v>0</v>
      </c>
      <c r="P76" s="99"/>
      <c r="Q76" s="134">
        <f t="shared" si="22"/>
        <v>0</v>
      </c>
      <c r="R76" s="99"/>
      <c r="S76" s="134">
        <f t="shared" si="23"/>
        <v>0</v>
      </c>
      <c r="T76" s="99"/>
      <c r="U76" s="145">
        <f t="shared" si="24"/>
        <v>0</v>
      </c>
      <c r="V76" s="99"/>
      <c r="W76" s="99"/>
      <c r="X76" s="141"/>
      <c r="Y76" s="100"/>
      <c r="Z76" s="100"/>
      <c r="AA76" s="100"/>
      <c r="AB76" s="100"/>
      <c r="AC76" s="146"/>
    </row>
    <row r="77" spans="2:29" ht="18" customHeight="1">
      <c r="B77" s="450">
        <v>44200</v>
      </c>
      <c r="C77" s="99"/>
      <c r="D77" s="576" t="s">
        <v>1135</v>
      </c>
      <c r="E77" s="108" t="str">
        <f t="shared" si="16"/>
        <v>Công ty TNHH Ernst &amp; Young Việt Nam</v>
      </c>
      <c r="F77" s="108">
        <f t="shared" si="17"/>
        <v>-31</v>
      </c>
      <c r="G77" s="109">
        <f t="shared" si="15"/>
        <v>356</v>
      </c>
      <c r="H77" s="149"/>
      <c r="I77" s="160"/>
      <c r="J77" s="99"/>
      <c r="K77" s="133" t="str">
        <f t="array" ref="K77">IFERROR(INDEX($D$5:$D$417,MATCH(0,COUNTIF($K$4:$K76,$D$5:$D$417),0)),"")</f>
        <v>Kim Việt</v>
      </c>
      <c r="L77" s="108" t="str">
        <f t="shared" si="19"/>
        <v>Công ty TNHH TM XD Quảng Cáo Kim Việt</v>
      </c>
      <c r="M77" s="134">
        <f t="shared" si="20"/>
        <v>0</v>
      </c>
      <c r="N77" s="99"/>
      <c r="O77" s="134">
        <f t="shared" si="21"/>
        <v>0</v>
      </c>
      <c r="P77" s="99"/>
      <c r="Q77" s="134">
        <f t="shared" si="22"/>
        <v>0</v>
      </c>
      <c r="R77" s="99"/>
      <c r="S77" s="134">
        <f t="shared" si="23"/>
        <v>0</v>
      </c>
      <c r="T77" s="99"/>
      <c r="U77" s="145">
        <f t="shared" si="24"/>
        <v>0</v>
      </c>
      <c r="V77" s="99"/>
      <c r="W77" s="99"/>
      <c r="X77" s="141"/>
      <c r="Y77" s="100"/>
      <c r="Z77" s="100"/>
      <c r="AA77" s="100"/>
      <c r="AB77" s="100"/>
      <c r="AC77" s="146"/>
    </row>
    <row r="78" spans="2:29" ht="18" customHeight="1">
      <c r="B78" s="450">
        <v>44252</v>
      </c>
      <c r="C78" s="99"/>
      <c r="D78" s="576" t="s">
        <v>1678</v>
      </c>
      <c r="E78" s="108" t="str">
        <f t="shared" si="16"/>
        <v>Công ty TNHH Nước Uống Tinh Khiết Sài Gòn</v>
      </c>
      <c r="F78" s="108">
        <f t="shared" si="17"/>
        <v>-30</v>
      </c>
      <c r="G78" s="109">
        <f t="shared" si="15"/>
        <v>303</v>
      </c>
      <c r="H78" s="149"/>
      <c r="I78" s="160"/>
      <c r="J78" s="99"/>
      <c r="K78" s="133" t="str">
        <f t="array" ref="K78">IFERROR(INDEX($D$5:$D$417,MATCH(0,COUNTIF($K$4:$K77,$D$5:$D$417),0)),"")</f>
        <v>WELDCOM</v>
      </c>
      <c r="L78" s="108" t="str">
        <f t="shared" si="19"/>
        <v>Công ty TNHH Công Nghiệp Nam Weldcom</v>
      </c>
      <c r="M78" s="134">
        <f t="shared" si="20"/>
        <v>0</v>
      </c>
      <c r="N78" s="99"/>
      <c r="O78" s="134">
        <f t="shared" si="21"/>
        <v>0</v>
      </c>
      <c r="P78" s="99"/>
      <c r="Q78" s="134">
        <f t="shared" si="22"/>
        <v>0</v>
      </c>
      <c r="R78" s="99"/>
      <c r="S78" s="134">
        <f t="shared" si="23"/>
        <v>0</v>
      </c>
      <c r="T78" s="99"/>
      <c r="U78" s="145">
        <f t="shared" si="24"/>
        <v>0</v>
      </c>
      <c r="V78" s="99"/>
      <c r="W78" s="99"/>
      <c r="X78" s="141"/>
      <c r="Y78" s="100"/>
      <c r="Z78" s="100"/>
      <c r="AA78" s="100"/>
      <c r="AB78" s="100"/>
      <c r="AC78" s="146"/>
    </row>
    <row r="79" spans="2:29" ht="18" customHeight="1">
      <c r="B79" s="450">
        <v>44466</v>
      </c>
      <c r="C79" s="99"/>
      <c r="D79" s="576" t="s">
        <v>1115</v>
      </c>
      <c r="E79" s="108" t="str">
        <f t="shared" si="16"/>
        <v>Công ty Bảo Hiểm BIDV Sài Gòn</v>
      </c>
      <c r="F79" s="108">
        <f t="shared" si="17"/>
        <v>-60</v>
      </c>
      <c r="G79" s="109">
        <f t="shared" si="15"/>
        <v>119</v>
      </c>
      <c r="H79" s="149"/>
      <c r="I79" s="160"/>
      <c r="J79" s="99"/>
      <c r="K79" s="133" t="str">
        <f t="array" ref="K79">IFERROR(INDEX($D$5:$D$417,MATCH(0,COUNTIF($K$4:$K78,$D$5:$D$417),0)),"")</f>
        <v>Việt Hà</v>
      </c>
      <c r="L79" s="108" t="str">
        <f t="shared" si="19"/>
        <v>Công ty TNHH TM XNK Việt Hà</v>
      </c>
      <c r="M79" s="134">
        <f t="shared" si="20"/>
        <v>0</v>
      </c>
      <c r="N79" s="99"/>
      <c r="O79" s="134">
        <f t="shared" si="21"/>
        <v>901801986</v>
      </c>
      <c r="P79" s="99"/>
      <c r="Q79" s="134">
        <f t="shared" si="22"/>
        <v>0</v>
      </c>
      <c r="R79" s="99"/>
      <c r="S79" s="134">
        <f t="shared" si="23"/>
        <v>0</v>
      </c>
      <c r="T79" s="99"/>
      <c r="U79" s="145">
        <f t="shared" si="24"/>
        <v>901801986</v>
      </c>
      <c r="V79" s="99"/>
      <c r="W79" s="99"/>
      <c r="X79" s="141"/>
      <c r="Y79" s="100"/>
      <c r="Z79" s="100"/>
      <c r="AA79" s="100"/>
      <c r="AB79" s="100"/>
      <c r="AC79" s="146"/>
    </row>
    <row r="80" spans="2:29" ht="18" customHeight="1">
      <c r="B80" s="450">
        <v>44249</v>
      </c>
      <c r="C80" s="99"/>
      <c r="D80" s="576" t="s">
        <v>1172</v>
      </c>
      <c r="E80" s="108" t="str">
        <f t="shared" si="16"/>
        <v>Công ty TNHH May Kim Vàng</v>
      </c>
      <c r="F80" s="108">
        <f t="shared" si="17"/>
        <v>-31</v>
      </c>
      <c r="G80" s="109">
        <f t="shared" si="15"/>
        <v>307</v>
      </c>
      <c r="H80" s="149">
        <v>899</v>
      </c>
      <c r="I80" s="160"/>
      <c r="J80" s="99"/>
      <c r="K80" s="133" t="str">
        <f t="array" ref="K80">IFERROR(INDEX($D$5:$D$417,MATCH(0,COUNTIF($K$4:$K79,$D$5:$D$417),0)),"")</f>
        <v>Viettel CHT</v>
      </c>
      <c r="L80" s="108" t="str">
        <f t="shared" si="19"/>
        <v>Công ty TNHH VIETTEL-CHT</v>
      </c>
      <c r="M80" s="134">
        <f t="shared" si="20"/>
        <v>0</v>
      </c>
      <c r="N80" s="99"/>
      <c r="O80" s="134">
        <f t="shared" si="21"/>
        <v>0</v>
      </c>
      <c r="P80" s="99"/>
      <c r="Q80" s="134">
        <f t="shared" si="22"/>
        <v>0</v>
      </c>
      <c r="R80" s="99"/>
      <c r="S80" s="134">
        <f t="shared" si="23"/>
        <v>0</v>
      </c>
      <c r="T80" s="99"/>
      <c r="U80" s="145">
        <f t="shared" si="24"/>
        <v>0</v>
      </c>
      <c r="V80" s="99"/>
      <c r="W80" s="99"/>
      <c r="X80" s="141"/>
      <c r="Y80" s="100"/>
      <c r="Z80" s="100"/>
      <c r="AA80" s="100"/>
      <c r="AB80" s="100"/>
      <c r="AC80" s="146"/>
    </row>
    <row r="81" spans="2:29" ht="18" customHeight="1">
      <c r="B81" s="450"/>
      <c r="C81" s="99"/>
      <c r="D81" s="576" t="s">
        <v>1079</v>
      </c>
      <c r="E81" s="108" t="str">
        <f t="shared" si="16"/>
        <v>Công ty TNHH DV Chuyển Nhà Thành Hưng</v>
      </c>
      <c r="F81" s="108">
        <f t="shared" si="17"/>
        <v>-10</v>
      </c>
      <c r="G81" s="109">
        <f t="shared" si="15"/>
        <v>44535</v>
      </c>
      <c r="H81" s="149"/>
      <c r="I81" s="160"/>
      <c r="J81" s="99"/>
      <c r="K81" s="133" t="str">
        <f t="array" ref="K81">IFERROR(INDEX($D$5:$D$417,MATCH(0,COUNTIF($K$4:$K80,$D$5:$D$417),0)),"")</f>
        <v>Quốc Tế</v>
      </c>
      <c r="L81" s="108" t="str">
        <f t="shared" si="19"/>
        <v>Công ty CP DV Và Sản Phẩm Công Nghiệp Quốc Tế</v>
      </c>
      <c r="M81" s="134">
        <f t="shared" si="20"/>
        <v>0</v>
      </c>
      <c r="N81" s="99"/>
      <c r="O81" s="134">
        <f t="shared" si="21"/>
        <v>0</v>
      </c>
      <c r="P81" s="99"/>
      <c r="Q81" s="134">
        <f t="shared" si="22"/>
        <v>0</v>
      </c>
      <c r="R81" s="99"/>
      <c r="S81" s="134">
        <f t="shared" si="23"/>
        <v>0</v>
      </c>
      <c r="T81" s="99"/>
      <c r="U81" s="145">
        <f t="shared" si="24"/>
        <v>0</v>
      </c>
      <c r="V81" s="99"/>
      <c r="W81" s="99"/>
      <c r="X81" s="141"/>
      <c r="Y81" s="100"/>
      <c r="Z81" s="100"/>
      <c r="AA81" s="100"/>
      <c r="AB81" s="100"/>
      <c r="AC81" s="146"/>
    </row>
    <row r="82" spans="2:29" ht="18" customHeight="1">
      <c r="B82" s="450">
        <v>44335</v>
      </c>
      <c r="C82" s="99"/>
      <c r="D82" s="576" t="s">
        <v>1080</v>
      </c>
      <c r="E82" s="108" t="str">
        <f t="shared" si="16"/>
        <v>Công ty TNHH Máy Và Thiết Bị Cơ Khí Sài Gòn</v>
      </c>
      <c r="F82" s="108">
        <f t="shared" si="17"/>
        <v>25</v>
      </c>
      <c r="G82" s="109">
        <f t="shared" si="15"/>
        <v>165</v>
      </c>
      <c r="H82" s="149"/>
      <c r="I82" s="160"/>
      <c r="J82" s="99"/>
      <c r="K82" s="133" t="str">
        <f t="array" ref="K82">IFERROR(INDEX($D$5:$D$417,MATCH(0,COUNTIF($K$4:$K81,$D$5:$D$417),0)),"")</f>
        <v>Ernst &amp; Young</v>
      </c>
      <c r="L82" s="108" t="str">
        <f t="shared" si="19"/>
        <v>Công ty TNHH Ernst &amp; Young Việt Nam</v>
      </c>
      <c r="M82" s="134">
        <f t="shared" si="20"/>
        <v>0</v>
      </c>
      <c r="N82" s="99"/>
      <c r="O82" s="134">
        <f t="shared" si="21"/>
        <v>0</v>
      </c>
      <c r="P82" s="99"/>
      <c r="Q82" s="134">
        <f t="shared" si="22"/>
        <v>0</v>
      </c>
      <c r="R82" s="99"/>
      <c r="S82" s="134">
        <f t="shared" si="23"/>
        <v>0</v>
      </c>
      <c r="T82" s="99"/>
      <c r="U82" s="145">
        <f t="shared" si="24"/>
        <v>0</v>
      </c>
      <c r="V82" s="99"/>
      <c r="W82" s="99"/>
      <c r="X82" s="141"/>
      <c r="Y82" s="100"/>
      <c r="Z82" s="100"/>
      <c r="AA82" s="100"/>
      <c r="AB82" s="100"/>
      <c r="AC82" s="146"/>
    </row>
    <row r="83" spans="2:29" ht="18" customHeight="1">
      <c r="B83" s="450">
        <v>44336</v>
      </c>
      <c r="C83" s="99"/>
      <c r="D83" s="576" t="s">
        <v>1080</v>
      </c>
      <c r="E83" s="108" t="str">
        <f t="shared" si="16"/>
        <v>Công ty TNHH Máy Và Thiết Bị Cơ Khí Sài Gòn</v>
      </c>
      <c r="F83" s="108">
        <f t="shared" si="17"/>
        <v>25</v>
      </c>
      <c r="G83" s="109">
        <f t="shared" si="15"/>
        <v>164</v>
      </c>
      <c r="H83" s="149"/>
      <c r="I83" s="160"/>
      <c r="J83" s="99"/>
      <c r="K83" s="133" t="str">
        <f t="array" ref="K83">IFERROR(INDEX($D$5:$D$417,MATCH(0,COUNTIF($K$4:$K82,$D$5:$D$417),0)),"")</f>
        <v>BIDV Sài Gòn</v>
      </c>
      <c r="L83" s="108" t="str">
        <f t="shared" si="19"/>
        <v>Công ty Bảo Hiểm BIDV Sài Gòn</v>
      </c>
      <c r="M83" s="134">
        <f t="shared" si="20"/>
        <v>0</v>
      </c>
      <c r="N83" s="99"/>
      <c r="O83" s="134">
        <f t="shared" si="21"/>
        <v>0</v>
      </c>
      <c r="P83" s="99"/>
      <c r="Q83" s="134">
        <f t="shared" si="22"/>
        <v>0</v>
      </c>
      <c r="R83" s="99"/>
      <c r="S83" s="134">
        <f t="shared" si="23"/>
        <v>0</v>
      </c>
      <c r="T83" s="99"/>
      <c r="U83" s="145">
        <f t="shared" si="24"/>
        <v>0</v>
      </c>
      <c r="V83" s="99"/>
      <c r="W83" s="99"/>
      <c r="X83" s="141"/>
      <c r="Y83" s="100"/>
      <c r="Z83" s="100"/>
      <c r="AA83" s="100"/>
      <c r="AB83" s="100"/>
      <c r="AC83" s="146"/>
    </row>
    <row r="84" spans="2:29" ht="18" customHeight="1">
      <c r="B84" s="450">
        <v>44341</v>
      </c>
      <c r="C84" s="99"/>
      <c r="D84" s="576" t="s">
        <v>1058</v>
      </c>
      <c r="E84" s="108" t="str">
        <f t="shared" si="16"/>
        <v>Công ty TNHH Ong Thợ</v>
      </c>
      <c r="F84" s="108">
        <f t="shared" si="17"/>
        <v>0</v>
      </c>
      <c r="G84" s="109">
        <f t="shared" si="15"/>
        <v>184</v>
      </c>
      <c r="H84" s="149"/>
      <c r="I84" s="160"/>
      <c r="J84" s="99"/>
      <c r="K84" s="133" t="str">
        <f t="array" ref="K84">IFERROR(INDEX($D$5:$D$417,MATCH(0,COUNTIF($K$4:$K83,$D$5:$D$417),0)),"")</f>
        <v>May Kim Vàng</v>
      </c>
      <c r="L84" s="108" t="str">
        <f t="shared" si="19"/>
        <v>Công ty TNHH May Kim Vàng</v>
      </c>
      <c r="M84" s="134">
        <f t="shared" si="20"/>
        <v>0</v>
      </c>
      <c r="N84" s="99"/>
      <c r="O84" s="134">
        <f t="shared" si="21"/>
        <v>0</v>
      </c>
      <c r="P84" s="99"/>
      <c r="Q84" s="134">
        <f t="shared" si="22"/>
        <v>0</v>
      </c>
      <c r="R84" s="99"/>
      <c r="S84" s="134">
        <f t="shared" si="23"/>
        <v>0</v>
      </c>
      <c r="T84" s="99"/>
      <c r="U84" s="145">
        <f t="shared" si="24"/>
        <v>0</v>
      </c>
      <c r="V84" s="99"/>
      <c r="W84" s="99"/>
      <c r="X84" s="141"/>
      <c r="Y84" s="100"/>
      <c r="Z84" s="100"/>
      <c r="AA84" s="100"/>
      <c r="AB84" s="100"/>
      <c r="AC84" s="146"/>
    </row>
    <row r="85" spans="2:29" ht="18" customHeight="1">
      <c r="B85" s="450">
        <v>44347</v>
      </c>
      <c r="C85" s="99"/>
      <c r="D85" s="576" t="s">
        <v>1083</v>
      </c>
      <c r="E85" s="108" t="str">
        <f t="shared" si="16"/>
        <v>Công ty TNHH Công nghiệp Tiến Cường</v>
      </c>
      <c r="F85" s="108">
        <f t="shared" si="17"/>
        <v>-15</v>
      </c>
      <c r="G85" s="109">
        <f t="shared" si="15"/>
        <v>193</v>
      </c>
      <c r="H85" s="149"/>
      <c r="I85" s="160"/>
      <c r="J85" s="99"/>
      <c r="K85" s="133" t="str">
        <f t="array" ref="K85">IFERROR(INDEX($D$5:$D$417,MATCH(0,COUNTIF($K$4:$K84,$D$5:$D$417),0)),"")</f>
        <v>Cơ Khí Sài Gòn</v>
      </c>
      <c r="L85" s="108" t="str">
        <f t="shared" si="19"/>
        <v>Công ty TNHH Máy Và Thiết Bị Cơ Khí Sài Gòn</v>
      </c>
      <c r="M85" s="134">
        <f t="shared" si="20"/>
        <v>0</v>
      </c>
      <c r="N85" s="99"/>
      <c r="O85" s="134">
        <f t="shared" si="21"/>
        <v>7381000</v>
      </c>
      <c r="P85" s="99"/>
      <c r="Q85" s="134">
        <f t="shared" si="22"/>
        <v>0</v>
      </c>
      <c r="R85" s="99"/>
      <c r="S85" s="134">
        <f t="shared" si="23"/>
        <v>0</v>
      </c>
      <c r="T85" s="99"/>
      <c r="U85" s="145">
        <f t="shared" si="24"/>
        <v>7381000</v>
      </c>
      <c r="V85" s="99"/>
      <c r="W85" s="99"/>
      <c r="X85" s="141"/>
      <c r="Y85" s="100"/>
      <c r="Z85" s="100"/>
      <c r="AA85" s="100"/>
      <c r="AB85" s="100"/>
      <c r="AC85" s="146"/>
    </row>
    <row r="86" spans="2:29" ht="18" customHeight="1">
      <c r="B86" s="450">
        <v>44347</v>
      </c>
      <c r="C86" s="99"/>
      <c r="D86" s="576" t="s">
        <v>1083</v>
      </c>
      <c r="E86" s="108" t="str">
        <f t="shared" si="16"/>
        <v>Công ty TNHH Công nghiệp Tiến Cường</v>
      </c>
      <c r="F86" s="108">
        <f t="shared" si="17"/>
        <v>-15</v>
      </c>
      <c r="G86" s="109">
        <f t="shared" si="15"/>
        <v>193</v>
      </c>
      <c r="H86" s="149"/>
      <c r="I86" s="160"/>
      <c r="J86" s="99"/>
      <c r="K86" s="133" t="str">
        <f t="array" ref="K86">IFERROR(INDEX($D$5:$D$417,MATCH(0,COUNTIF($K$4:$K85,$D$5:$D$417),0)),"")</f>
        <v>Ong Thợ</v>
      </c>
      <c r="L86" s="108" t="str">
        <f t="shared" si="19"/>
        <v>Công ty TNHH Ong Thợ</v>
      </c>
      <c r="M86" s="134">
        <f t="shared" si="20"/>
        <v>0</v>
      </c>
      <c r="N86" s="99"/>
      <c r="O86" s="134">
        <f t="shared" si="21"/>
        <v>0</v>
      </c>
      <c r="P86" s="99"/>
      <c r="Q86" s="134">
        <f t="shared" si="22"/>
        <v>0</v>
      </c>
      <c r="R86" s="99"/>
      <c r="S86" s="134">
        <f t="shared" si="23"/>
        <v>0</v>
      </c>
      <c r="T86" s="99"/>
      <c r="U86" s="145">
        <f t="shared" si="24"/>
        <v>0</v>
      </c>
      <c r="V86" s="99"/>
      <c r="W86" s="99"/>
      <c r="X86" s="141"/>
      <c r="Y86" s="100"/>
      <c r="Z86" s="100"/>
      <c r="AA86" s="100"/>
      <c r="AB86" s="100"/>
      <c r="AC86" s="146"/>
    </row>
    <row r="87" spans="2:29" ht="18" customHeight="1">
      <c r="B87" s="450">
        <v>44252</v>
      </c>
      <c r="C87" s="99"/>
      <c r="D87" s="576" t="s">
        <v>1083</v>
      </c>
      <c r="E87" s="108" t="str">
        <f t="shared" si="16"/>
        <v>Công ty TNHH Công nghiệp Tiến Cường</v>
      </c>
      <c r="F87" s="108">
        <f t="shared" si="17"/>
        <v>-15</v>
      </c>
      <c r="G87" s="109">
        <f t="shared" si="15"/>
        <v>288</v>
      </c>
      <c r="H87" s="149"/>
      <c r="I87" s="160"/>
      <c r="J87" s="99"/>
      <c r="K87" s="133" t="str">
        <f t="array" ref="K87">IFERROR(INDEX($D$5:$D$417,MATCH(0,COUNTIF($K$4:$K86,$D$5:$D$417),0)),"")</f>
        <v>Top American</v>
      </c>
      <c r="L87" s="108" t="str">
        <f t="shared" si="19"/>
        <v xml:space="preserve">Công ty CP Top American Việt Nam  </v>
      </c>
      <c r="M87" s="134">
        <f t="shared" si="20"/>
        <v>0</v>
      </c>
      <c r="N87" s="99"/>
      <c r="O87" s="134">
        <f t="shared" si="21"/>
        <v>0</v>
      </c>
      <c r="P87" s="99"/>
      <c r="Q87" s="134">
        <f t="shared" si="22"/>
        <v>0</v>
      </c>
      <c r="R87" s="99"/>
      <c r="S87" s="134">
        <f t="shared" si="23"/>
        <v>2871001553</v>
      </c>
      <c r="T87" s="99"/>
      <c r="U87" s="145">
        <f t="shared" si="24"/>
        <v>2871001553</v>
      </c>
      <c r="V87" s="99"/>
      <c r="W87" s="99"/>
      <c r="X87" s="141"/>
      <c r="Y87" s="100"/>
      <c r="Z87" s="100"/>
      <c r="AA87" s="100"/>
      <c r="AB87" s="100"/>
      <c r="AC87" s="146"/>
    </row>
    <row r="88" spans="2:29" ht="18" customHeight="1">
      <c r="B88" s="450">
        <v>44252</v>
      </c>
      <c r="C88" s="99"/>
      <c r="D88" s="576" t="s">
        <v>1083</v>
      </c>
      <c r="E88" s="108" t="str">
        <f t="shared" si="16"/>
        <v>Công ty TNHH Công nghiệp Tiến Cường</v>
      </c>
      <c r="F88" s="108">
        <f t="shared" si="17"/>
        <v>-15</v>
      </c>
      <c r="G88" s="109">
        <f t="shared" si="15"/>
        <v>288</v>
      </c>
      <c r="H88" s="149"/>
      <c r="I88" s="160"/>
      <c r="J88" s="99"/>
      <c r="K88" s="133" t="str">
        <f t="array" ref="K88">IFERROR(INDEX($D$5:$D$417,MATCH(0,COUNTIF($K$4:$K87,$D$5:$D$417),0)),"")</f>
        <v>Ga Lúp</v>
      </c>
      <c r="L88" s="108" t="str">
        <f t="shared" si="19"/>
        <v>Công ty TNHH Ga Lúp</v>
      </c>
      <c r="M88" s="134">
        <f t="shared" si="20"/>
        <v>0</v>
      </c>
      <c r="N88" s="99"/>
      <c r="O88" s="134">
        <f t="shared" si="21"/>
        <v>0</v>
      </c>
      <c r="P88" s="99"/>
      <c r="Q88" s="134">
        <f t="shared" si="22"/>
        <v>0</v>
      </c>
      <c r="R88" s="99"/>
      <c r="S88" s="134">
        <f t="shared" si="23"/>
        <v>0</v>
      </c>
      <c r="T88" s="99"/>
      <c r="U88" s="145">
        <f t="shared" si="24"/>
        <v>0</v>
      </c>
      <c r="V88" s="99"/>
      <c r="W88" s="99"/>
      <c r="X88" s="141"/>
      <c r="Y88" s="100"/>
      <c r="Z88" s="100"/>
      <c r="AA88" s="100"/>
      <c r="AB88" s="100"/>
      <c r="AC88" s="146"/>
    </row>
    <row r="89" spans="2:29" ht="18" customHeight="1">
      <c r="B89" s="450">
        <v>44480</v>
      </c>
      <c r="C89" s="99"/>
      <c r="D89" s="576" t="s">
        <v>1044</v>
      </c>
      <c r="E89" s="108" t="str">
        <f t="shared" si="16"/>
        <v>Công ty Cổ Phần Khánh Thành Công</v>
      </c>
      <c r="F89" s="108">
        <f t="shared" si="17"/>
        <v>0</v>
      </c>
      <c r="G89" s="109">
        <f t="shared" si="15"/>
        <v>45</v>
      </c>
      <c r="H89" s="149" t="s">
        <v>1873</v>
      </c>
      <c r="I89" s="160">
        <v>35930000</v>
      </c>
      <c r="J89" s="99"/>
      <c r="K89" s="133" t="str">
        <f t="array" ref="K89">IFERROR(INDEX($D$5:$D$417,MATCH(0,COUNTIF($K$4:$K88,$D$5:$D$417),0)),"")</f>
        <v>Kim Cao Cương</v>
      </c>
      <c r="L89" s="108" t="str">
        <f t="shared" si="19"/>
        <v>Công ty CP Vật Liệu &amp; Keo Kim Cao Cương</v>
      </c>
      <c r="M89" s="134">
        <f t="shared" si="20"/>
        <v>0</v>
      </c>
      <c r="N89" s="99"/>
      <c r="O89" s="134">
        <f t="shared" si="21"/>
        <v>14266681</v>
      </c>
      <c r="P89" s="99"/>
      <c r="Q89" s="134">
        <f t="shared" si="22"/>
        <v>0</v>
      </c>
      <c r="R89" s="99"/>
      <c r="S89" s="134">
        <f t="shared" si="23"/>
        <v>535800273</v>
      </c>
      <c r="T89" s="99"/>
      <c r="U89" s="145">
        <f t="shared" si="24"/>
        <v>550066954</v>
      </c>
      <c r="V89" s="99"/>
      <c r="W89" s="99"/>
      <c r="X89" s="141"/>
      <c r="Y89" s="100"/>
      <c r="Z89" s="100"/>
      <c r="AA89" s="100"/>
      <c r="AB89" s="100"/>
      <c r="AC89" s="146"/>
    </row>
    <row r="90" spans="2:29" ht="18" customHeight="1">
      <c r="B90" s="450">
        <v>44058</v>
      </c>
      <c r="C90" s="99"/>
      <c r="D90" s="576" t="s">
        <v>1037</v>
      </c>
      <c r="E90" s="108" t="str">
        <f t="shared" si="16"/>
        <v>Công ty TNHH Cơ Khí Mian Lan</v>
      </c>
      <c r="F90" s="108">
        <f t="shared" si="17"/>
        <v>15</v>
      </c>
      <c r="G90" s="109">
        <f t="shared" si="15"/>
        <v>452</v>
      </c>
      <c r="H90" s="125">
        <v>7002</v>
      </c>
      <c r="I90" s="138">
        <f>1648640898-1049135117</f>
        <v>599505781</v>
      </c>
      <c r="J90" s="99"/>
      <c r="K90" s="133" t="str">
        <f t="array" ref="K90">IFERROR(INDEX($D$5:$D$417,MATCH(0,COUNTIF($K$4:$K89,$D$5:$D$417),0)),"")</f>
        <v>Lê Nguyên</v>
      </c>
      <c r="L90" s="108" t="str">
        <f t="shared" si="19"/>
        <v xml:space="preserve">Công ty TNHH SX TM Băng Keo Lê Nguyên </v>
      </c>
      <c r="M90" s="134">
        <f t="shared" si="20"/>
        <v>0</v>
      </c>
      <c r="N90" s="99"/>
      <c r="O90" s="134">
        <f t="shared" si="21"/>
        <v>0</v>
      </c>
      <c r="P90" s="99"/>
      <c r="Q90" s="134">
        <f t="shared" si="22"/>
        <v>0</v>
      </c>
      <c r="R90" s="99"/>
      <c r="S90" s="134">
        <f t="shared" si="23"/>
        <v>14256000</v>
      </c>
      <c r="T90" s="99"/>
      <c r="U90" s="145">
        <f t="shared" si="24"/>
        <v>14256000</v>
      </c>
      <c r="V90" s="99"/>
      <c r="W90" s="99"/>
      <c r="X90" s="141"/>
      <c r="Y90" s="100"/>
      <c r="Z90" s="100"/>
      <c r="AA90" s="100"/>
      <c r="AB90" s="100"/>
      <c r="AC90" s="146"/>
    </row>
    <row r="91" spans="2:29" ht="18" customHeight="1">
      <c r="B91" s="450">
        <v>44063</v>
      </c>
      <c r="C91" s="99"/>
      <c r="D91" s="576" t="s">
        <v>1037</v>
      </c>
      <c r="E91" s="108" t="str">
        <f t="shared" si="16"/>
        <v>Công ty TNHH Cơ Khí Mian Lan</v>
      </c>
      <c r="F91" s="108">
        <f t="shared" si="17"/>
        <v>15</v>
      </c>
      <c r="G91" s="109">
        <f t="shared" si="15"/>
        <v>447</v>
      </c>
      <c r="H91" s="125">
        <v>7026</v>
      </c>
      <c r="I91" s="138">
        <f>71525374-45516147</f>
        <v>26009227</v>
      </c>
      <c r="J91" s="99"/>
      <c r="K91" s="133" t="str">
        <f t="array" ref="K91">IFERROR(INDEX($D$5:$D$417,MATCH(0,COUNTIF($K$4:$K90,$D$5:$D$417),0)),"")</f>
        <v>Draho</v>
      </c>
      <c r="L91" s="108" t="str">
        <f t="shared" si="19"/>
        <v>Công ty TNHH Draho Việt Nam</v>
      </c>
      <c r="M91" s="134">
        <f t="shared" si="20"/>
        <v>0</v>
      </c>
      <c r="N91" s="99"/>
      <c r="O91" s="134">
        <f t="shared" si="21"/>
        <v>0</v>
      </c>
      <c r="P91" s="99"/>
      <c r="Q91" s="134">
        <f t="shared" si="22"/>
        <v>0</v>
      </c>
      <c r="R91" s="99"/>
      <c r="S91" s="134">
        <f t="shared" si="23"/>
        <v>890833946</v>
      </c>
      <c r="T91" s="99"/>
      <c r="U91" s="145">
        <f t="shared" si="24"/>
        <v>890833946</v>
      </c>
      <c r="V91" s="99"/>
      <c r="W91" s="99"/>
      <c r="X91" s="141"/>
      <c r="Y91" s="100"/>
      <c r="Z91" s="100"/>
      <c r="AA91" s="100"/>
      <c r="AB91" s="100"/>
      <c r="AC91" s="146"/>
    </row>
    <row r="92" spans="2:29" ht="18" customHeight="1">
      <c r="B92" s="450">
        <v>44063</v>
      </c>
      <c r="C92" s="99"/>
      <c r="D92" s="576" t="s">
        <v>1037</v>
      </c>
      <c r="E92" s="108" t="str">
        <f t="shared" si="16"/>
        <v>Công ty TNHH Cơ Khí Mian Lan</v>
      </c>
      <c r="F92" s="108">
        <f t="shared" si="17"/>
        <v>15</v>
      </c>
      <c r="G92" s="109">
        <f t="shared" si="15"/>
        <v>447</v>
      </c>
      <c r="H92" s="125">
        <v>7025</v>
      </c>
      <c r="I92" s="138">
        <f>734078336-467140759</f>
        <v>266937577</v>
      </c>
      <c r="J92" s="99"/>
      <c r="K92" s="133" t="str">
        <f t="array" ref="K92">IFERROR(INDEX($D$5:$D$417,MATCH(0,COUNTIF($K$4:$K91,$D$5:$D$417),0)),"")</f>
        <v>Minh Tân</v>
      </c>
      <c r="L92" s="108" t="str">
        <f t="shared" si="19"/>
        <v>Công ty TNHH TM Công Nghiệp Minh Tân</v>
      </c>
      <c r="M92" s="134">
        <f t="shared" si="20"/>
        <v>0</v>
      </c>
      <c r="N92" s="99"/>
      <c r="O92" s="134">
        <f t="shared" si="21"/>
        <v>0</v>
      </c>
      <c r="P92" s="99"/>
      <c r="Q92" s="134">
        <f t="shared" si="22"/>
        <v>0</v>
      </c>
      <c r="R92" s="99"/>
      <c r="S92" s="134">
        <f t="shared" si="23"/>
        <v>0</v>
      </c>
      <c r="T92" s="99"/>
      <c r="U92" s="145">
        <f t="shared" si="24"/>
        <v>0</v>
      </c>
      <c r="V92" s="99"/>
      <c r="W92" s="99"/>
      <c r="X92" s="141"/>
      <c r="Y92" s="100"/>
      <c r="Z92" s="100"/>
      <c r="AA92" s="100"/>
      <c r="AB92" s="100"/>
      <c r="AC92" s="146"/>
    </row>
    <row r="93" spans="2:29" ht="18" customHeight="1">
      <c r="B93" s="450">
        <v>44095</v>
      </c>
      <c r="C93" s="99"/>
      <c r="D93" s="576" t="s">
        <v>1037</v>
      </c>
      <c r="E93" s="108" t="str">
        <f t="shared" si="16"/>
        <v>Công ty TNHH Cơ Khí Mian Lan</v>
      </c>
      <c r="F93" s="108">
        <f t="shared" si="17"/>
        <v>15</v>
      </c>
      <c r="G93" s="109">
        <f t="shared" si="15"/>
        <v>415</v>
      </c>
      <c r="H93" s="125">
        <v>7167</v>
      </c>
      <c r="I93" s="138">
        <f>667395128-424705991</f>
        <v>242689137</v>
      </c>
      <c r="J93" s="99"/>
      <c r="K93" s="133" t="str">
        <f t="array" ref="K93">IFERROR(INDEX($D$5:$D$417,MATCH(0,COUNTIF($K$4:$K92,$D$5:$D$417),0)),"")</f>
        <v>Mút Hưng Thịnh</v>
      </c>
      <c r="L93" s="108" t="str">
        <f t="shared" si="19"/>
        <v>Công ty TNHH mút Hưng Thịnh</v>
      </c>
      <c r="M93" s="134">
        <f t="shared" si="20"/>
        <v>0</v>
      </c>
      <c r="N93" s="99"/>
      <c r="O93" s="134">
        <f t="shared" si="21"/>
        <v>0</v>
      </c>
      <c r="P93" s="99"/>
      <c r="Q93" s="134">
        <f t="shared" si="22"/>
        <v>0</v>
      </c>
      <c r="R93" s="99"/>
      <c r="S93" s="134">
        <f t="shared" si="23"/>
        <v>0</v>
      </c>
      <c r="T93" s="99"/>
      <c r="U93" s="145">
        <f t="shared" si="24"/>
        <v>0</v>
      </c>
      <c r="V93" s="99"/>
      <c r="W93" s="99"/>
      <c r="X93" s="141"/>
      <c r="Y93" s="100"/>
      <c r="Z93" s="100"/>
      <c r="AA93" s="100"/>
      <c r="AB93" s="100"/>
      <c r="AC93" s="146"/>
    </row>
    <row r="94" spans="2:29" ht="18" customHeight="1">
      <c r="B94" s="450">
        <v>44095</v>
      </c>
      <c r="C94" s="99"/>
      <c r="D94" s="576" t="s">
        <v>1037</v>
      </c>
      <c r="E94" s="108" t="str">
        <f t="shared" si="16"/>
        <v>Công ty TNHH Cơ Khí Mian Lan</v>
      </c>
      <c r="F94" s="108">
        <f t="shared" si="17"/>
        <v>15</v>
      </c>
      <c r="G94" s="109">
        <f t="shared" si="15"/>
        <v>415</v>
      </c>
      <c r="H94" s="125">
        <v>7166</v>
      </c>
      <c r="I94" s="138">
        <f>256943487-163509492</f>
        <v>93433995</v>
      </c>
      <c r="J94" s="99"/>
      <c r="K94" s="133" t="str">
        <f t="array" ref="K94">IFERROR(INDEX($D$5:$D$417,MATCH(0,COUNTIF($K$4:$K93,$D$5:$D$417),0)),"")</f>
        <v xml:space="preserve">Thiên Phú </v>
      </c>
      <c r="L94" s="108" t="str">
        <f t="shared" si="19"/>
        <v>Công ty TNHH Thiên Phú</v>
      </c>
      <c r="M94" s="134">
        <f t="shared" si="20"/>
        <v>0</v>
      </c>
      <c r="N94" s="99"/>
      <c r="O94" s="134">
        <f t="shared" si="21"/>
        <v>45460714</v>
      </c>
      <c r="P94" s="99"/>
      <c r="Q94" s="134">
        <f t="shared" si="22"/>
        <v>0</v>
      </c>
      <c r="R94" s="99"/>
      <c r="S94" s="134">
        <f t="shared" si="23"/>
        <v>3802525031</v>
      </c>
      <c r="T94" s="99"/>
      <c r="U94" s="145">
        <f t="shared" si="24"/>
        <v>3847985745</v>
      </c>
      <c r="V94" s="99"/>
      <c r="W94" s="99"/>
      <c r="X94" s="141"/>
      <c r="Y94" s="100"/>
      <c r="Z94" s="100"/>
      <c r="AA94" s="100"/>
      <c r="AB94" s="100"/>
      <c r="AC94" s="146"/>
    </row>
    <row r="95" spans="2:29" ht="18" customHeight="1">
      <c r="B95" s="450">
        <v>44095</v>
      </c>
      <c r="C95" s="99"/>
      <c r="D95" s="576" t="s">
        <v>1037</v>
      </c>
      <c r="E95" s="108" t="str">
        <f t="shared" si="16"/>
        <v>Công ty TNHH Cơ Khí Mian Lan</v>
      </c>
      <c r="F95" s="108">
        <f t="shared" si="17"/>
        <v>15</v>
      </c>
      <c r="G95" s="109">
        <f t="shared" si="15"/>
        <v>415</v>
      </c>
      <c r="H95" s="125">
        <v>7094</v>
      </c>
      <c r="I95" s="138">
        <f>100177277-63749176</f>
        <v>36428101</v>
      </c>
      <c r="J95" s="99"/>
      <c r="K95" s="133" t="str">
        <f t="array" ref="K95">IFERROR(INDEX($D$5:$D$417,MATCH(0,COUNTIF($K$4:$K94,$D$5:$D$417),0)),"")</f>
        <v>Trí Việt</v>
      </c>
      <c r="L95" s="108" t="str">
        <f t="shared" si="19"/>
        <v>Công ty TNHH Trí Việt</v>
      </c>
      <c r="M95" s="134">
        <f t="shared" si="20"/>
        <v>0</v>
      </c>
      <c r="N95" s="99"/>
      <c r="O95" s="134">
        <f t="shared" si="21"/>
        <v>0</v>
      </c>
      <c r="P95" s="99"/>
      <c r="Q95" s="134">
        <f t="shared" si="22"/>
        <v>0</v>
      </c>
      <c r="R95" s="99"/>
      <c r="S95" s="134">
        <f t="shared" si="23"/>
        <v>0</v>
      </c>
      <c r="T95" s="99"/>
      <c r="U95" s="145">
        <f t="shared" si="24"/>
        <v>0</v>
      </c>
      <c r="V95" s="99"/>
      <c r="W95" s="99"/>
      <c r="X95" s="141"/>
      <c r="Y95" s="100"/>
      <c r="Z95" s="100"/>
      <c r="AA95" s="100"/>
      <c r="AB95" s="100"/>
      <c r="AC95" s="146"/>
    </row>
    <row r="96" spans="2:29" ht="18" customHeight="1">
      <c r="B96" s="450">
        <v>44095</v>
      </c>
      <c r="C96" s="99"/>
      <c r="D96" s="576" t="s">
        <v>1037</v>
      </c>
      <c r="E96" s="108" t="str">
        <f t="shared" si="16"/>
        <v>Công ty TNHH Cơ Khí Mian Lan</v>
      </c>
      <c r="F96" s="108">
        <f t="shared" si="17"/>
        <v>15</v>
      </c>
      <c r="G96" s="109">
        <f t="shared" si="15"/>
        <v>415</v>
      </c>
      <c r="H96" s="125">
        <v>7092</v>
      </c>
      <c r="I96" s="138">
        <f>231480049-147305486</f>
        <v>84174563</v>
      </c>
      <c r="J96" s="99"/>
      <c r="K96" s="133" t="str">
        <f t="array" ref="K96">IFERROR(INDEX($D$5:$D$417,MATCH(0,COUNTIF($K$4:$K95,$D$5:$D$417),0)),"")</f>
        <v>Bảo An</v>
      </c>
      <c r="L96" s="108" t="str">
        <f t="shared" si="19"/>
        <v>Công ty TNHH SX TM DV QT Bảo An</v>
      </c>
      <c r="M96" s="134">
        <f t="shared" si="20"/>
        <v>0</v>
      </c>
      <c r="N96" s="99"/>
      <c r="O96" s="134">
        <f t="shared" si="21"/>
        <v>0</v>
      </c>
      <c r="P96" s="99"/>
      <c r="Q96" s="134">
        <f t="shared" si="22"/>
        <v>0</v>
      </c>
      <c r="R96" s="99"/>
      <c r="S96" s="134">
        <f t="shared" si="23"/>
        <v>83116000</v>
      </c>
      <c r="T96" s="99"/>
      <c r="U96" s="145">
        <f t="shared" si="24"/>
        <v>83116000</v>
      </c>
      <c r="V96" s="99"/>
      <c r="W96" s="99"/>
      <c r="X96" s="141"/>
      <c r="Y96" s="100"/>
      <c r="Z96" s="100"/>
      <c r="AA96" s="100"/>
      <c r="AB96" s="100"/>
      <c r="AC96" s="146"/>
    </row>
    <row r="97" spans="2:29" ht="18" customHeight="1">
      <c r="B97" s="450">
        <v>44095</v>
      </c>
      <c r="C97" s="99"/>
      <c r="D97" s="576" t="s">
        <v>1037</v>
      </c>
      <c r="E97" s="108" t="str">
        <f t="shared" si="16"/>
        <v>Công ty TNHH Cơ Khí Mian Lan</v>
      </c>
      <c r="F97" s="108">
        <f t="shared" si="17"/>
        <v>15</v>
      </c>
      <c r="G97" s="109">
        <f t="shared" si="15"/>
        <v>415</v>
      </c>
      <c r="H97" s="125">
        <v>7093</v>
      </c>
      <c r="I97" s="138">
        <f>537117502-341802047</f>
        <v>195315455</v>
      </c>
      <c r="J97" s="99"/>
      <c r="K97" s="133" t="str">
        <f t="array" ref="K97">IFERROR(INDEX($D$5:$D$417,MATCH(0,COUNTIF($K$4:$K96,$D$5:$D$417),0)),"")</f>
        <v>Tân Hiệp Lợi</v>
      </c>
      <c r="L97" s="108" t="str">
        <f t="shared" si="19"/>
        <v>Công ty TNHH Phụ Kiện Cửa Tân Hiệp Lợi</v>
      </c>
      <c r="M97" s="134">
        <f t="shared" si="20"/>
        <v>0</v>
      </c>
      <c r="N97" s="99"/>
      <c r="O97" s="134">
        <f t="shared" si="21"/>
        <v>0</v>
      </c>
      <c r="P97" s="99"/>
      <c r="Q97" s="134">
        <f t="shared" si="22"/>
        <v>0</v>
      </c>
      <c r="R97" s="99"/>
      <c r="S97" s="134">
        <f t="shared" si="23"/>
        <v>0</v>
      </c>
      <c r="T97" s="99"/>
      <c r="U97" s="145">
        <f t="shared" si="24"/>
        <v>0</v>
      </c>
      <c r="V97" s="99"/>
      <c r="W97" s="99"/>
      <c r="X97" s="141"/>
      <c r="Y97" s="100"/>
      <c r="Z97" s="100"/>
      <c r="AA97" s="100"/>
      <c r="AB97" s="100"/>
      <c r="AC97" s="146"/>
    </row>
    <row r="98" spans="2:29" ht="17.25" customHeight="1">
      <c r="B98" s="450">
        <v>44361</v>
      </c>
      <c r="C98" s="99"/>
      <c r="D98" s="576" t="s">
        <v>1037</v>
      </c>
      <c r="E98" s="108" t="str">
        <f t="shared" si="16"/>
        <v>Công ty TNHH Cơ Khí Mian Lan</v>
      </c>
      <c r="F98" s="177">
        <f t="shared" si="17"/>
        <v>15</v>
      </c>
      <c r="G98" s="109">
        <f t="shared" ref="G98:G133" si="25">IFERROR($L$2-B98-F98,"")</f>
        <v>149</v>
      </c>
      <c r="H98" s="125">
        <v>8285</v>
      </c>
      <c r="I98" s="138">
        <v>504960224</v>
      </c>
      <c r="J98" s="99"/>
      <c r="K98" s="133" t="str">
        <f t="array" ref="K98">IFERROR(INDEX($D$5:$D$417,MATCH(0,COUNTIF($K$4:$K97,$D$5:$D$417),0)),"")</f>
        <v>Nhật Trường Vinh</v>
      </c>
      <c r="L98" s="108" t="str">
        <f t="shared" si="19"/>
        <v>Công ty TNHH Nhật Trường Vinh</v>
      </c>
      <c r="M98" s="134">
        <f t="shared" si="20"/>
        <v>0</v>
      </c>
      <c r="N98" s="99"/>
      <c r="O98" s="134">
        <f t="shared" si="21"/>
        <v>0</v>
      </c>
      <c r="P98" s="99"/>
      <c r="Q98" s="134">
        <f t="shared" si="22"/>
        <v>736784380</v>
      </c>
      <c r="R98" s="99"/>
      <c r="S98" s="134">
        <f t="shared" si="23"/>
        <v>0</v>
      </c>
      <c r="T98" s="99"/>
      <c r="U98" s="145">
        <f t="shared" si="24"/>
        <v>736784380</v>
      </c>
      <c r="V98" s="99"/>
      <c r="W98" s="99"/>
      <c r="X98" s="141"/>
      <c r="Y98" s="100"/>
      <c r="Z98" s="100"/>
      <c r="AA98" s="100"/>
      <c r="AB98" s="100"/>
      <c r="AC98" s="146"/>
    </row>
    <row r="99" spans="2:29" ht="17.25" customHeight="1">
      <c r="B99" s="450">
        <v>44361</v>
      </c>
      <c r="C99" s="99"/>
      <c r="D99" s="576" t="s">
        <v>1037</v>
      </c>
      <c r="E99" s="108" t="str">
        <f t="shared" si="16"/>
        <v>Công ty TNHH Cơ Khí Mian Lan</v>
      </c>
      <c r="F99" s="108">
        <f t="shared" si="17"/>
        <v>15</v>
      </c>
      <c r="G99" s="109">
        <f t="shared" si="25"/>
        <v>149</v>
      </c>
      <c r="H99" s="149">
        <v>8284</v>
      </c>
      <c r="I99" s="160">
        <v>381650966</v>
      </c>
      <c r="J99" s="99"/>
      <c r="K99" s="133" t="str">
        <f t="array" ref="K99">IFERROR(INDEX($D$5:$D$417,MATCH(0,COUNTIF($K$4:$K98,$D$5:$D$417),0)),"")</f>
        <v>Mai Linh</v>
      </c>
      <c r="L99" s="108" t="str">
        <f t="shared" si="19"/>
        <v>Công ty Cổ Phần Tập Đoàn Mai Linh</v>
      </c>
      <c r="M99" s="134">
        <f t="shared" si="20"/>
        <v>0</v>
      </c>
      <c r="N99" s="99"/>
      <c r="O99" s="134">
        <f t="shared" si="21"/>
        <v>0</v>
      </c>
      <c r="P99" s="99"/>
      <c r="Q99" s="134">
        <f t="shared" si="22"/>
        <v>0</v>
      </c>
      <c r="R99" s="99"/>
      <c r="S99" s="134">
        <f t="shared" si="23"/>
        <v>0</v>
      </c>
      <c r="T99" s="99"/>
      <c r="U99" s="145">
        <f t="shared" si="24"/>
        <v>0</v>
      </c>
      <c r="V99" s="99"/>
      <c r="W99" s="99"/>
      <c r="X99" s="141"/>
      <c r="Y99" s="100"/>
      <c r="Z99" s="100"/>
      <c r="AA99" s="100"/>
      <c r="AB99" s="100"/>
      <c r="AC99" s="146"/>
    </row>
    <row r="100" spans="2:29" ht="17.25" customHeight="1">
      <c r="B100" s="450">
        <v>44372</v>
      </c>
      <c r="C100" s="99"/>
      <c r="D100" s="576" t="s">
        <v>1037</v>
      </c>
      <c r="E100" s="108" t="str">
        <f t="shared" si="16"/>
        <v>Công ty TNHH Cơ Khí Mian Lan</v>
      </c>
      <c r="F100" s="108">
        <f t="shared" si="17"/>
        <v>15</v>
      </c>
      <c r="G100" s="109">
        <f t="shared" si="25"/>
        <v>138</v>
      </c>
      <c r="H100" s="149">
        <v>8311</v>
      </c>
      <c r="I100" s="160">
        <v>158704088</v>
      </c>
      <c r="J100" s="99"/>
      <c r="K100" s="133" t="str">
        <f t="array" ref="K100">IFERROR(INDEX($D$5:$D$417,MATCH(0,COUNTIF($K$4:$K99,$D$5:$D$417),0)),"")</f>
        <v>Nhiên Trí</v>
      </c>
      <c r="L100" s="108" t="str">
        <f t="shared" si="19"/>
        <v>Công ty TNHH Nhiên Trí</v>
      </c>
      <c r="M100" s="134">
        <f t="shared" si="20"/>
        <v>0</v>
      </c>
      <c r="N100" s="99"/>
      <c r="O100" s="134">
        <f t="shared" si="21"/>
        <v>0</v>
      </c>
      <c r="P100" s="99"/>
      <c r="Q100" s="134">
        <f t="shared" si="22"/>
        <v>15425520</v>
      </c>
      <c r="R100" s="99"/>
      <c r="S100" s="134">
        <f t="shared" si="23"/>
        <v>86898900</v>
      </c>
      <c r="T100" s="99"/>
      <c r="U100" s="145">
        <f t="shared" si="24"/>
        <v>102324420</v>
      </c>
      <c r="V100" s="99"/>
      <c r="W100" s="99"/>
      <c r="X100" s="141"/>
      <c r="Y100" s="100"/>
      <c r="Z100" s="100"/>
      <c r="AA100" s="100"/>
      <c r="AB100" s="100"/>
      <c r="AC100" s="146"/>
    </row>
    <row r="101" spans="2:29" ht="17.25" customHeight="1">
      <c r="B101" s="450">
        <v>44372</v>
      </c>
      <c r="C101" s="99"/>
      <c r="D101" s="576" t="s">
        <v>1037</v>
      </c>
      <c r="E101" s="108" t="str">
        <f t="shared" si="16"/>
        <v>Công ty TNHH Cơ Khí Mian Lan</v>
      </c>
      <c r="F101" s="108">
        <f t="shared" si="17"/>
        <v>15</v>
      </c>
      <c r="G101" s="109">
        <f t="shared" si="25"/>
        <v>138</v>
      </c>
      <c r="H101" s="149">
        <v>8312</v>
      </c>
      <c r="I101" s="160">
        <v>723375209</v>
      </c>
      <c r="J101" s="99"/>
      <c r="K101" s="133" t="str">
        <f t="array" ref="K101">IFERROR(INDEX($D$5:$D$417,MATCH(0,COUNTIF($K$4:$K100,$D$5:$D$417),0)),"")</f>
        <v>Mai Nguyên Phát</v>
      </c>
      <c r="L101" s="108" t="str">
        <f t="shared" si="19"/>
        <v>Công ty TNHH TM DV Xây Dựng Mai Nguyên Phát</v>
      </c>
      <c r="M101" s="134">
        <f t="shared" si="20"/>
        <v>0</v>
      </c>
      <c r="N101" s="99"/>
      <c r="O101" s="134">
        <f t="shared" si="21"/>
        <v>0</v>
      </c>
      <c r="P101" s="99"/>
      <c r="Q101" s="134">
        <f t="shared" si="22"/>
        <v>0</v>
      </c>
      <c r="R101" s="99"/>
      <c r="S101" s="134">
        <f t="shared" si="23"/>
        <v>0</v>
      </c>
      <c r="T101" s="99"/>
      <c r="U101" s="145">
        <f t="shared" si="24"/>
        <v>0</v>
      </c>
      <c r="V101" s="99"/>
      <c r="W101" s="99"/>
      <c r="X101" s="141"/>
      <c r="Y101" s="100"/>
      <c r="Z101" s="100"/>
      <c r="AA101" s="100"/>
      <c r="AB101" s="100"/>
      <c r="AC101" s="146"/>
    </row>
    <row r="102" spans="2:29" ht="17.25" customHeight="1">
      <c r="B102" s="450">
        <v>44370</v>
      </c>
      <c r="C102" s="99"/>
      <c r="D102" s="576" t="s">
        <v>1231</v>
      </c>
      <c r="E102" s="108" t="str">
        <f t="shared" si="16"/>
        <v xml:space="preserve">Công ty CP Top American Việt Nam  </v>
      </c>
      <c r="F102" s="108">
        <f t="shared" si="17"/>
        <v>1</v>
      </c>
      <c r="G102" s="109">
        <f t="shared" si="25"/>
        <v>154</v>
      </c>
      <c r="H102" s="149">
        <v>2953</v>
      </c>
      <c r="I102" s="160">
        <f>2585349488-705095315</f>
        <v>1880254173</v>
      </c>
      <c r="J102" s="99"/>
      <c r="K102" s="133" t="str">
        <f t="array" ref="K102">IFERROR(INDEX($D$5:$D$417,MATCH(0,COUNTIF($K$4:$K101,$D$5:$D$417),0)),"")</f>
        <v>Olympia</v>
      </c>
      <c r="L102" s="108" t="str">
        <f t="shared" si="19"/>
        <v>Công ty TNHH Công Nghiệp Olympia Việt Nam</v>
      </c>
      <c r="M102" s="134">
        <f t="shared" si="20"/>
        <v>0</v>
      </c>
      <c r="N102" s="99"/>
      <c r="O102" s="134">
        <f t="shared" si="21"/>
        <v>0</v>
      </c>
      <c r="P102" s="99"/>
      <c r="Q102" s="134">
        <f t="shared" si="22"/>
        <v>0</v>
      </c>
      <c r="R102" s="99"/>
      <c r="S102" s="134">
        <f t="shared" si="23"/>
        <v>0</v>
      </c>
      <c r="T102" s="99"/>
      <c r="U102" s="145">
        <f t="shared" si="24"/>
        <v>0</v>
      </c>
      <c r="V102" s="99"/>
      <c r="W102" s="99"/>
      <c r="X102" s="141"/>
      <c r="Y102" s="100"/>
      <c r="Z102" s="100"/>
      <c r="AA102" s="100"/>
      <c r="AB102" s="100"/>
      <c r="AC102" s="146"/>
    </row>
    <row r="103" spans="2:29" ht="17.25" customHeight="1">
      <c r="B103" s="450">
        <v>44252</v>
      </c>
      <c r="C103" s="99"/>
      <c r="D103" s="576" t="s">
        <v>1139</v>
      </c>
      <c r="E103" s="108" t="str">
        <f t="shared" si="16"/>
        <v>Công ty TNHH Ga Lúp</v>
      </c>
      <c r="F103" s="108">
        <f t="shared" si="17"/>
        <v>15</v>
      </c>
      <c r="G103" s="109">
        <f t="shared" si="25"/>
        <v>258</v>
      </c>
      <c r="H103" s="149"/>
      <c r="I103" s="160"/>
      <c r="J103" s="99"/>
      <c r="K103" s="133" t="str">
        <f t="array" ref="K103">IFERROR(INDEX($D$5:$D$417,MATCH(0,COUNTIF($K$4:$K102,$D$5:$D$417),0)),"")</f>
        <v>Nobel</v>
      </c>
      <c r="L103" s="108" t="str">
        <f t="shared" si="19"/>
        <v>Công ty TNHH Sơn Bột Tĩnh Điện Akzo Nobel ( Việt Nam)</v>
      </c>
      <c r="M103" s="134">
        <f t="shared" si="20"/>
        <v>0</v>
      </c>
      <c r="N103" s="99"/>
      <c r="O103" s="134">
        <f t="shared" si="21"/>
        <v>0</v>
      </c>
      <c r="P103" s="99"/>
      <c r="Q103" s="134">
        <f t="shared" si="22"/>
        <v>0</v>
      </c>
      <c r="R103" s="99"/>
      <c r="S103" s="134">
        <f t="shared" si="23"/>
        <v>0</v>
      </c>
      <c r="T103" s="99"/>
      <c r="U103" s="145">
        <f t="shared" si="24"/>
        <v>0</v>
      </c>
      <c r="V103" s="99"/>
      <c r="W103" s="99"/>
      <c r="X103" s="141"/>
      <c r="Y103" s="100"/>
      <c r="Z103" s="100"/>
      <c r="AA103" s="100"/>
      <c r="AB103" s="100"/>
      <c r="AC103" s="146"/>
    </row>
    <row r="104" spans="2:29" ht="17.25" customHeight="1">
      <c r="B104" s="450">
        <v>44252</v>
      </c>
      <c r="C104" s="99"/>
      <c r="D104" s="576" t="s">
        <v>1139</v>
      </c>
      <c r="E104" s="108" t="str">
        <f t="shared" si="16"/>
        <v>Công ty TNHH Ga Lúp</v>
      </c>
      <c r="F104" s="108">
        <f t="shared" si="17"/>
        <v>15</v>
      </c>
      <c r="G104" s="109">
        <f t="shared" si="25"/>
        <v>258</v>
      </c>
      <c r="H104" s="149"/>
      <c r="I104" s="160"/>
      <c r="J104" s="99"/>
      <c r="K104" s="133" t="str">
        <f t="array" ref="K104">IFERROR(INDEX($D$5:$D$417,MATCH(0,COUNTIF($K$4:$K103,$D$5:$D$417),0)),"")</f>
        <v>An Vinh</v>
      </c>
      <c r="L104" s="108" t="str">
        <f t="shared" si="19"/>
        <v>Công ty TNHH TM DV Và Công Nghệ An Vinh</v>
      </c>
      <c r="M104" s="134">
        <f t="shared" si="20"/>
        <v>0</v>
      </c>
      <c r="N104" s="99"/>
      <c r="O104" s="134">
        <f t="shared" si="21"/>
        <v>0</v>
      </c>
      <c r="P104" s="99"/>
      <c r="Q104" s="134">
        <f t="shared" si="22"/>
        <v>0</v>
      </c>
      <c r="R104" s="99"/>
      <c r="S104" s="134">
        <f t="shared" si="23"/>
        <v>0</v>
      </c>
      <c r="T104" s="99"/>
      <c r="U104" s="145">
        <f t="shared" si="24"/>
        <v>0</v>
      </c>
      <c r="V104" s="99"/>
      <c r="W104" s="99"/>
      <c r="X104" s="141"/>
      <c r="Y104" s="100"/>
      <c r="Z104" s="100"/>
      <c r="AA104" s="100"/>
      <c r="AB104" s="100"/>
      <c r="AC104" s="146"/>
    </row>
    <row r="105" spans="2:29" ht="17.25" customHeight="1">
      <c r="B105" s="450">
        <v>44341</v>
      </c>
      <c r="C105" s="99"/>
      <c r="D105" s="576" t="s">
        <v>1084</v>
      </c>
      <c r="E105" s="108" t="str">
        <f t="shared" si="16"/>
        <v>Công ty CP Vật Liệu &amp; Keo Kim Cao Cương</v>
      </c>
      <c r="F105" s="108">
        <f t="shared" si="17"/>
        <v>29</v>
      </c>
      <c r="G105" s="109">
        <f t="shared" si="25"/>
        <v>155</v>
      </c>
      <c r="H105" s="149">
        <v>1729</v>
      </c>
      <c r="I105" s="160">
        <v>181448496</v>
      </c>
      <c r="J105" s="99"/>
      <c r="K105" s="133" t="str">
        <f t="array" ref="K105">IFERROR(INDEX($D$5:$D$417,MATCH(0,COUNTIF($K$4:$K104,$D$5:$D$417),0)),"")</f>
        <v>Silicone</v>
      </c>
      <c r="L105" s="108" t="str">
        <f t="shared" si="19"/>
        <v>Công ty Cổ phần Apollo Silicone</v>
      </c>
      <c r="M105" s="134">
        <f t="shared" si="20"/>
        <v>0</v>
      </c>
      <c r="N105" s="99"/>
      <c r="O105" s="134">
        <f t="shared" si="21"/>
        <v>0</v>
      </c>
      <c r="P105" s="99"/>
      <c r="Q105" s="134">
        <f t="shared" si="22"/>
        <v>0</v>
      </c>
      <c r="R105" s="99"/>
      <c r="S105" s="134">
        <f t="shared" si="23"/>
        <v>0</v>
      </c>
      <c r="T105" s="99"/>
      <c r="U105" s="145">
        <f t="shared" si="24"/>
        <v>0</v>
      </c>
      <c r="V105" s="99"/>
      <c r="W105" s="99"/>
      <c r="X105" s="141"/>
      <c r="Y105" s="100"/>
      <c r="Z105" s="100"/>
      <c r="AA105" s="100"/>
      <c r="AB105" s="100"/>
      <c r="AC105" s="146"/>
    </row>
    <row r="106" spans="2:29" ht="17.25" customHeight="1">
      <c r="B106" s="450">
        <v>44442</v>
      </c>
      <c r="C106" s="99"/>
      <c r="D106" s="576" t="s">
        <v>1046</v>
      </c>
      <c r="E106" s="108" t="str">
        <f t="shared" si="16"/>
        <v xml:space="preserve">Công ty TNHH SX TM Băng Keo Lê Nguyên </v>
      </c>
      <c r="F106" s="108">
        <f t="shared" si="17"/>
        <v>-15</v>
      </c>
      <c r="G106" s="109">
        <f t="shared" si="25"/>
        <v>98</v>
      </c>
      <c r="H106" s="149">
        <v>147</v>
      </c>
      <c r="I106" s="160">
        <v>4752000</v>
      </c>
      <c r="J106" s="99"/>
      <c r="K106" s="133" t="str">
        <f t="array" ref="K106">IFERROR(INDEX($D$5:$D$417,MATCH(0,COUNTIF($K$4:$K105,$D$5:$D$417),0)),"")</f>
        <v>Thuận Phú</v>
      </c>
      <c r="L106" s="108" t="str">
        <f t="shared" si="19"/>
        <v>Công ty TNHH SX TM DV Đồng Thuận Phú</v>
      </c>
      <c r="M106" s="134">
        <f t="shared" si="20"/>
        <v>0</v>
      </c>
      <c r="N106" s="99"/>
      <c r="O106" s="134">
        <f t="shared" si="21"/>
        <v>0</v>
      </c>
      <c r="P106" s="99"/>
      <c r="Q106" s="134">
        <f t="shared" si="22"/>
        <v>0</v>
      </c>
      <c r="R106" s="99"/>
      <c r="S106" s="134">
        <f t="shared" si="23"/>
        <v>0</v>
      </c>
      <c r="T106" s="99"/>
      <c r="U106" s="145">
        <f t="shared" si="24"/>
        <v>0</v>
      </c>
      <c r="V106" s="99"/>
      <c r="W106" s="99"/>
      <c r="X106" s="141"/>
      <c r="Y106" s="100"/>
      <c r="Z106" s="100"/>
      <c r="AA106" s="100"/>
      <c r="AB106" s="100"/>
      <c r="AC106" s="146"/>
    </row>
    <row r="107" spans="2:29" ht="17.25" customHeight="1">
      <c r="B107" s="450">
        <v>44341</v>
      </c>
      <c r="C107" s="99"/>
      <c r="D107" s="576" t="s">
        <v>1087</v>
      </c>
      <c r="E107" s="108" t="str">
        <f t="shared" si="16"/>
        <v>Công ty TNHH Draho Việt Nam</v>
      </c>
      <c r="F107" s="108">
        <f t="shared" si="17"/>
        <v>22</v>
      </c>
      <c r="G107" s="109">
        <f t="shared" si="25"/>
        <v>162</v>
      </c>
      <c r="H107" s="149">
        <v>5615</v>
      </c>
      <c r="I107" s="160">
        <v>9214226</v>
      </c>
      <c r="J107" s="99"/>
      <c r="K107" s="133" t="str">
        <f t="array" ref="K107">IFERROR(INDEX($D$5:$D$417,MATCH(0,COUNTIF($K$4:$K106,$D$5:$D$417),0)),"")</f>
        <v>Thái Dương</v>
      </c>
      <c r="L107" s="108" t="str">
        <f t="shared" si="19"/>
        <v>Công ty TNHH Kim Khí Thái Dương</v>
      </c>
      <c r="M107" s="134">
        <f t="shared" si="20"/>
        <v>0</v>
      </c>
      <c r="N107" s="99"/>
      <c r="O107" s="134">
        <f t="shared" si="21"/>
        <v>0</v>
      </c>
      <c r="P107" s="99"/>
      <c r="Q107" s="134">
        <f t="shared" si="22"/>
        <v>0</v>
      </c>
      <c r="R107" s="99"/>
      <c r="S107" s="134">
        <f t="shared" si="23"/>
        <v>233054495</v>
      </c>
      <c r="T107" s="99"/>
      <c r="U107" s="145">
        <f t="shared" si="24"/>
        <v>233054495</v>
      </c>
      <c r="V107" s="99"/>
      <c r="W107" s="99"/>
      <c r="X107" s="141"/>
      <c r="Y107" s="100"/>
      <c r="Z107" s="100"/>
      <c r="AA107" s="100"/>
      <c r="AB107" s="100"/>
      <c r="AC107" s="146"/>
    </row>
    <row r="108" spans="2:29" ht="17.25" customHeight="1">
      <c r="B108" s="450">
        <v>44347</v>
      </c>
      <c r="C108" s="99"/>
      <c r="D108" s="576" t="s">
        <v>1087</v>
      </c>
      <c r="E108" s="108" t="str">
        <f t="shared" si="16"/>
        <v>Công ty TNHH Draho Việt Nam</v>
      </c>
      <c r="F108" s="108">
        <f t="shared" si="17"/>
        <v>22</v>
      </c>
      <c r="G108" s="109">
        <f t="shared" si="25"/>
        <v>156</v>
      </c>
      <c r="H108" s="149">
        <v>5650</v>
      </c>
      <c r="I108" s="160">
        <v>13475869</v>
      </c>
      <c r="J108" s="99"/>
      <c r="K108" s="133" t="str">
        <f t="array" ref="K108">IFERROR(INDEX($D$5:$D$417,MATCH(0,COUNTIF($K$4:$K107,$D$5:$D$417),0)),"")</f>
        <v>Đồng Tiến</v>
      </c>
      <c r="L108" s="108" t="str">
        <f t="shared" si="19"/>
        <v>Công Ty TNHH Trang Đồng Tiến</v>
      </c>
      <c r="M108" s="134">
        <f t="shared" si="20"/>
        <v>0</v>
      </c>
      <c r="N108" s="99"/>
      <c r="O108" s="134">
        <f t="shared" si="21"/>
        <v>0</v>
      </c>
      <c r="P108" s="99"/>
      <c r="Q108" s="134">
        <f t="shared" si="22"/>
        <v>0</v>
      </c>
      <c r="R108" s="99"/>
      <c r="S108" s="134">
        <f t="shared" si="23"/>
        <v>0</v>
      </c>
      <c r="T108" s="99"/>
      <c r="U108" s="145">
        <f t="shared" si="24"/>
        <v>0</v>
      </c>
      <c r="V108" s="99"/>
      <c r="W108" s="99"/>
      <c r="X108" s="141"/>
      <c r="Y108" s="100"/>
      <c r="Z108" s="100"/>
      <c r="AA108" s="100"/>
      <c r="AB108" s="100"/>
      <c r="AC108" s="146"/>
    </row>
    <row r="109" spans="2:29" ht="17.25" customHeight="1">
      <c r="B109" s="450">
        <v>44341</v>
      </c>
      <c r="C109" s="99"/>
      <c r="D109" s="576" t="s">
        <v>1067</v>
      </c>
      <c r="E109" s="108" t="str">
        <f t="shared" si="16"/>
        <v>Công ty TNHH TM Công Nghiệp Minh Tân</v>
      </c>
      <c r="F109" s="108">
        <f t="shared" si="17"/>
        <v>-6</v>
      </c>
      <c r="G109" s="109">
        <f t="shared" si="25"/>
        <v>190</v>
      </c>
      <c r="H109" s="149"/>
      <c r="I109" s="160"/>
      <c r="J109" s="99"/>
      <c r="K109" s="133" t="str">
        <f t="array" ref="K109">IFERROR(INDEX($D$5:$D$417,MATCH(0,COUNTIF($K$4:$K108,$D$5:$D$417),0)),"")</f>
        <v>Sa Ki</v>
      </c>
      <c r="L109" s="108" t="str">
        <f t="shared" si="19"/>
        <v>Công ty TNHH Sa Ki Bình Dương</v>
      </c>
      <c r="M109" s="134">
        <f t="shared" si="20"/>
        <v>0</v>
      </c>
      <c r="N109" s="99"/>
      <c r="O109" s="134">
        <f t="shared" si="21"/>
        <v>0</v>
      </c>
      <c r="P109" s="99"/>
      <c r="Q109" s="134">
        <f t="shared" si="22"/>
        <v>0</v>
      </c>
      <c r="R109" s="99"/>
      <c r="S109" s="134">
        <f t="shared" si="23"/>
        <v>164000000</v>
      </c>
      <c r="T109" s="99"/>
      <c r="U109" s="145">
        <f t="shared" si="24"/>
        <v>164000000</v>
      </c>
      <c r="V109" s="99"/>
      <c r="W109" s="99"/>
      <c r="X109" s="141"/>
      <c r="Y109" s="100"/>
      <c r="Z109" s="100"/>
      <c r="AA109" s="100"/>
      <c r="AB109" s="100"/>
      <c r="AC109" s="146"/>
    </row>
    <row r="110" spans="2:29" ht="17.25" customHeight="1">
      <c r="B110" s="450">
        <v>44310</v>
      </c>
      <c r="C110" s="99"/>
      <c r="D110" s="576" t="s">
        <v>1789</v>
      </c>
      <c r="E110" s="108" t="str">
        <f t="shared" si="16"/>
        <v>Công ty TNHH mút Hưng Thịnh</v>
      </c>
      <c r="F110" s="108">
        <f t="shared" si="17"/>
        <v>30</v>
      </c>
      <c r="G110" s="109">
        <f t="shared" si="25"/>
        <v>185</v>
      </c>
      <c r="H110" s="149"/>
      <c r="I110" s="160"/>
      <c r="J110" s="99"/>
      <c r="K110" s="133" t="str">
        <f t="array" ref="K110">IFERROR(INDEX($D$5:$D$417,MATCH(0,COUNTIF($K$4:$K109,$D$5:$D$417),0)),"")</f>
        <v>Austrong</v>
      </c>
      <c r="L110" s="108" t="str">
        <f t="shared" si="19"/>
        <v>Công ty TNHH Austrong Việt Nam</v>
      </c>
      <c r="M110" s="134">
        <f t="shared" si="20"/>
        <v>0</v>
      </c>
      <c r="N110" s="99"/>
      <c r="O110" s="134">
        <f t="shared" si="21"/>
        <v>0</v>
      </c>
      <c r="P110" s="99"/>
      <c r="Q110" s="134">
        <f t="shared" si="22"/>
        <v>0</v>
      </c>
      <c r="R110" s="99"/>
      <c r="S110" s="134">
        <f t="shared" si="23"/>
        <v>0</v>
      </c>
      <c r="T110" s="99"/>
      <c r="U110" s="145">
        <f t="shared" si="24"/>
        <v>0</v>
      </c>
      <c r="V110" s="99"/>
      <c r="W110" s="99"/>
      <c r="X110" s="141"/>
      <c r="Y110" s="100"/>
      <c r="Z110" s="100"/>
      <c r="AA110" s="100"/>
      <c r="AB110" s="100"/>
      <c r="AC110" s="146"/>
    </row>
    <row r="111" spans="2:29" ht="16.5" customHeight="1">
      <c r="B111" s="450">
        <v>44315</v>
      </c>
      <c r="C111" s="99"/>
      <c r="D111" s="576" t="s">
        <v>1070</v>
      </c>
      <c r="E111" s="108" t="str">
        <f t="shared" si="16"/>
        <v>Công ty TNHH MTV Sản xuất Thương mại và Dịch vụ Hợp kim Vina</v>
      </c>
      <c r="F111" s="108">
        <f t="shared" si="17"/>
        <v>-15</v>
      </c>
      <c r="G111" s="109">
        <f t="shared" si="25"/>
        <v>225</v>
      </c>
      <c r="H111" s="149"/>
      <c r="I111" s="160"/>
      <c r="J111" s="99"/>
      <c r="K111" s="133" t="str">
        <f t="array" ref="K111">IFERROR(INDEX($D$5:$D$417,MATCH(0,COUNTIF($K$4:$K110,$D$5:$D$417),0)),"")</f>
        <v>Tân Phong</v>
      </c>
      <c r="L111" s="108" t="str">
        <f t="shared" si="19"/>
        <v>Công ty Cổ Phần Thương Mại Cơ Khí Tân Phong</v>
      </c>
      <c r="M111" s="134">
        <f t="shared" si="20"/>
        <v>0</v>
      </c>
      <c r="N111" s="99"/>
      <c r="O111" s="134">
        <f t="shared" si="21"/>
        <v>0</v>
      </c>
      <c r="P111" s="99"/>
      <c r="Q111" s="134">
        <f t="shared" si="22"/>
        <v>12980002</v>
      </c>
      <c r="R111" s="99"/>
      <c r="S111" s="134">
        <f t="shared" si="23"/>
        <v>0</v>
      </c>
      <c r="T111" s="99"/>
      <c r="U111" s="145">
        <f t="shared" si="24"/>
        <v>12980002</v>
      </c>
      <c r="V111" s="99"/>
      <c r="W111" s="99"/>
      <c r="X111" s="141"/>
      <c r="Y111" s="100"/>
      <c r="Z111" s="100"/>
      <c r="AA111" s="100"/>
      <c r="AB111" s="100"/>
      <c r="AC111" s="146"/>
    </row>
    <row r="112" spans="2:29" ht="16.5" customHeight="1">
      <c r="B112" s="450">
        <v>44349</v>
      </c>
      <c r="C112" s="99"/>
      <c r="D112" s="576" t="s">
        <v>1088</v>
      </c>
      <c r="E112" s="108" t="str">
        <f t="shared" si="16"/>
        <v>Công ty TNHH Vạn Song Nguyên</v>
      </c>
      <c r="F112" s="108">
        <f t="shared" si="17"/>
        <v>-20</v>
      </c>
      <c r="G112" s="109">
        <f t="shared" si="25"/>
        <v>196</v>
      </c>
      <c r="H112" s="149"/>
      <c r="I112" s="160"/>
      <c r="J112" s="99"/>
      <c r="K112" s="133" t="str">
        <f t="array" ref="K112">IFERROR(INDEX($D$5:$D$417,MATCH(0,COUNTIF($K$4:$K111,$D$5:$D$417),0)),"")</f>
        <v>Phồn Thịnh</v>
      </c>
      <c r="L112" s="108" t="str">
        <f t="shared" si="19"/>
        <v>Công ty TNHH Kỹ Thuật Công Nghệ Phồn Thịnh</v>
      </c>
      <c r="M112" s="134">
        <f t="shared" si="20"/>
        <v>0</v>
      </c>
      <c r="N112" s="99"/>
      <c r="O112" s="134">
        <f t="shared" si="21"/>
        <v>0</v>
      </c>
      <c r="P112" s="99"/>
      <c r="Q112" s="134">
        <f t="shared" si="22"/>
        <v>0</v>
      </c>
      <c r="R112" s="99"/>
      <c r="S112" s="134">
        <f t="shared" si="23"/>
        <v>0</v>
      </c>
      <c r="T112" s="99"/>
      <c r="U112" s="145">
        <f t="shared" si="24"/>
        <v>0</v>
      </c>
      <c r="V112" s="99"/>
      <c r="W112" s="99"/>
      <c r="X112" s="141"/>
      <c r="Y112" s="100"/>
      <c r="Z112" s="100"/>
      <c r="AA112" s="100"/>
      <c r="AB112" s="100"/>
      <c r="AC112" s="146"/>
    </row>
    <row r="113" spans="2:29" ht="16.5" customHeight="1">
      <c r="B113" s="450">
        <v>44439</v>
      </c>
      <c r="C113" s="99"/>
      <c r="D113" s="576" t="s">
        <v>1059</v>
      </c>
      <c r="E113" s="108" t="str">
        <f t="shared" si="16"/>
        <v>Công ty TNHH TM DV Thủy Lam</v>
      </c>
      <c r="F113" s="108">
        <f t="shared" si="17"/>
        <v>-31</v>
      </c>
      <c r="G113" s="109">
        <f t="shared" si="25"/>
        <v>117</v>
      </c>
      <c r="H113" s="149"/>
      <c r="I113" s="160"/>
      <c r="J113" s="99"/>
      <c r="K113" s="133" t="str">
        <f t="array" ref="K113">IFERROR(INDEX($D$5:$D$417,MATCH(0,COUNTIF($K$4:$K112,$D$5:$D$417),0)),"")</f>
        <v>Xuyên Hà Việt</v>
      </c>
      <c r="L113" s="108" t="str">
        <f t="shared" si="19"/>
        <v>Công ty TNHH Xuyên Hà Việt</v>
      </c>
      <c r="M113" s="134">
        <f t="shared" si="20"/>
        <v>0</v>
      </c>
      <c r="N113" s="99"/>
      <c r="O113" s="134">
        <f t="shared" si="21"/>
        <v>0</v>
      </c>
      <c r="P113" s="99"/>
      <c r="Q113" s="134">
        <f t="shared" si="22"/>
        <v>0</v>
      </c>
      <c r="R113" s="99"/>
      <c r="S113" s="134">
        <f t="shared" si="23"/>
        <v>0</v>
      </c>
      <c r="T113" s="99"/>
      <c r="U113" s="145">
        <f t="shared" si="24"/>
        <v>0</v>
      </c>
      <c r="V113" s="99"/>
      <c r="W113" s="99"/>
      <c r="X113" s="141"/>
      <c r="Y113" s="100"/>
      <c r="Z113" s="100"/>
      <c r="AA113" s="100"/>
      <c r="AB113" s="100"/>
      <c r="AC113" s="146"/>
    </row>
    <row r="114" spans="2:29" ht="16.5" customHeight="1">
      <c r="B114" s="582">
        <v>44060</v>
      </c>
      <c r="C114" s="99"/>
      <c r="D114" s="576" t="s">
        <v>1049</v>
      </c>
      <c r="E114" s="108" t="str">
        <f t="shared" si="16"/>
        <v>Công ty TNHH Thiên Phú</v>
      </c>
      <c r="F114" s="108">
        <f t="shared" si="17"/>
        <v>20</v>
      </c>
      <c r="G114" s="109">
        <f t="shared" si="25"/>
        <v>445</v>
      </c>
      <c r="H114" s="583">
        <v>4156</v>
      </c>
      <c r="I114" s="584">
        <v>482537024</v>
      </c>
      <c r="J114" s="99"/>
      <c r="K114" s="133" t="str">
        <f t="array" ref="K114">IFERROR(INDEX($D$5:$D$417,MATCH(0,COUNTIF($K$4:$K113,$D$5:$D$417),0)),"")</f>
        <v>Huy Phong</v>
      </c>
      <c r="L114" s="108" t="str">
        <f t="shared" si="19"/>
        <v>Công ty TNHH Đầu tư Thương mại Huy Phong</v>
      </c>
      <c r="M114" s="134">
        <f t="shared" si="20"/>
        <v>0</v>
      </c>
      <c r="N114" s="99"/>
      <c r="O114" s="134">
        <f t="shared" si="21"/>
        <v>0</v>
      </c>
      <c r="P114" s="99"/>
      <c r="Q114" s="134">
        <f t="shared" si="22"/>
        <v>0</v>
      </c>
      <c r="R114" s="99"/>
      <c r="S114" s="134">
        <f t="shared" si="23"/>
        <v>0</v>
      </c>
      <c r="T114" s="99"/>
      <c r="U114" s="145">
        <f t="shared" si="24"/>
        <v>0</v>
      </c>
      <c r="V114" s="99"/>
      <c r="W114" s="99"/>
      <c r="X114" s="141"/>
      <c r="Y114" s="100"/>
      <c r="Z114" s="100"/>
      <c r="AA114" s="100"/>
      <c r="AB114" s="100"/>
      <c r="AC114" s="146"/>
    </row>
    <row r="115" spans="2:29" ht="16.5" customHeight="1">
      <c r="B115" s="582">
        <v>44154</v>
      </c>
      <c r="C115" s="99"/>
      <c r="D115" s="576" t="s">
        <v>1049</v>
      </c>
      <c r="E115" s="108" t="str">
        <f t="shared" si="16"/>
        <v>Công ty TNHH Thiên Phú</v>
      </c>
      <c r="F115" s="108">
        <f t="shared" si="17"/>
        <v>20</v>
      </c>
      <c r="G115" s="109">
        <f t="shared" si="25"/>
        <v>351</v>
      </c>
      <c r="H115" s="149">
        <v>4667</v>
      </c>
      <c r="I115" s="160">
        <v>8725384</v>
      </c>
      <c r="J115" s="99"/>
      <c r="K115" s="133" t="str">
        <f t="array" ref="K115">IFERROR(INDEX($D$5:$D$417,MATCH(0,COUNTIF($K$4:$K114,$D$5:$D$417),0)),"")</f>
        <v>Samy</v>
      </c>
      <c r="L115" s="108" t="str">
        <f t="shared" si="19"/>
        <v>Công Ty TNHH Sơn Samy</v>
      </c>
      <c r="M115" s="134">
        <f t="shared" si="20"/>
        <v>0</v>
      </c>
      <c r="N115" s="99"/>
      <c r="O115" s="134">
        <f t="shared" si="21"/>
        <v>15471500</v>
      </c>
      <c r="P115" s="99"/>
      <c r="Q115" s="134">
        <f t="shared" si="22"/>
        <v>20757000</v>
      </c>
      <c r="R115" s="99"/>
      <c r="S115" s="134">
        <f t="shared" si="23"/>
        <v>0</v>
      </c>
      <c r="T115" s="99"/>
      <c r="U115" s="145">
        <f t="shared" si="24"/>
        <v>36228500</v>
      </c>
      <c r="V115" s="99"/>
      <c r="W115" s="99"/>
      <c r="X115" s="141"/>
      <c r="Y115" s="100"/>
      <c r="Z115" s="100"/>
      <c r="AA115" s="100"/>
      <c r="AB115" s="100"/>
      <c r="AC115" s="146"/>
    </row>
    <row r="116" spans="2:29" ht="16.5" customHeight="1">
      <c r="B116" s="450">
        <v>44221</v>
      </c>
      <c r="C116" s="99"/>
      <c r="D116" s="576" t="s">
        <v>1049</v>
      </c>
      <c r="E116" s="108" t="str">
        <f t="shared" si="16"/>
        <v>Công ty TNHH Thiên Phú</v>
      </c>
      <c r="F116" s="108">
        <f t="shared" si="17"/>
        <v>20</v>
      </c>
      <c r="G116" s="109">
        <f t="shared" si="25"/>
        <v>284</v>
      </c>
      <c r="H116" s="149">
        <v>6700</v>
      </c>
      <c r="I116" s="160">
        <v>1120858</v>
      </c>
      <c r="J116" s="99"/>
      <c r="K116" s="133" t="str">
        <f t="array" ref="K116">IFERROR(INDEX($D$5:$D$417,MATCH(0,COUNTIF($K$4:$K115,$D$5:$D$417),0)),"")</f>
        <v>Vĩnh Hưng</v>
      </c>
      <c r="L116" s="108" t="str">
        <f t="shared" si="19"/>
        <v>Công ty TNHH Nhôm Vĩnh Hưng Việt Nam</v>
      </c>
      <c r="M116" s="134">
        <f t="shared" si="20"/>
        <v>0</v>
      </c>
      <c r="N116" s="99"/>
      <c r="O116" s="134">
        <f t="shared" si="21"/>
        <v>623485227</v>
      </c>
      <c r="P116" s="99"/>
      <c r="Q116" s="134">
        <f t="shared" si="22"/>
        <v>0</v>
      </c>
      <c r="R116" s="99"/>
      <c r="S116" s="134">
        <f t="shared" si="23"/>
        <v>1582583126</v>
      </c>
      <c r="T116" s="99"/>
      <c r="U116" s="145">
        <f t="shared" si="24"/>
        <v>2206068353</v>
      </c>
      <c r="V116" s="99"/>
      <c r="W116" s="99"/>
      <c r="X116" s="141"/>
      <c r="Y116" s="100"/>
      <c r="Z116" s="100"/>
      <c r="AA116" s="100"/>
      <c r="AB116" s="100"/>
      <c r="AC116" s="146"/>
    </row>
    <row r="117" spans="2:29" ht="16.5" customHeight="1">
      <c r="B117" s="450">
        <v>44222</v>
      </c>
      <c r="C117" s="99"/>
      <c r="D117" s="576" t="s">
        <v>1049</v>
      </c>
      <c r="E117" s="108" t="str">
        <f t="shared" si="16"/>
        <v>Công ty TNHH Thiên Phú</v>
      </c>
      <c r="F117" s="108">
        <f t="shared" si="17"/>
        <v>20</v>
      </c>
      <c r="G117" s="109">
        <f t="shared" si="25"/>
        <v>283</v>
      </c>
      <c r="H117" s="149">
        <v>6663</v>
      </c>
      <c r="I117" s="160">
        <v>2423071</v>
      </c>
      <c r="J117" s="99"/>
      <c r="K117" s="133" t="str">
        <f t="array" ref="K117">IFERROR(INDEX($D$5:$D$417,MATCH(0,COUNTIF($K$4:$K116,$D$5:$D$417),0)),"")</f>
        <v>Bảo Phúc</v>
      </c>
      <c r="L117" s="108" t="str">
        <f t="shared" si="19"/>
        <v>Công ty TNHH Thiết Bị Tự Động Bảo Phúc</v>
      </c>
      <c r="M117" s="134">
        <f t="shared" si="20"/>
        <v>0</v>
      </c>
      <c r="N117" s="99"/>
      <c r="O117" s="134">
        <f t="shared" si="21"/>
        <v>0</v>
      </c>
      <c r="P117" s="99"/>
      <c r="Q117" s="134">
        <f t="shared" si="22"/>
        <v>0</v>
      </c>
      <c r="R117" s="99"/>
      <c r="S117" s="134">
        <f t="shared" si="23"/>
        <v>0</v>
      </c>
      <c r="T117" s="99"/>
      <c r="U117" s="145">
        <f t="shared" si="24"/>
        <v>0</v>
      </c>
      <c r="V117" s="99"/>
      <c r="W117" s="99"/>
      <c r="X117" s="141"/>
      <c r="Y117" s="100"/>
      <c r="Z117" s="100"/>
      <c r="AA117" s="100"/>
      <c r="AB117" s="100"/>
      <c r="AC117" s="146"/>
    </row>
    <row r="118" spans="2:29" ht="16.5" customHeight="1">
      <c r="B118" s="450">
        <v>44222</v>
      </c>
      <c r="C118" s="99"/>
      <c r="D118" s="576" t="s">
        <v>1049</v>
      </c>
      <c r="E118" s="108" t="str">
        <f t="shared" si="16"/>
        <v>Công ty TNHH Thiên Phú</v>
      </c>
      <c r="F118" s="108">
        <f t="shared" si="17"/>
        <v>20</v>
      </c>
      <c r="G118" s="109">
        <f t="shared" si="25"/>
        <v>283</v>
      </c>
      <c r="H118" s="149">
        <v>6804</v>
      </c>
      <c r="I118" s="160">
        <v>972263</v>
      </c>
      <c r="J118" s="99"/>
      <c r="K118" s="133" t="str">
        <f t="array" ref="K118">IFERROR(INDEX($D$5:$D$417,MATCH(0,COUNTIF($K$4:$K117,$D$5:$D$417),0)),"")</f>
        <v>Hưng Long</v>
      </c>
      <c r="L118" s="108" t="str">
        <f t="shared" si="19"/>
        <v>Công Ty TNHH SX Và TM  Việt Hưng Long</v>
      </c>
      <c r="M118" s="134">
        <f t="shared" si="20"/>
        <v>0</v>
      </c>
      <c r="N118" s="99"/>
      <c r="O118" s="134">
        <f t="shared" si="21"/>
        <v>0</v>
      </c>
      <c r="P118" s="99"/>
      <c r="Q118" s="134">
        <f t="shared" si="22"/>
        <v>0</v>
      </c>
      <c r="R118" s="99"/>
      <c r="S118" s="134">
        <f t="shared" si="23"/>
        <v>23256250</v>
      </c>
      <c r="T118" s="99"/>
      <c r="U118" s="145">
        <f t="shared" si="24"/>
        <v>23256250</v>
      </c>
      <c r="V118" s="99"/>
      <c r="W118" s="99"/>
      <c r="X118" s="141"/>
      <c r="Y118" s="100"/>
      <c r="Z118" s="100"/>
      <c r="AA118" s="100"/>
      <c r="AB118" s="100"/>
      <c r="AC118" s="146"/>
    </row>
    <row r="119" spans="2:29" ht="16.5" customHeight="1">
      <c r="B119" s="450">
        <v>44222</v>
      </c>
      <c r="C119" s="99"/>
      <c r="D119" s="576" t="s">
        <v>1049</v>
      </c>
      <c r="E119" s="108" t="str">
        <f t="shared" si="16"/>
        <v>Công ty TNHH Thiên Phú</v>
      </c>
      <c r="F119" s="108">
        <f t="shared" si="17"/>
        <v>20</v>
      </c>
      <c r="G119" s="109">
        <f t="shared" si="25"/>
        <v>283</v>
      </c>
      <c r="H119" s="149">
        <v>6782</v>
      </c>
      <c r="I119" s="160">
        <v>2914869</v>
      </c>
      <c r="J119" s="99"/>
      <c r="K119" s="133" t="str">
        <f t="array" ref="K119">IFERROR(INDEX($D$5:$D$417,MATCH(0,COUNTIF($K$4:$K118,$D$5:$D$417),0)),"")</f>
        <v>Á Châu</v>
      </c>
      <c r="L119" s="108" t="str">
        <f t="shared" si="19"/>
        <v>Công ty Cổ Phần Thương Mại Và Công Nghệ Á Châu</v>
      </c>
      <c r="M119" s="134">
        <f t="shared" si="20"/>
        <v>0</v>
      </c>
      <c r="N119" s="99"/>
      <c r="O119" s="134">
        <f t="shared" si="21"/>
        <v>0</v>
      </c>
      <c r="P119" s="99"/>
      <c r="Q119" s="134">
        <f t="shared" si="22"/>
        <v>0</v>
      </c>
      <c r="R119" s="99"/>
      <c r="S119" s="134">
        <f t="shared" si="23"/>
        <v>0</v>
      </c>
      <c r="T119" s="99"/>
      <c r="U119" s="145">
        <f t="shared" si="24"/>
        <v>0</v>
      </c>
      <c r="V119" s="99"/>
      <c r="W119" s="99"/>
      <c r="X119" s="141"/>
      <c r="Y119" s="100"/>
      <c r="Z119" s="100"/>
      <c r="AA119" s="100"/>
      <c r="AB119" s="100"/>
      <c r="AC119" s="146"/>
    </row>
    <row r="120" spans="2:29" ht="16.5" customHeight="1">
      <c r="B120" s="450">
        <v>44222</v>
      </c>
      <c r="C120" s="99"/>
      <c r="D120" s="576" t="s">
        <v>1049</v>
      </c>
      <c r="E120" s="108" t="str">
        <f t="shared" si="16"/>
        <v>Công ty TNHH Thiên Phú</v>
      </c>
      <c r="F120" s="108">
        <f t="shared" si="17"/>
        <v>20</v>
      </c>
      <c r="G120" s="109">
        <f t="shared" si="25"/>
        <v>283</v>
      </c>
      <c r="H120" s="149">
        <v>6758</v>
      </c>
      <c r="I120" s="160">
        <v>85741995</v>
      </c>
      <c r="J120" s="99"/>
      <c r="K120" s="133" t="str">
        <f t="array" ref="K120">IFERROR(INDEX($D$5:$D$417,MATCH(0,COUNTIF($K$4:$K119,$D$5:$D$417),0)),"")</f>
        <v>Kiều Minh Hải</v>
      </c>
      <c r="L120" s="108" t="str">
        <f t="shared" si="19"/>
        <v>Công ty TNHH TM DV Kiều Minh Hải</v>
      </c>
      <c r="M120" s="134">
        <f t="shared" si="20"/>
        <v>0</v>
      </c>
      <c r="N120" s="99"/>
      <c r="O120" s="134">
        <f t="shared" si="21"/>
        <v>0</v>
      </c>
      <c r="P120" s="99"/>
      <c r="Q120" s="134">
        <f t="shared" si="22"/>
        <v>0</v>
      </c>
      <c r="R120" s="99"/>
      <c r="S120" s="134">
        <f t="shared" si="23"/>
        <v>0</v>
      </c>
      <c r="T120" s="99"/>
      <c r="U120" s="145">
        <f t="shared" si="24"/>
        <v>0</v>
      </c>
      <c r="V120" s="99"/>
      <c r="W120" s="99"/>
      <c r="X120" s="141"/>
      <c r="Y120" s="100"/>
      <c r="Z120" s="100"/>
      <c r="AA120" s="100"/>
      <c r="AB120" s="100"/>
      <c r="AC120" s="146"/>
    </row>
    <row r="121" spans="2:29" ht="16.5" customHeight="1">
      <c r="B121" s="450">
        <v>44222</v>
      </c>
      <c r="C121" s="99"/>
      <c r="D121" s="576" t="s">
        <v>1049</v>
      </c>
      <c r="E121" s="108" t="str">
        <f t="shared" si="16"/>
        <v>Công ty TNHH Thiên Phú</v>
      </c>
      <c r="F121" s="108">
        <f t="shared" si="17"/>
        <v>20</v>
      </c>
      <c r="G121" s="109">
        <f t="shared" si="25"/>
        <v>283</v>
      </c>
      <c r="H121" s="149">
        <v>6757</v>
      </c>
      <c r="I121" s="160">
        <v>20069507</v>
      </c>
      <c r="J121" s="99"/>
      <c r="K121" s="133" t="str">
        <f t="array" ref="K121">IFERROR(INDEX($D$5:$D$417,MATCH(0,COUNTIF($K$4:$K120,$D$5:$D$417),0)),"")</f>
        <v>Nafa 4U</v>
      </c>
      <c r="L121" s="108" t="str">
        <f t="shared" si="19"/>
        <v>Công ty TNHH NaFa 4U</v>
      </c>
      <c r="M121" s="134">
        <f t="shared" si="20"/>
        <v>0</v>
      </c>
      <c r="N121" s="99"/>
      <c r="O121" s="134">
        <f t="shared" si="21"/>
        <v>0</v>
      </c>
      <c r="P121" s="99"/>
      <c r="Q121" s="134">
        <f t="shared" si="22"/>
        <v>0</v>
      </c>
      <c r="R121" s="99"/>
      <c r="S121" s="134">
        <f t="shared" si="23"/>
        <v>0</v>
      </c>
      <c r="T121" s="99"/>
      <c r="U121" s="145">
        <f t="shared" si="24"/>
        <v>0</v>
      </c>
      <c r="V121" s="99"/>
      <c r="W121" s="99"/>
      <c r="X121" s="141"/>
      <c r="Y121" s="100"/>
      <c r="Z121" s="100"/>
      <c r="AA121" s="100"/>
      <c r="AB121" s="100"/>
      <c r="AC121" s="146"/>
    </row>
    <row r="122" spans="2:29" ht="16.5" customHeight="1">
      <c r="B122" s="450">
        <v>44222</v>
      </c>
      <c r="C122" s="99"/>
      <c r="D122" s="576" t="s">
        <v>1049</v>
      </c>
      <c r="E122" s="108" t="str">
        <f t="shared" si="16"/>
        <v>Công ty TNHH Thiên Phú</v>
      </c>
      <c r="F122" s="108">
        <f t="shared" si="17"/>
        <v>20</v>
      </c>
      <c r="G122" s="109">
        <f t="shared" si="25"/>
        <v>283</v>
      </c>
      <c r="H122" s="149">
        <v>6698</v>
      </c>
      <c r="I122" s="160">
        <v>47466603</v>
      </c>
      <c r="J122" s="99"/>
      <c r="K122" s="133" t="str">
        <f t="array" ref="K122">IFERROR(INDEX($D$5:$D$417,MATCH(0,COUNTIF($K$4:$K121,$D$5:$D$417),0)),"")</f>
        <v>Tân Thế Kỷ Miền Nam</v>
      </c>
      <c r="L122" s="108" t="str">
        <f t="shared" si="19"/>
        <v>Công ty CP SX TM DV Tân Thế Kỷ Miền Nam</v>
      </c>
      <c r="M122" s="134">
        <f t="shared" si="20"/>
        <v>0</v>
      </c>
      <c r="N122" s="99"/>
      <c r="O122" s="134">
        <f t="shared" si="21"/>
        <v>0</v>
      </c>
      <c r="P122" s="99"/>
      <c r="Q122" s="134">
        <f t="shared" si="22"/>
        <v>0</v>
      </c>
      <c r="R122" s="99"/>
      <c r="S122" s="134">
        <f t="shared" si="23"/>
        <v>0</v>
      </c>
      <c r="T122" s="99"/>
      <c r="U122" s="145">
        <f t="shared" si="24"/>
        <v>0</v>
      </c>
      <c r="V122" s="99"/>
      <c r="W122" s="99"/>
      <c r="X122" s="141"/>
      <c r="Y122" s="100"/>
      <c r="Z122" s="100"/>
      <c r="AA122" s="100"/>
      <c r="AB122" s="100"/>
      <c r="AC122" s="146"/>
    </row>
    <row r="123" spans="2:29" ht="16.5" customHeight="1">
      <c r="B123" s="450">
        <v>44222</v>
      </c>
      <c r="C123" s="99"/>
      <c r="D123" s="576" t="s">
        <v>1049</v>
      </c>
      <c r="E123" s="108" t="str">
        <f t="shared" si="16"/>
        <v>Công ty TNHH Thiên Phú</v>
      </c>
      <c r="F123" s="108">
        <f t="shared" si="17"/>
        <v>20</v>
      </c>
      <c r="G123" s="109">
        <f t="shared" si="25"/>
        <v>283</v>
      </c>
      <c r="H123" s="149">
        <v>6699</v>
      </c>
      <c r="I123" s="160">
        <v>2004261</v>
      </c>
      <c r="J123" s="99"/>
      <c r="K123" s="133" t="str">
        <f t="array" ref="K123">IFERROR(INDEX($D$5:$D$417,MATCH(0,COUNTIF($K$4:$K122,$D$5:$D$417),0)),"")</f>
        <v>An Phát</v>
      </c>
      <c r="L123" s="108" t="str">
        <f t="shared" si="19"/>
        <v>Công Ty TNHH An Phát Container</v>
      </c>
      <c r="M123" s="134">
        <f t="shared" si="20"/>
        <v>0</v>
      </c>
      <c r="N123" s="99"/>
      <c r="O123" s="134">
        <f t="shared" si="21"/>
        <v>0</v>
      </c>
      <c r="P123" s="99"/>
      <c r="Q123" s="134">
        <f t="shared" si="22"/>
        <v>0</v>
      </c>
      <c r="R123" s="99"/>
      <c r="S123" s="134">
        <f t="shared" si="23"/>
        <v>0</v>
      </c>
      <c r="T123" s="99"/>
      <c r="U123" s="145">
        <f t="shared" si="24"/>
        <v>0</v>
      </c>
      <c r="V123" s="99"/>
      <c r="W123" s="99"/>
      <c r="X123" s="141"/>
      <c r="Y123" s="100"/>
      <c r="Z123" s="100"/>
      <c r="AA123" s="100"/>
      <c r="AB123" s="100"/>
      <c r="AC123" s="146"/>
    </row>
    <row r="124" spans="2:29" ht="16.5" customHeight="1">
      <c r="B124" s="450">
        <v>44222</v>
      </c>
      <c r="C124" s="99"/>
      <c r="D124" s="576" t="s">
        <v>1049</v>
      </c>
      <c r="E124" s="108" t="str">
        <f t="shared" si="16"/>
        <v>Công ty TNHH Thiên Phú</v>
      </c>
      <c r="F124" s="108">
        <f t="shared" si="17"/>
        <v>20</v>
      </c>
      <c r="G124" s="109">
        <f t="shared" si="25"/>
        <v>283</v>
      </c>
      <c r="H124" s="149">
        <v>6661</v>
      </c>
      <c r="I124" s="160">
        <v>2659670</v>
      </c>
      <c r="J124" s="99"/>
      <c r="K124" s="133" t="str">
        <f t="array" ref="K124">IFERROR(INDEX($D$5:$D$417,MATCH(0,COUNTIF($K$4:$K123,$D$5:$D$417),0)),"")</f>
        <v>Xây Dựng Hòa Bình</v>
      </c>
      <c r="L124" s="108" t="str">
        <f t="shared" si="19"/>
        <v>Công ty CP Tập đoàn Xây dựng Hòa Bình</v>
      </c>
      <c r="M124" s="134">
        <f t="shared" si="20"/>
        <v>0</v>
      </c>
      <c r="N124" s="99"/>
      <c r="O124" s="134">
        <f t="shared" si="21"/>
        <v>0</v>
      </c>
      <c r="P124" s="99"/>
      <c r="Q124" s="134">
        <f t="shared" si="22"/>
        <v>0</v>
      </c>
      <c r="R124" s="99"/>
      <c r="S124" s="134">
        <f t="shared" si="23"/>
        <v>0</v>
      </c>
      <c r="T124" s="99"/>
      <c r="U124" s="145">
        <f t="shared" si="24"/>
        <v>0</v>
      </c>
      <c r="V124" s="99"/>
      <c r="W124" s="99"/>
      <c r="X124" s="141"/>
      <c r="Y124" s="100"/>
      <c r="Z124" s="100"/>
      <c r="AA124" s="100"/>
      <c r="AB124" s="100"/>
      <c r="AC124" s="146"/>
    </row>
    <row r="125" spans="2:29" ht="16.5" customHeight="1">
      <c r="B125" s="450">
        <v>44224</v>
      </c>
      <c r="C125" s="99"/>
      <c r="D125" s="576" t="s">
        <v>1049</v>
      </c>
      <c r="E125" s="108" t="str">
        <f t="shared" si="16"/>
        <v>Công ty TNHH Thiên Phú</v>
      </c>
      <c r="F125" s="108">
        <f t="shared" si="17"/>
        <v>20</v>
      </c>
      <c r="G125" s="109">
        <f t="shared" si="25"/>
        <v>281</v>
      </c>
      <c r="H125" s="149">
        <v>6595</v>
      </c>
      <c r="I125" s="160">
        <v>7640459</v>
      </c>
      <c r="J125" s="99"/>
      <c r="K125" s="133" t="str">
        <f t="array" ref="K125">IFERROR(INDEX($D$5:$D$417,MATCH(0,COUNTIF($K$4:$K124,$D$5:$D$417),0)),"")</f>
        <v>HongKong</v>
      </c>
      <c r="L125" s="108" t="str">
        <f t="shared" si="19"/>
        <v>Công ty TNHH Hiwin HongKong</v>
      </c>
      <c r="M125" s="134">
        <f t="shared" si="20"/>
        <v>0</v>
      </c>
      <c r="N125" s="99"/>
      <c r="O125" s="134">
        <f t="shared" si="21"/>
        <v>0</v>
      </c>
      <c r="P125" s="99"/>
      <c r="Q125" s="134">
        <f t="shared" si="22"/>
        <v>5247990</v>
      </c>
      <c r="R125" s="99"/>
      <c r="S125" s="134">
        <f t="shared" si="23"/>
        <v>0</v>
      </c>
      <c r="T125" s="99"/>
      <c r="U125" s="145">
        <f t="shared" si="24"/>
        <v>5247990</v>
      </c>
      <c r="V125" s="99"/>
      <c r="W125" s="99"/>
      <c r="X125" s="141"/>
      <c r="Y125" s="100"/>
      <c r="Z125" s="100"/>
      <c r="AA125" s="100"/>
      <c r="AB125" s="100"/>
      <c r="AC125" s="146"/>
    </row>
    <row r="126" spans="2:29" ht="16.5" customHeight="1">
      <c r="B126" s="450">
        <v>44226</v>
      </c>
      <c r="C126" s="99"/>
      <c r="D126" s="576" t="s">
        <v>1049</v>
      </c>
      <c r="E126" s="108" t="str">
        <f t="shared" si="16"/>
        <v>Công ty TNHH Thiên Phú</v>
      </c>
      <c r="F126" s="108">
        <f t="shared" si="17"/>
        <v>20</v>
      </c>
      <c r="G126" s="109">
        <f t="shared" si="25"/>
        <v>279</v>
      </c>
      <c r="H126" s="149">
        <v>6756</v>
      </c>
      <c r="I126" s="160">
        <v>1115547</v>
      </c>
      <c r="J126" s="99"/>
      <c r="K126" s="133" t="str">
        <f t="array" ref="K126">IFERROR(INDEX($D$5:$D$417,MATCH(0,COUNTIF($K$4:$K125,$D$5:$D$417),0)),"")</f>
        <v>Altac</v>
      </c>
      <c r="L126" s="108" t="str">
        <f t="shared" si="19"/>
        <v>Công ty TNHH ALTAC</v>
      </c>
      <c r="M126" s="134">
        <f t="shared" si="20"/>
        <v>0</v>
      </c>
      <c r="N126" s="99"/>
      <c r="O126" s="134">
        <f t="shared" si="21"/>
        <v>23100000</v>
      </c>
      <c r="P126" s="99"/>
      <c r="Q126" s="134">
        <f t="shared" si="22"/>
        <v>35816660</v>
      </c>
      <c r="R126" s="99"/>
      <c r="S126" s="134">
        <f t="shared" si="23"/>
        <v>0</v>
      </c>
      <c r="T126" s="99"/>
      <c r="U126" s="145">
        <f t="shared" si="24"/>
        <v>58916660</v>
      </c>
      <c r="V126" s="99"/>
      <c r="W126" s="99"/>
      <c r="X126" s="141"/>
      <c r="Y126" s="100"/>
      <c r="Z126" s="100"/>
      <c r="AA126" s="100"/>
      <c r="AB126" s="100"/>
      <c r="AC126" s="146"/>
    </row>
    <row r="127" spans="2:29" ht="16.5" customHeight="1">
      <c r="B127" s="450">
        <v>44226</v>
      </c>
      <c r="C127" s="99"/>
      <c r="D127" s="576" t="s">
        <v>1049</v>
      </c>
      <c r="E127" s="108" t="str">
        <f t="shared" si="16"/>
        <v>Công ty TNHH Thiên Phú</v>
      </c>
      <c r="F127" s="108">
        <f t="shared" si="17"/>
        <v>20</v>
      </c>
      <c r="G127" s="109">
        <f t="shared" si="25"/>
        <v>279</v>
      </c>
      <c r="H127" s="149">
        <v>6874</v>
      </c>
      <c r="I127" s="160">
        <v>16168843</v>
      </c>
      <c r="J127" s="99"/>
      <c r="K127" s="133" t="str">
        <f t="array" ref="K127">IFERROR(INDEX($D$5:$D$417,MATCH(0,COUNTIF($K$4:$K126,$D$5:$D$417),0)),"")</f>
        <v>Tân Thiên Thành</v>
      </c>
      <c r="L127" s="108" t="str">
        <f t="shared" si="19"/>
        <v>Công ty Cổ phần Đầu tư Xây dựng Thương mại Tân Thiên Thành</v>
      </c>
      <c r="M127" s="134">
        <f t="shared" si="20"/>
        <v>0</v>
      </c>
      <c r="N127" s="99"/>
      <c r="O127" s="134">
        <f t="shared" si="21"/>
        <v>54354751</v>
      </c>
      <c r="P127" s="99"/>
      <c r="Q127" s="134">
        <f t="shared" si="22"/>
        <v>0</v>
      </c>
      <c r="R127" s="99"/>
      <c r="S127" s="134">
        <f t="shared" si="23"/>
        <v>0</v>
      </c>
      <c r="T127" s="99"/>
      <c r="U127" s="145">
        <f t="shared" si="24"/>
        <v>54354751</v>
      </c>
      <c r="V127" s="99"/>
      <c r="W127" s="99"/>
      <c r="X127" s="141"/>
      <c r="Y127" s="100"/>
      <c r="Z127" s="100"/>
      <c r="AA127" s="100"/>
      <c r="AB127" s="100"/>
      <c r="AC127" s="146"/>
    </row>
    <row r="128" spans="2:29" ht="16.5" customHeight="1">
      <c r="B128" s="450">
        <v>44226</v>
      </c>
      <c r="C128" s="99"/>
      <c r="D128" s="576" t="s">
        <v>1049</v>
      </c>
      <c r="E128" s="108" t="str">
        <f t="shared" si="16"/>
        <v>Công ty TNHH Thiên Phú</v>
      </c>
      <c r="F128" s="108">
        <f t="shared" si="17"/>
        <v>20</v>
      </c>
      <c r="G128" s="109">
        <f t="shared" si="25"/>
        <v>279</v>
      </c>
      <c r="H128" s="149">
        <v>6873</v>
      </c>
      <c r="I128" s="160">
        <v>15644124</v>
      </c>
      <c r="J128" s="99"/>
      <c r="K128" s="133" t="str">
        <f t="array" ref="K128">IFERROR(INDEX($D$5:$D$417,MATCH(0,COUNTIF($K$4:$K127,$D$5:$D$417),0)),"")</f>
        <v>ICT24H</v>
      </c>
      <c r="L128" s="108" t="str">
        <f t="shared" si="19"/>
        <v>Công ty TNHH Giải Pháp Trực Tuyến ICT24H</v>
      </c>
      <c r="M128" s="134">
        <f t="shared" si="20"/>
        <v>0</v>
      </c>
      <c r="N128" s="99"/>
      <c r="O128" s="134">
        <f t="shared" si="21"/>
        <v>323255850</v>
      </c>
      <c r="P128" s="99"/>
      <c r="Q128" s="134">
        <f t="shared" si="22"/>
        <v>0</v>
      </c>
      <c r="R128" s="99"/>
      <c r="S128" s="134">
        <f t="shared" si="23"/>
        <v>0</v>
      </c>
      <c r="T128" s="99"/>
      <c r="U128" s="145">
        <f t="shared" si="24"/>
        <v>323255850</v>
      </c>
      <c r="V128" s="99"/>
      <c r="W128" s="99"/>
      <c r="X128" s="141"/>
      <c r="Y128" s="100"/>
      <c r="Z128" s="100"/>
      <c r="AA128" s="100"/>
      <c r="AB128" s="100"/>
      <c r="AC128" s="146"/>
    </row>
    <row r="129" spans="2:29" ht="16.5" customHeight="1">
      <c r="B129" s="450">
        <v>44226</v>
      </c>
      <c r="C129" s="99"/>
      <c r="D129" s="576" t="s">
        <v>1049</v>
      </c>
      <c r="E129" s="108" t="str">
        <f t="shared" si="16"/>
        <v>Công ty TNHH Thiên Phú</v>
      </c>
      <c r="F129" s="108">
        <f t="shared" si="17"/>
        <v>20</v>
      </c>
      <c r="G129" s="109">
        <f t="shared" si="25"/>
        <v>279</v>
      </c>
      <c r="H129" s="149">
        <v>6806</v>
      </c>
      <c r="I129" s="160">
        <v>3359348</v>
      </c>
      <c r="J129" s="99"/>
      <c r="K129" s="133" t="str">
        <f t="array" ref="K129">IFERROR(INDEX($D$5:$D$417,MATCH(0,COUNTIF($K$4:$K128,$D$5:$D$417),0)),"")</f>
        <v>Minh Quân</v>
      </c>
      <c r="L129" s="108" t="str">
        <f t="shared" si="19"/>
        <v>Công ty TNHH TTNT và DV TM XD Minh Quân</v>
      </c>
      <c r="M129" s="134">
        <f t="shared" si="20"/>
        <v>0</v>
      </c>
      <c r="N129" s="99"/>
      <c r="O129" s="134">
        <f t="shared" si="21"/>
        <v>223570444</v>
      </c>
      <c r="P129" s="99"/>
      <c r="Q129" s="134">
        <f t="shared" si="22"/>
        <v>0</v>
      </c>
      <c r="R129" s="99"/>
      <c r="S129" s="134">
        <f t="shared" si="23"/>
        <v>0</v>
      </c>
      <c r="T129" s="99"/>
      <c r="U129" s="145">
        <f t="shared" si="24"/>
        <v>223570444</v>
      </c>
      <c r="V129" s="99"/>
      <c r="W129" s="99"/>
      <c r="X129" s="141"/>
      <c r="Y129" s="100"/>
      <c r="Z129" s="100"/>
      <c r="AA129" s="100"/>
      <c r="AB129" s="100"/>
      <c r="AC129" s="146"/>
    </row>
    <row r="130" spans="2:29" ht="16.5" customHeight="1">
      <c r="B130" s="450">
        <v>44226</v>
      </c>
      <c r="C130" s="99"/>
      <c r="D130" s="576" t="s">
        <v>1049</v>
      </c>
      <c r="E130" s="108" t="str">
        <f t="shared" si="16"/>
        <v>Công ty TNHH Thiên Phú</v>
      </c>
      <c r="F130" s="108">
        <f t="shared" si="17"/>
        <v>20</v>
      </c>
      <c r="G130" s="109">
        <f t="shared" si="25"/>
        <v>279</v>
      </c>
      <c r="H130" s="149">
        <v>6875</v>
      </c>
      <c r="I130" s="160">
        <v>3549372</v>
      </c>
      <c r="J130" s="99"/>
      <c r="K130" s="133" t="str">
        <f t="array" ref="K130">IFERROR(INDEX($D$5:$D$417,MATCH(0,COUNTIF($K$4:$K129,$D$5:$D$417),0)),"")</f>
        <v/>
      </c>
      <c r="L130" s="108" t="str">
        <f t="shared" si="19"/>
        <v/>
      </c>
      <c r="M130" s="134">
        <f t="shared" si="20"/>
        <v>0</v>
      </c>
      <c r="N130" s="99"/>
      <c r="O130" s="134">
        <f t="shared" si="21"/>
        <v>0</v>
      </c>
      <c r="P130" s="99"/>
      <c r="Q130" s="134">
        <f t="shared" si="22"/>
        <v>0</v>
      </c>
      <c r="R130" s="99"/>
      <c r="S130" s="134">
        <f t="shared" si="23"/>
        <v>0</v>
      </c>
      <c r="T130" s="99"/>
      <c r="U130" s="145">
        <f t="shared" si="24"/>
        <v>0</v>
      </c>
      <c r="V130" s="99"/>
      <c r="W130" s="99"/>
      <c r="X130" s="141"/>
      <c r="Y130" s="100"/>
      <c r="Z130" s="100"/>
      <c r="AA130" s="100"/>
      <c r="AB130" s="100"/>
      <c r="AC130" s="146"/>
    </row>
    <row r="131" spans="2:29" ht="16.5" customHeight="1">
      <c r="B131" s="450">
        <v>44226</v>
      </c>
      <c r="C131" s="99"/>
      <c r="D131" s="576" t="s">
        <v>1049</v>
      </c>
      <c r="E131" s="108" t="str">
        <f t="shared" si="16"/>
        <v>Công ty TNHH Thiên Phú</v>
      </c>
      <c r="F131" s="108">
        <f t="shared" si="17"/>
        <v>20</v>
      </c>
      <c r="G131" s="109">
        <f t="shared" si="25"/>
        <v>279</v>
      </c>
      <c r="H131" s="149">
        <v>6860</v>
      </c>
      <c r="I131" s="160">
        <v>219527463</v>
      </c>
      <c r="J131" s="99"/>
      <c r="K131" s="133" t="str">
        <f t="array" ref="K131">IFERROR(INDEX($D$5:$D$417,MATCH(0,COUNTIF($K$4:$K130,$D$5:$D$417),0)),"")</f>
        <v/>
      </c>
      <c r="L131" s="108" t="str">
        <f t="shared" si="19"/>
        <v/>
      </c>
      <c r="M131" s="134">
        <f t="shared" si="20"/>
        <v>0</v>
      </c>
      <c r="N131" s="99"/>
      <c r="O131" s="134">
        <f t="shared" si="21"/>
        <v>0</v>
      </c>
      <c r="P131" s="99"/>
      <c r="Q131" s="134">
        <f t="shared" si="22"/>
        <v>0</v>
      </c>
      <c r="R131" s="99"/>
      <c r="S131" s="134">
        <f t="shared" si="23"/>
        <v>0</v>
      </c>
      <c r="T131" s="99"/>
      <c r="U131" s="145">
        <f t="shared" si="24"/>
        <v>0</v>
      </c>
      <c r="V131" s="99"/>
      <c r="W131" s="99"/>
      <c r="X131" s="141"/>
      <c r="Y131" s="100"/>
      <c r="Z131" s="100"/>
      <c r="AA131" s="100"/>
      <c r="AB131" s="100"/>
      <c r="AC131" s="146"/>
    </row>
    <row r="132" spans="2:29" ht="16.5" customHeight="1">
      <c r="B132" s="450">
        <v>44226</v>
      </c>
      <c r="C132" s="99"/>
      <c r="D132" s="576" t="s">
        <v>1049</v>
      </c>
      <c r="E132" s="108" t="str">
        <f t="shared" si="16"/>
        <v>Công ty TNHH Thiên Phú</v>
      </c>
      <c r="F132" s="108">
        <f t="shared" si="17"/>
        <v>20</v>
      </c>
      <c r="G132" s="109">
        <f t="shared" si="25"/>
        <v>279</v>
      </c>
      <c r="H132" s="149">
        <v>6803</v>
      </c>
      <c r="I132" s="160">
        <v>17792931</v>
      </c>
      <c r="J132" s="99"/>
      <c r="K132" s="133" t="str">
        <f t="array" ref="K132">IFERROR(INDEX($D$5:$D$417,MATCH(0,COUNTIF($K$4:$K131,$D$5:$D$417),0)),"")</f>
        <v/>
      </c>
      <c r="L132" s="108" t="str">
        <f t="shared" si="19"/>
        <v/>
      </c>
      <c r="M132" s="134">
        <f t="shared" si="20"/>
        <v>0</v>
      </c>
      <c r="N132" s="99"/>
      <c r="O132" s="134">
        <f t="shared" si="21"/>
        <v>0</v>
      </c>
      <c r="P132" s="99"/>
      <c r="Q132" s="134">
        <f t="shared" si="22"/>
        <v>0</v>
      </c>
      <c r="R132" s="99"/>
      <c r="S132" s="134">
        <f t="shared" si="23"/>
        <v>0</v>
      </c>
      <c r="T132" s="99"/>
      <c r="U132" s="145">
        <f t="shared" si="24"/>
        <v>0</v>
      </c>
      <c r="V132" s="99"/>
      <c r="W132" s="99"/>
      <c r="X132" s="141"/>
      <c r="Y132" s="100"/>
      <c r="Z132" s="100"/>
      <c r="AA132" s="100"/>
      <c r="AB132" s="100"/>
      <c r="AC132" s="146"/>
    </row>
    <row r="133" spans="2:29" ht="16.5" customHeight="1">
      <c r="B133" s="450">
        <v>44226</v>
      </c>
      <c r="C133" s="99"/>
      <c r="D133" s="576" t="s">
        <v>1049</v>
      </c>
      <c r="E133" s="108" t="str">
        <f t="shared" ref="E133:E196" si="26">IFERROR(VLOOKUP(D133,$X:$Z,2,0),"")</f>
        <v>Công ty TNHH Thiên Phú</v>
      </c>
      <c r="F133" s="108">
        <f t="shared" ref="F133:F196" si="27">IFERROR(VLOOKUP(D133,X:Z,3,0),"")</f>
        <v>20</v>
      </c>
      <c r="G133" s="109">
        <f t="shared" si="25"/>
        <v>279</v>
      </c>
      <c r="H133" s="149">
        <v>6781</v>
      </c>
      <c r="I133" s="160">
        <v>1047708</v>
      </c>
      <c r="J133" s="99"/>
      <c r="K133" s="133" t="str">
        <f t="array" ref="K133">IFERROR(INDEX($D$5:$D$417,MATCH(0,COUNTIF($K$4:$K132,$D$5:$D$417),0)),"")</f>
        <v/>
      </c>
      <c r="L133" s="108" t="str">
        <f t="shared" si="19"/>
        <v/>
      </c>
      <c r="M133" s="134">
        <f t="shared" si="20"/>
        <v>0</v>
      </c>
      <c r="N133" s="99"/>
      <c r="O133" s="134">
        <f t="shared" si="21"/>
        <v>0</v>
      </c>
      <c r="P133" s="99"/>
      <c r="Q133" s="134">
        <f t="shared" si="22"/>
        <v>0</v>
      </c>
      <c r="R133" s="99"/>
      <c r="S133" s="134">
        <f t="shared" si="23"/>
        <v>0</v>
      </c>
      <c r="T133" s="99"/>
      <c r="U133" s="145">
        <f t="shared" si="24"/>
        <v>0</v>
      </c>
      <c r="V133" s="99"/>
      <c r="W133" s="99"/>
      <c r="X133" s="141"/>
      <c r="Y133" s="100"/>
      <c r="Z133" s="100"/>
      <c r="AA133" s="100"/>
      <c r="AB133" s="100"/>
      <c r="AC133" s="146"/>
    </row>
    <row r="134" spans="2:29" ht="16.5" customHeight="1">
      <c r="B134" s="450">
        <v>44226</v>
      </c>
      <c r="C134" s="99"/>
      <c r="D134" s="576" t="s">
        <v>1049</v>
      </c>
      <c r="E134" s="108" t="str">
        <f t="shared" si="26"/>
        <v>Công ty TNHH Thiên Phú</v>
      </c>
      <c r="F134" s="108">
        <f t="shared" si="27"/>
        <v>20</v>
      </c>
      <c r="G134" s="109">
        <f t="shared" ref="G134:G165" si="28">IFERROR($L$2-B134-F134,"")</f>
        <v>279</v>
      </c>
      <c r="H134" s="149">
        <v>6780</v>
      </c>
      <c r="I134" s="160">
        <v>17755009</v>
      </c>
      <c r="J134" s="99"/>
      <c r="K134" s="133" t="str">
        <f t="array" ref="K134">IFERROR(INDEX($D$5:$D$417,MATCH(0,COUNTIF($K$4:$K133,$D$5:$D$417),0)),"")</f>
        <v/>
      </c>
      <c r="L134" s="108" t="str">
        <f t="shared" si="19"/>
        <v/>
      </c>
      <c r="M134" s="134">
        <f t="shared" si="20"/>
        <v>0</v>
      </c>
      <c r="N134" s="99"/>
      <c r="O134" s="134">
        <f t="shared" si="21"/>
        <v>0</v>
      </c>
      <c r="P134" s="99"/>
      <c r="Q134" s="134">
        <f t="shared" si="22"/>
        <v>0</v>
      </c>
      <c r="R134" s="99"/>
      <c r="S134" s="134">
        <f t="shared" si="23"/>
        <v>0</v>
      </c>
      <c r="T134" s="99"/>
      <c r="U134" s="145">
        <f t="shared" si="24"/>
        <v>0</v>
      </c>
      <c r="V134" s="99"/>
      <c r="W134" s="99"/>
      <c r="X134" s="141"/>
      <c r="Y134" s="100"/>
      <c r="Z134" s="100"/>
      <c r="AA134" s="100"/>
      <c r="AB134" s="100"/>
      <c r="AC134" s="146"/>
    </row>
    <row r="135" spans="2:29" ht="16.5" customHeight="1">
      <c r="B135" s="450">
        <v>44226</v>
      </c>
      <c r="C135" s="99"/>
      <c r="D135" s="576" t="s">
        <v>1049</v>
      </c>
      <c r="E135" s="108" t="str">
        <f t="shared" si="26"/>
        <v>Công ty TNHH Thiên Phú</v>
      </c>
      <c r="F135" s="108">
        <f t="shared" si="27"/>
        <v>20</v>
      </c>
      <c r="G135" s="109">
        <f t="shared" si="28"/>
        <v>279</v>
      </c>
      <c r="H135" s="149">
        <v>6783</v>
      </c>
      <c r="I135" s="160">
        <v>24432488</v>
      </c>
      <c r="J135" s="99"/>
      <c r="K135" s="133" t="str">
        <f t="array" ref="K135">IFERROR(INDEX($D$5:$D$417,MATCH(0,COUNTIF($K$4:$K134,$D$5:$D$417),0)),"")</f>
        <v/>
      </c>
      <c r="L135" s="108" t="str">
        <f t="shared" si="19"/>
        <v/>
      </c>
      <c r="M135" s="134">
        <f t="shared" si="20"/>
        <v>0</v>
      </c>
      <c r="N135" s="99"/>
      <c r="O135" s="134">
        <f t="shared" si="21"/>
        <v>0</v>
      </c>
      <c r="P135" s="99"/>
      <c r="Q135" s="134">
        <f t="shared" si="22"/>
        <v>0</v>
      </c>
      <c r="R135" s="99"/>
      <c r="S135" s="134">
        <f t="shared" si="23"/>
        <v>0</v>
      </c>
      <c r="T135" s="99"/>
      <c r="U135" s="145">
        <f t="shared" si="24"/>
        <v>0</v>
      </c>
      <c r="V135" s="99"/>
      <c r="W135" s="99"/>
      <c r="X135" s="141"/>
      <c r="Y135" s="100"/>
      <c r="Z135" s="100"/>
      <c r="AA135" s="100"/>
      <c r="AB135" s="100"/>
      <c r="AC135" s="146"/>
    </row>
    <row r="136" spans="2:29" ht="16.5" customHeight="1">
      <c r="B136" s="450">
        <v>44226</v>
      </c>
      <c r="C136" s="99"/>
      <c r="D136" s="576" t="s">
        <v>1049</v>
      </c>
      <c r="E136" s="108" t="str">
        <f t="shared" si="26"/>
        <v>Công ty TNHH Thiên Phú</v>
      </c>
      <c r="F136" s="108">
        <f t="shared" si="27"/>
        <v>20</v>
      </c>
      <c r="G136" s="109">
        <f t="shared" si="28"/>
        <v>279</v>
      </c>
      <c r="H136" s="149">
        <v>6902</v>
      </c>
      <c r="I136" s="160">
        <v>808106</v>
      </c>
      <c r="J136" s="99"/>
      <c r="K136" s="133" t="str">
        <f t="array" ref="K136">IFERROR(INDEX($D$5:$D$417,MATCH(0,COUNTIF($K$4:$K135,$D$5:$D$417),0)),"")</f>
        <v/>
      </c>
      <c r="L136" s="108" t="str">
        <f t="shared" si="19"/>
        <v/>
      </c>
      <c r="M136" s="134">
        <f t="shared" si="20"/>
        <v>0</v>
      </c>
      <c r="N136" s="99"/>
      <c r="O136" s="134">
        <f t="shared" si="21"/>
        <v>0</v>
      </c>
      <c r="P136" s="99"/>
      <c r="Q136" s="134">
        <f t="shared" si="22"/>
        <v>0</v>
      </c>
      <c r="R136" s="99"/>
      <c r="S136" s="134">
        <f t="shared" si="23"/>
        <v>0</v>
      </c>
      <c r="T136" s="99"/>
      <c r="U136" s="145">
        <f t="shared" si="24"/>
        <v>0</v>
      </c>
      <c r="V136" s="99"/>
      <c r="W136" s="99"/>
      <c r="X136" s="141"/>
      <c r="Y136" s="100"/>
      <c r="Z136" s="100"/>
      <c r="AA136" s="100"/>
      <c r="AB136" s="100"/>
      <c r="AC136" s="146"/>
    </row>
    <row r="137" spans="2:29" ht="16.5" customHeight="1">
      <c r="B137" s="450">
        <v>44226</v>
      </c>
      <c r="C137" s="99"/>
      <c r="D137" s="576" t="s">
        <v>1049</v>
      </c>
      <c r="E137" s="108" t="str">
        <f t="shared" si="26"/>
        <v>Công ty TNHH Thiên Phú</v>
      </c>
      <c r="F137" s="108">
        <f t="shared" si="27"/>
        <v>20</v>
      </c>
      <c r="G137" s="109">
        <f t="shared" si="28"/>
        <v>279</v>
      </c>
      <c r="H137" s="149">
        <v>6901</v>
      </c>
      <c r="I137" s="160">
        <v>872589</v>
      </c>
      <c r="J137" s="99"/>
      <c r="K137" s="133" t="str">
        <f t="array" ref="K137">IFERROR(INDEX($D$5:$D$417,MATCH(0,COUNTIF($K$4:$K136,$D$5:$D$417),0)),"")</f>
        <v/>
      </c>
      <c r="L137" s="108" t="str">
        <f t="shared" si="19"/>
        <v/>
      </c>
      <c r="M137" s="134">
        <f t="shared" si="20"/>
        <v>0</v>
      </c>
      <c r="N137" s="99"/>
      <c r="O137" s="134">
        <f t="shared" si="21"/>
        <v>0</v>
      </c>
      <c r="P137" s="99"/>
      <c r="Q137" s="134">
        <f t="shared" si="22"/>
        <v>0</v>
      </c>
      <c r="R137" s="99"/>
      <c r="S137" s="134">
        <f t="shared" si="23"/>
        <v>0</v>
      </c>
      <c r="T137" s="99"/>
      <c r="U137" s="145">
        <f t="shared" si="24"/>
        <v>0</v>
      </c>
      <c r="V137" s="99"/>
      <c r="W137" s="99"/>
      <c r="X137" s="141"/>
      <c r="Y137" s="100"/>
      <c r="Z137" s="100"/>
      <c r="AA137" s="100"/>
      <c r="AB137" s="100"/>
      <c r="AC137" s="146"/>
    </row>
    <row r="138" spans="2:29" ht="16.5" customHeight="1">
      <c r="B138" s="450">
        <v>44226</v>
      </c>
      <c r="C138" s="99"/>
      <c r="D138" s="576" t="s">
        <v>1049</v>
      </c>
      <c r="E138" s="108" t="str">
        <f t="shared" si="26"/>
        <v>Công ty TNHH Thiên Phú</v>
      </c>
      <c r="F138" s="108">
        <f t="shared" si="27"/>
        <v>20</v>
      </c>
      <c r="G138" s="109">
        <f t="shared" si="28"/>
        <v>279</v>
      </c>
      <c r="H138" s="149">
        <v>6899</v>
      </c>
      <c r="I138" s="160">
        <v>209159654</v>
      </c>
      <c r="J138" s="99"/>
      <c r="K138" s="133" t="str">
        <f t="array" ref="K138">IFERROR(INDEX($D$5:$D$417,MATCH(0,COUNTIF($K$4:$K137,$D$5:$D$417),0)),"")</f>
        <v/>
      </c>
      <c r="L138" s="108" t="str">
        <f t="shared" si="19"/>
        <v/>
      </c>
      <c r="M138" s="134">
        <f t="shared" si="20"/>
        <v>0</v>
      </c>
      <c r="N138" s="99"/>
      <c r="O138" s="134">
        <f t="shared" si="21"/>
        <v>0</v>
      </c>
      <c r="P138" s="99"/>
      <c r="Q138" s="134">
        <f t="shared" si="22"/>
        <v>0</v>
      </c>
      <c r="R138" s="99"/>
      <c r="S138" s="134">
        <f t="shared" si="23"/>
        <v>0</v>
      </c>
      <c r="T138" s="99"/>
      <c r="U138" s="145">
        <f t="shared" si="24"/>
        <v>0</v>
      </c>
      <c r="V138" s="99"/>
      <c r="W138" s="99"/>
      <c r="X138" s="141"/>
      <c r="Y138" s="100"/>
      <c r="Z138" s="100"/>
      <c r="AA138" s="100"/>
      <c r="AB138" s="100"/>
      <c r="AC138" s="146"/>
    </row>
    <row r="139" spans="2:29" ht="16.5" customHeight="1">
      <c r="B139" s="450">
        <v>44226</v>
      </c>
      <c r="C139" s="99"/>
      <c r="D139" s="576" t="s">
        <v>1049</v>
      </c>
      <c r="E139" s="108" t="str">
        <f t="shared" si="26"/>
        <v>Công ty TNHH Thiên Phú</v>
      </c>
      <c r="F139" s="108">
        <f t="shared" si="27"/>
        <v>20</v>
      </c>
      <c r="G139" s="109">
        <f t="shared" si="28"/>
        <v>279</v>
      </c>
      <c r="H139" s="149">
        <v>6900</v>
      </c>
      <c r="I139" s="160">
        <v>5890724</v>
      </c>
      <c r="J139" s="99"/>
      <c r="K139" s="133" t="str">
        <f t="array" ref="K139">IFERROR(INDEX($D$5:$D$417,MATCH(0,COUNTIF($K$4:$K138,$D$5:$D$417),0)),"")</f>
        <v/>
      </c>
      <c r="L139" s="108" t="str">
        <f t="shared" ref="L139:L202" si="29">IFERROR(VLOOKUP(K139,$X:$Z,2,0),"")</f>
        <v/>
      </c>
      <c r="M139" s="134">
        <f t="shared" ref="M139:M202" si="30">SUMIFS(I:I,D:D,K139,G:G,"&lt;=0")</f>
        <v>0</v>
      </c>
      <c r="N139" s="99"/>
      <c r="O139" s="134">
        <f t="shared" ref="O139:O202" si="31">SUMIFS(I:I,D:D,K139,G:G,"&gt;=1",G:G,"&lt;=30")</f>
        <v>0</v>
      </c>
      <c r="P139" s="99"/>
      <c r="Q139" s="134">
        <f t="shared" ref="Q139:Q202" si="32">SUMIFS(I:I,D:D,K139,G:G,"&gt;=31",G:G,"&lt;=60")</f>
        <v>0</v>
      </c>
      <c r="R139" s="99"/>
      <c r="S139" s="134">
        <f t="shared" ref="S139:S202" si="33">SUMIFS(I:I,D:D,K139,G:G,"&gt;60")</f>
        <v>0</v>
      </c>
      <c r="T139" s="99"/>
      <c r="U139" s="145">
        <f t="shared" ref="U139:U202" si="34">SUMIFS(I:I,D:D,K139,B:B,"&gt;="&amp;$O$2,B:B,"&lt;="&amp;$S$2)</f>
        <v>0</v>
      </c>
      <c r="V139" s="99"/>
      <c r="W139" s="99"/>
      <c r="X139" s="141"/>
      <c r="Y139" s="100"/>
      <c r="Z139" s="100"/>
      <c r="AA139" s="100"/>
      <c r="AB139" s="100"/>
      <c r="AC139" s="146"/>
    </row>
    <row r="140" spans="2:29" ht="16.5" customHeight="1">
      <c r="B140" s="450">
        <v>44250</v>
      </c>
      <c r="C140" s="99"/>
      <c r="D140" s="576" t="s">
        <v>1049</v>
      </c>
      <c r="E140" s="108" t="str">
        <f t="shared" si="26"/>
        <v>Công ty TNHH Thiên Phú</v>
      </c>
      <c r="F140" s="108">
        <f t="shared" si="27"/>
        <v>20</v>
      </c>
      <c r="G140" s="109">
        <f t="shared" si="28"/>
        <v>255</v>
      </c>
      <c r="H140" s="149">
        <v>6903</v>
      </c>
      <c r="I140" s="160">
        <v>6321108</v>
      </c>
      <c r="J140" s="99"/>
      <c r="K140" s="133" t="str">
        <f t="array" ref="K140">IFERROR(INDEX($D$5:$D$417,MATCH(0,COUNTIF($K$4:$K139,$D$5:$D$417),0)),"")</f>
        <v/>
      </c>
      <c r="L140" s="108" t="str">
        <f t="shared" si="29"/>
        <v/>
      </c>
      <c r="M140" s="134">
        <f t="shared" si="30"/>
        <v>0</v>
      </c>
      <c r="N140" s="99"/>
      <c r="O140" s="134">
        <f t="shared" si="31"/>
        <v>0</v>
      </c>
      <c r="P140" s="99"/>
      <c r="Q140" s="134">
        <f t="shared" si="32"/>
        <v>0</v>
      </c>
      <c r="R140" s="99"/>
      <c r="S140" s="134">
        <f t="shared" si="33"/>
        <v>0</v>
      </c>
      <c r="T140" s="99"/>
      <c r="U140" s="145">
        <f t="shared" si="34"/>
        <v>0</v>
      </c>
      <c r="V140" s="99"/>
      <c r="W140" s="99"/>
      <c r="X140" s="141"/>
      <c r="Y140" s="100"/>
      <c r="Z140" s="100"/>
      <c r="AA140" s="100"/>
      <c r="AB140" s="100"/>
      <c r="AC140" s="146"/>
    </row>
    <row r="141" spans="2:29" ht="16.5" customHeight="1">
      <c r="B141" s="450">
        <v>44251</v>
      </c>
      <c r="C141" s="99"/>
      <c r="D141" s="576" t="s">
        <v>1049</v>
      </c>
      <c r="E141" s="108" t="str">
        <f t="shared" si="26"/>
        <v>Công ty TNHH Thiên Phú</v>
      </c>
      <c r="F141" s="108">
        <f t="shared" si="27"/>
        <v>20</v>
      </c>
      <c r="G141" s="109">
        <f t="shared" si="28"/>
        <v>254</v>
      </c>
      <c r="H141" s="149">
        <v>6961</v>
      </c>
      <c r="I141" s="160">
        <v>160509697</v>
      </c>
      <c r="J141" s="99"/>
      <c r="K141" s="133" t="str">
        <f t="array" ref="K141">IFERROR(INDEX($D$5:$D$417,MATCH(0,COUNTIF($K$4:$K140,$D$5:$D$417),0)),"")</f>
        <v/>
      </c>
      <c r="L141" s="108" t="str">
        <f t="shared" si="29"/>
        <v/>
      </c>
      <c r="M141" s="134">
        <f t="shared" si="30"/>
        <v>0</v>
      </c>
      <c r="N141" s="99"/>
      <c r="O141" s="134">
        <f t="shared" si="31"/>
        <v>0</v>
      </c>
      <c r="P141" s="99"/>
      <c r="Q141" s="134">
        <f t="shared" si="32"/>
        <v>0</v>
      </c>
      <c r="R141" s="99"/>
      <c r="S141" s="134">
        <f t="shared" si="33"/>
        <v>0</v>
      </c>
      <c r="T141" s="99"/>
      <c r="U141" s="145">
        <f t="shared" si="34"/>
        <v>0</v>
      </c>
      <c r="V141" s="99"/>
      <c r="W141" s="99"/>
      <c r="X141" s="141"/>
      <c r="Y141" s="100"/>
      <c r="Z141" s="100"/>
      <c r="AA141" s="100"/>
      <c r="AB141" s="100"/>
      <c r="AC141" s="146"/>
    </row>
    <row r="142" spans="2:29" ht="16.5" customHeight="1">
      <c r="B142" s="450">
        <v>44252</v>
      </c>
      <c r="C142" s="99"/>
      <c r="D142" s="576" t="s">
        <v>1049</v>
      </c>
      <c r="E142" s="108" t="str">
        <f t="shared" si="26"/>
        <v>Công ty TNHH Thiên Phú</v>
      </c>
      <c r="F142" s="108">
        <f t="shared" si="27"/>
        <v>20</v>
      </c>
      <c r="G142" s="109">
        <f t="shared" si="28"/>
        <v>253</v>
      </c>
      <c r="H142" s="149">
        <v>6977</v>
      </c>
      <c r="I142" s="160">
        <v>37672769</v>
      </c>
      <c r="J142" s="99"/>
      <c r="K142" s="133" t="str">
        <f t="array" ref="K142">IFERROR(INDEX($D$5:$D$417,MATCH(0,COUNTIF($K$4:$K141,$D$5:$D$417),0)),"")</f>
        <v/>
      </c>
      <c r="L142" s="108" t="str">
        <f t="shared" si="29"/>
        <v/>
      </c>
      <c r="M142" s="134">
        <f t="shared" si="30"/>
        <v>0</v>
      </c>
      <c r="N142" s="99"/>
      <c r="O142" s="134">
        <f t="shared" si="31"/>
        <v>0</v>
      </c>
      <c r="P142" s="99"/>
      <c r="Q142" s="134">
        <f t="shared" si="32"/>
        <v>0</v>
      </c>
      <c r="R142" s="99"/>
      <c r="S142" s="134">
        <f t="shared" si="33"/>
        <v>0</v>
      </c>
      <c r="T142" s="99"/>
      <c r="U142" s="145">
        <f t="shared" si="34"/>
        <v>0</v>
      </c>
      <c r="V142" s="99"/>
      <c r="W142" s="99"/>
      <c r="X142" s="141"/>
      <c r="Y142" s="100"/>
      <c r="Z142" s="100"/>
      <c r="AA142" s="100"/>
      <c r="AB142" s="100"/>
      <c r="AC142" s="146"/>
    </row>
    <row r="143" spans="2:29" ht="16.5" customHeight="1">
      <c r="B143" s="450">
        <v>44252</v>
      </c>
      <c r="C143" s="99"/>
      <c r="D143" s="576" t="s">
        <v>1049</v>
      </c>
      <c r="E143" s="108" t="str">
        <f t="shared" si="26"/>
        <v>Công ty TNHH Thiên Phú</v>
      </c>
      <c r="F143" s="108">
        <f t="shared" si="27"/>
        <v>20</v>
      </c>
      <c r="G143" s="109">
        <f t="shared" si="28"/>
        <v>253</v>
      </c>
      <c r="H143" s="149">
        <v>7001</v>
      </c>
      <c r="I143" s="160">
        <v>141269525</v>
      </c>
      <c r="J143" s="99"/>
      <c r="K143" s="133" t="str">
        <f t="array" ref="K143">IFERROR(INDEX($D$5:$D$417,MATCH(0,COUNTIF($K$4:$K142,$D$5:$D$417),0)),"")</f>
        <v/>
      </c>
      <c r="L143" s="108" t="str">
        <f t="shared" si="29"/>
        <v/>
      </c>
      <c r="M143" s="134">
        <f t="shared" si="30"/>
        <v>0</v>
      </c>
      <c r="N143" s="99"/>
      <c r="O143" s="134">
        <f t="shared" si="31"/>
        <v>0</v>
      </c>
      <c r="P143" s="99"/>
      <c r="Q143" s="134">
        <f t="shared" si="32"/>
        <v>0</v>
      </c>
      <c r="R143" s="99"/>
      <c r="S143" s="134">
        <f t="shared" si="33"/>
        <v>0</v>
      </c>
      <c r="T143" s="99"/>
      <c r="U143" s="145">
        <f t="shared" si="34"/>
        <v>0</v>
      </c>
      <c r="V143" s="99"/>
      <c r="W143" s="99"/>
      <c r="X143" s="141"/>
      <c r="Y143" s="100"/>
      <c r="Z143" s="100"/>
      <c r="AA143" s="100"/>
      <c r="AB143" s="100"/>
      <c r="AC143" s="146"/>
    </row>
    <row r="144" spans="2:29" ht="16.5" customHeight="1">
      <c r="B144" s="450">
        <v>44255</v>
      </c>
      <c r="C144" s="99"/>
      <c r="D144" s="576" t="s">
        <v>1049</v>
      </c>
      <c r="E144" s="108" t="str">
        <f t="shared" si="26"/>
        <v>Công ty TNHH Thiên Phú</v>
      </c>
      <c r="F144" s="108">
        <f t="shared" si="27"/>
        <v>20</v>
      </c>
      <c r="G144" s="109">
        <f t="shared" si="28"/>
        <v>250</v>
      </c>
      <c r="H144" s="149">
        <v>7056</v>
      </c>
      <c r="I144" s="160">
        <v>3017296</v>
      </c>
      <c r="J144" s="99"/>
      <c r="K144" s="133" t="str">
        <f t="array" ref="K144">IFERROR(INDEX($D$5:$D$417,MATCH(0,COUNTIF($K$4:$K143,$D$5:$D$417),0)),"")</f>
        <v/>
      </c>
      <c r="L144" s="108" t="str">
        <f t="shared" si="29"/>
        <v/>
      </c>
      <c r="M144" s="134">
        <f t="shared" si="30"/>
        <v>0</v>
      </c>
      <c r="N144" s="99"/>
      <c r="O144" s="134">
        <f t="shared" si="31"/>
        <v>0</v>
      </c>
      <c r="P144" s="99"/>
      <c r="Q144" s="134">
        <f t="shared" si="32"/>
        <v>0</v>
      </c>
      <c r="R144" s="99"/>
      <c r="S144" s="134">
        <f t="shared" si="33"/>
        <v>0</v>
      </c>
      <c r="T144" s="99"/>
      <c r="U144" s="145">
        <f t="shared" si="34"/>
        <v>0</v>
      </c>
      <c r="V144" s="99"/>
      <c r="W144" s="99"/>
      <c r="X144" s="141"/>
      <c r="Y144" s="100"/>
      <c r="Z144" s="100"/>
      <c r="AA144" s="100"/>
      <c r="AB144" s="100"/>
      <c r="AC144" s="146"/>
    </row>
    <row r="145" spans="2:29" ht="16.5" customHeight="1">
      <c r="B145" s="450">
        <v>44255</v>
      </c>
      <c r="C145" s="99"/>
      <c r="D145" s="576" t="s">
        <v>1049</v>
      </c>
      <c r="E145" s="108" t="str">
        <f t="shared" si="26"/>
        <v>Công ty TNHH Thiên Phú</v>
      </c>
      <c r="F145" s="108">
        <f t="shared" si="27"/>
        <v>20</v>
      </c>
      <c r="G145" s="109">
        <f t="shared" si="28"/>
        <v>250</v>
      </c>
      <c r="H145" s="149">
        <v>7057</v>
      </c>
      <c r="I145" s="160">
        <v>31683130</v>
      </c>
      <c r="J145" s="99"/>
      <c r="K145" s="133" t="str">
        <f t="array" ref="K145">IFERROR(INDEX($D$5:$D$417,MATCH(0,COUNTIF($K$4:$K144,$D$5:$D$417),0)),"")</f>
        <v/>
      </c>
      <c r="L145" s="108" t="str">
        <f t="shared" si="29"/>
        <v/>
      </c>
      <c r="M145" s="134">
        <f t="shared" si="30"/>
        <v>0</v>
      </c>
      <c r="N145" s="99"/>
      <c r="O145" s="134">
        <f t="shared" si="31"/>
        <v>0</v>
      </c>
      <c r="P145" s="99"/>
      <c r="Q145" s="134">
        <f t="shared" si="32"/>
        <v>0</v>
      </c>
      <c r="R145" s="99"/>
      <c r="S145" s="134">
        <f t="shared" si="33"/>
        <v>0</v>
      </c>
      <c r="T145" s="99"/>
      <c r="U145" s="145">
        <f t="shared" si="34"/>
        <v>0</v>
      </c>
      <c r="V145" s="99"/>
      <c r="W145" s="99"/>
      <c r="X145" s="141"/>
      <c r="Y145" s="100"/>
      <c r="Z145" s="100"/>
      <c r="AA145" s="100"/>
      <c r="AB145" s="100"/>
      <c r="AC145" s="146"/>
    </row>
    <row r="146" spans="2:29" ht="16.5" customHeight="1">
      <c r="B146" s="450">
        <v>44255</v>
      </c>
      <c r="C146" s="99"/>
      <c r="D146" s="576" t="s">
        <v>1049</v>
      </c>
      <c r="E146" s="108" t="str">
        <f t="shared" si="26"/>
        <v>Công ty TNHH Thiên Phú</v>
      </c>
      <c r="F146" s="108">
        <f t="shared" si="27"/>
        <v>20</v>
      </c>
      <c r="G146" s="109">
        <f t="shared" si="28"/>
        <v>250</v>
      </c>
      <c r="H146" s="149">
        <v>7055</v>
      </c>
      <c r="I146" s="160">
        <v>253426</v>
      </c>
      <c r="J146" s="99"/>
      <c r="K146" s="133" t="str">
        <f t="array" ref="K146">IFERROR(INDEX($D$5:$D$417,MATCH(0,COUNTIF($K$4:$K145,$D$5:$D$417),0)),"")</f>
        <v/>
      </c>
      <c r="L146" s="108" t="str">
        <f t="shared" si="29"/>
        <v/>
      </c>
      <c r="M146" s="134">
        <f t="shared" si="30"/>
        <v>0</v>
      </c>
      <c r="N146" s="99"/>
      <c r="O146" s="134">
        <f t="shared" si="31"/>
        <v>0</v>
      </c>
      <c r="P146" s="99"/>
      <c r="Q146" s="134">
        <f t="shared" si="32"/>
        <v>0</v>
      </c>
      <c r="R146" s="99"/>
      <c r="S146" s="134">
        <f t="shared" si="33"/>
        <v>0</v>
      </c>
      <c r="T146" s="99"/>
      <c r="U146" s="145">
        <f t="shared" si="34"/>
        <v>0</v>
      </c>
      <c r="V146" s="99"/>
      <c r="W146" s="99"/>
      <c r="X146" s="141"/>
      <c r="Y146" s="100"/>
      <c r="Z146" s="100"/>
      <c r="AA146" s="100"/>
      <c r="AB146" s="100"/>
      <c r="AC146" s="146"/>
    </row>
    <row r="147" spans="2:29" ht="16.5" customHeight="1">
      <c r="B147" s="450">
        <v>44355</v>
      </c>
      <c r="C147" s="99"/>
      <c r="D147" s="576" t="s">
        <v>1232</v>
      </c>
      <c r="E147" s="108" t="str">
        <f t="shared" si="26"/>
        <v>Công ty TNHH Trí Việt</v>
      </c>
      <c r="F147" s="108">
        <f t="shared" si="27"/>
        <v>-8</v>
      </c>
      <c r="G147" s="109">
        <f t="shared" si="28"/>
        <v>178</v>
      </c>
      <c r="H147" s="149"/>
      <c r="I147" s="160"/>
      <c r="J147" s="99"/>
      <c r="K147" s="133" t="str">
        <f t="array" ref="K147">IFERROR(INDEX($D$5:$D$417,MATCH(0,COUNTIF($K$4:$K146,$D$5:$D$417),0)),"")</f>
        <v/>
      </c>
      <c r="L147" s="108" t="str">
        <f t="shared" si="29"/>
        <v/>
      </c>
      <c r="M147" s="134">
        <f t="shared" si="30"/>
        <v>0</v>
      </c>
      <c r="N147" s="99"/>
      <c r="O147" s="134">
        <f t="shared" si="31"/>
        <v>0</v>
      </c>
      <c r="P147" s="99"/>
      <c r="Q147" s="134">
        <f t="shared" si="32"/>
        <v>0</v>
      </c>
      <c r="R147" s="99"/>
      <c r="S147" s="134">
        <f t="shared" si="33"/>
        <v>0</v>
      </c>
      <c r="T147" s="99"/>
      <c r="U147" s="145">
        <f t="shared" si="34"/>
        <v>0</v>
      </c>
      <c r="V147" s="99"/>
      <c r="W147" s="99"/>
      <c r="X147" s="141"/>
      <c r="Y147" s="100"/>
      <c r="Z147" s="100"/>
      <c r="AA147" s="100"/>
      <c r="AB147" s="100"/>
      <c r="AC147" s="146"/>
    </row>
    <row r="148" spans="2:29" ht="16.5" customHeight="1">
      <c r="B148" s="450">
        <v>44347</v>
      </c>
      <c r="C148" s="99"/>
      <c r="D148" s="576" t="s">
        <v>1792</v>
      </c>
      <c r="E148" s="108" t="str">
        <f t="shared" si="26"/>
        <v>Công ty TNHH Thương Mại BMT Phu Quoc</v>
      </c>
      <c r="F148" s="108">
        <f t="shared" si="27"/>
        <v>-1</v>
      </c>
      <c r="G148" s="109">
        <f t="shared" si="28"/>
        <v>179</v>
      </c>
      <c r="H148" s="149">
        <v>123</v>
      </c>
      <c r="I148" s="160">
        <v>85162</v>
      </c>
      <c r="J148" s="99"/>
      <c r="K148" s="133" t="str">
        <f t="array" ref="K148">IFERROR(INDEX($D$5:$D$417,MATCH(0,COUNTIF($K$4:$K147,$D$5:$D$417),0)),"")</f>
        <v/>
      </c>
      <c r="L148" s="108" t="str">
        <f t="shared" si="29"/>
        <v/>
      </c>
      <c r="M148" s="134">
        <f t="shared" si="30"/>
        <v>0</v>
      </c>
      <c r="N148" s="99"/>
      <c r="O148" s="134">
        <f t="shared" si="31"/>
        <v>0</v>
      </c>
      <c r="P148" s="99"/>
      <c r="Q148" s="134">
        <f t="shared" si="32"/>
        <v>0</v>
      </c>
      <c r="R148" s="99"/>
      <c r="S148" s="134">
        <f t="shared" si="33"/>
        <v>0</v>
      </c>
      <c r="T148" s="99"/>
      <c r="U148" s="145">
        <f t="shared" si="34"/>
        <v>0</v>
      </c>
      <c r="V148" s="99"/>
      <c r="W148" s="99"/>
      <c r="X148" s="141"/>
      <c r="Y148" s="100"/>
      <c r="Z148" s="100"/>
      <c r="AA148" s="100"/>
      <c r="AB148" s="100"/>
      <c r="AC148" s="146"/>
    </row>
    <row r="149" spans="2:29" ht="16.5" customHeight="1">
      <c r="B149" s="450"/>
      <c r="C149" s="99"/>
      <c r="D149" s="576" t="s">
        <v>1078</v>
      </c>
      <c r="E149" s="108" t="str">
        <f t="shared" si="26"/>
        <v>Công ty TNHH MTV Vận Tải Phương Long</v>
      </c>
      <c r="F149" s="108">
        <f t="shared" si="27"/>
        <v>-5</v>
      </c>
      <c r="G149" s="109">
        <f t="shared" si="28"/>
        <v>44530</v>
      </c>
      <c r="H149" s="149"/>
      <c r="I149" s="160"/>
      <c r="J149" s="99"/>
      <c r="K149" s="133" t="str">
        <f t="array" ref="K149">IFERROR(INDEX($D$5:$D$417,MATCH(0,COUNTIF($K$4:$K148,$D$5:$D$417),0)),"")</f>
        <v/>
      </c>
      <c r="L149" s="108" t="str">
        <f t="shared" si="29"/>
        <v/>
      </c>
      <c r="M149" s="134">
        <f t="shared" si="30"/>
        <v>0</v>
      </c>
      <c r="N149" s="99"/>
      <c r="O149" s="134">
        <f t="shared" si="31"/>
        <v>0</v>
      </c>
      <c r="P149" s="99"/>
      <c r="Q149" s="134">
        <f t="shared" si="32"/>
        <v>0</v>
      </c>
      <c r="R149" s="99"/>
      <c r="S149" s="134">
        <f t="shared" si="33"/>
        <v>0</v>
      </c>
      <c r="T149" s="99"/>
      <c r="U149" s="145">
        <f t="shared" si="34"/>
        <v>0</v>
      </c>
      <c r="V149" s="99"/>
      <c r="W149" s="99"/>
      <c r="X149" s="141"/>
      <c r="Y149" s="100"/>
      <c r="Z149" s="100"/>
      <c r="AA149" s="100"/>
      <c r="AB149" s="100"/>
      <c r="AC149" s="146"/>
    </row>
    <row r="150" spans="2:29" ht="16.5" customHeight="1">
      <c r="B150" s="450">
        <v>44345</v>
      </c>
      <c r="C150" s="99"/>
      <c r="D150" s="576" t="s">
        <v>1058</v>
      </c>
      <c r="E150" s="108" t="str">
        <f t="shared" si="26"/>
        <v>Công ty TNHH Ong Thợ</v>
      </c>
      <c r="F150" s="108">
        <f t="shared" si="27"/>
        <v>0</v>
      </c>
      <c r="G150" s="109">
        <f t="shared" si="28"/>
        <v>180</v>
      </c>
      <c r="H150" s="149"/>
      <c r="I150" s="160"/>
      <c r="J150" s="99"/>
      <c r="K150" s="133" t="str">
        <f t="array" ref="K150">IFERROR(INDEX($D$5:$D$417,MATCH(0,COUNTIF($K$4:$K149,$D$5:$D$417),0)),"")</f>
        <v/>
      </c>
      <c r="L150" s="108" t="str">
        <f t="shared" si="29"/>
        <v/>
      </c>
      <c r="M150" s="134">
        <f t="shared" si="30"/>
        <v>0</v>
      </c>
      <c r="N150" s="99"/>
      <c r="O150" s="134">
        <f t="shared" si="31"/>
        <v>0</v>
      </c>
      <c r="P150" s="99"/>
      <c r="Q150" s="134">
        <f t="shared" si="32"/>
        <v>0</v>
      </c>
      <c r="R150" s="99"/>
      <c r="S150" s="134">
        <f t="shared" si="33"/>
        <v>0</v>
      </c>
      <c r="T150" s="99"/>
      <c r="U150" s="145">
        <f t="shared" si="34"/>
        <v>0</v>
      </c>
      <c r="V150" s="99"/>
      <c r="W150" s="99"/>
      <c r="X150" s="141"/>
      <c r="Y150" s="100"/>
      <c r="Z150" s="100"/>
      <c r="AA150" s="100"/>
      <c r="AB150" s="100"/>
      <c r="AC150" s="146"/>
    </row>
    <row r="151" spans="2:29" ht="16.5" customHeight="1">
      <c r="B151" s="450">
        <v>44352</v>
      </c>
      <c r="C151" s="99"/>
      <c r="D151" s="576" t="s">
        <v>1058</v>
      </c>
      <c r="E151" s="108" t="str">
        <f t="shared" si="26"/>
        <v>Công ty TNHH Ong Thợ</v>
      </c>
      <c r="F151" s="108">
        <f t="shared" si="27"/>
        <v>0</v>
      </c>
      <c r="G151" s="109">
        <f t="shared" si="28"/>
        <v>173</v>
      </c>
      <c r="H151" s="149"/>
      <c r="I151" s="160"/>
      <c r="J151" s="99"/>
      <c r="K151" s="133" t="str">
        <f t="array" ref="K151">IFERROR(INDEX($D$5:$D$417,MATCH(0,COUNTIF($K$4:$K150,$D$5:$D$417),0)),"")</f>
        <v/>
      </c>
      <c r="L151" s="108" t="str">
        <f t="shared" si="29"/>
        <v/>
      </c>
      <c r="M151" s="134">
        <f t="shared" si="30"/>
        <v>0</v>
      </c>
      <c r="N151" s="99"/>
      <c r="O151" s="134">
        <f t="shared" si="31"/>
        <v>0</v>
      </c>
      <c r="P151" s="99"/>
      <c r="Q151" s="134">
        <f t="shared" si="32"/>
        <v>0</v>
      </c>
      <c r="R151" s="99"/>
      <c r="S151" s="134">
        <f t="shared" si="33"/>
        <v>0</v>
      </c>
      <c r="T151" s="99"/>
      <c r="U151" s="145">
        <f t="shared" si="34"/>
        <v>0</v>
      </c>
      <c r="V151" s="99"/>
      <c r="W151" s="99"/>
      <c r="X151" s="141"/>
      <c r="Y151" s="100"/>
      <c r="Z151" s="100"/>
      <c r="AA151" s="100"/>
      <c r="AB151" s="100"/>
      <c r="AC151" s="146"/>
    </row>
    <row r="152" spans="2:29" ht="16.5" customHeight="1">
      <c r="B152" s="450">
        <v>44432</v>
      </c>
      <c r="C152" s="99"/>
      <c r="D152" s="576" t="s">
        <v>1111</v>
      </c>
      <c r="E152" s="108" t="str">
        <f t="shared" si="26"/>
        <v>Công ty TNHH SX TM DV QT Bảo An</v>
      </c>
      <c r="F152" s="108">
        <f t="shared" si="27"/>
        <v>0</v>
      </c>
      <c r="G152" s="109">
        <f t="shared" si="28"/>
        <v>93</v>
      </c>
      <c r="H152" s="149">
        <v>1140</v>
      </c>
      <c r="I152" s="160">
        <v>31003500</v>
      </c>
      <c r="J152" s="99"/>
      <c r="K152" s="133" t="str">
        <f t="array" ref="K152">IFERROR(INDEX($D$5:$D$417,MATCH(0,COUNTIF($K$4:$K151,$D$5:$D$417),0)),"")</f>
        <v/>
      </c>
      <c r="L152" s="108" t="str">
        <f t="shared" si="29"/>
        <v/>
      </c>
      <c r="M152" s="134">
        <f t="shared" si="30"/>
        <v>0</v>
      </c>
      <c r="N152" s="99"/>
      <c r="O152" s="134">
        <f t="shared" si="31"/>
        <v>0</v>
      </c>
      <c r="P152" s="99"/>
      <c r="Q152" s="134">
        <f t="shared" si="32"/>
        <v>0</v>
      </c>
      <c r="R152" s="99"/>
      <c r="S152" s="134">
        <f t="shared" si="33"/>
        <v>0</v>
      </c>
      <c r="T152" s="99"/>
      <c r="U152" s="145">
        <f t="shared" si="34"/>
        <v>0</v>
      </c>
      <c r="V152" s="99"/>
      <c r="W152" s="99"/>
      <c r="X152" s="141"/>
      <c r="Y152" s="100"/>
      <c r="Z152" s="100"/>
      <c r="AA152" s="100"/>
      <c r="AB152" s="100"/>
      <c r="AC152" s="146"/>
    </row>
    <row r="153" spans="2:29" ht="16.5" customHeight="1">
      <c r="B153" s="450">
        <v>44370</v>
      </c>
      <c r="C153" s="99"/>
      <c r="D153" s="107" t="s">
        <v>1064</v>
      </c>
      <c r="E153" s="108" t="str">
        <f t="shared" si="26"/>
        <v>Công ty TNHH Choice Pro - Tech</v>
      </c>
      <c r="F153" s="108">
        <f t="shared" si="27"/>
        <v>1</v>
      </c>
      <c r="G153" s="109">
        <f t="shared" si="28"/>
        <v>154</v>
      </c>
      <c r="H153" s="149"/>
      <c r="I153" s="160"/>
      <c r="J153" s="99"/>
      <c r="K153" s="133" t="str">
        <f t="array" ref="K153">IFERROR(INDEX($D$5:$D$417,MATCH(0,COUNTIF($K$4:$K152,$D$5:$D$417),0)),"")</f>
        <v/>
      </c>
      <c r="L153" s="108" t="str">
        <f t="shared" si="29"/>
        <v/>
      </c>
      <c r="M153" s="134">
        <f t="shared" si="30"/>
        <v>0</v>
      </c>
      <c r="N153" s="99"/>
      <c r="O153" s="134">
        <f t="shared" si="31"/>
        <v>0</v>
      </c>
      <c r="P153" s="99"/>
      <c r="Q153" s="134">
        <f t="shared" si="32"/>
        <v>0</v>
      </c>
      <c r="R153" s="99"/>
      <c r="S153" s="134">
        <f t="shared" si="33"/>
        <v>0</v>
      </c>
      <c r="T153" s="99"/>
      <c r="U153" s="145">
        <f t="shared" si="34"/>
        <v>0</v>
      </c>
      <c r="V153" s="99"/>
      <c r="W153" s="99"/>
      <c r="X153" s="141"/>
      <c r="Y153" s="100"/>
      <c r="Z153" s="100"/>
      <c r="AA153" s="100"/>
      <c r="AB153" s="100"/>
      <c r="AC153" s="146"/>
    </row>
    <row r="154" spans="2:29" ht="16.5" customHeight="1">
      <c r="B154" s="450">
        <v>44278</v>
      </c>
      <c r="C154" s="99"/>
      <c r="D154" s="576" t="s">
        <v>1793</v>
      </c>
      <c r="E154" s="108" t="str">
        <f t="shared" si="26"/>
        <v>Công ty TNHH Phụ Kiện Cửa Tân Hiệp Lợi</v>
      </c>
      <c r="F154" s="108">
        <f t="shared" si="27"/>
        <v>-15</v>
      </c>
      <c r="G154" s="109">
        <f t="shared" si="28"/>
        <v>262</v>
      </c>
      <c r="H154" s="149"/>
      <c r="I154" s="160"/>
      <c r="J154" s="99"/>
      <c r="K154" s="133" t="str">
        <f t="array" ref="K154">IFERROR(INDEX($D$5:$D$417,MATCH(0,COUNTIF($K$4:$K153,$D$5:$D$417),0)),"")</f>
        <v/>
      </c>
      <c r="L154" s="108" t="str">
        <f t="shared" si="29"/>
        <v/>
      </c>
      <c r="M154" s="134">
        <f t="shared" si="30"/>
        <v>0</v>
      </c>
      <c r="N154" s="99"/>
      <c r="O154" s="134">
        <f t="shared" si="31"/>
        <v>0</v>
      </c>
      <c r="P154" s="99"/>
      <c r="Q154" s="134">
        <f t="shared" si="32"/>
        <v>0</v>
      </c>
      <c r="R154" s="99"/>
      <c r="S154" s="134">
        <f t="shared" si="33"/>
        <v>0</v>
      </c>
      <c r="T154" s="99"/>
      <c r="U154" s="145">
        <f t="shared" si="34"/>
        <v>0</v>
      </c>
      <c r="V154" s="99"/>
      <c r="W154" s="99"/>
      <c r="X154" s="141"/>
      <c r="Y154" s="100"/>
      <c r="Z154" s="100"/>
      <c r="AA154" s="100"/>
      <c r="AB154" s="100"/>
      <c r="AC154" s="146"/>
    </row>
    <row r="155" spans="2:29" ht="16.5" customHeight="1">
      <c r="B155" s="450">
        <v>44477</v>
      </c>
      <c r="C155" s="99"/>
      <c r="D155" s="576" t="s">
        <v>1051</v>
      </c>
      <c r="E155" s="108" t="str">
        <f t="shared" si="26"/>
        <v>Công ty TNHH Nhật Trường Vinh</v>
      </c>
      <c r="F155" s="108">
        <f t="shared" si="27"/>
        <v>12</v>
      </c>
      <c r="G155" s="109">
        <f t="shared" si="28"/>
        <v>36</v>
      </c>
      <c r="H155" s="149" t="s">
        <v>1871</v>
      </c>
      <c r="I155" s="160">
        <v>111175000</v>
      </c>
      <c r="J155" s="99"/>
      <c r="K155" s="133" t="str">
        <f t="array" ref="K155">IFERROR(INDEX($D$5:$D$417,MATCH(0,COUNTIF($K$4:$K154,$D$5:$D$417),0)),"")</f>
        <v/>
      </c>
      <c r="L155" s="108" t="str">
        <f t="shared" si="29"/>
        <v/>
      </c>
      <c r="M155" s="134">
        <f t="shared" si="30"/>
        <v>0</v>
      </c>
      <c r="N155" s="99"/>
      <c r="O155" s="134">
        <f t="shared" si="31"/>
        <v>0</v>
      </c>
      <c r="P155" s="99"/>
      <c r="Q155" s="134">
        <f t="shared" si="32"/>
        <v>0</v>
      </c>
      <c r="R155" s="99"/>
      <c r="S155" s="134">
        <f t="shared" si="33"/>
        <v>0</v>
      </c>
      <c r="T155" s="99"/>
      <c r="U155" s="145">
        <f t="shared" si="34"/>
        <v>0</v>
      </c>
      <c r="V155" s="99"/>
      <c r="W155" s="99"/>
      <c r="X155" s="141"/>
      <c r="Y155" s="100"/>
      <c r="Z155" s="100"/>
      <c r="AA155" s="100"/>
      <c r="AB155" s="100"/>
      <c r="AC155" s="146"/>
    </row>
    <row r="156" spans="2:29" ht="16.5" customHeight="1">
      <c r="B156" s="450">
        <v>44477</v>
      </c>
      <c r="C156" s="99"/>
      <c r="D156" s="576" t="s">
        <v>1051</v>
      </c>
      <c r="E156" s="108" t="str">
        <f t="shared" si="26"/>
        <v>Công ty TNHH Nhật Trường Vinh</v>
      </c>
      <c r="F156" s="108">
        <f t="shared" si="27"/>
        <v>12</v>
      </c>
      <c r="G156" s="109">
        <f t="shared" si="28"/>
        <v>36</v>
      </c>
      <c r="H156" s="149">
        <v>5911</v>
      </c>
      <c r="I156" s="160">
        <f>728799830-198763590</f>
        <v>530036240</v>
      </c>
      <c r="J156" s="99"/>
      <c r="K156" s="133" t="str">
        <f t="array" ref="K156">IFERROR(INDEX($D$5:$D$417,MATCH(0,COUNTIF($K$4:$K155,$D$5:$D$417),0)),"")</f>
        <v/>
      </c>
      <c r="L156" s="108" t="str">
        <f t="shared" si="29"/>
        <v/>
      </c>
      <c r="M156" s="134">
        <f t="shared" si="30"/>
        <v>0</v>
      </c>
      <c r="N156" s="99"/>
      <c r="O156" s="134">
        <f t="shared" si="31"/>
        <v>0</v>
      </c>
      <c r="P156" s="99"/>
      <c r="Q156" s="134">
        <f t="shared" si="32"/>
        <v>0</v>
      </c>
      <c r="R156" s="99"/>
      <c r="S156" s="134">
        <f t="shared" si="33"/>
        <v>0</v>
      </c>
      <c r="T156" s="99"/>
      <c r="U156" s="145">
        <f t="shared" si="34"/>
        <v>0</v>
      </c>
      <c r="V156" s="99"/>
      <c r="W156" s="99"/>
      <c r="X156" s="141"/>
      <c r="Y156" s="100"/>
      <c r="Z156" s="100"/>
      <c r="AA156" s="100"/>
      <c r="AB156" s="100"/>
      <c r="AC156" s="146"/>
    </row>
    <row r="157" spans="2:29" ht="16.5" customHeight="1">
      <c r="B157" s="450">
        <v>44482</v>
      </c>
      <c r="C157" s="99"/>
      <c r="D157" s="576" t="s">
        <v>1051</v>
      </c>
      <c r="E157" s="108" t="str">
        <f t="shared" si="26"/>
        <v>Công ty TNHH Nhật Trường Vinh</v>
      </c>
      <c r="F157" s="108">
        <f t="shared" si="27"/>
        <v>12</v>
      </c>
      <c r="G157" s="109">
        <f t="shared" si="28"/>
        <v>31</v>
      </c>
      <c r="H157" s="149">
        <v>6144</v>
      </c>
      <c r="I157" s="160">
        <f>175216140-79643000</f>
        <v>95573140</v>
      </c>
      <c r="J157" s="99"/>
      <c r="K157" s="133" t="str">
        <f t="array" ref="K157">IFERROR(INDEX($D$5:$D$417,MATCH(0,COUNTIF($K$4:$K156,$D$5:$D$417),0)),"")</f>
        <v/>
      </c>
      <c r="L157" s="108" t="str">
        <f t="shared" si="29"/>
        <v/>
      </c>
      <c r="M157" s="134">
        <f t="shared" si="30"/>
        <v>0</v>
      </c>
      <c r="N157" s="99"/>
      <c r="O157" s="134">
        <f t="shared" si="31"/>
        <v>0</v>
      </c>
      <c r="P157" s="99"/>
      <c r="Q157" s="134">
        <f t="shared" si="32"/>
        <v>0</v>
      </c>
      <c r="R157" s="99"/>
      <c r="S157" s="134">
        <f t="shared" si="33"/>
        <v>0</v>
      </c>
      <c r="T157" s="99"/>
      <c r="U157" s="145">
        <f t="shared" si="34"/>
        <v>0</v>
      </c>
      <c r="V157" s="99"/>
      <c r="W157" s="99"/>
      <c r="X157" s="141"/>
      <c r="Y157" s="100"/>
      <c r="Z157" s="100"/>
      <c r="AA157" s="100"/>
      <c r="AB157" s="100"/>
      <c r="AC157" s="146"/>
    </row>
    <row r="158" spans="2:29" ht="16.5" customHeight="1">
      <c r="B158" s="450">
        <v>44344</v>
      </c>
      <c r="C158" s="99"/>
      <c r="D158" s="576" t="s">
        <v>1051</v>
      </c>
      <c r="E158" s="108" t="str">
        <f t="shared" si="26"/>
        <v>Công ty TNHH Nhật Trường Vinh</v>
      </c>
      <c r="F158" s="108">
        <f t="shared" si="27"/>
        <v>12</v>
      </c>
      <c r="G158" s="109">
        <f t="shared" si="28"/>
        <v>169</v>
      </c>
      <c r="H158" s="149"/>
      <c r="I158" s="160"/>
      <c r="J158" s="99"/>
      <c r="K158" s="133" t="str">
        <f t="array" ref="K158">IFERROR(INDEX($D$5:$D$417,MATCH(0,COUNTIF($K$4:$K157,$D$5:$D$417),0)),"")</f>
        <v/>
      </c>
      <c r="L158" s="108" t="str">
        <f t="shared" si="29"/>
        <v/>
      </c>
      <c r="M158" s="134">
        <f t="shared" si="30"/>
        <v>0</v>
      </c>
      <c r="N158" s="99"/>
      <c r="O158" s="134">
        <f t="shared" si="31"/>
        <v>0</v>
      </c>
      <c r="P158" s="99"/>
      <c r="Q158" s="134">
        <f t="shared" si="32"/>
        <v>0</v>
      </c>
      <c r="R158" s="99"/>
      <c r="S158" s="134">
        <f t="shared" si="33"/>
        <v>0</v>
      </c>
      <c r="T158" s="99"/>
      <c r="U158" s="145">
        <f t="shared" si="34"/>
        <v>0</v>
      </c>
      <c r="V158" s="99"/>
      <c r="W158" s="99"/>
      <c r="X158" s="141"/>
      <c r="Y158" s="100"/>
      <c r="Z158" s="100"/>
      <c r="AA158" s="100"/>
      <c r="AB158" s="100"/>
      <c r="AC158" s="146"/>
    </row>
    <row r="159" spans="2:29" ht="16.5" customHeight="1">
      <c r="B159" s="450">
        <v>44344</v>
      </c>
      <c r="C159" s="99"/>
      <c r="D159" s="576" t="s">
        <v>1051</v>
      </c>
      <c r="E159" s="108" t="str">
        <f t="shared" si="26"/>
        <v>Công ty TNHH Nhật Trường Vinh</v>
      </c>
      <c r="F159" s="108">
        <f t="shared" si="27"/>
        <v>12</v>
      </c>
      <c r="G159" s="109">
        <f t="shared" si="28"/>
        <v>169</v>
      </c>
      <c r="H159" s="149"/>
      <c r="I159" s="160"/>
      <c r="J159" s="99"/>
      <c r="K159" s="133" t="str">
        <f t="array" ref="K159">IFERROR(INDEX($D$5:$D$417,MATCH(0,COUNTIF($K$4:$K158,$D$5:$D$417),0)),"")</f>
        <v/>
      </c>
      <c r="L159" s="108" t="str">
        <f t="shared" si="29"/>
        <v/>
      </c>
      <c r="M159" s="134">
        <f t="shared" si="30"/>
        <v>0</v>
      </c>
      <c r="N159" s="99"/>
      <c r="O159" s="134">
        <f t="shared" si="31"/>
        <v>0</v>
      </c>
      <c r="P159" s="99"/>
      <c r="Q159" s="134">
        <f t="shared" si="32"/>
        <v>0</v>
      </c>
      <c r="R159" s="99"/>
      <c r="S159" s="134">
        <f t="shared" si="33"/>
        <v>0</v>
      </c>
      <c r="T159" s="99"/>
      <c r="U159" s="145">
        <f t="shared" si="34"/>
        <v>0</v>
      </c>
      <c r="V159" s="99"/>
      <c r="W159" s="99"/>
      <c r="X159" s="141"/>
      <c r="Y159" s="100"/>
      <c r="Z159" s="100"/>
      <c r="AA159" s="100"/>
      <c r="AB159" s="100"/>
      <c r="AC159" s="146"/>
    </row>
    <row r="160" spans="2:29" ht="16.5" customHeight="1">
      <c r="B160" s="450">
        <v>44347</v>
      </c>
      <c r="C160" s="99"/>
      <c r="D160" s="576" t="s">
        <v>1170</v>
      </c>
      <c r="E160" s="108" t="str">
        <f t="shared" si="26"/>
        <v>Công ty Cổ Phần Tập Đoàn Mai Linh</v>
      </c>
      <c r="F160" s="108">
        <f t="shared" si="27"/>
        <v>-15</v>
      </c>
      <c r="G160" s="109">
        <f t="shared" si="28"/>
        <v>193</v>
      </c>
      <c r="H160" s="149"/>
      <c r="I160" s="160"/>
      <c r="J160" s="99"/>
      <c r="K160" s="133" t="str">
        <f t="array" ref="K160">IFERROR(INDEX($D$5:$D$417,MATCH(0,COUNTIF($K$4:$K159,$D$5:$D$417),0)),"")</f>
        <v/>
      </c>
      <c r="L160" s="108" t="str">
        <f t="shared" si="29"/>
        <v/>
      </c>
      <c r="M160" s="134">
        <f t="shared" si="30"/>
        <v>0</v>
      </c>
      <c r="N160" s="99"/>
      <c r="O160" s="134">
        <f t="shared" si="31"/>
        <v>0</v>
      </c>
      <c r="P160" s="99"/>
      <c r="Q160" s="134">
        <f t="shared" si="32"/>
        <v>0</v>
      </c>
      <c r="R160" s="99"/>
      <c r="S160" s="134">
        <f t="shared" si="33"/>
        <v>0</v>
      </c>
      <c r="T160" s="99"/>
      <c r="U160" s="145">
        <f t="shared" si="34"/>
        <v>0</v>
      </c>
      <c r="V160" s="99"/>
      <c r="W160" s="99"/>
      <c r="X160" s="141"/>
      <c r="Y160" s="100"/>
      <c r="Z160" s="100"/>
      <c r="AA160" s="100"/>
      <c r="AB160" s="100"/>
      <c r="AC160" s="146"/>
    </row>
    <row r="161" spans="2:29" ht="16.5" customHeight="1">
      <c r="B161" s="450">
        <v>44355</v>
      </c>
      <c r="C161" s="99"/>
      <c r="D161" s="576" t="s">
        <v>1058</v>
      </c>
      <c r="E161" s="108" t="str">
        <f t="shared" si="26"/>
        <v>Công ty TNHH Ong Thợ</v>
      </c>
      <c r="F161" s="108">
        <f t="shared" si="27"/>
        <v>0</v>
      </c>
      <c r="G161" s="109">
        <f t="shared" si="28"/>
        <v>170</v>
      </c>
      <c r="H161" s="149"/>
      <c r="I161" s="160"/>
      <c r="J161" s="99"/>
      <c r="K161" s="133" t="str">
        <f t="array" ref="K161">IFERROR(INDEX($D$5:$D$417,MATCH(0,COUNTIF($K$4:$K160,$D$5:$D$417),0)),"")</f>
        <v/>
      </c>
      <c r="L161" s="108" t="str">
        <f t="shared" si="29"/>
        <v/>
      </c>
      <c r="M161" s="134">
        <f t="shared" si="30"/>
        <v>0</v>
      </c>
      <c r="N161" s="99"/>
      <c r="O161" s="134">
        <f t="shared" si="31"/>
        <v>0</v>
      </c>
      <c r="P161" s="99"/>
      <c r="Q161" s="134">
        <f t="shared" si="32"/>
        <v>0</v>
      </c>
      <c r="R161" s="99"/>
      <c r="S161" s="134">
        <f t="shared" si="33"/>
        <v>0</v>
      </c>
      <c r="T161" s="99"/>
      <c r="U161" s="145">
        <f t="shared" si="34"/>
        <v>0</v>
      </c>
      <c r="V161" s="99"/>
      <c r="W161" s="99"/>
      <c r="X161" s="141"/>
      <c r="Y161" s="100"/>
      <c r="Z161" s="100"/>
      <c r="AA161" s="100"/>
      <c r="AB161" s="100"/>
      <c r="AC161" s="146"/>
    </row>
    <row r="162" spans="2:29" ht="16.5" customHeight="1">
      <c r="B162" s="450">
        <v>44414</v>
      </c>
      <c r="C162" s="99"/>
      <c r="D162" s="576" t="s">
        <v>1061</v>
      </c>
      <c r="E162" s="108" t="str">
        <f t="shared" si="26"/>
        <v>Công ty TNHH Nhiên Trí</v>
      </c>
      <c r="F162" s="108">
        <f t="shared" si="27"/>
        <v>-1</v>
      </c>
      <c r="G162" s="109">
        <f t="shared" si="28"/>
        <v>112</v>
      </c>
      <c r="H162" s="149">
        <v>30</v>
      </c>
      <c r="I162" s="160">
        <v>5702400</v>
      </c>
      <c r="J162" s="99"/>
      <c r="K162" s="133" t="str">
        <f t="array" ref="K162">IFERROR(INDEX($D$5:$D$417,MATCH(0,COUNTIF($K$4:$K161,$D$5:$D$417),0)),"")</f>
        <v/>
      </c>
      <c r="L162" s="108" t="str">
        <f t="shared" si="29"/>
        <v/>
      </c>
      <c r="M162" s="134">
        <f t="shared" si="30"/>
        <v>0</v>
      </c>
      <c r="N162" s="99"/>
      <c r="O162" s="134">
        <f t="shared" si="31"/>
        <v>0</v>
      </c>
      <c r="P162" s="99"/>
      <c r="Q162" s="134">
        <f t="shared" si="32"/>
        <v>0</v>
      </c>
      <c r="R162" s="99"/>
      <c r="S162" s="134">
        <f t="shared" si="33"/>
        <v>0</v>
      </c>
      <c r="T162" s="99"/>
      <c r="U162" s="145">
        <f t="shared" si="34"/>
        <v>0</v>
      </c>
      <c r="V162" s="99"/>
      <c r="W162" s="99"/>
      <c r="X162" s="141"/>
      <c r="Y162" s="100"/>
      <c r="Z162" s="100"/>
      <c r="AA162" s="100"/>
      <c r="AB162" s="100"/>
      <c r="AC162" s="146"/>
    </row>
    <row r="163" spans="2:29" ht="16.5" customHeight="1">
      <c r="B163" s="450">
        <v>44432</v>
      </c>
      <c r="C163" s="99"/>
      <c r="D163" s="576" t="s">
        <v>1061</v>
      </c>
      <c r="E163" s="108" t="str">
        <f t="shared" si="26"/>
        <v>Công ty TNHH Nhiên Trí</v>
      </c>
      <c r="F163" s="108">
        <f t="shared" si="27"/>
        <v>-1</v>
      </c>
      <c r="G163" s="109">
        <f t="shared" si="28"/>
        <v>94</v>
      </c>
      <c r="H163" s="149">
        <v>34</v>
      </c>
      <c r="I163" s="160">
        <v>17813400</v>
      </c>
      <c r="J163" s="99"/>
      <c r="K163" s="133" t="str">
        <f t="array" ref="K163">IFERROR(INDEX($D$5:$D$417,MATCH(0,COUNTIF($K$4:$K162,$D$5:$D$417),0)),"")</f>
        <v/>
      </c>
      <c r="L163" s="108" t="str">
        <f t="shared" si="29"/>
        <v/>
      </c>
      <c r="M163" s="134">
        <f t="shared" si="30"/>
        <v>0</v>
      </c>
      <c r="N163" s="99"/>
      <c r="O163" s="134">
        <f t="shared" si="31"/>
        <v>0</v>
      </c>
      <c r="P163" s="99"/>
      <c r="Q163" s="134">
        <f t="shared" si="32"/>
        <v>0</v>
      </c>
      <c r="R163" s="99"/>
      <c r="S163" s="134">
        <f t="shared" si="33"/>
        <v>0</v>
      </c>
      <c r="T163" s="99"/>
      <c r="U163" s="145">
        <f t="shared" si="34"/>
        <v>0</v>
      </c>
      <c r="V163" s="99"/>
      <c r="W163" s="99"/>
      <c r="X163" s="141"/>
      <c r="Y163" s="100"/>
      <c r="Z163" s="100"/>
      <c r="AA163" s="100"/>
      <c r="AB163" s="100"/>
      <c r="AC163" s="146"/>
    </row>
    <row r="164" spans="2:29" ht="16.5" customHeight="1">
      <c r="B164" s="450">
        <v>44447</v>
      </c>
      <c r="C164" s="99"/>
      <c r="D164" s="576" t="s">
        <v>1061</v>
      </c>
      <c r="E164" s="108" t="str">
        <f t="shared" si="26"/>
        <v>Công ty TNHH Nhiên Trí</v>
      </c>
      <c r="F164" s="108">
        <f t="shared" si="27"/>
        <v>-1</v>
      </c>
      <c r="G164" s="109">
        <f t="shared" si="28"/>
        <v>79</v>
      </c>
      <c r="H164" s="149">
        <v>35</v>
      </c>
      <c r="I164" s="160">
        <v>63383100</v>
      </c>
      <c r="J164" s="99"/>
      <c r="K164" s="133" t="str">
        <f t="array" ref="K164">IFERROR(INDEX($D$5:$D$417,MATCH(0,COUNTIF($K$4:$K163,$D$5:$D$417),0)),"")</f>
        <v/>
      </c>
      <c r="L164" s="108" t="str">
        <f t="shared" si="29"/>
        <v/>
      </c>
      <c r="M164" s="134">
        <f t="shared" si="30"/>
        <v>0</v>
      </c>
      <c r="N164" s="99"/>
      <c r="O164" s="134">
        <f t="shared" si="31"/>
        <v>0</v>
      </c>
      <c r="P164" s="99"/>
      <c r="Q164" s="134">
        <f t="shared" si="32"/>
        <v>0</v>
      </c>
      <c r="R164" s="99"/>
      <c r="S164" s="134">
        <f t="shared" si="33"/>
        <v>0</v>
      </c>
      <c r="T164" s="99"/>
      <c r="U164" s="145">
        <f t="shared" si="34"/>
        <v>0</v>
      </c>
      <c r="V164" s="99"/>
      <c r="W164" s="99"/>
      <c r="X164" s="141"/>
      <c r="Y164" s="100"/>
      <c r="Z164" s="100"/>
      <c r="AA164" s="100"/>
      <c r="AB164" s="100"/>
      <c r="AC164" s="146"/>
    </row>
    <row r="165" spans="2:29" ht="16.5" customHeight="1">
      <c r="B165" s="450">
        <v>44473</v>
      </c>
      <c r="C165" s="99"/>
      <c r="D165" s="576" t="s">
        <v>1061</v>
      </c>
      <c r="E165" s="108" t="str">
        <f t="shared" si="26"/>
        <v>Công ty TNHH Nhiên Trí</v>
      </c>
      <c r="F165" s="108">
        <f t="shared" si="27"/>
        <v>-1</v>
      </c>
      <c r="G165" s="109">
        <f t="shared" si="28"/>
        <v>53</v>
      </c>
      <c r="H165" s="149">
        <v>39</v>
      </c>
      <c r="I165" s="160">
        <v>9438000</v>
      </c>
      <c r="J165" s="99"/>
      <c r="K165" s="133" t="str">
        <f t="array" ref="K165">IFERROR(INDEX($D$5:$D$417,MATCH(0,COUNTIF($K$4:$K164,$D$5:$D$417),0)),"")</f>
        <v/>
      </c>
      <c r="L165" s="108" t="str">
        <f t="shared" si="29"/>
        <v/>
      </c>
      <c r="M165" s="134">
        <f t="shared" si="30"/>
        <v>0</v>
      </c>
      <c r="N165" s="99"/>
      <c r="O165" s="134">
        <f t="shared" si="31"/>
        <v>0</v>
      </c>
      <c r="P165" s="99"/>
      <c r="Q165" s="134">
        <f t="shared" si="32"/>
        <v>0</v>
      </c>
      <c r="R165" s="99"/>
      <c r="S165" s="134">
        <f t="shared" si="33"/>
        <v>0</v>
      </c>
      <c r="T165" s="99"/>
      <c r="U165" s="145">
        <f t="shared" si="34"/>
        <v>0</v>
      </c>
      <c r="V165" s="99"/>
      <c r="W165" s="99"/>
      <c r="X165" s="141"/>
      <c r="Y165" s="100"/>
      <c r="Z165" s="100"/>
      <c r="AA165" s="100"/>
      <c r="AB165" s="100"/>
      <c r="AC165" s="146"/>
    </row>
    <row r="166" spans="2:29" ht="16.5" customHeight="1">
      <c r="B166" s="450">
        <v>44483</v>
      </c>
      <c r="C166" s="99"/>
      <c r="D166" s="576" t="s">
        <v>1061</v>
      </c>
      <c r="E166" s="108" t="str">
        <f t="shared" si="26"/>
        <v>Công ty TNHH Nhiên Trí</v>
      </c>
      <c r="F166" s="108">
        <f t="shared" si="27"/>
        <v>-1</v>
      </c>
      <c r="G166" s="109">
        <f t="shared" ref="G166:G208" si="35">IFERROR($L$2-B166-F166,"")</f>
        <v>43</v>
      </c>
      <c r="H166" s="149">
        <v>40</v>
      </c>
      <c r="I166" s="160">
        <v>5987520</v>
      </c>
      <c r="J166" s="99"/>
      <c r="K166" s="133" t="str">
        <f t="array" ref="K166">IFERROR(INDEX($D$5:$D$417,MATCH(0,COUNTIF($K$4:$K165,$D$5:$D$417),0)),"")</f>
        <v/>
      </c>
      <c r="L166" s="108" t="str">
        <f t="shared" si="29"/>
        <v/>
      </c>
      <c r="M166" s="134">
        <f t="shared" si="30"/>
        <v>0</v>
      </c>
      <c r="N166" s="99"/>
      <c r="O166" s="134">
        <f t="shared" si="31"/>
        <v>0</v>
      </c>
      <c r="P166" s="99"/>
      <c r="Q166" s="134">
        <f t="shared" si="32"/>
        <v>0</v>
      </c>
      <c r="R166" s="99"/>
      <c r="S166" s="134">
        <f t="shared" si="33"/>
        <v>0</v>
      </c>
      <c r="T166" s="99"/>
      <c r="U166" s="145">
        <f t="shared" si="34"/>
        <v>0</v>
      </c>
      <c r="V166" s="99"/>
      <c r="W166" s="99"/>
      <c r="X166" s="141"/>
      <c r="Y166" s="100"/>
      <c r="Z166" s="100"/>
      <c r="AA166" s="100"/>
      <c r="AB166" s="100"/>
      <c r="AC166" s="146"/>
    </row>
    <row r="167" spans="2:29" ht="16.5" customHeight="1">
      <c r="B167" s="450">
        <v>44382</v>
      </c>
      <c r="C167" s="99"/>
      <c r="D167" s="576" t="s">
        <v>1061</v>
      </c>
      <c r="E167" s="108" t="str">
        <f t="shared" si="26"/>
        <v>Công ty TNHH Nhiên Trí</v>
      </c>
      <c r="F167" s="108">
        <f t="shared" si="27"/>
        <v>-1</v>
      </c>
      <c r="G167" s="109">
        <f t="shared" si="35"/>
        <v>144</v>
      </c>
      <c r="H167" s="149"/>
      <c r="I167" s="160"/>
      <c r="J167" s="99"/>
      <c r="K167" s="133" t="str">
        <f t="array" ref="K167">IFERROR(INDEX($D$5:$D$417,MATCH(0,COUNTIF($K$4:$K166,$D$5:$D$417),0)),"")</f>
        <v/>
      </c>
      <c r="L167" s="108" t="str">
        <f t="shared" si="29"/>
        <v/>
      </c>
      <c r="M167" s="134">
        <f t="shared" si="30"/>
        <v>0</v>
      </c>
      <c r="N167" s="99"/>
      <c r="O167" s="134">
        <f t="shared" si="31"/>
        <v>0</v>
      </c>
      <c r="P167" s="99"/>
      <c r="Q167" s="134">
        <f t="shared" si="32"/>
        <v>0</v>
      </c>
      <c r="R167" s="99"/>
      <c r="S167" s="134">
        <f t="shared" si="33"/>
        <v>0</v>
      </c>
      <c r="T167" s="99"/>
      <c r="U167" s="145">
        <f t="shared" si="34"/>
        <v>0</v>
      </c>
      <c r="V167" s="99"/>
      <c r="W167" s="99"/>
      <c r="X167" s="141"/>
      <c r="Y167" s="100"/>
      <c r="Z167" s="100"/>
      <c r="AA167" s="100"/>
      <c r="AB167" s="100"/>
      <c r="AC167" s="146"/>
    </row>
    <row r="168" spans="2:29" ht="16.5" customHeight="1">
      <c r="B168" s="450">
        <v>44384</v>
      </c>
      <c r="C168" s="99"/>
      <c r="D168" s="576" t="s">
        <v>1061</v>
      </c>
      <c r="E168" s="108" t="str">
        <f t="shared" si="26"/>
        <v>Công ty TNHH Nhiên Trí</v>
      </c>
      <c r="F168" s="108">
        <f t="shared" si="27"/>
        <v>-1</v>
      </c>
      <c r="G168" s="109">
        <f t="shared" si="35"/>
        <v>142</v>
      </c>
      <c r="H168" s="149"/>
      <c r="I168" s="160"/>
      <c r="J168" s="99"/>
      <c r="K168" s="133" t="str">
        <f t="array" ref="K168">IFERROR(INDEX($D$5:$D$417,MATCH(0,COUNTIF($K$4:$K167,$D$5:$D$417),0)),"")</f>
        <v/>
      </c>
      <c r="L168" s="108" t="str">
        <f t="shared" si="29"/>
        <v/>
      </c>
      <c r="M168" s="134">
        <f t="shared" si="30"/>
        <v>0</v>
      </c>
      <c r="N168" s="99"/>
      <c r="O168" s="134">
        <f t="shared" si="31"/>
        <v>0</v>
      </c>
      <c r="P168" s="99"/>
      <c r="Q168" s="134">
        <f t="shared" si="32"/>
        <v>0</v>
      </c>
      <c r="R168" s="99"/>
      <c r="S168" s="134">
        <f t="shared" si="33"/>
        <v>0</v>
      </c>
      <c r="T168" s="99"/>
      <c r="U168" s="145">
        <f t="shared" si="34"/>
        <v>0</v>
      </c>
      <c r="V168" s="99"/>
      <c r="W168" s="99"/>
      <c r="X168" s="141"/>
      <c r="Y168" s="100"/>
      <c r="Z168" s="100"/>
      <c r="AA168" s="100"/>
      <c r="AB168" s="100"/>
      <c r="AC168" s="146"/>
    </row>
    <row r="169" spans="2:29" ht="16.5" customHeight="1">
      <c r="B169" s="450">
        <v>44414</v>
      </c>
      <c r="C169" s="99"/>
      <c r="D169" s="576" t="s">
        <v>1061</v>
      </c>
      <c r="E169" s="108" t="str">
        <f t="shared" si="26"/>
        <v>Công ty TNHH Nhiên Trí</v>
      </c>
      <c r="F169" s="108">
        <f t="shared" si="27"/>
        <v>-1</v>
      </c>
      <c r="G169" s="109">
        <f t="shared" si="35"/>
        <v>112</v>
      </c>
      <c r="H169" s="149"/>
      <c r="I169" s="160"/>
      <c r="J169" s="99"/>
      <c r="K169" s="133" t="str">
        <f t="array" ref="K169">IFERROR(INDEX($D$5:$D$417,MATCH(0,COUNTIF($K$4:$K168,$D$5:$D$417),0)),"")</f>
        <v/>
      </c>
      <c r="L169" s="108" t="str">
        <f t="shared" si="29"/>
        <v/>
      </c>
      <c r="M169" s="134">
        <f t="shared" si="30"/>
        <v>0</v>
      </c>
      <c r="N169" s="99"/>
      <c r="O169" s="134">
        <f t="shared" si="31"/>
        <v>0</v>
      </c>
      <c r="P169" s="99"/>
      <c r="Q169" s="134">
        <f t="shared" si="32"/>
        <v>0</v>
      </c>
      <c r="R169" s="99"/>
      <c r="S169" s="134">
        <f t="shared" si="33"/>
        <v>0</v>
      </c>
      <c r="T169" s="99"/>
      <c r="U169" s="145">
        <f t="shared" si="34"/>
        <v>0</v>
      </c>
      <c r="V169" s="99"/>
      <c r="W169" s="99"/>
      <c r="X169" s="141"/>
      <c r="Y169" s="100"/>
      <c r="Z169" s="100"/>
      <c r="AA169" s="100"/>
      <c r="AB169" s="100"/>
      <c r="AC169" s="146"/>
    </row>
    <row r="170" spans="2:29" ht="16.5" customHeight="1">
      <c r="B170" s="450">
        <v>44432</v>
      </c>
      <c r="C170" s="99"/>
      <c r="D170" s="576" t="s">
        <v>1061</v>
      </c>
      <c r="E170" s="108" t="str">
        <f t="shared" si="26"/>
        <v>Công ty TNHH Nhiên Trí</v>
      </c>
      <c r="F170" s="108">
        <f t="shared" si="27"/>
        <v>-1</v>
      </c>
      <c r="G170" s="109">
        <f t="shared" si="35"/>
        <v>94</v>
      </c>
      <c r="H170" s="149"/>
      <c r="I170" s="160"/>
      <c r="J170" s="99"/>
      <c r="K170" s="133" t="str">
        <f t="array" ref="K170">IFERROR(INDEX($D$5:$D$417,MATCH(0,COUNTIF($K$4:$K169,$D$5:$D$417),0)),"")</f>
        <v/>
      </c>
      <c r="L170" s="108" t="str">
        <f t="shared" si="29"/>
        <v/>
      </c>
      <c r="M170" s="134">
        <f t="shared" si="30"/>
        <v>0</v>
      </c>
      <c r="N170" s="99"/>
      <c r="O170" s="134">
        <f t="shared" si="31"/>
        <v>0</v>
      </c>
      <c r="P170" s="99"/>
      <c r="Q170" s="134">
        <f t="shared" si="32"/>
        <v>0</v>
      </c>
      <c r="R170" s="99"/>
      <c r="S170" s="134">
        <f t="shared" si="33"/>
        <v>0</v>
      </c>
      <c r="T170" s="99"/>
      <c r="U170" s="145">
        <f t="shared" si="34"/>
        <v>0</v>
      </c>
      <c r="V170" s="99"/>
      <c r="W170" s="99"/>
      <c r="X170" s="141"/>
      <c r="Y170" s="100"/>
      <c r="Z170" s="100"/>
      <c r="AA170" s="100"/>
      <c r="AB170" s="100"/>
      <c r="AC170" s="146"/>
    </row>
    <row r="171" spans="2:29" ht="16.5" customHeight="1">
      <c r="B171" s="450">
        <v>44347</v>
      </c>
      <c r="C171" s="99"/>
      <c r="D171" s="576" t="s">
        <v>1061</v>
      </c>
      <c r="E171" s="108" t="str">
        <f t="shared" si="26"/>
        <v>Công ty TNHH Nhiên Trí</v>
      </c>
      <c r="F171" s="108">
        <f t="shared" si="27"/>
        <v>-1</v>
      </c>
      <c r="G171" s="109">
        <f t="shared" si="35"/>
        <v>179</v>
      </c>
      <c r="H171" s="149"/>
      <c r="I171" s="160"/>
      <c r="J171" s="99"/>
      <c r="K171" s="133" t="str">
        <f t="array" ref="K171">IFERROR(INDEX($D$5:$D$417,MATCH(0,COUNTIF($K$4:$K170,$D$5:$D$417),0)),"")</f>
        <v/>
      </c>
      <c r="L171" s="108" t="str">
        <f t="shared" si="29"/>
        <v/>
      </c>
      <c r="M171" s="134">
        <f t="shared" si="30"/>
        <v>0</v>
      </c>
      <c r="N171" s="99"/>
      <c r="O171" s="134">
        <f t="shared" si="31"/>
        <v>0</v>
      </c>
      <c r="P171" s="99"/>
      <c r="Q171" s="134">
        <f t="shared" si="32"/>
        <v>0</v>
      </c>
      <c r="R171" s="99"/>
      <c r="S171" s="134">
        <f t="shared" si="33"/>
        <v>0</v>
      </c>
      <c r="T171" s="99"/>
      <c r="U171" s="145">
        <f t="shared" si="34"/>
        <v>0</v>
      </c>
      <c r="V171" s="99"/>
      <c r="W171" s="99"/>
      <c r="X171" s="141"/>
      <c r="Y171" s="100"/>
      <c r="Z171" s="100"/>
      <c r="AA171" s="100"/>
      <c r="AB171" s="100"/>
      <c r="AC171" s="146"/>
    </row>
    <row r="172" spans="2:29" ht="16.5" customHeight="1">
      <c r="B172" s="450">
        <v>44402</v>
      </c>
      <c r="C172" s="99"/>
      <c r="D172" s="576" t="s">
        <v>1231</v>
      </c>
      <c r="E172" s="108" t="str">
        <f t="shared" si="26"/>
        <v xml:space="preserve">Công ty CP Top American Việt Nam  </v>
      </c>
      <c r="F172" s="108">
        <f t="shared" si="27"/>
        <v>1</v>
      </c>
      <c r="G172" s="109">
        <f t="shared" si="35"/>
        <v>122</v>
      </c>
      <c r="H172" s="149">
        <v>2985</v>
      </c>
      <c r="I172" s="160">
        <v>248562765</v>
      </c>
      <c r="J172" s="99"/>
      <c r="K172" s="133" t="str">
        <f t="array" ref="K172">IFERROR(INDEX($D$5:$D$417,MATCH(0,COUNTIF($K$4:$K171,$D$5:$D$417),0)),"")</f>
        <v/>
      </c>
      <c r="L172" s="108" t="str">
        <f t="shared" si="29"/>
        <v/>
      </c>
      <c r="M172" s="134">
        <f t="shared" si="30"/>
        <v>0</v>
      </c>
      <c r="N172" s="99"/>
      <c r="O172" s="134">
        <f t="shared" si="31"/>
        <v>0</v>
      </c>
      <c r="P172" s="99"/>
      <c r="Q172" s="134">
        <f t="shared" si="32"/>
        <v>0</v>
      </c>
      <c r="R172" s="99"/>
      <c r="S172" s="134">
        <f t="shared" si="33"/>
        <v>0</v>
      </c>
      <c r="T172" s="99"/>
      <c r="U172" s="145">
        <f t="shared" si="34"/>
        <v>0</v>
      </c>
      <c r="V172" s="99"/>
      <c r="W172" s="99"/>
      <c r="X172" s="141"/>
      <c r="Y172" s="100"/>
      <c r="Z172" s="100"/>
      <c r="AA172" s="100"/>
      <c r="AB172" s="100"/>
      <c r="AC172" s="146"/>
    </row>
    <row r="173" spans="2:29" ht="16.5" customHeight="1">
      <c r="B173" s="450">
        <v>44259</v>
      </c>
      <c r="C173" s="99"/>
      <c r="D173" s="576" t="s">
        <v>1139</v>
      </c>
      <c r="E173" s="108" t="str">
        <f t="shared" si="26"/>
        <v>Công ty TNHH Ga Lúp</v>
      </c>
      <c r="F173" s="108">
        <f t="shared" si="27"/>
        <v>15</v>
      </c>
      <c r="G173" s="109">
        <f t="shared" si="35"/>
        <v>251</v>
      </c>
      <c r="H173" s="149"/>
      <c r="I173" s="160"/>
      <c r="J173" s="99"/>
      <c r="K173" s="133" t="str">
        <f t="array" ref="K173">IFERROR(INDEX($D$5:$D$417,MATCH(0,COUNTIF($K$4:$K172,$D$5:$D$417),0)),"")</f>
        <v/>
      </c>
      <c r="L173" s="108" t="str">
        <f t="shared" si="29"/>
        <v/>
      </c>
      <c r="M173" s="134">
        <f t="shared" si="30"/>
        <v>0</v>
      </c>
      <c r="N173" s="99"/>
      <c r="O173" s="134">
        <f t="shared" si="31"/>
        <v>0</v>
      </c>
      <c r="P173" s="99"/>
      <c r="Q173" s="134">
        <f t="shared" si="32"/>
        <v>0</v>
      </c>
      <c r="R173" s="99"/>
      <c r="S173" s="134">
        <f t="shared" si="33"/>
        <v>0</v>
      </c>
      <c r="T173" s="99"/>
      <c r="U173" s="145">
        <f t="shared" si="34"/>
        <v>0</v>
      </c>
      <c r="V173" s="99"/>
      <c r="W173" s="99"/>
      <c r="X173" s="141"/>
      <c r="Y173" s="100"/>
      <c r="Z173" s="100"/>
      <c r="AA173" s="100"/>
      <c r="AB173" s="100"/>
      <c r="AC173" s="146"/>
    </row>
    <row r="174" spans="2:29" ht="16.5" customHeight="1">
      <c r="B174" s="450">
        <v>44531</v>
      </c>
      <c r="C174" s="99"/>
      <c r="D174" s="576" t="s">
        <v>1073</v>
      </c>
      <c r="E174" s="108" t="str">
        <f>IFERROR(VLOOKUP(D174,$X:$Z,2,0),"")</f>
        <v>Nguyễn Viết Túy</v>
      </c>
      <c r="F174" s="108">
        <f t="shared" si="27"/>
        <v>-31</v>
      </c>
      <c r="G174" s="109">
        <f t="shared" si="35"/>
        <v>25</v>
      </c>
      <c r="H174" s="149" t="s">
        <v>1795</v>
      </c>
      <c r="I174" s="160">
        <v>1551765600</v>
      </c>
      <c r="J174" s="99"/>
      <c r="K174" s="133" t="str">
        <f t="array" ref="K174">IFERROR(INDEX($D$5:$D$417,MATCH(0,COUNTIF($K$4:$K173,$D$5:$D$417),0)),"")</f>
        <v/>
      </c>
      <c r="L174" s="108" t="str">
        <f t="shared" si="29"/>
        <v/>
      </c>
      <c r="M174" s="134">
        <f t="shared" si="30"/>
        <v>0</v>
      </c>
      <c r="N174" s="99"/>
      <c r="O174" s="134">
        <f t="shared" si="31"/>
        <v>0</v>
      </c>
      <c r="P174" s="99"/>
      <c r="Q174" s="134">
        <f t="shared" si="32"/>
        <v>0</v>
      </c>
      <c r="R174" s="99"/>
      <c r="S174" s="134">
        <f t="shared" si="33"/>
        <v>0</v>
      </c>
      <c r="T174" s="99"/>
      <c r="U174" s="145">
        <f t="shared" si="34"/>
        <v>0</v>
      </c>
      <c r="V174" s="99"/>
      <c r="W174" s="99"/>
      <c r="X174" s="141"/>
      <c r="Y174" s="100"/>
      <c r="Z174" s="100"/>
      <c r="AA174" s="100"/>
      <c r="AB174" s="100"/>
      <c r="AC174" s="146"/>
    </row>
    <row r="175" spans="2:29" ht="16.5" customHeight="1">
      <c r="B175" s="450">
        <v>44310</v>
      </c>
      <c r="C175" s="99"/>
      <c r="D175" s="576" t="s">
        <v>1171</v>
      </c>
      <c r="E175" s="108" t="str">
        <f t="shared" si="26"/>
        <v>Công ty TNHH TM DV Xây Dựng Mai Nguyên Phát</v>
      </c>
      <c r="F175" s="108">
        <f t="shared" si="27"/>
        <v>-15</v>
      </c>
      <c r="G175" s="109">
        <f t="shared" si="35"/>
        <v>230</v>
      </c>
      <c r="H175" s="149"/>
      <c r="I175" s="160"/>
      <c r="J175" s="99"/>
      <c r="K175" s="133" t="str">
        <f t="array" ref="K175">IFERROR(INDEX($D$5:$D$417,MATCH(0,COUNTIF($K$4:$K174,$D$5:$D$417),0)),"")</f>
        <v/>
      </c>
      <c r="L175" s="108" t="str">
        <f t="shared" si="29"/>
        <v/>
      </c>
      <c r="M175" s="134">
        <f t="shared" si="30"/>
        <v>0</v>
      </c>
      <c r="N175" s="99"/>
      <c r="O175" s="134">
        <f t="shared" si="31"/>
        <v>0</v>
      </c>
      <c r="P175" s="99"/>
      <c r="Q175" s="134">
        <f t="shared" si="32"/>
        <v>0</v>
      </c>
      <c r="R175" s="99"/>
      <c r="S175" s="134">
        <f t="shared" si="33"/>
        <v>0</v>
      </c>
      <c r="T175" s="99"/>
      <c r="U175" s="145">
        <f t="shared" si="34"/>
        <v>0</v>
      </c>
      <c r="V175" s="99"/>
      <c r="W175" s="99"/>
      <c r="X175" s="141"/>
      <c r="Y175" s="100"/>
      <c r="Z175" s="100"/>
      <c r="AA175" s="100"/>
      <c r="AB175" s="100"/>
      <c r="AC175" s="146"/>
    </row>
    <row r="176" spans="2:29" ht="16.5" customHeight="1">
      <c r="B176" s="450">
        <v>44310</v>
      </c>
      <c r="C176" s="99"/>
      <c r="D176" s="576" t="s">
        <v>1798</v>
      </c>
      <c r="E176" s="108" t="str">
        <f t="shared" si="26"/>
        <v>Công ty TNHH Công Nghiệp Olympia Việt Nam</v>
      </c>
      <c r="F176" s="108">
        <f t="shared" si="27"/>
        <v>-15</v>
      </c>
      <c r="G176" s="109">
        <f t="shared" si="35"/>
        <v>230</v>
      </c>
      <c r="H176" s="149">
        <v>376</v>
      </c>
      <c r="I176" s="160"/>
      <c r="J176" s="99"/>
      <c r="K176" s="133" t="str">
        <f t="array" ref="K176">IFERROR(INDEX($D$5:$D$417,MATCH(0,COUNTIF($K$4:$K175,$D$5:$D$417),0)),"")</f>
        <v/>
      </c>
      <c r="L176" s="108" t="str">
        <f t="shared" si="29"/>
        <v/>
      </c>
      <c r="M176" s="134">
        <f t="shared" si="30"/>
        <v>0</v>
      </c>
      <c r="N176" s="99"/>
      <c r="O176" s="134">
        <f t="shared" si="31"/>
        <v>0</v>
      </c>
      <c r="P176" s="99"/>
      <c r="Q176" s="134">
        <f t="shared" si="32"/>
        <v>0</v>
      </c>
      <c r="R176" s="99"/>
      <c r="S176" s="134">
        <f t="shared" si="33"/>
        <v>0</v>
      </c>
      <c r="T176" s="99"/>
      <c r="U176" s="145">
        <f t="shared" si="34"/>
        <v>0</v>
      </c>
      <c r="V176" s="99"/>
      <c r="W176" s="99"/>
      <c r="X176" s="141"/>
      <c r="Y176" s="100"/>
      <c r="Z176" s="100"/>
      <c r="AA176" s="100"/>
      <c r="AB176" s="100"/>
      <c r="AC176" s="146"/>
    </row>
    <row r="177" spans="2:29" ht="16.5" customHeight="1">
      <c r="B177" s="450">
        <v>44330</v>
      </c>
      <c r="C177" s="99"/>
      <c r="D177" s="576" t="s">
        <v>1052</v>
      </c>
      <c r="E177" s="108" t="str">
        <f t="shared" si="26"/>
        <v>Công ty TNHH MTV SX TM Hùng Long</v>
      </c>
      <c r="F177" s="108">
        <f t="shared" si="27"/>
        <v>10</v>
      </c>
      <c r="G177" s="109">
        <f t="shared" si="35"/>
        <v>185</v>
      </c>
      <c r="H177" s="149"/>
      <c r="I177" s="160"/>
      <c r="J177" s="99"/>
      <c r="K177" s="133" t="str">
        <f t="array" ref="K177">IFERROR(INDEX($D$5:$D$417,MATCH(0,COUNTIF($K$4:$K176,$D$5:$D$417),0)),"")</f>
        <v/>
      </c>
      <c r="L177" s="108" t="str">
        <f t="shared" si="29"/>
        <v/>
      </c>
      <c r="M177" s="134">
        <f t="shared" si="30"/>
        <v>0</v>
      </c>
      <c r="N177" s="99"/>
      <c r="O177" s="134">
        <f t="shared" si="31"/>
        <v>0</v>
      </c>
      <c r="P177" s="99"/>
      <c r="Q177" s="134">
        <f t="shared" si="32"/>
        <v>0</v>
      </c>
      <c r="R177" s="99"/>
      <c r="S177" s="134">
        <f t="shared" si="33"/>
        <v>0</v>
      </c>
      <c r="T177" s="99"/>
      <c r="U177" s="145">
        <f t="shared" si="34"/>
        <v>0</v>
      </c>
      <c r="V177" s="99"/>
      <c r="W177" s="99"/>
      <c r="X177" s="141"/>
      <c r="Y177" s="100"/>
      <c r="Z177" s="100"/>
      <c r="AA177" s="100"/>
      <c r="AB177" s="100"/>
      <c r="AC177" s="146"/>
    </row>
    <row r="178" spans="2:29" ht="16.5" customHeight="1">
      <c r="B178" s="450">
        <v>44350</v>
      </c>
      <c r="C178" s="99"/>
      <c r="D178" s="576" t="s">
        <v>1052</v>
      </c>
      <c r="E178" s="108" t="str">
        <f t="shared" si="26"/>
        <v>Công ty TNHH MTV SX TM Hùng Long</v>
      </c>
      <c r="F178" s="108">
        <f t="shared" si="27"/>
        <v>10</v>
      </c>
      <c r="G178" s="109">
        <f t="shared" si="35"/>
        <v>165</v>
      </c>
      <c r="H178" s="149"/>
      <c r="I178" s="160"/>
      <c r="J178" s="99"/>
      <c r="K178" s="133" t="str">
        <f t="array" ref="K178">IFERROR(INDEX($D$5:$D$417,MATCH(0,COUNTIF($K$4:$K177,$D$5:$D$417),0)),"")</f>
        <v/>
      </c>
      <c r="L178" s="108" t="str">
        <f t="shared" si="29"/>
        <v/>
      </c>
      <c r="M178" s="134">
        <f t="shared" si="30"/>
        <v>0</v>
      </c>
      <c r="N178" s="99"/>
      <c r="O178" s="134">
        <f t="shared" si="31"/>
        <v>0</v>
      </c>
      <c r="P178" s="99"/>
      <c r="Q178" s="134">
        <f t="shared" si="32"/>
        <v>0</v>
      </c>
      <c r="R178" s="99"/>
      <c r="S178" s="134">
        <f t="shared" si="33"/>
        <v>0</v>
      </c>
      <c r="T178" s="99"/>
      <c r="U178" s="145">
        <f t="shared" si="34"/>
        <v>0</v>
      </c>
      <c r="V178" s="99"/>
      <c r="W178" s="99"/>
      <c r="X178" s="141"/>
      <c r="Y178" s="100"/>
      <c r="Z178" s="100"/>
      <c r="AA178" s="100"/>
      <c r="AB178" s="100"/>
      <c r="AC178" s="146"/>
    </row>
    <row r="179" spans="2:29" ht="16.5" customHeight="1">
      <c r="B179" s="450">
        <v>44309</v>
      </c>
      <c r="C179" s="99"/>
      <c r="D179" s="576" t="s">
        <v>1049</v>
      </c>
      <c r="E179" s="108" t="str">
        <f t="shared" si="26"/>
        <v>Công ty TNHH Thiên Phú</v>
      </c>
      <c r="F179" s="108">
        <f t="shared" si="27"/>
        <v>20</v>
      </c>
      <c r="G179" s="109">
        <f t="shared" si="35"/>
        <v>196</v>
      </c>
      <c r="H179" s="149">
        <v>7898</v>
      </c>
      <c r="I179" s="160">
        <v>35206800</v>
      </c>
      <c r="J179" s="99"/>
      <c r="K179" s="133" t="str">
        <f t="array" ref="K179">IFERROR(INDEX($D$5:$D$417,MATCH(0,COUNTIF($K$4:$K178,$D$5:$D$417),0)),"")</f>
        <v/>
      </c>
      <c r="L179" s="108" t="str">
        <f t="shared" si="29"/>
        <v/>
      </c>
      <c r="M179" s="134">
        <f t="shared" si="30"/>
        <v>0</v>
      </c>
      <c r="N179" s="99"/>
      <c r="O179" s="134">
        <f t="shared" si="31"/>
        <v>0</v>
      </c>
      <c r="P179" s="99"/>
      <c r="Q179" s="134">
        <f t="shared" si="32"/>
        <v>0</v>
      </c>
      <c r="R179" s="99"/>
      <c r="S179" s="134">
        <f t="shared" si="33"/>
        <v>0</v>
      </c>
      <c r="T179" s="99"/>
      <c r="U179" s="145">
        <f t="shared" si="34"/>
        <v>0</v>
      </c>
      <c r="V179" s="99"/>
      <c r="W179" s="99"/>
      <c r="X179" s="141"/>
      <c r="Y179" s="100"/>
      <c r="Z179" s="100"/>
      <c r="AA179" s="100"/>
      <c r="AB179" s="100"/>
      <c r="AC179" s="146"/>
    </row>
    <row r="180" spans="2:29" ht="16.5" customHeight="1">
      <c r="B180" s="450">
        <v>44351</v>
      </c>
      <c r="C180" s="99"/>
      <c r="D180" s="576" t="s">
        <v>1087</v>
      </c>
      <c r="E180" s="108" t="str">
        <f t="shared" si="26"/>
        <v>Công ty TNHH Draho Việt Nam</v>
      </c>
      <c r="F180" s="108">
        <f t="shared" si="27"/>
        <v>22</v>
      </c>
      <c r="G180" s="109">
        <f t="shared" si="35"/>
        <v>152</v>
      </c>
      <c r="H180" s="149">
        <v>5660</v>
      </c>
      <c r="I180" s="160">
        <v>5278086</v>
      </c>
      <c r="J180" s="99"/>
      <c r="K180" s="133" t="str">
        <f t="array" ref="K180">IFERROR(INDEX($D$5:$D$417,MATCH(0,COUNTIF($K$4:$K179,$D$5:$D$417),0)),"")</f>
        <v/>
      </c>
      <c r="L180" s="108" t="str">
        <f t="shared" si="29"/>
        <v/>
      </c>
      <c r="M180" s="134">
        <f t="shared" si="30"/>
        <v>0</v>
      </c>
      <c r="N180" s="99"/>
      <c r="O180" s="134">
        <f t="shared" si="31"/>
        <v>0</v>
      </c>
      <c r="P180" s="99"/>
      <c r="Q180" s="134">
        <f t="shared" si="32"/>
        <v>0</v>
      </c>
      <c r="R180" s="99"/>
      <c r="S180" s="134">
        <f t="shared" si="33"/>
        <v>0</v>
      </c>
      <c r="T180" s="99"/>
      <c r="U180" s="145">
        <f t="shared" si="34"/>
        <v>0</v>
      </c>
      <c r="V180" s="99"/>
      <c r="W180" s="99"/>
      <c r="X180" s="141"/>
      <c r="Y180" s="100"/>
      <c r="Z180" s="100"/>
      <c r="AA180" s="100"/>
      <c r="AB180" s="100"/>
      <c r="AC180" s="146"/>
    </row>
    <row r="181" spans="2:29" ht="18" customHeight="1">
      <c r="B181" s="450">
        <v>44351</v>
      </c>
      <c r="C181" s="99"/>
      <c r="D181" s="576" t="s">
        <v>1087</v>
      </c>
      <c r="E181" s="108" t="str">
        <f t="shared" si="26"/>
        <v>Công ty TNHH Draho Việt Nam</v>
      </c>
      <c r="F181" s="108">
        <f t="shared" si="27"/>
        <v>22</v>
      </c>
      <c r="G181" s="109">
        <f t="shared" si="35"/>
        <v>152</v>
      </c>
      <c r="H181" s="149">
        <v>5714</v>
      </c>
      <c r="I181" s="160">
        <v>1916181</v>
      </c>
      <c r="J181" s="99"/>
      <c r="K181" s="133" t="str">
        <f t="array" ref="K181">IFERROR(INDEX($D$5:$D$417,MATCH(0,COUNTIF($K$4:$K180,$D$5:$D$417),0)),"")</f>
        <v/>
      </c>
      <c r="L181" s="108" t="str">
        <f t="shared" si="29"/>
        <v/>
      </c>
      <c r="M181" s="134">
        <f t="shared" si="30"/>
        <v>0</v>
      </c>
      <c r="N181" s="99"/>
      <c r="O181" s="134">
        <f t="shared" si="31"/>
        <v>0</v>
      </c>
      <c r="P181" s="99"/>
      <c r="Q181" s="134">
        <f t="shared" si="32"/>
        <v>0</v>
      </c>
      <c r="R181" s="99"/>
      <c r="S181" s="134">
        <f t="shared" si="33"/>
        <v>0</v>
      </c>
      <c r="T181" s="99"/>
      <c r="U181" s="145">
        <f t="shared" si="34"/>
        <v>0</v>
      </c>
      <c r="V181" s="99"/>
      <c r="W181" s="99"/>
      <c r="X181" s="141"/>
      <c r="Y181" s="100"/>
      <c r="Z181" s="100"/>
      <c r="AA181" s="100"/>
      <c r="AB181" s="100"/>
      <c r="AC181" s="146"/>
    </row>
    <row r="182" spans="2:29" ht="16.5" customHeight="1">
      <c r="B182" s="450">
        <v>44484</v>
      </c>
      <c r="C182" s="99"/>
      <c r="D182" s="576" t="s">
        <v>1060</v>
      </c>
      <c r="E182" s="108" t="str">
        <f t="shared" si="26"/>
        <v>Công ty TNHH Dịch Vụ Vận Tải và Cơ Khí Xây Dựng Nguyên Khang</v>
      </c>
      <c r="F182" s="108">
        <f t="shared" si="27"/>
        <v>-5</v>
      </c>
      <c r="G182" s="109">
        <f t="shared" si="35"/>
        <v>46</v>
      </c>
      <c r="H182" s="149">
        <v>233</v>
      </c>
      <c r="I182" s="160">
        <v>342871940</v>
      </c>
      <c r="J182" s="99"/>
      <c r="K182" s="133" t="str">
        <f t="array" ref="K182">IFERROR(INDEX($D$5:$D$417,MATCH(0,COUNTIF($K$4:$K181,$D$5:$D$417),0)),"")</f>
        <v/>
      </c>
      <c r="L182" s="108" t="str">
        <f t="shared" si="29"/>
        <v/>
      </c>
      <c r="M182" s="134">
        <f t="shared" si="30"/>
        <v>0</v>
      </c>
      <c r="N182" s="99"/>
      <c r="O182" s="134">
        <f t="shared" si="31"/>
        <v>0</v>
      </c>
      <c r="P182" s="99"/>
      <c r="Q182" s="134">
        <f t="shared" si="32"/>
        <v>0</v>
      </c>
      <c r="R182" s="99"/>
      <c r="S182" s="134">
        <f t="shared" si="33"/>
        <v>0</v>
      </c>
      <c r="T182" s="99"/>
      <c r="U182" s="145">
        <f t="shared" si="34"/>
        <v>0</v>
      </c>
      <c r="V182" s="99"/>
      <c r="W182" s="99"/>
      <c r="X182" s="141"/>
      <c r="Y182" s="100"/>
      <c r="Z182" s="100"/>
      <c r="AA182" s="100"/>
      <c r="AB182" s="100"/>
      <c r="AC182" s="146"/>
    </row>
    <row r="183" spans="2:29" ht="16.5" customHeight="1">
      <c r="B183" s="450"/>
      <c r="C183" s="99"/>
      <c r="D183" s="576" t="s">
        <v>1060</v>
      </c>
      <c r="E183" s="108" t="str">
        <f t="shared" si="26"/>
        <v>Công ty TNHH Dịch Vụ Vận Tải và Cơ Khí Xây Dựng Nguyên Khang</v>
      </c>
      <c r="F183" s="108">
        <f t="shared" si="27"/>
        <v>-5</v>
      </c>
      <c r="G183" s="109">
        <f t="shared" si="35"/>
        <v>44530</v>
      </c>
      <c r="H183" s="149"/>
      <c r="I183" s="160"/>
      <c r="J183" s="99"/>
      <c r="K183" s="133" t="str">
        <f t="array" ref="K183">IFERROR(INDEX($D$5:$D$417,MATCH(0,COUNTIF($K$4:$K182,$D$5:$D$417),0)),"")</f>
        <v/>
      </c>
      <c r="L183" s="108" t="str">
        <f t="shared" si="29"/>
        <v/>
      </c>
      <c r="M183" s="134">
        <f t="shared" si="30"/>
        <v>0</v>
      </c>
      <c r="N183" s="99"/>
      <c r="O183" s="134">
        <f t="shared" si="31"/>
        <v>0</v>
      </c>
      <c r="P183" s="99"/>
      <c r="Q183" s="134">
        <f t="shared" si="32"/>
        <v>0</v>
      </c>
      <c r="R183" s="99"/>
      <c r="S183" s="134">
        <f t="shared" si="33"/>
        <v>0</v>
      </c>
      <c r="T183" s="99"/>
      <c r="U183" s="145">
        <f t="shared" si="34"/>
        <v>0</v>
      </c>
      <c r="V183" s="99"/>
      <c r="W183" s="99"/>
      <c r="X183" s="141"/>
      <c r="Y183" s="100"/>
      <c r="Z183" s="100"/>
      <c r="AA183" s="100"/>
      <c r="AB183" s="100"/>
      <c r="AC183" s="146"/>
    </row>
    <row r="184" spans="2:29" ht="16.5" customHeight="1">
      <c r="B184" s="450">
        <v>44338</v>
      </c>
      <c r="C184" s="99"/>
      <c r="D184" s="576" t="s">
        <v>1799</v>
      </c>
      <c r="E184" s="108" t="str">
        <f t="shared" si="26"/>
        <v>Công ty TNHH Thương Mại Ba Ba</v>
      </c>
      <c r="F184" s="108">
        <f t="shared" si="27"/>
        <v>1</v>
      </c>
      <c r="G184" s="109">
        <f t="shared" si="35"/>
        <v>186</v>
      </c>
      <c r="H184" s="149"/>
      <c r="I184" s="160"/>
      <c r="J184" s="99"/>
      <c r="K184" s="133" t="str">
        <f t="array" ref="K184">IFERROR(INDEX($D$5:$D$417,MATCH(0,COUNTIF($K$4:$K183,$D$5:$D$417),0)),"")</f>
        <v/>
      </c>
      <c r="L184" s="108" t="str">
        <f t="shared" si="29"/>
        <v/>
      </c>
      <c r="M184" s="134">
        <f t="shared" si="30"/>
        <v>0</v>
      </c>
      <c r="N184" s="99"/>
      <c r="O184" s="134">
        <f t="shared" si="31"/>
        <v>0</v>
      </c>
      <c r="P184" s="99"/>
      <c r="Q184" s="134">
        <f t="shared" si="32"/>
        <v>0</v>
      </c>
      <c r="R184" s="99"/>
      <c r="S184" s="134">
        <f t="shared" si="33"/>
        <v>0</v>
      </c>
      <c r="T184" s="99"/>
      <c r="U184" s="145">
        <f t="shared" si="34"/>
        <v>0</v>
      </c>
      <c r="V184" s="99"/>
      <c r="W184" s="99"/>
      <c r="X184" s="141"/>
      <c r="Y184" s="100"/>
      <c r="Z184" s="100"/>
      <c r="AA184" s="100"/>
      <c r="AB184" s="100"/>
      <c r="AC184" s="146"/>
    </row>
    <row r="185" spans="2:29" ht="16.5" customHeight="1">
      <c r="B185" s="450">
        <v>44310</v>
      </c>
      <c r="C185" s="99"/>
      <c r="D185" s="576" t="s">
        <v>1190</v>
      </c>
      <c r="E185" s="108" t="str">
        <f t="shared" si="26"/>
        <v>Công ty TNHH Sơn Bột Tĩnh Điện Akzo Nobel ( Việt Nam)</v>
      </c>
      <c r="F185" s="108">
        <f t="shared" si="27"/>
        <v>-6</v>
      </c>
      <c r="G185" s="109">
        <f t="shared" si="35"/>
        <v>221</v>
      </c>
      <c r="H185" s="149"/>
      <c r="I185" s="160"/>
      <c r="J185" s="99"/>
      <c r="K185" s="133" t="str">
        <f t="array" ref="K185">IFERROR(INDEX($D$5:$D$417,MATCH(0,COUNTIF($K$4:$K184,$D$5:$D$417),0)),"")</f>
        <v/>
      </c>
      <c r="L185" s="108" t="str">
        <f t="shared" si="29"/>
        <v/>
      </c>
      <c r="M185" s="134">
        <f t="shared" si="30"/>
        <v>0</v>
      </c>
      <c r="N185" s="99"/>
      <c r="O185" s="134">
        <f t="shared" si="31"/>
        <v>0</v>
      </c>
      <c r="P185" s="99"/>
      <c r="Q185" s="134">
        <f t="shared" si="32"/>
        <v>0</v>
      </c>
      <c r="R185" s="99"/>
      <c r="S185" s="134">
        <f t="shared" si="33"/>
        <v>0</v>
      </c>
      <c r="T185" s="99"/>
      <c r="U185" s="145">
        <f t="shared" si="34"/>
        <v>0</v>
      </c>
      <c r="V185" s="99"/>
      <c r="W185" s="99"/>
      <c r="X185" s="141"/>
      <c r="Y185" s="100"/>
      <c r="Z185" s="100"/>
      <c r="AA185" s="100"/>
      <c r="AB185" s="100"/>
      <c r="AC185" s="146"/>
    </row>
    <row r="186" spans="2:29" ht="16.5" customHeight="1">
      <c r="B186" s="450">
        <v>44500</v>
      </c>
      <c r="C186" s="99"/>
      <c r="D186" s="576" t="s">
        <v>1053</v>
      </c>
      <c r="E186" s="108" t="str">
        <f t="shared" si="26"/>
        <v>Công ty TNHH Thương Mại Dịch Vụ Tíc Tắc</v>
      </c>
      <c r="F186" s="108">
        <f t="shared" si="27"/>
        <v>-15</v>
      </c>
      <c r="G186" s="109">
        <f t="shared" si="35"/>
        <v>40</v>
      </c>
      <c r="H186" s="149">
        <v>1546</v>
      </c>
      <c r="I186" s="160">
        <v>2848615</v>
      </c>
      <c r="J186" s="99"/>
      <c r="K186" s="133" t="str">
        <f t="array" ref="K186">IFERROR(INDEX($D$5:$D$417,MATCH(0,COUNTIF($K$4:$K185,$D$5:$D$417),0)),"")</f>
        <v/>
      </c>
      <c r="L186" s="108" t="str">
        <f t="shared" si="29"/>
        <v/>
      </c>
      <c r="M186" s="134">
        <f t="shared" si="30"/>
        <v>0</v>
      </c>
      <c r="N186" s="99"/>
      <c r="O186" s="134">
        <f t="shared" si="31"/>
        <v>0</v>
      </c>
      <c r="P186" s="99"/>
      <c r="Q186" s="134">
        <f t="shared" si="32"/>
        <v>0</v>
      </c>
      <c r="R186" s="99"/>
      <c r="S186" s="134">
        <f t="shared" si="33"/>
        <v>0</v>
      </c>
      <c r="T186" s="99"/>
      <c r="U186" s="145">
        <f t="shared" si="34"/>
        <v>0</v>
      </c>
      <c r="V186" s="99"/>
      <c r="W186" s="99"/>
      <c r="X186" s="141"/>
      <c r="Y186" s="100"/>
      <c r="Z186" s="100"/>
      <c r="AA186" s="100"/>
      <c r="AB186" s="100"/>
      <c r="AC186" s="146"/>
    </row>
    <row r="187" spans="2:29" ht="16.5" customHeight="1">
      <c r="B187" s="450">
        <v>44500</v>
      </c>
      <c r="C187" s="99"/>
      <c r="D187" s="576" t="s">
        <v>1053</v>
      </c>
      <c r="E187" s="108" t="str">
        <f t="shared" si="26"/>
        <v>Công ty TNHH Thương Mại Dịch Vụ Tíc Tắc</v>
      </c>
      <c r="F187" s="108">
        <f t="shared" si="27"/>
        <v>-15</v>
      </c>
      <c r="G187" s="109">
        <f t="shared" si="35"/>
        <v>40</v>
      </c>
      <c r="H187" s="149">
        <v>1568</v>
      </c>
      <c r="I187" s="160">
        <v>2501235</v>
      </c>
      <c r="J187" s="99"/>
      <c r="K187" s="133" t="str">
        <f t="array" ref="K187">IFERROR(INDEX($D$5:$D$417,MATCH(0,COUNTIF($K$4:$K186,$D$5:$D$417),0)),"")</f>
        <v/>
      </c>
      <c r="L187" s="108" t="str">
        <f t="shared" si="29"/>
        <v/>
      </c>
      <c r="M187" s="134">
        <f t="shared" si="30"/>
        <v>0</v>
      </c>
      <c r="N187" s="99"/>
      <c r="O187" s="134">
        <f t="shared" si="31"/>
        <v>0</v>
      </c>
      <c r="P187" s="99"/>
      <c r="Q187" s="134">
        <f t="shared" si="32"/>
        <v>0</v>
      </c>
      <c r="R187" s="99"/>
      <c r="S187" s="134">
        <f t="shared" si="33"/>
        <v>0</v>
      </c>
      <c r="T187" s="99"/>
      <c r="U187" s="145">
        <f t="shared" si="34"/>
        <v>0</v>
      </c>
      <c r="V187" s="99"/>
      <c r="W187" s="99"/>
      <c r="X187" s="141"/>
      <c r="Y187" s="100"/>
      <c r="Z187" s="100"/>
      <c r="AA187" s="100"/>
      <c r="AB187" s="100"/>
      <c r="AC187" s="146"/>
    </row>
    <row r="188" spans="2:29" ht="16.5" customHeight="1">
      <c r="B188" s="450">
        <v>44530</v>
      </c>
      <c r="C188" s="99"/>
      <c r="D188" s="576" t="s">
        <v>1053</v>
      </c>
      <c r="E188" s="108" t="str">
        <f t="shared" si="26"/>
        <v>Công ty TNHH Thương Mại Dịch Vụ Tíc Tắc</v>
      </c>
      <c r="F188" s="108">
        <f t="shared" si="27"/>
        <v>-15</v>
      </c>
      <c r="G188" s="109">
        <f t="shared" si="35"/>
        <v>10</v>
      </c>
      <c r="H188" s="149">
        <v>1173</v>
      </c>
      <c r="I188" s="160">
        <v>2921655</v>
      </c>
      <c r="J188" s="99"/>
      <c r="K188" s="133" t="str">
        <f t="array" ref="K188">IFERROR(INDEX($D$5:$D$417,MATCH(0,COUNTIF($K$4:$K187,$D$5:$D$417),0)),"")</f>
        <v/>
      </c>
      <c r="L188" s="108" t="str">
        <f t="shared" si="29"/>
        <v/>
      </c>
      <c r="M188" s="134">
        <f t="shared" si="30"/>
        <v>0</v>
      </c>
      <c r="N188" s="99"/>
      <c r="O188" s="134">
        <f t="shared" si="31"/>
        <v>0</v>
      </c>
      <c r="P188" s="99"/>
      <c r="Q188" s="134">
        <f t="shared" si="32"/>
        <v>0</v>
      </c>
      <c r="R188" s="99"/>
      <c r="S188" s="134">
        <f t="shared" si="33"/>
        <v>0</v>
      </c>
      <c r="T188" s="99"/>
      <c r="U188" s="145">
        <f t="shared" si="34"/>
        <v>0</v>
      </c>
      <c r="V188" s="99"/>
      <c r="W188" s="99"/>
      <c r="X188" s="141"/>
      <c r="Y188" s="100"/>
      <c r="Z188" s="100"/>
      <c r="AA188" s="100"/>
      <c r="AB188" s="100"/>
      <c r="AC188" s="146"/>
    </row>
    <row r="189" spans="2:29" ht="16.5" customHeight="1">
      <c r="B189" s="450">
        <v>44326</v>
      </c>
      <c r="C189" s="99"/>
      <c r="D189" s="576" t="s">
        <v>1135</v>
      </c>
      <c r="E189" s="108" t="str">
        <f t="shared" si="26"/>
        <v>Công ty TNHH Ernst &amp; Young Việt Nam</v>
      </c>
      <c r="F189" s="108">
        <f t="shared" si="27"/>
        <v>-31</v>
      </c>
      <c r="G189" s="109">
        <f t="shared" si="35"/>
        <v>230</v>
      </c>
      <c r="H189" s="149"/>
      <c r="I189" s="160"/>
      <c r="J189" s="99"/>
      <c r="K189" s="133" t="str">
        <f t="array" ref="K189">IFERROR(INDEX($D$5:$D$417,MATCH(0,COUNTIF($K$4:$K188,$D$5:$D$417),0)),"")</f>
        <v/>
      </c>
      <c r="L189" s="108" t="str">
        <f t="shared" si="29"/>
        <v/>
      </c>
      <c r="M189" s="134">
        <f t="shared" si="30"/>
        <v>0</v>
      </c>
      <c r="N189" s="99"/>
      <c r="O189" s="134">
        <f t="shared" si="31"/>
        <v>0</v>
      </c>
      <c r="P189" s="99"/>
      <c r="Q189" s="134">
        <f t="shared" si="32"/>
        <v>0</v>
      </c>
      <c r="R189" s="99"/>
      <c r="S189" s="134">
        <f t="shared" si="33"/>
        <v>0</v>
      </c>
      <c r="T189" s="99"/>
      <c r="U189" s="145">
        <f t="shared" si="34"/>
        <v>0</v>
      </c>
      <c r="V189" s="99"/>
      <c r="W189" s="99"/>
      <c r="X189" s="141"/>
      <c r="Y189" s="100"/>
      <c r="Z189" s="100"/>
      <c r="AA189" s="100"/>
      <c r="AB189" s="100"/>
      <c r="AC189" s="146"/>
    </row>
    <row r="190" spans="2:29" ht="16.5" customHeight="1">
      <c r="B190" s="450">
        <v>44362</v>
      </c>
      <c r="C190" s="99"/>
      <c r="D190" s="576" t="s">
        <v>1090</v>
      </c>
      <c r="E190" s="108" t="str">
        <f t="shared" si="26"/>
        <v>Công ty TNHH DV HK Đại Đông Dương</v>
      </c>
      <c r="F190" s="108">
        <f t="shared" si="27"/>
        <v>-19</v>
      </c>
      <c r="G190" s="109">
        <f t="shared" si="35"/>
        <v>182</v>
      </c>
      <c r="H190" s="149"/>
      <c r="I190" s="160"/>
      <c r="J190" s="99"/>
      <c r="K190" s="133" t="str">
        <f t="array" ref="K190">IFERROR(INDEX($D$5:$D$417,MATCH(0,COUNTIF($K$4:$K189,$D$5:$D$417),0)),"")</f>
        <v/>
      </c>
      <c r="L190" s="108" t="str">
        <f t="shared" si="29"/>
        <v/>
      </c>
      <c r="M190" s="134">
        <f t="shared" si="30"/>
        <v>0</v>
      </c>
      <c r="N190" s="99"/>
      <c r="O190" s="134">
        <f t="shared" si="31"/>
        <v>0</v>
      </c>
      <c r="P190" s="99"/>
      <c r="Q190" s="134">
        <f t="shared" si="32"/>
        <v>0</v>
      </c>
      <c r="R190" s="99"/>
      <c r="S190" s="134">
        <f t="shared" si="33"/>
        <v>0</v>
      </c>
      <c r="T190" s="99"/>
      <c r="U190" s="145">
        <f t="shared" si="34"/>
        <v>0</v>
      </c>
      <c r="V190" s="99"/>
      <c r="W190" s="99"/>
      <c r="X190" s="141"/>
      <c r="Y190" s="100"/>
      <c r="Z190" s="100"/>
      <c r="AA190" s="100"/>
      <c r="AB190" s="100"/>
      <c r="AC190" s="146"/>
    </row>
    <row r="191" spans="2:29" ht="16.5" customHeight="1">
      <c r="B191" s="450">
        <v>44500</v>
      </c>
      <c r="C191" s="99"/>
      <c r="D191" s="576" t="s">
        <v>1176</v>
      </c>
      <c r="E191" s="108" t="str">
        <f t="shared" si="26"/>
        <v>Công ty CP Dịch Vụ Bảo Vệ Nam Thiên Long</v>
      </c>
      <c r="F191" s="108">
        <f t="shared" si="27"/>
        <v>-30</v>
      </c>
      <c r="G191" s="109">
        <f t="shared" si="35"/>
        <v>55</v>
      </c>
      <c r="H191" s="149">
        <v>256</v>
      </c>
      <c r="I191" s="160">
        <v>22096800</v>
      </c>
      <c r="J191" s="99"/>
      <c r="K191" s="133" t="str">
        <f t="array" ref="K191">IFERROR(INDEX($D$5:$D$417,MATCH(0,COUNTIF($K$4:$K190,$D$5:$D$417),0)),"")</f>
        <v/>
      </c>
      <c r="L191" s="108" t="str">
        <f t="shared" si="29"/>
        <v/>
      </c>
      <c r="M191" s="134">
        <f t="shared" si="30"/>
        <v>0</v>
      </c>
      <c r="N191" s="99"/>
      <c r="O191" s="134">
        <f t="shared" si="31"/>
        <v>0</v>
      </c>
      <c r="P191" s="99"/>
      <c r="Q191" s="134">
        <f t="shared" si="32"/>
        <v>0</v>
      </c>
      <c r="R191" s="99"/>
      <c r="S191" s="134">
        <f t="shared" si="33"/>
        <v>0</v>
      </c>
      <c r="T191" s="99"/>
      <c r="U191" s="145">
        <f t="shared" si="34"/>
        <v>0</v>
      </c>
      <c r="V191" s="99"/>
      <c r="W191" s="99"/>
      <c r="X191" s="141"/>
      <c r="Y191" s="100"/>
      <c r="Z191" s="100"/>
      <c r="AA191" s="100"/>
      <c r="AB191" s="100"/>
      <c r="AC191" s="146"/>
    </row>
    <row r="192" spans="2:29" ht="16.5" customHeight="1">
      <c r="B192" s="450"/>
      <c r="C192" s="99"/>
      <c r="D192" s="576" t="s">
        <v>1176</v>
      </c>
      <c r="E192" s="108" t="str">
        <f t="shared" si="26"/>
        <v>Công ty CP Dịch Vụ Bảo Vệ Nam Thiên Long</v>
      </c>
      <c r="F192" s="108">
        <f t="shared" si="27"/>
        <v>-30</v>
      </c>
      <c r="G192" s="109">
        <f t="shared" si="35"/>
        <v>44555</v>
      </c>
      <c r="H192" s="149"/>
      <c r="I192" s="160"/>
      <c r="J192" s="99"/>
      <c r="K192" s="133" t="str">
        <f t="array" ref="K192">IFERROR(INDEX($D$5:$D$417,MATCH(0,COUNTIF($K$4:$K191,$D$5:$D$417),0)),"")</f>
        <v/>
      </c>
      <c r="L192" s="108" t="str">
        <f t="shared" si="29"/>
        <v/>
      </c>
      <c r="M192" s="134">
        <f t="shared" si="30"/>
        <v>0</v>
      </c>
      <c r="N192" s="99"/>
      <c r="O192" s="134">
        <f t="shared" si="31"/>
        <v>0</v>
      </c>
      <c r="P192" s="99"/>
      <c r="Q192" s="134">
        <f t="shared" si="32"/>
        <v>0</v>
      </c>
      <c r="R192" s="99"/>
      <c r="S192" s="134">
        <f t="shared" si="33"/>
        <v>0</v>
      </c>
      <c r="T192" s="99"/>
      <c r="U192" s="145">
        <f t="shared" si="34"/>
        <v>0</v>
      </c>
      <c r="V192" s="99"/>
      <c r="W192" s="99"/>
      <c r="X192" s="141"/>
      <c r="Y192" s="100"/>
      <c r="Z192" s="100"/>
      <c r="AA192" s="100"/>
      <c r="AB192" s="100"/>
      <c r="AC192" s="146"/>
    </row>
    <row r="193" spans="2:29" ht="16.5" customHeight="1">
      <c r="B193" s="450"/>
      <c r="C193" s="99"/>
      <c r="D193" s="576" t="s">
        <v>1176</v>
      </c>
      <c r="E193" s="108" t="str">
        <f t="shared" si="26"/>
        <v>Công ty CP Dịch Vụ Bảo Vệ Nam Thiên Long</v>
      </c>
      <c r="F193" s="108">
        <f t="shared" si="27"/>
        <v>-30</v>
      </c>
      <c r="G193" s="109">
        <f t="shared" si="35"/>
        <v>44555</v>
      </c>
      <c r="H193" s="149"/>
      <c r="I193" s="160"/>
      <c r="J193" s="99"/>
      <c r="K193" s="133" t="str">
        <f t="array" ref="K193">IFERROR(INDEX($D$5:$D$417,MATCH(0,COUNTIF($K$4:$K192,$D$5:$D$417),0)),"")</f>
        <v/>
      </c>
      <c r="L193" s="108" t="str">
        <f t="shared" si="29"/>
        <v/>
      </c>
      <c r="M193" s="134">
        <f t="shared" si="30"/>
        <v>0</v>
      </c>
      <c r="N193" s="99"/>
      <c r="O193" s="134">
        <f t="shared" si="31"/>
        <v>0</v>
      </c>
      <c r="P193" s="99"/>
      <c r="Q193" s="134">
        <f t="shared" si="32"/>
        <v>0</v>
      </c>
      <c r="R193" s="99"/>
      <c r="S193" s="134">
        <f t="shared" si="33"/>
        <v>0</v>
      </c>
      <c r="T193" s="99"/>
      <c r="U193" s="145">
        <f t="shared" si="34"/>
        <v>0</v>
      </c>
      <c r="V193" s="99"/>
      <c r="W193" s="99"/>
      <c r="X193" s="141"/>
      <c r="Y193" s="100"/>
      <c r="Z193" s="100"/>
      <c r="AA193" s="100"/>
      <c r="AB193" s="100"/>
      <c r="AC193" s="146"/>
    </row>
    <row r="194" spans="2:29" ht="16.5" customHeight="1">
      <c r="B194" s="450">
        <v>44315</v>
      </c>
      <c r="C194" s="99"/>
      <c r="D194" s="576" t="s">
        <v>1049</v>
      </c>
      <c r="E194" s="108" t="str">
        <f t="shared" si="26"/>
        <v>Công ty TNHH Thiên Phú</v>
      </c>
      <c r="F194" s="108">
        <f t="shared" si="27"/>
        <v>20</v>
      </c>
      <c r="G194" s="109">
        <f t="shared" si="35"/>
        <v>190</v>
      </c>
      <c r="H194" s="149">
        <v>7947</v>
      </c>
      <c r="I194" s="160">
        <v>4086973</v>
      </c>
      <c r="J194" s="99"/>
      <c r="K194" s="133" t="str">
        <f t="array" ref="K194">IFERROR(INDEX($D$5:$D$417,MATCH(0,COUNTIF($K$4:$K193,$D$5:$D$417),0)),"")</f>
        <v/>
      </c>
      <c r="L194" s="108" t="str">
        <f t="shared" si="29"/>
        <v/>
      </c>
      <c r="M194" s="134">
        <f t="shared" si="30"/>
        <v>0</v>
      </c>
      <c r="N194" s="99"/>
      <c r="O194" s="134">
        <f t="shared" si="31"/>
        <v>0</v>
      </c>
      <c r="P194" s="99"/>
      <c r="Q194" s="134">
        <f t="shared" si="32"/>
        <v>0</v>
      </c>
      <c r="R194" s="99"/>
      <c r="S194" s="134">
        <f t="shared" si="33"/>
        <v>0</v>
      </c>
      <c r="T194" s="99"/>
      <c r="U194" s="145">
        <f t="shared" si="34"/>
        <v>0</v>
      </c>
      <c r="V194" s="99"/>
      <c r="W194" s="99"/>
      <c r="X194" s="141"/>
      <c r="Y194" s="100"/>
      <c r="Z194" s="100"/>
      <c r="AA194" s="100"/>
      <c r="AB194" s="100"/>
      <c r="AC194" s="146"/>
    </row>
    <row r="195" spans="2:29" ht="16.5" customHeight="1">
      <c r="B195" s="450">
        <v>44315</v>
      </c>
      <c r="C195" s="99"/>
      <c r="D195" s="576" t="s">
        <v>1049</v>
      </c>
      <c r="E195" s="108" t="str">
        <f t="shared" si="26"/>
        <v>Công ty TNHH Thiên Phú</v>
      </c>
      <c r="F195" s="108">
        <f t="shared" si="27"/>
        <v>20</v>
      </c>
      <c r="G195" s="109">
        <f t="shared" si="35"/>
        <v>190</v>
      </c>
      <c r="H195" s="149">
        <v>7949</v>
      </c>
      <c r="I195" s="160">
        <v>5692017</v>
      </c>
      <c r="J195" s="99"/>
      <c r="K195" s="133" t="str">
        <f t="array" ref="K195">IFERROR(INDEX($D$5:$D$417,MATCH(0,COUNTIF($K$4:$K194,$D$5:$D$417),0)),"")</f>
        <v/>
      </c>
      <c r="L195" s="108" t="str">
        <f t="shared" si="29"/>
        <v/>
      </c>
      <c r="M195" s="134">
        <f t="shared" si="30"/>
        <v>0</v>
      </c>
      <c r="N195" s="99"/>
      <c r="O195" s="134">
        <f t="shared" si="31"/>
        <v>0</v>
      </c>
      <c r="P195" s="99"/>
      <c r="Q195" s="134">
        <f t="shared" si="32"/>
        <v>0</v>
      </c>
      <c r="R195" s="99"/>
      <c r="S195" s="134">
        <f t="shared" si="33"/>
        <v>0</v>
      </c>
      <c r="T195" s="99"/>
      <c r="U195" s="145">
        <f t="shared" si="34"/>
        <v>0</v>
      </c>
      <c r="V195" s="99"/>
      <c r="W195" s="99"/>
      <c r="X195" s="141"/>
      <c r="Y195" s="100"/>
      <c r="Z195" s="100"/>
      <c r="AA195" s="100"/>
      <c r="AB195" s="100"/>
      <c r="AC195" s="146"/>
    </row>
    <row r="196" spans="2:29" ht="16.5" customHeight="1">
      <c r="B196" s="450">
        <v>44315</v>
      </c>
      <c r="C196" s="99"/>
      <c r="D196" s="576" t="s">
        <v>1049</v>
      </c>
      <c r="E196" s="108" t="str">
        <f t="shared" si="26"/>
        <v>Công ty TNHH Thiên Phú</v>
      </c>
      <c r="F196" s="108">
        <f t="shared" si="27"/>
        <v>20</v>
      </c>
      <c r="G196" s="109">
        <f t="shared" si="35"/>
        <v>190</v>
      </c>
      <c r="H196" s="149">
        <v>7948</v>
      </c>
      <c r="I196" s="160">
        <f>11898695-2163399</f>
        <v>9735296</v>
      </c>
      <c r="J196" s="99"/>
      <c r="K196" s="133" t="str">
        <f t="array" ref="K196">IFERROR(INDEX($D$5:$D$417,MATCH(0,COUNTIF($K$4:$K195,$D$5:$D$417),0)),"")</f>
        <v/>
      </c>
      <c r="L196" s="108" t="str">
        <f t="shared" si="29"/>
        <v/>
      </c>
      <c r="M196" s="134">
        <f t="shared" si="30"/>
        <v>0</v>
      </c>
      <c r="N196" s="99"/>
      <c r="O196" s="134">
        <f t="shared" si="31"/>
        <v>0</v>
      </c>
      <c r="P196" s="99"/>
      <c r="Q196" s="134">
        <f t="shared" si="32"/>
        <v>0</v>
      </c>
      <c r="R196" s="99"/>
      <c r="S196" s="134">
        <f t="shared" si="33"/>
        <v>0</v>
      </c>
      <c r="T196" s="99"/>
      <c r="U196" s="145">
        <f t="shared" si="34"/>
        <v>0</v>
      </c>
      <c r="V196" s="99"/>
      <c r="W196" s="99"/>
      <c r="X196" s="141"/>
      <c r="Y196" s="100"/>
      <c r="Z196" s="100"/>
      <c r="AA196" s="100"/>
      <c r="AB196" s="100"/>
      <c r="AC196" s="146"/>
    </row>
    <row r="197" spans="2:29" ht="16.5" customHeight="1">
      <c r="B197" s="450">
        <v>44315</v>
      </c>
      <c r="C197" s="99"/>
      <c r="D197" s="576" t="s">
        <v>1049</v>
      </c>
      <c r="E197" s="108" t="str">
        <f t="shared" ref="E197:E260" si="36">IFERROR(VLOOKUP(D197,$X:$Z,2,0),"")</f>
        <v>Công ty TNHH Thiên Phú</v>
      </c>
      <c r="F197" s="108">
        <f t="shared" ref="F197:F260" si="37">IFERROR(VLOOKUP(D197,X:Z,3,0),"")</f>
        <v>20</v>
      </c>
      <c r="G197" s="109">
        <f t="shared" si="35"/>
        <v>190</v>
      </c>
      <c r="H197" s="149">
        <v>8000</v>
      </c>
      <c r="I197" s="160">
        <v>291020</v>
      </c>
      <c r="J197" s="99"/>
      <c r="K197" s="133" t="str">
        <f t="array" ref="K197">IFERROR(INDEX($D$5:$D$417,MATCH(0,COUNTIF($K$4:$K196,$D$5:$D$417),0)),"")</f>
        <v/>
      </c>
      <c r="L197" s="108" t="str">
        <f t="shared" si="29"/>
        <v/>
      </c>
      <c r="M197" s="134">
        <f t="shared" si="30"/>
        <v>0</v>
      </c>
      <c r="N197" s="99"/>
      <c r="O197" s="134">
        <f t="shared" si="31"/>
        <v>0</v>
      </c>
      <c r="P197" s="99"/>
      <c r="Q197" s="134">
        <f t="shared" si="32"/>
        <v>0</v>
      </c>
      <c r="R197" s="99"/>
      <c r="S197" s="134">
        <f t="shared" si="33"/>
        <v>0</v>
      </c>
      <c r="T197" s="99"/>
      <c r="U197" s="145">
        <f t="shared" si="34"/>
        <v>0</v>
      </c>
      <c r="V197" s="99"/>
      <c r="W197" s="99"/>
      <c r="X197" s="141"/>
      <c r="Y197" s="100"/>
      <c r="Z197" s="100"/>
      <c r="AA197" s="100"/>
      <c r="AB197" s="100"/>
      <c r="AC197" s="146"/>
    </row>
    <row r="198" spans="2:29" ht="16.5" customHeight="1">
      <c r="B198" s="450">
        <v>44315</v>
      </c>
      <c r="C198" s="99"/>
      <c r="D198" s="576" t="s">
        <v>1049</v>
      </c>
      <c r="E198" s="108" t="str">
        <f t="shared" si="36"/>
        <v>Công ty TNHH Thiên Phú</v>
      </c>
      <c r="F198" s="108">
        <f t="shared" si="37"/>
        <v>20</v>
      </c>
      <c r="G198" s="109">
        <f t="shared" si="35"/>
        <v>190</v>
      </c>
      <c r="H198" s="149">
        <v>7950</v>
      </c>
      <c r="I198" s="160">
        <v>1889496</v>
      </c>
      <c r="J198" s="99"/>
      <c r="K198" s="133" t="str">
        <f t="array" ref="K198">IFERROR(INDEX($D$5:$D$417,MATCH(0,COUNTIF($K$4:$K197,$D$5:$D$417),0)),"")</f>
        <v/>
      </c>
      <c r="L198" s="108" t="str">
        <f t="shared" si="29"/>
        <v/>
      </c>
      <c r="M198" s="134">
        <f t="shared" si="30"/>
        <v>0</v>
      </c>
      <c r="N198" s="99"/>
      <c r="O198" s="134">
        <f t="shared" si="31"/>
        <v>0</v>
      </c>
      <c r="P198" s="99"/>
      <c r="Q198" s="134">
        <f t="shared" si="32"/>
        <v>0</v>
      </c>
      <c r="R198" s="99"/>
      <c r="S198" s="134">
        <f t="shared" si="33"/>
        <v>0</v>
      </c>
      <c r="T198" s="99"/>
      <c r="U198" s="145">
        <f t="shared" si="34"/>
        <v>0</v>
      </c>
      <c r="V198" s="99"/>
      <c r="W198" s="99"/>
      <c r="X198" s="141"/>
      <c r="Y198" s="100"/>
      <c r="Z198" s="100"/>
      <c r="AA198" s="100"/>
      <c r="AB198" s="100"/>
      <c r="AC198" s="146"/>
    </row>
    <row r="199" spans="2:29" ht="16.5" customHeight="1">
      <c r="B199" s="450">
        <v>44323</v>
      </c>
      <c r="C199" s="99"/>
      <c r="D199" s="576" t="s">
        <v>1049</v>
      </c>
      <c r="E199" s="108" t="str">
        <f t="shared" si="36"/>
        <v>Công ty TNHH Thiên Phú</v>
      </c>
      <c r="F199" s="108">
        <f t="shared" si="37"/>
        <v>20</v>
      </c>
      <c r="G199" s="109">
        <f t="shared" si="35"/>
        <v>182</v>
      </c>
      <c r="H199" s="149">
        <v>8043</v>
      </c>
      <c r="I199" s="160">
        <f>67859387-12338070</f>
        <v>55521317</v>
      </c>
      <c r="J199" s="99"/>
      <c r="K199" s="133" t="str">
        <f t="array" ref="K199">IFERROR(INDEX($D$5:$D$417,MATCH(0,COUNTIF($K$4:$K198,$D$5:$D$417),0)),"")</f>
        <v/>
      </c>
      <c r="L199" s="108" t="str">
        <f t="shared" si="29"/>
        <v/>
      </c>
      <c r="M199" s="134">
        <f t="shared" si="30"/>
        <v>0</v>
      </c>
      <c r="N199" s="99"/>
      <c r="O199" s="134">
        <f t="shared" si="31"/>
        <v>0</v>
      </c>
      <c r="P199" s="99"/>
      <c r="Q199" s="134">
        <f t="shared" si="32"/>
        <v>0</v>
      </c>
      <c r="R199" s="99"/>
      <c r="S199" s="134">
        <f t="shared" si="33"/>
        <v>0</v>
      </c>
      <c r="T199" s="99"/>
      <c r="U199" s="145">
        <f t="shared" si="34"/>
        <v>0</v>
      </c>
      <c r="V199" s="99"/>
      <c r="W199" s="99"/>
      <c r="X199" s="141"/>
      <c r="Y199" s="100"/>
      <c r="Z199" s="100"/>
      <c r="AA199" s="100"/>
      <c r="AB199" s="100"/>
      <c r="AC199" s="146"/>
    </row>
    <row r="200" spans="2:29" ht="16.5" customHeight="1">
      <c r="B200" s="450">
        <v>44323</v>
      </c>
      <c r="C200" s="99"/>
      <c r="D200" s="576" t="s">
        <v>1049</v>
      </c>
      <c r="E200" s="108" t="str">
        <f t="shared" si="36"/>
        <v>Công ty TNHH Thiên Phú</v>
      </c>
      <c r="F200" s="108">
        <f t="shared" si="37"/>
        <v>20</v>
      </c>
      <c r="G200" s="109">
        <f t="shared" si="35"/>
        <v>182</v>
      </c>
      <c r="H200" s="149">
        <v>8061</v>
      </c>
      <c r="I200" s="160">
        <v>60390541</v>
      </c>
      <c r="J200" s="99"/>
      <c r="K200" s="133" t="str">
        <f t="array" ref="K200">IFERROR(INDEX($D$5:$D$417,MATCH(0,COUNTIF($K$4:$K199,$D$5:$D$417),0)),"")</f>
        <v/>
      </c>
      <c r="L200" s="108" t="str">
        <f t="shared" si="29"/>
        <v/>
      </c>
      <c r="M200" s="134">
        <f t="shared" si="30"/>
        <v>0</v>
      </c>
      <c r="N200" s="99"/>
      <c r="O200" s="134">
        <f t="shared" si="31"/>
        <v>0</v>
      </c>
      <c r="P200" s="99"/>
      <c r="Q200" s="134">
        <f t="shared" si="32"/>
        <v>0</v>
      </c>
      <c r="R200" s="99"/>
      <c r="S200" s="134">
        <f t="shared" si="33"/>
        <v>0</v>
      </c>
      <c r="T200" s="99"/>
      <c r="U200" s="145">
        <f t="shared" si="34"/>
        <v>0</v>
      </c>
      <c r="V200" s="99"/>
      <c r="W200" s="99"/>
      <c r="X200" s="141"/>
      <c r="Y200" s="100"/>
      <c r="Z200" s="100"/>
      <c r="AA200" s="100"/>
      <c r="AB200" s="100"/>
      <c r="AC200" s="146"/>
    </row>
    <row r="201" spans="2:29" ht="16.5" customHeight="1">
      <c r="B201" s="450">
        <v>44323</v>
      </c>
      <c r="C201" s="99"/>
      <c r="D201" s="576" t="s">
        <v>1049</v>
      </c>
      <c r="E201" s="108" t="str">
        <f t="shared" si="36"/>
        <v>Công ty TNHH Thiên Phú</v>
      </c>
      <c r="F201" s="108">
        <f t="shared" si="37"/>
        <v>20</v>
      </c>
      <c r="G201" s="109">
        <f t="shared" si="35"/>
        <v>182</v>
      </c>
      <c r="H201" s="149">
        <v>8060</v>
      </c>
      <c r="I201" s="160">
        <f>97943759-17807956</f>
        <v>80135803</v>
      </c>
      <c r="J201" s="99"/>
      <c r="K201" s="133" t="str">
        <f t="array" ref="K201">IFERROR(INDEX($D$5:$D$417,MATCH(0,COUNTIF($K$4:$K200,$D$5:$D$417),0)),"")</f>
        <v/>
      </c>
      <c r="L201" s="108" t="str">
        <f t="shared" si="29"/>
        <v/>
      </c>
      <c r="M201" s="134">
        <f t="shared" si="30"/>
        <v>0</v>
      </c>
      <c r="N201" s="99"/>
      <c r="O201" s="134">
        <f t="shared" si="31"/>
        <v>0</v>
      </c>
      <c r="P201" s="99"/>
      <c r="Q201" s="134">
        <f t="shared" si="32"/>
        <v>0</v>
      </c>
      <c r="R201" s="99"/>
      <c r="S201" s="134">
        <f t="shared" si="33"/>
        <v>0</v>
      </c>
      <c r="T201" s="99"/>
      <c r="U201" s="145">
        <f t="shared" si="34"/>
        <v>0</v>
      </c>
      <c r="V201" s="99"/>
      <c r="W201" s="99"/>
      <c r="X201" s="141"/>
      <c r="Y201" s="100"/>
      <c r="Z201" s="100"/>
      <c r="AA201" s="100"/>
      <c r="AB201" s="100"/>
      <c r="AC201" s="146"/>
    </row>
    <row r="202" spans="2:29" ht="16.5" customHeight="1">
      <c r="B202" s="450">
        <v>44327</v>
      </c>
      <c r="C202" s="99"/>
      <c r="D202" s="576" t="s">
        <v>1049</v>
      </c>
      <c r="E202" s="108" t="str">
        <f t="shared" si="36"/>
        <v>Công ty TNHH Thiên Phú</v>
      </c>
      <c r="F202" s="108">
        <f t="shared" si="37"/>
        <v>20</v>
      </c>
      <c r="G202" s="109">
        <f t="shared" si="35"/>
        <v>178</v>
      </c>
      <c r="H202" s="149">
        <v>8109</v>
      </c>
      <c r="I202" s="160">
        <f>87413292-15893326</f>
        <v>71519966</v>
      </c>
      <c r="J202" s="99"/>
      <c r="K202" s="133" t="str">
        <f t="array" ref="K202">IFERROR(INDEX($D$5:$D$417,MATCH(0,COUNTIF($K$4:$K201,$D$5:$D$417),0)),"")</f>
        <v/>
      </c>
      <c r="L202" s="108" t="str">
        <f t="shared" si="29"/>
        <v/>
      </c>
      <c r="M202" s="134">
        <f t="shared" si="30"/>
        <v>0</v>
      </c>
      <c r="N202" s="99"/>
      <c r="O202" s="134">
        <f t="shared" si="31"/>
        <v>0</v>
      </c>
      <c r="P202" s="99"/>
      <c r="Q202" s="134">
        <f t="shared" si="32"/>
        <v>0</v>
      </c>
      <c r="R202" s="99"/>
      <c r="S202" s="134">
        <f t="shared" si="33"/>
        <v>0</v>
      </c>
      <c r="T202" s="99"/>
      <c r="U202" s="145">
        <f t="shared" si="34"/>
        <v>0</v>
      </c>
      <c r="V202" s="99"/>
      <c r="W202" s="99"/>
      <c r="X202" s="141"/>
      <c r="Y202" s="100"/>
      <c r="Z202" s="100"/>
      <c r="AA202" s="100"/>
      <c r="AB202" s="100"/>
      <c r="AC202" s="146"/>
    </row>
    <row r="203" spans="2:29" ht="16.5" customHeight="1">
      <c r="B203" s="450">
        <v>44328</v>
      </c>
      <c r="C203" s="99"/>
      <c r="D203" s="576" t="s">
        <v>1049</v>
      </c>
      <c r="E203" s="108" t="str">
        <f t="shared" si="36"/>
        <v>Công ty TNHH Thiên Phú</v>
      </c>
      <c r="F203" s="108">
        <f t="shared" si="37"/>
        <v>20</v>
      </c>
      <c r="G203" s="109">
        <f t="shared" si="35"/>
        <v>177</v>
      </c>
      <c r="H203" s="149">
        <v>8110</v>
      </c>
      <c r="I203" s="160">
        <v>2534555</v>
      </c>
      <c r="J203" s="99"/>
      <c r="K203" s="133" t="str">
        <f t="array" ref="K203">IFERROR(INDEX($D$5:$D$417,MATCH(0,COUNTIF($K$4:$K202,$D$5:$D$417),0)),"")</f>
        <v/>
      </c>
      <c r="L203" s="108" t="str">
        <f t="shared" ref="L203:L266" si="38">IFERROR(VLOOKUP(K203,$X:$Z,2,0),"")</f>
        <v/>
      </c>
      <c r="M203" s="134">
        <f t="shared" ref="M203:M266" si="39">SUMIFS(I:I,D:D,K203,G:G,"&lt;=0")</f>
        <v>0</v>
      </c>
      <c r="N203" s="99"/>
      <c r="O203" s="134">
        <f t="shared" ref="O203:O266" si="40">SUMIFS(I:I,D:D,K203,G:G,"&gt;=1",G:G,"&lt;=30")</f>
        <v>0</v>
      </c>
      <c r="P203" s="99"/>
      <c r="Q203" s="134">
        <f t="shared" ref="Q203:Q266" si="41">SUMIFS(I:I,D:D,K203,G:G,"&gt;=31",G:G,"&lt;=60")</f>
        <v>0</v>
      </c>
      <c r="R203" s="99"/>
      <c r="S203" s="134">
        <f t="shared" ref="S203:S266" si="42">SUMIFS(I:I,D:D,K203,G:G,"&gt;60")</f>
        <v>0</v>
      </c>
      <c r="T203" s="99"/>
      <c r="U203" s="145">
        <f t="shared" ref="U203:U266" si="43">SUMIFS(I:I,D:D,K203,B:B,"&gt;="&amp;$O$2,B:B,"&lt;="&amp;$S$2)</f>
        <v>0</v>
      </c>
      <c r="V203" s="99"/>
      <c r="W203" s="99"/>
      <c r="X203" s="141"/>
      <c r="Y203" s="100"/>
      <c r="Z203" s="100"/>
      <c r="AA203" s="100"/>
      <c r="AB203" s="100"/>
      <c r="AC203" s="146"/>
    </row>
    <row r="204" spans="2:29" ht="16.5" customHeight="1">
      <c r="B204" s="450">
        <v>44328</v>
      </c>
      <c r="C204" s="99"/>
      <c r="D204" s="576" t="s">
        <v>1049</v>
      </c>
      <c r="E204" s="108" t="str">
        <f t="shared" si="36"/>
        <v>Công ty TNHH Thiên Phú</v>
      </c>
      <c r="F204" s="108">
        <f t="shared" si="37"/>
        <v>20</v>
      </c>
      <c r="G204" s="109">
        <f t="shared" si="35"/>
        <v>177</v>
      </c>
      <c r="H204" s="149">
        <v>8112</v>
      </c>
      <c r="I204" s="160">
        <v>4919373</v>
      </c>
      <c r="J204" s="99"/>
      <c r="K204" s="133" t="str">
        <f t="array" ref="K204">IFERROR(INDEX($D$5:$D$417,MATCH(0,COUNTIF($K$4:$K203,$D$5:$D$417),0)),"")</f>
        <v/>
      </c>
      <c r="L204" s="108" t="str">
        <f t="shared" si="38"/>
        <v/>
      </c>
      <c r="M204" s="134">
        <f t="shared" si="39"/>
        <v>0</v>
      </c>
      <c r="N204" s="99"/>
      <c r="O204" s="134">
        <f t="shared" si="40"/>
        <v>0</v>
      </c>
      <c r="P204" s="99"/>
      <c r="Q204" s="134">
        <f t="shared" si="41"/>
        <v>0</v>
      </c>
      <c r="R204" s="99"/>
      <c r="S204" s="134">
        <f t="shared" si="42"/>
        <v>0</v>
      </c>
      <c r="T204" s="99"/>
      <c r="U204" s="145">
        <f t="shared" si="43"/>
        <v>0</v>
      </c>
      <c r="V204" s="99"/>
      <c r="W204" s="99"/>
      <c r="X204" s="141"/>
      <c r="Y204" s="100"/>
      <c r="Z204" s="100"/>
      <c r="AA204" s="100"/>
      <c r="AB204" s="100"/>
      <c r="AC204" s="146"/>
    </row>
    <row r="205" spans="2:29" ht="16.5" customHeight="1">
      <c r="B205" s="450">
        <v>44328</v>
      </c>
      <c r="C205" s="99"/>
      <c r="D205" s="576" t="s">
        <v>1049</v>
      </c>
      <c r="E205" s="108" t="str">
        <f t="shared" si="36"/>
        <v>Công ty TNHH Thiên Phú</v>
      </c>
      <c r="F205" s="108">
        <f t="shared" si="37"/>
        <v>20</v>
      </c>
      <c r="G205" s="109">
        <f t="shared" si="35"/>
        <v>177</v>
      </c>
      <c r="H205" s="149">
        <v>8111</v>
      </c>
      <c r="I205" s="160">
        <v>33619318</v>
      </c>
      <c r="J205" s="99"/>
      <c r="K205" s="133" t="str">
        <f t="array" ref="K205">IFERROR(INDEX($D$5:$D$417,MATCH(0,COUNTIF($K$4:$K204,$D$5:$D$417),0)),"")</f>
        <v/>
      </c>
      <c r="L205" s="108" t="str">
        <f t="shared" si="38"/>
        <v/>
      </c>
      <c r="M205" s="134">
        <f t="shared" si="39"/>
        <v>0</v>
      </c>
      <c r="N205" s="99"/>
      <c r="O205" s="134">
        <f t="shared" si="40"/>
        <v>0</v>
      </c>
      <c r="P205" s="99"/>
      <c r="Q205" s="134">
        <f t="shared" si="41"/>
        <v>0</v>
      </c>
      <c r="R205" s="99"/>
      <c r="S205" s="134">
        <f t="shared" si="42"/>
        <v>0</v>
      </c>
      <c r="T205" s="99"/>
      <c r="U205" s="145">
        <f t="shared" si="43"/>
        <v>0</v>
      </c>
      <c r="V205" s="99"/>
      <c r="W205" s="99"/>
      <c r="X205" s="141"/>
      <c r="Y205" s="100"/>
      <c r="Z205" s="100"/>
      <c r="AA205" s="100"/>
      <c r="AB205" s="100"/>
      <c r="AC205" s="146"/>
    </row>
    <row r="206" spans="2:29" ht="16.5" customHeight="1">
      <c r="B206" s="450">
        <v>44329</v>
      </c>
      <c r="C206" s="99"/>
      <c r="D206" s="576" t="s">
        <v>1049</v>
      </c>
      <c r="E206" s="108" t="str">
        <f t="shared" si="36"/>
        <v>Công ty TNHH Thiên Phú</v>
      </c>
      <c r="F206" s="108">
        <f t="shared" si="37"/>
        <v>20</v>
      </c>
      <c r="G206" s="109">
        <f t="shared" si="35"/>
        <v>176</v>
      </c>
      <c r="H206" s="149">
        <v>8153</v>
      </c>
      <c r="I206" s="160">
        <v>2250459</v>
      </c>
      <c r="J206" s="99"/>
      <c r="K206" s="133" t="str">
        <f t="array" ref="K206">IFERROR(INDEX($D$5:$D$417,MATCH(0,COUNTIF($K$4:$K205,$D$5:$D$417),0)),"")</f>
        <v/>
      </c>
      <c r="L206" s="108" t="str">
        <f t="shared" si="38"/>
        <v/>
      </c>
      <c r="M206" s="134">
        <f t="shared" si="39"/>
        <v>0</v>
      </c>
      <c r="N206" s="99"/>
      <c r="O206" s="134">
        <f t="shared" si="40"/>
        <v>0</v>
      </c>
      <c r="P206" s="99"/>
      <c r="Q206" s="134">
        <f t="shared" si="41"/>
        <v>0</v>
      </c>
      <c r="R206" s="99"/>
      <c r="S206" s="134">
        <f t="shared" si="42"/>
        <v>0</v>
      </c>
      <c r="T206" s="99"/>
      <c r="U206" s="145">
        <f t="shared" si="43"/>
        <v>0</v>
      </c>
      <c r="V206" s="99"/>
      <c r="W206" s="99"/>
      <c r="X206" s="141"/>
      <c r="Y206" s="100"/>
      <c r="Z206" s="100"/>
      <c r="AA206" s="100"/>
      <c r="AB206" s="100"/>
      <c r="AC206" s="146"/>
    </row>
    <row r="207" spans="2:29" ht="16.5" customHeight="1">
      <c r="B207" s="450">
        <v>44340</v>
      </c>
      <c r="C207" s="99"/>
      <c r="D207" s="576" t="s">
        <v>1049</v>
      </c>
      <c r="E207" s="108" t="str">
        <f t="shared" si="36"/>
        <v>Công ty TNHH Thiên Phú</v>
      </c>
      <c r="F207" s="108">
        <f t="shared" si="37"/>
        <v>20</v>
      </c>
      <c r="G207" s="109">
        <f t="shared" si="35"/>
        <v>165</v>
      </c>
      <c r="H207" s="149">
        <v>8160</v>
      </c>
      <c r="I207" s="160">
        <v>3258836</v>
      </c>
      <c r="J207" s="99"/>
      <c r="K207" s="133" t="str">
        <f t="array" ref="K207">IFERROR(INDEX($D$5:$D$417,MATCH(0,COUNTIF($K$4:$K206,$D$5:$D$417),0)),"")</f>
        <v/>
      </c>
      <c r="L207" s="108" t="str">
        <f t="shared" si="38"/>
        <v/>
      </c>
      <c r="M207" s="134">
        <f t="shared" si="39"/>
        <v>0</v>
      </c>
      <c r="N207" s="99"/>
      <c r="O207" s="134">
        <f t="shared" si="40"/>
        <v>0</v>
      </c>
      <c r="P207" s="99"/>
      <c r="Q207" s="134">
        <f t="shared" si="41"/>
        <v>0</v>
      </c>
      <c r="R207" s="99"/>
      <c r="S207" s="134">
        <f t="shared" si="42"/>
        <v>0</v>
      </c>
      <c r="T207" s="99"/>
      <c r="U207" s="145">
        <f t="shared" si="43"/>
        <v>0</v>
      </c>
      <c r="V207" s="99"/>
      <c r="W207" s="99"/>
      <c r="X207" s="141"/>
      <c r="Y207" s="100"/>
      <c r="Z207" s="100"/>
      <c r="AA207" s="100"/>
      <c r="AB207" s="100"/>
      <c r="AC207" s="146"/>
    </row>
    <row r="208" spans="2:29" ht="16.5" customHeight="1">
      <c r="B208" s="450">
        <v>44340</v>
      </c>
      <c r="C208" s="99"/>
      <c r="D208" s="576" t="s">
        <v>1049</v>
      </c>
      <c r="E208" s="108" t="str">
        <f t="shared" si="36"/>
        <v>Công ty TNHH Thiên Phú</v>
      </c>
      <c r="F208" s="108">
        <f t="shared" si="37"/>
        <v>20</v>
      </c>
      <c r="G208" s="109">
        <f t="shared" si="35"/>
        <v>165</v>
      </c>
      <c r="H208" s="149">
        <v>8161</v>
      </c>
      <c r="I208" s="160">
        <v>1605143</v>
      </c>
      <c r="J208" s="99"/>
      <c r="K208" s="133" t="str">
        <f t="array" ref="K208">IFERROR(INDEX($D$5:$D$417,MATCH(0,COUNTIF($K$4:$K207,$D$5:$D$417),0)),"")</f>
        <v/>
      </c>
      <c r="L208" s="108" t="str">
        <f t="shared" si="38"/>
        <v/>
      </c>
      <c r="M208" s="134">
        <f t="shared" si="39"/>
        <v>0</v>
      </c>
      <c r="N208" s="99"/>
      <c r="O208" s="134">
        <f t="shared" si="40"/>
        <v>0</v>
      </c>
      <c r="P208" s="99"/>
      <c r="Q208" s="134">
        <f t="shared" si="41"/>
        <v>0</v>
      </c>
      <c r="R208" s="99"/>
      <c r="S208" s="134">
        <f t="shared" si="42"/>
        <v>0</v>
      </c>
      <c r="T208" s="99"/>
      <c r="U208" s="145">
        <f t="shared" si="43"/>
        <v>0</v>
      </c>
      <c r="V208" s="99"/>
      <c r="W208" s="99"/>
      <c r="X208" s="141"/>
      <c r="Y208" s="100"/>
      <c r="Z208" s="100"/>
      <c r="AA208" s="100"/>
      <c r="AB208" s="100"/>
      <c r="AC208" s="146"/>
    </row>
    <row r="209" spans="2:29" ht="16.5" customHeight="1">
      <c r="B209" s="450">
        <v>44340</v>
      </c>
      <c r="C209" s="99"/>
      <c r="D209" s="576" t="s">
        <v>1049</v>
      </c>
      <c r="E209" s="108" t="str">
        <f t="shared" si="36"/>
        <v>Công ty TNHH Thiên Phú</v>
      </c>
      <c r="F209" s="108">
        <f t="shared" si="37"/>
        <v>20</v>
      </c>
      <c r="G209" s="109">
        <f t="shared" ref="G209:G255" si="44">IFERROR($L$2-B209-F209,"")</f>
        <v>165</v>
      </c>
      <c r="H209" s="149">
        <v>8165</v>
      </c>
      <c r="I209" s="160">
        <f>160724066-29222557</f>
        <v>131501509</v>
      </c>
      <c r="J209" s="99"/>
      <c r="K209" s="133" t="str">
        <f t="array" ref="K209">IFERROR(INDEX($D$5:$D$417,MATCH(0,COUNTIF($K$4:$K208,$D$5:$D$417),0)),"")</f>
        <v/>
      </c>
      <c r="L209" s="108" t="str">
        <f t="shared" si="38"/>
        <v/>
      </c>
      <c r="M209" s="134">
        <f t="shared" si="39"/>
        <v>0</v>
      </c>
      <c r="N209" s="99"/>
      <c r="O209" s="134">
        <f t="shared" si="40"/>
        <v>0</v>
      </c>
      <c r="P209" s="99"/>
      <c r="Q209" s="134">
        <f t="shared" si="41"/>
        <v>0</v>
      </c>
      <c r="R209" s="99"/>
      <c r="S209" s="134">
        <f t="shared" si="42"/>
        <v>0</v>
      </c>
      <c r="T209" s="99"/>
      <c r="U209" s="145">
        <f t="shared" si="43"/>
        <v>0</v>
      </c>
      <c r="V209" s="99"/>
      <c r="W209" s="99"/>
      <c r="X209" s="141"/>
      <c r="Y209" s="100"/>
      <c r="Z209" s="100"/>
      <c r="AA209" s="100"/>
      <c r="AB209" s="100"/>
      <c r="AC209" s="146"/>
    </row>
    <row r="210" spans="2:29" ht="16.5" customHeight="1">
      <c r="B210" s="450">
        <v>44340</v>
      </c>
      <c r="C210" s="99"/>
      <c r="D210" s="576" t="s">
        <v>1049</v>
      </c>
      <c r="E210" s="108" t="str">
        <f t="shared" si="36"/>
        <v>Công ty TNHH Thiên Phú</v>
      </c>
      <c r="F210" s="108">
        <f t="shared" si="37"/>
        <v>20</v>
      </c>
      <c r="G210" s="109">
        <f t="shared" si="44"/>
        <v>165</v>
      </c>
      <c r="H210" s="149">
        <v>8166</v>
      </c>
      <c r="I210" s="160">
        <v>3468742</v>
      </c>
      <c r="J210" s="99"/>
      <c r="K210" s="133" t="str">
        <f t="array" ref="K210">IFERROR(INDEX($D$5:$D$417,MATCH(0,COUNTIF($K$4:$K209,$D$5:$D$417),0)),"")</f>
        <v/>
      </c>
      <c r="L210" s="108" t="str">
        <f t="shared" si="38"/>
        <v/>
      </c>
      <c r="M210" s="134">
        <f t="shared" si="39"/>
        <v>0</v>
      </c>
      <c r="N210" s="99"/>
      <c r="O210" s="134">
        <f t="shared" si="40"/>
        <v>0</v>
      </c>
      <c r="P210" s="99"/>
      <c r="Q210" s="134">
        <f t="shared" si="41"/>
        <v>0</v>
      </c>
      <c r="R210" s="99"/>
      <c r="S210" s="134">
        <f t="shared" si="42"/>
        <v>0</v>
      </c>
      <c r="T210" s="99"/>
      <c r="U210" s="145">
        <f t="shared" si="43"/>
        <v>0</v>
      </c>
      <c r="V210" s="99"/>
      <c r="W210" s="99"/>
      <c r="X210" s="141"/>
      <c r="Y210" s="100"/>
      <c r="Z210" s="100"/>
      <c r="AA210" s="100"/>
      <c r="AB210" s="100"/>
      <c r="AC210" s="146"/>
    </row>
    <row r="211" spans="2:29" ht="16.5" customHeight="1">
      <c r="B211" s="450">
        <v>44340</v>
      </c>
      <c r="C211" s="99"/>
      <c r="D211" s="576" t="s">
        <v>1049</v>
      </c>
      <c r="E211" s="108" t="str">
        <f t="shared" si="36"/>
        <v>Công ty TNHH Thiên Phú</v>
      </c>
      <c r="F211" s="108">
        <f t="shared" si="37"/>
        <v>20</v>
      </c>
      <c r="G211" s="109">
        <f t="shared" si="44"/>
        <v>165</v>
      </c>
      <c r="H211" s="149">
        <v>8180</v>
      </c>
      <c r="I211" s="160">
        <v>29327584</v>
      </c>
      <c r="J211" s="99"/>
      <c r="K211" s="133" t="str">
        <f t="array" ref="K211">IFERROR(INDEX($D$5:$D$417,MATCH(0,COUNTIF($K$4:$K210,$D$5:$D$417),0)),"")</f>
        <v/>
      </c>
      <c r="L211" s="108" t="str">
        <f t="shared" si="38"/>
        <v/>
      </c>
      <c r="M211" s="134">
        <f t="shared" si="39"/>
        <v>0</v>
      </c>
      <c r="N211" s="99"/>
      <c r="O211" s="134">
        <f t="shared" si="40"/>
        <v>0</v>
      </c>
      <c r="P211" s="99"/>
      <c r="Q211" s="134">
        <f t="shared" si="41"/>
        <v>0</v>
      </c>
      <c r="R211" s="99"/>
      <c r="S211" s="134">
        <f t="shared" si="42"/>
        <v>0</v>
      </c>
      <c r="T211" s="99"/>
      <c r="U211" s="145">
        <f t="shared" si="43"/>
        <v>0</v>
      </c>
      <c r="V211" s="99"/>
      <c r="W211" s="99"/>
      <c r="X211" s="141"/>
      <c r="Y211" s="100"/>
      <c r="Z211" s="100"/>
      <c r="AA211" s="100"/>
      <c r="AB211" s="100"/>
      <c r="AC211" s="146"/>
    </row>
    <row r="212" spans="2:29" ht="16.5" customHeight="1">
      <c r="B212" s="450">
        <v>44340</v>
      </c>
      <c r="C212" s="99"/>
      <c r="D212" s="576" t="s">
        <v>1049</v>
      </c>
      <c r="E212" s="108" t="str">
        <f t="shared" si="36"/>
        <v>Công ty TNHH Thiên Phú</v>
      </c>
      <c r="F212" s="108">
        <f t="shared" si="37"/>
        <v>20</v>
      </c>
      <c r="G212" s="109">
        <f t="shared" si="44"/>
        <v>165</v>
      </c>
      <c r="H212" s="149">
        <v>8262</v>
      </c>
      <c r="I212" s="160">
        <v>1278464</v>
      </c>
      <c r="J212" s="99"/>
      <c r="K212" s="133" t="str">
        <f t="array" ref="K212">IFERROR(INDEX($D$5:$D$417,MATCH(0,COUNTIF($K$4:$K211,$D$5:$D$417),0)),"")</f>
        <v/>
      </c>
      <c r="L212" s="108" t="str">
        <f t="shared" si="38"/>
        <v/>
      </c>
      <c r="M212" s="134">
        <f t="shared" si="39"/>
        <v>0</v>
      </c>
      <c r="N212" s="99"/>
      <c r="O212" s="134">
        <f t="shared" si="40"/>
        <v>0</v>
      </c>
      <c r="P212" s="99"/>
      <c r="Q212" s="134">
        <f t="shared" si="41"/>
        <v>0</v>
      </c>
      <c r="R212" s="99"/>
      <c r="S212" s="134">
        <f t="shared" si="42"/>
        <v>0</v>
      </c>
      <c r="T212" s="99"/>
      <c r="U212" s="145">
        <f t="shared" si="43"/>
        <v>0</v>
      </c>
      <c r="V212" s="99"/>
      <c r="W212" s="99"/>
      <c r="X212" s="141"/>
      <c r="Y212" s="100"/>
      <c r="Z212" s="100"/>
      <c r="AA212" s="100"/>
      <c r="AB212" s="100"/>
      <c r="AC212" s="146"/>
    </row>
    <row r="213" spans="2:29" ht="16.5" customHeight="1">
      <c r="B213" s="450">
        <v>44340</v>
      </c>
      <c r="C213" s="99"/>
      <c r="D213" s="576" t="s">
        <v>1049</v>
      </c>
      <c r="E213" s="108" t="str">
        <f t="shared" si="36"/>
        <v>Công ty TNHH Thiên Phú</v>
      </c>
      <c r="F213" s="108">
        <f t="shared" si="37"/>
        <v>20</v>
      </c>
      <c r="G213" s="109">
        <f t="shared" si="44"/>
        <v>165</v>
      </c>
      <c r="H213" s="149">
        <v>8247</v>
      </c>
      <c r="I213" s="160">
        <v>10407517</v>
      </c>
      <c r="J213" s="99"/>
      <c r="K213" s="133" t="str">
        <f t="array" ref="K213">IFERROR(INDEX($D$5:$D$417,MATCH(0,COUNTIF($K$4:$K212,$D$5:$D$417),0)),"")</f>
        <v/>
      </c>
      <c r="L213" s="108" t="str">
        <f t="shared" si="38"/>
        <v/>
      </c>
      <c r="M213" s="134">
        <f t="shared" si="39"/>
        <v>0</v>
      </c>
      <c r="N213" s="99"/>
      <c r="O213" s="134">
        <f t="shared" si="40"/>
        <v>0</v>
      </c>
      <c r="P213" s="99"/>
      <c r="Q213" s="134">
        <f t="shared" si="41"/>
        <v>0</v>
      </c>
      <c r="R213" s="99"/>
      <c r="S213" s="134">
        <f t="shared" si="42"/>
        <v>0</v>
      </c>
      <c r="T213" s="99"/>
      <c r="U213" s="145">
        <f t="shared" si="43"/>
        <v>0</v>
      </c>
      <c r="V213" s="99"/>
      <c r="W213" s="99"/>
      <c r="X213" s="141"/>
      <c r="Y213" s="100"/>
      <c r="Z213" s="100"/>
      <c r="AA213" s="100"/>
      <c r="AB213" s="100"/>
      <c r="AC213" s="146"/>
    </row>
    <row r="214" spans="2:29" ht="16.5" customHeight="1">
      <c r="B214" s="450">
        <v>44340</v>
      </c>
      <c r="C214" s="99"/>
      <c r="D214" s="576" t="s">
        <v>1049</v>
      </c>
      <c r="E214" s="108" t="str">
        <f t="shared" si="36"/>
        <v>Công ty TNHH Thiên Phú</v>
      </c>
      <c r="F214" s="108">
        <f t="shared" si="37"/>
        <v>20</v>
      </c>
      <c r="G214" s="109">
        <f t="shared" si="44"/>
        <v>165</v>
      </c>
      <c r="H214" s="149">
        <v>8226</v>
      </c>
      <c r="I214" s="160">
        <v>1026744</v>
      </c>
      <c r="J214" s="99"/>
      <c r="K214" s="133" t="str">
        <f t="array" ref="K214">IFERROR(INDEX($D$5:$D$417,MATCH(0,COUNTIF($K$4:$K213,$D$5:$D$417),0)),"")</f>
        <v/>
      </c>
      <c r="L214" s="108" t="str">
        <f t="shared" si="38"/>
        <v/>
      </c>
      <c r="M214" s="134">
        <f t="shared" si="39"/>
        <v>0</v>
      </c>
      <c r="N214" s="99"/>
      <c r="O214" s="134">
        <f t="shared" si="40"/>
        <v>0</v>
      </c>
      <c r="P214" s="99"/>
      <c r="Q214" s="134">
        <f t="shared" si="41"/>
        <v>0</v>
      </c>
      <c r="R214" s="99"/>
      <c r="S214" s="134">
        <f t="shared" si="42"/>
        <v>0</v>
      </c>
      <c r="T214" s="99"/>
      <c r="U214" s="145">
        <f t="shared" si="43"/>
        <v>0</v>
      </c>
      <c r="V214" s="99"/>
      <c r="W214" s="99"/>
      <c r="X214" s="141"/>
      <c r="Y214" s="100"/>
      <c r="Z214" s="100"/>
      <c r="AA214" s="100"/>
      <c r="AB214" s="100"/>
      <c r="AC214" s="146"/>
    </row>
    <row r="215" spans="2:29" ht="16.5" customHeight="1">
      <c r="B215" s="450">
        <v>44341</v>
      </c>
      <c r="C215" s="99"/>
      <c r="D215" s="576" t="s">
        <v>1049</v>
      </c>
      <c r="E215" s="108" t="str">
        <f t="shared" si="36"/>
        <v>Công ty TNHH Thiên Phú</v>
      </c>
      <c r="F215" s="108">
        <f t="shared" si="37"/>
        <v>20</v>
      </c>
      <c r="G215" s="109">
        <f t="shared" si="44"/>
        <v>164</v>
      </c>
      <c r="H215" s="149">
        <v>8225</v>
      </c>
      <c r="I215" s="160">
        <f>192379079-34978014</f>
        <v>157401065</v>
      </c>
      <c r="J215" s="99"/>
      <c r="K215" s="133" t="str">
        <f t="array" ref="K215">IFERROR(INDEX($D$5:$D$417,MATCH(0,COUNTIF($K$4:$K214,$D$5:$D$417),0)),"")</f>
        <v/>
      </c>
      <c r="L215" s="108" t="str">
        <f t="shared" si="38"/>
        <v/>
      </c>
      <c r="M215" s="134">
        <f t="shared" si="39"/>
        <v>0</v>
      </c>
      <c r="N215" s="99"/>
      <c r="O215" s="134">
        <f t="shared" si="40"/>
        <v>0</v>
      </c>
      <c r="P215" s="99"/>
      <c r="Q215" s="134">
        <f t="shared" si="41"/>
        <v>0</v>
      </c>
      <c r="R215" s="99"/>
      <c r="S215" s="134">
        <f t="shared" si="42"/>
        <v>0</v>
      </c>
      <c r="T215" s="99"/>
      <c r="U215" s="145">
        <f t="shared" si="43"/>
        <v>0</v>
      </c>
      <c r="V215" s="99"/>
      <c r="W215" s="99"/>
      <c r="X215" s="141"/>
      <c r="Y215" s="100"/>
      <c r="Z215" s="100"/>
      <c r="AA215" s="100"/>
      <c r="AB215" s="100"/>
      <c r="AC215" s="146"/>
    </row>
    <row r="216" spans="2:29" ht="16.5" customHeight="1">
      <c r="B216" s="450">
        <v>44341</v>
      </c>
      <c r="C216" s="99"/>
      <c r="D216" s="576" t="s">
        <v>1049</v>
      </c>
      <c r="E216" s="108" t="str">
        <f t="shared" si="36"/>
        <v>Công ty TNHH Thiên Phú</v>
      </c>
      <c r="F216" s="108">
        <f t="shared" si="37"/>
        <v>20</v>
      </c>
      <c r="G216" s="109">
        <f t="shared" si="44"/>
        <v>164</v>
      </c>
      <c r="H216" s="149">
        <v>8237</v>
      </c>
      <c r="I216" s="160">
        <f>29722205-5404037</f>
        <v>24318168</v>
      </c>
      <c r="J216" s="99"/>
      <c r="K216" s="133" t="str">
        <f t="array" ref="K216">IFERROR(INDEX($D$5:$D$417,MATCH(0,COUNTIF($K$4:$K215,$D$5:$D$417),0)),"")</f>
        <v/>
      </c>
      <c r="L216" s="108" t="str">
        <f t="shared" si="38"/>
        <v/>
      </c>
      <c r="M216" s="134">
        <f t="shared" si="39"/>
        <v>0</v>
      </c>
      <c r="N216" s="99"/>
      <c r="O216" s="134">
        <f t="shared" si="40"/>
        <v>0</v>
      </c>
      <c r="P216" s="99"/>
      <c r="Q216" s="134">
        <f t="shared" si="41"/>
        <v>0</v>
      </c>
      <c r="R216" s="99"/>
      <c r="S216" s="134">
        <f t="shared" si="42"/>
        <v>0</v>
      </c>
      <c r="T216" s="99"/>
      <c r="U216" s="145">
        <f t="shared" si="43"/>
        <v>0</v>
      </c>
      <c r="V216" s="99"/>
      <c r="W216" s="99"/>
      <c r="X216" s="141"/>
      <c r="Y216" s="100"/>
      <c r="Z216" s="100"/>
      <c r="AA216" s="100"/>
      <c r="AB216" s="100"/>
      <c r="AC216" s="146"/>
    </row>
    <row r="217" spans="2:29" ht="16.5" customHeight="1">
      <c r="B217" s="450">
        <v>44341</v>
      </c>
      <c r="C217" s="99"/>
      <c r="D217" s="576" t="s">
        <v>1049</v>
      </c>
      <c r="E217" s="108" t="str">
        <f t="shared" si="36"/>
        <v>Công ty TNHH Thiên Phú</v>
      </c>
      <c r="F217" s="108">
        <f t="shared" si="37"/>
        <v>20</v>
      </c>
      <c r="G217" s="109">
        <f t="shared" si="44"/>
        <v>164</v>
      </c>
      <c r="H217" s="149">
        <v>8261</v>
      </c>
      <c r="I217" s="160">
        <f>66810604-12147383</f>
        <v>54663221</v>
      </c>
      <c r="J217" s="99"/>
      <c r="K217" s="133" t="str">
        <f t="array" ref="K217">IFERROR(INDEX($D$5:$D$417,MATCH(0,COUNTIF($K$4:$K216,$D$5:$D$417),0)),"")</f>
        <v/>
      </c>
      <c r="L217" s="108" t="str">
        <f t="shared" si="38"/>
        <v/>
      </c>
      <c r="M217" s="134">
        <f t="shared" si="39"/>
        <v>0</v>
      </c>
      <c r="N217" s="99"/>
      <c r="O217" s="134">
        <f t="shared" si="40"/>
        <v>0</v>
      </c>
      <c r="P217" s="99"/>
      <c r="Q217" s="134">
        <f t="shared" si="41"/>
        <v>0</v>
      </c>
      <c r="R217" s="99"/>
      <c r="S217" s="134">
        <f t="shared" si="42"/>
        <v>0</v>
      </c>
      <c r="T217" s="99"/>
      <c r="U217" s="145">
        <f t="shared" si="43"/>
        <v>0</v>
      </c>
      <c r="V217" s="99"/>
      <c r="W217" s="99"/>
      <c r="X217" s="141"/>
      <c r="Y217" s="100"/>
      <c r="Z217" s="100"/>
      <c r="AA217" s="100"/>
      <c r="AB217" s="100"/>
      <c r="AC217" s="146"/>
    </row>
    <row r="218" spans="2:29" ht="16.5" customHeight="1">
      <c r="B218" s="450">
        <v>44341</v>
      </c>
      <c r="C218" s="99"/>
      <c r="D218" s="576" t="s">
        <v>1074</v>
      </c>
      <c r="E218" s="108" t="str">
        <f t="shared" si="36"/>
        <v>Công ty TNHH TM DV Và Công Nghệ An Vinh</v>
      </c>
      <c r="F218" s="108">
        <f t="shared" si="37"/>
        <v>-31</v>
      </c>
      <c r="G218" s="109">
        <f t="shared" si="44"/>
        <v>215</v>
      </c>
      <c r="H218" s="149"/>
      <c r="I218" s="160"/>
      <c r="J218" s="99"/>
      <c r="K218" s="133" t="str">
        <f t="array" ref="K218">IFERROR(INDEX($D$5:$D$417,MATCH(0,COUNTIF($K$4:$K217,$D$5:$D$417),0)),"")</f>
        <v/>
      </c>
      <c r="L218" s="108" t="str">
        <f t="shared" si="38"/>
        <v/>
      </c>
      <c r="M218" s="134">
        <f t="shared" si="39"/>
        <v>0</v>
      </c>
      <c r="N218" s="99"/>
      <c r="O218" s="134">
        <f t="shared" si="40"/>
        <v>0</v>
      </c>
      <c r="P218" s="99"/>
      <c r="Q218" s="134">
        <f t="shared" si="41"/>
        <v>0</v>
      </c>
      <c r="R218" s="99"/>
      <c r="S218" s="134">
        <f t="shared" si="42"/>
        <v>0</v>
      </c>
      <c r="T218" s="99"/>
      <c r="U218" s="145">
        <f t="shared" si="43"/>
        <v>0</v>
      </c>
      <c r="V218" s="99"/>
      <c r="W218" s="99"/>
      <c r="X218" s="141"/>
      <c r="Y218" s="100"/>
      <c r="Z218" s="100"/>
      <c r="AA218" s="100"/>
      <c r="AB218" s="100"/>
      <c r="AC218" s="146"/>
    </row>
    <row r="219" spans="2:29" ht="16.5" customHeight="1">
      <c r="B219" s="450">
        <v>44315</v>
      </c>
      <c r="C219" s="99"/>
      <c r="D219" s="576" t="s">
        <v>1057</v>
      </c>
      <c r="E219" s="108" t="str">
        <f t="shared" si="36"/>
        <v xml:space="preserve">Công ty TNHH SX - TM - DV Gia Quảng </v>
      </c>
      <c r="F219" s="108">
        <f t="shared" si="37"/>
        <v>-15</v>
      </c>
      <c r="G219" s="109">
        <f t="shared" si="44"/>
        <v>225</v>
      </c>
      <c r="H219" s="149"/>
      <c r="I219" s="160"/>
      <c r="J219" s="99"/>
      <c r="K219" s="133" t="str">
        <f t="array" ref="K219">IFERROR(INDEX($D$5:$D$417,MATCH(0,COUNTIF($K$4:$K218,$D$5:$D$417),0)),"")</f>
        <v/>
      </c>
      <c r="L219" s="108" t="str">
        <f t="shared" si="38"/>
        <v/>
      </c>
      <c r="M219" s="134">
        <f t="shared" si="39"/>
        <v>0</v>
      </c>
      <c r="N219" s="99"/>
      <c r="O219" s="134">
        <f t="shared" si="40"/>
        <v>0</v>
      </c>
      <c r="P219" s="99"/>
      <c r="Q219" s="134">
        <f t="shared" si="41"/>
        <v>0</v>
      </c>
      <c r="R219" s="99"/>
      <c r="S219" s="134">
        <f t="shared" si="42"/>
        <v>0</v>
      </c>
      <c r="T219" s="99"/>
      <c r="U219" s="145">
        <f t="shared" si="43"/>
        <v>0</v>
      </c>
      <c r="V219" s="99"/>
      <c r="W219" s="99"/>
      <c r="X219" s="141"/>
      <c r="Y219" s="100"/>
      <c r="Z219" s="100"/>
      <c r="AA219" s="100"/>
      <c r="AB219" s="100"/>
      <c r="AC219" s="146"/>
    </row>
    <row r="220" spans="2:29" ht="16.5" customHeight="1">
      <c r="B220" s="450">
        <v>44480</v>
      </c>
      <c r="C220" s="99"/>
      <c r="D220" s="576" t="s">
        <v>1063</v>
      </c>
      <c r="E220" s="108" t="str">
        <f t="shared" si="36"/>
        <v>Công ty TNHH Đầu Tư Phan Hưng</v>
      </c>
      <c r="F220" s="108">
        <f t="shared" si="37"/>
        <v>2</v>
      </c>
      <c r="G220" s="109">
        <f t="shared" si="44"/>
        <v>43</v>
      </c>
      <c r="H220" s="149">
        <v>75</v>
      </c>
      <c r="I220" s="160">
        <v>14300000</v>
      </c>
      <c r="J220" s="99"/>
      <c r="K220" s="133" t="str">
        <f t="array" ref="K220">IFERROR(INDEX($D$5:$D$417,MATCH(0,COUNTIF($K$4:$K219,$D$5:$D$417),0)),"")</f>
        <v/>
      </c>
      <c r="L220" s="108" t="str">
        <f t="shared" si="38"/>
        <v/>
      </c>
      <c r="M220" s="134">
        <f t="shared" si="39"/>
        <v>0</v>
      </c>
      <c r="N220" s="99"/>
      <c r="O220" s="134">
        <f t="shared" si="40"/>
        <v>0</v>
      </c>
      <c r="P220" s="99"/>
      <c r="Q220" s="134">
        <f t="shared" si="41"/>
        <v>0</v>
      </c>
      <c r="R220" s="99"/>
      <c r="S220" s="134">
        <f t="shared" si="42"/>
        <v>0</v>
      </c>
      <c r="T220" s="99"/>
      <c r="U220" s="145">
        <f t="shared" si="43"/>
        <v>0</v>
      </c>
      <c r="V220" s="99"/>
      <c r="W220" s="99"/>
      <c r="X220" s="141"/>
      <c r="Y220" s="100"/>
      <c r="Z220" s="100"/>
      <c r="AA220" s="100"/>
      <c r="AB220" s="100"/>
      <c r="AC220" s="146"/>
    </row>
    <row r="221" spans="2:29" ht="16.5" customHeight="1">
      <c r="B221" s="450">
        <v>44372</v>
      </c>
      <c r="C221" s="99"/>
      <c r="D221" s="576" t="s">
        <v>1206</v>
      </c>
      <c r="E221" s="108" t="str">
        <f t="shared" si="36"/>
        <v>Công ty Cổ phần Apollo Silicone</v>
      </c>
      <c r="F221" s="108">
        <f t="shared" si="37"/>
        <v>15</v>
      </c>
      <c r="G221" s="109">
        <f t="shared" si="44"/>
        <v>138</v>
      </c>
      <c r="H221" s="149"/>
      <c r="I221" s="160"/>
      <c r="J221" s="99"/>
      <c r="K221" s="133" t="str">
        <f t="array" ref="K221">IFERROR(INDEX($D$5:$D$417,MATCH(0,COUNTIF($K$4:$K220,$D$5:$D$417),0)),"")</f>
        <v/>
      </c>
      <c r="L221" s="108" t="str">
        <f t="shared" si="38"/>
        <v/>
      </c>
      <c r="M221" s="134">
        <f t="shared" si="39"/>
        <v>0</v>
      </c>
      <c r="N221" s="99"/>
      <c r="O221" s="134">
        <f t="shared" si="40"/>
        <v>0</v>
      </c>
      <c r="P221" s="99"/>
      <c r="Q221" s="134">
        <f t="shared" si="41"/>
        <v>0</v>
      </c>
      <c r="R221" s="99"/>
      <c r="S221" s="134">
        <f t="shared" si="42"/>
        <v>0</v>
      </c>
      <c r="T221" s="99"/>
      <c r="U221" s="145">
        <f t="shared" si="43"/>
        <v>0</v>
      </c>
      <c r="V221" s="99"/>
      <c r="W221" s="99"/>
      <c r="X221" s="141"/>
      <c r="Y221" s="100"/>
      <c r="Z221" s="100"/>
      <c r="AA221" s="100"/>
      <c r="AB221" s="100"/>
      <c r="AC221" s="146"/>
    </row>
    <row r="222" spans="2:29" ht="16.5" customHeight="1">
      <c r="B222" s="450">
        <v>44384</v>
      </c>
      <c r="C222" s="99"/>
      <c r="D222" s="576" t="s">
        <v>1206</v>
      </c>
      <c r="E222" s="108" t="str">
        <f t="shared" si="36"/>
        <v>Công ty Cổ phần Apollo Silicone</v>
      </c>
      <c r="F222" s="108">
        <f t="shared" si="37"/>
        <v>15</v>
      </c>
      <c r="G222" s="109">
        <f t="shared" si="44"/>
        <v>126</v>
      </c>
      <c r="H222" s="149"/>
      <c r="I222" s="160"/>
      <c r="J222" s="99"/>
      <c r="K222" s="133" t="str">
        <f t="array" ref="K222">IFERROR(INDEX($D$5:$D$417,MATCH(0,COUNTIF($K$4:$K221,$D$5:$D$417),0)),"")</f>
        <v/>
      </c>
      <c r="L222" s="108" t="str">
        <f t="shared" si="38"/>
        <v/>
      </c>
      <c r="M222" s="134">
        <f t="shared" si="39"/>
        <v>0</v>
      </c>
      <c r="N222" s="99"/>
      <c r="O222" s="134">
        <f t="shared" si="40"/>
        <v>0</v>
      </c>
      <c r="P222" s="99"/>
      <c r="Q222" s="134">
        <f t="shared" si="41"/>
        <v>0</v>
      </c>
      <c r="R222" s="99"/>
      <c r="S222" s="134">
        <f t="shared" si="42"/>
        <v>0</v>
      </c>
      <c r="T222" s="99"/>
      <c r="U222" s="145">
        <f t="shared" si="43"/>
        <v>0</v>
      </c>
      <c r="V222" s="99"/>
      <c r="W222" s="99"/>
      <c r="X222" s="141"/>
      <c r="Y222" s="100"/>
      <c r="Z222" s="100"/>
      <c r="AA222" s="100"/>
      <c r="AB222" s="100"/>
      <c r="AC222" s="146"/>
    </row>
    <row r="223" spans="2:29" ht="16.5" customHeight="1">
      <c r="B223" s="450">
        <v>44384</v>
      </c>
      <c r="C223" s="99"/>
      <c r="D223" s="576" t="s">
        <v>1206</v>
      </c>
      <c r="E223" s="108" t="str">
        <f t="shared" si="36"/>
        <v>Công ty Cổ phần Apollo Silicone</v>
      </c>
      <c r="F223" s="108">
        <f t="shared" si="37"/>
        <v>15</v>
      </c>
      <c r="G223" s="109">
        <f t="shared" si="44"/>
        <v>126</v>
      </c>
      <c r="H223" s="149"/>
      <c r="I223" s="160"/>
      <c r="J223" s="99"/>
      <c r="K223" s="133" t="str">
        <f t="array" ref="K223">IFERROR(INDEX($D$5:$D$417,MATCH(0,COUNTIF($K$4:$K222,$D$5:$D$417),0)),"")</f>
        <v/>
      </c>
      <c r="L223" s="108" t="str">
        <f t="shared" si="38"/>
        <v/>
      </c>
      <c r="M223" s="134">
        <f t="shared" si="39"/>
        <v>0</v>
      </c>
      <c r="N223" s="99"/>
      <c r="O223" s="134">
        <f t="shared" si="40"/>
        <v>0</v>
      </c>
      <c r="P223" s="99"/>
      <c r="Q223" s="134">
        <f t="shared" si="41"/>
        <v>0</v>
      </c>
      <c r="R223" s="99"/>
      <c r="S223" s="134">
        <f t="shared" si="42"/>
        <v>0</v>
      </c>
      <c r="T223" s="99"/>
      <c r="U223" s="145">
        <f t="shared" si="43"/>
        <v>0</v>
      </c>
      <c r="V223" s="99"/>
      <c r="W223" s="99"/>
      <c r="X223" s="141"/>
      <c r="Y223" s="100"/>
      <c r="Z223" s="100"/>
      <c r="AA223" s="100"/>
      <c r="AB223" s="100"/>
      <c r="AC223" s="146"/>
    </row>
    <row r="224" spans="2:29" ht="16.5" customHeight="1">
      <c r="B224" s="450">
        <v>44341</v>
      </c>
      <c r="C224" s="99"/>
      <c r="D224" s="576" t="s">
        <v>1206</v>
      </c>
      <c r="E224" s="108" t="str">
        <f t="shared" si="36"/>
        <v>Công ty Cổ phần Apollo Silicone</v>
      </c>
      <c r="F224" s="108">
        <f t="shared" si="37"/>
        <v>15</v>
      </c>
      <c r="G224" s="109">
        <f t="shared" si="44"/>
        <v>169</v>
      </c>
      <c r="H224" s="149"/>
      <c r="I224" s="160"/>
      <c r="J224" s="99"/>
      <c r="K224" s="133" t="str">
        <f t="array" ref="K224">IFERROR(INDEX($D$5:$D$417,MATCH(0,COUNTIF($K$4:$K223,$D$5:$D$417),0)),"")</f>
        <v/>
      </c>
      <c r="L224" s="108" t="str">
        <f t="shared" si="38"/>
        <v/>
      </c>
      <c r="M224" s="134">
        <f t="shared" si="39"/>
        <v>0</v>
      </c>
      <c r="N224" s="99"/>
      <c r="O224" s="134">
        <f t="shared" si="40"/>
        <v>0</v>
      </c>
      <c r="P224" s="99"/>
      <c r="Q224" s="134">
        <f t="shared" si="41"/>
        <v>0</v>
      </c>
      <c r="R224" s="99"/>
      <c r="S224" s="134">
        <f t="shared" si="42"/>
        <v>0</v>
      </c>
      <c r="T224" s="99"/>
      <c r="U224" s="145">
        <f t="shared" si="43"/>
        <v>0</v>
      </c>
      <c r="V224" s="99"/>
      <c r="W224" s="99"/>
      <c r="X224" s="141"/>
      <c r="Y224" s="100"/>
      <c r="Z224" s="100"/>
      <c r="AA224" s="100"/>
      <c r="AB224" s="100"/>
      <c r="AC224" s="146"/>
    </row>
    <row r="225" spans="2:29" ht="16.5" customHeight="1">
      <c r="B225" s="450">
        <v>44313</v>
      </c>
      <c r="C225" s="99"/>
      <c r="D225" s="576" t="s">
        <v>1802</v>
      </c>
      <c r="E225" s="108" t="str">
        <f t="shared" si="36"/>
        <v>Công ty TNHH SX TM DV Đồng Thuận Phú</v>
      </c>
      <c r="F225" s="108">
        <f t="shared" si="37"/>
        <v>15</v>
      </c>
      <c r="G225" s="109">
        <f t="shared" si="44"/>
        <v>197</v>
      </c>
      <c r="H225" s="149"/>
      <c r="I225" s="160"/>
      <c r="J225" s="99"/>
      <c r="K225" s="133" t="str">
        <f t="array" ref="K225">IFERROR(INDEX($D$5:$D$417,MATCH(0,COUNTIF($K$4:$K224,$D$5:$D$417),0)),"")</f>
        <v/>
      </c>
      <c r="L225" s="108" t="str">
        <f t="shared" si="38"/>
        <v/>
      </c>
      <c r="M225" s="134">
        <f t="shared" si="39"/>
        <v>0</v>
      </c>
      <c r="N225" s="99"/>
      <c r="O225" s="134">
        <f t="shared" si="40"/>
        <v>0</v>
      </c>
      <c r="P225" s="99"/>
      <c r="Q225" s="134">
        <f t="shared" si="41"/>
        <v>0</v>
      </c>
      <c r="R225" s="99"/>
      <c r="S225" s="134">
        <f t="shared" si="42"/>
        <v>0</v>
      </c>
      <c r="T225" s="99"/>
      <c r="U225" s="145">
        <f t="shared" si="43"/>
        <v>0</v>
      </c>
      <c r="V225" s="99"/>
      <c r="W225" s="99"/>
      <c r="X225" s="141"/>
      <c r="Y225" s="100"/>
      <c r="Z225" s="100"/>
      <c r="AA225" s="100"/>
      <c r="AB225" s="100"/>
      <c r="AC225" s="146"/>
    </row>
    <row r="226" spans="2:29" ht="16.5" customHeight="1">
      <c r="B226" s="450">
        <v>44338</v>
      </c>
      <c r="C226" s="99"/>
      <c r="D226" s="576" t="s">
        <v>1097</v>
      </c>
      <c r="E226" s="108" t="str">
        <f t="shared" si="36"/>
        <v>Công ty TNHH Kim Khí Thái Dương</v>
      </c>
      <c r="F226" s="108">
        <f t="shared" si="37"/>
        <v>26</v>
      </c>
      <c r="G226" s="109">
        <f t="shared" si="44"/>
        <v>161</v>
      </c>
      <c r="H226" s="149">
        <v>1234</v>
      </c>
      <c r="I226" s="160">
        <v>8563500</v>
      </c>
      <c r="J226" s="99"/>
      <c r="K226" s="133" t="str">
        <f t="array" ref="K226">IFERROR(INDEX($D$5:$D$417,MATCH(0,COUNTIF($K$4:$K225,$D$5:$D$417),0)),"")</f>
        <v/>
      </c>
      <c r="L226" s="108" t="str">
        <f t="shared" si="38"/>
        <v/>
      </c>
      <c r="M226" s="134">
        <f t="shared" si="39"/>
        <v>0</v>
      </c>
      <c r="N226" s="99"/>
      <c r="O226" s="134">
        <f t="shared" si="40"/>
        <v>0</v>
      </c>
      <c r="P226" s="99"/>
      <c r="Q226" s="134">
        <f t="shared" si="41"/>
        <v>0</v>
      </c>
      <c r="R226" s="99"/>
      <c r="S226" s="134">
        <f t="shared" si="42"/>
        <v>0</v>
      </c>
      <c r="T226" s="99"/>
      <c r="U226" s="145">
        <f t="shared" si="43"/>
        <v>0</v>
      </c>
      <c r="V226" s="99"/>
      <c r="W226" s="99"/>
      <c r="X226" s="141"/>
      <c r="Y226" s="100"/>
      <c r="Z226" s="100"/>
      <c r="AA226" s="100"/>
      <c r="AB226" s="100"/>
      <c r="AC226" s="146"/>
    </row>
    <row r="227" spans="2:29" ht="16.5" customHeight="1">
      <c r="B227" s="450">
        <v>44338</v>
      </c>
      <c r="C227" s="99"/>
      <c r="D227" s="576" t="s">
        <v>1097</v>
      </c>
      <c r="E227" s="108" t="str">
        <f t="shared" si="36"/>
        <v>Công ty TNHH Kim Khí Thái Dương</v>
      </c>
      <c r="F227" s="108">
        <f t="shared" si="37"/>
        <v>26</v>
      </c>
      <c r="G227" s="109">
        <f t="shared" si="44"/>
        <v>161</v>
      </c>
      <c r="H227" s="149">
        <v>1230</v>
      </c>
      <c r="I227" s="160">
        <v>10239900</v>
      </c>
      <c r="J227" s="99"/>
      <c r="K227" s="133" t="str">
        <f t="array" ref="K227">IFERROR(INDEX($D$5:$D$417,MATCH(0,COUNTIF($K$4:$K226,$D$5:$D$417),0)),"")</f>
        <v/>
      </c>
      <c r="L227" s="108" t="str">
        <f t="shared" si="38"/>
        <v/>
      </c>
      <c r="M227" s="134">
        <f t="shared" si="39"/>
        <v>0</v>
      </c>
      <c r="N227" s="99"/>
      <c r="O227" s="134">
        <f t="shared" si="40"/>
        <v>0</v>
      </c>
      <c r="P227" s="99"/>
      <c r="Q227" s="134">
        <f t="shared" si="41"/>
        <v>0</v>
      </c>
      <c r="R227" s="99"/>
      <c r="S227" s="134">
        <f t="shared" si="42"/>
        <v>0</v>
      </c>
      <c r="T227" s="99"/>
      <c r="U227" s="145">
        <f t="shared" si="43"/>
        <v>0</v>
      </c>
      <c r="V227" s="99"/>
      <c r="W227" s="99"/>
      <c r="X227" s="141"/>
      <c r="Y227" s="100"/>
      <c r="Z227" s="100"/>
      <c r="AA227" s="100"/>
      <c r="AB227" s="100"/>
      <c r="AC227" s="146"/>
    </row>
    <row r="228" spans="2:29" ht="16.5" customHeight="1">
      <c r="B228" s="450">
        <v>44356</v>
      </c>
      <c r="C228" s="99"/>
      <c r="D228" s="576" t="s">
        <v>1069</v>
      </c>
      <c r="E228" s="108" t="str">
        <f t="shared" si="36"/>
        <v>Công Ty TNHH Trang Đồng Tiến</v>
      </c>
      <c r="F228" s="108">
        <f t="shared" si="37"/>
        <v>-15</v>
      </c>
      <c r="G228" s="109">
        <f t="shared" si="44"/>
        <v>184</v>
      </c>
      <c r="H228" s="149"/>
      <c r="I228" s="160"/>
      <c r="J228" s="99"/>
      <c r="K228" s="133" t="str">
        <f t="array" ref="K228">IFERROR(INDEX($D$5:$D$417,MATCH(0,COUNTIF($K$4:$K227,$D$5:$D$417),0)),"")</f>
        <v/>
      </c>
      <c r="L228" s="108" t="str">
        <f t="shared" si="38"/>
        <v/>
      </c>
      <c r="M228" s="134">
        <f t="shared" si="39"/>
        <v>0</v>
      </c>
      <c r="N228" s="99"/>
      <c r="O228" s="134">
        <f t="shared" si="40"/>
        <v>0</v>
      </c>
      <c r="P228" s="99"/>
      <c r="Q228" s="134">
        <f t="shared" si="41"/>
        <v>0</v>
      </c>
      <c r="R228" s="99"/>
      <c r="S228" s="134">
        <f t="shared" si="42"/>
        <v>0</v>
      </c>
      <c r="T228" s="99"/>
      <c r="U228" s="145">
        <f t="shared" si="43"/>
        <v>0</v>
      </c>
      <c r="V228" s="99"/>
      <c r="W228" s="99"/>
      <c r="X228" s="141"/>
      <c r="Y228" s="100"/>
      <c r="Z228" s="100"/>
      <c r="AA228" s="100"/>
      <c r="AB228" s="100"/>
      <c r="AC228" s="146"/>
    </row>
    <row r="229" spans="2:29" ht="16.5" customHeight="1">
      <c r="B229" s="450">
        <v>44356</v>
      </c>
      <c r="C229" s="99"/>
      <c r="D229" s="576" t="s">
        <v>1069</v>
      </c>
      <c r="E229" s="108" t="str">
        <f t="shared" si="36"/>
        <v>Công Ty TNHH Trang Đồng Tiến</v>
      </c>
      <c r="F229" s="108">
        <f t="shared" si="37"/>
        <v>-15</v>
      </c>
      <c r="G229" s="109">
        <f t="shared" si="44"/>
        <v>184</v>
      </c>
      <c r="H229" s="149"/>
      <c r="I229" s="160"/>
      <c r="J229" s="99"/>
      <c r="K229" s="133" t="str">
        <f t="array" ref="K229">IFERROR(INDEX($D$5:$D$417,MATCH(0,COUNTIF($K$4:$K228,$D$5:$D$417),0)),"")</f>
        <v/>
      </c>
      <c r="L229" s="108" t="str">
        <f t="shared" si="38"/>
        <v/>
      </c>
      <c r="M229" s="134">
        <f t="shared" si="39"/>
        <v>0</v>
      </c>
      <c r="N229" s="99"/>
      <c r="O229" s="134">
        <f t="shared" si="40"/>
        <v>0</v>
      </c>
      <c r="P229" s="99"/>
      <c r="Q229" s="134">
        <f t="shared" si="41"/>
        <v>0</v>
      </c>
      <c r="R229" s="99"/>
      <c r="S229" s="134">
        <f t="shared" si="42"/>
        <v>0</v>
      </c>
      <c r="T229" s="99"/>
      <c r="U229" s="145">
        <f t="shared" si="43"/>
        <v>0</v>
      </c>
      <c r="V229" s="99"/>
      <c r="W229" s="99"/>
      <c r="X229" s="141"/>
      <c r="Y229" s="100"/>
      <c r="Z229" s="100"/>
      <c r="AA229" s="100"/>
      <c r="AB229" s="100"/>
      <c r="AC229" s="146"/>
    </row>
    <row r="230" spans="2:29" ht="16.5" customHeight="1">
      <c r="B230" s="450">
        <v>44335</v>
      </c>
      <c r="C230" s="99"/>
      <c r="D230" s="576" t="s">
        <v>1805</v>
      </c>
      <c r="E230" s="108" t="str">
        <f t="shared" si="36"/>
        <v>Công ty TNHH Sa Ki Bình Dương</v>
      </c>
      <c r="F230" s="108">
        <f t="shared" si="37"/>
        <v>-15</v>
      </c>
      <c r="G230" s="109">
        <f t="shared" si="44"/>
        <v>205</v>
      </c>
      <c r="H230" s="149">
        <v>164</v>
      </c>
      <c r="I230" s="160">
        <f>1320000000-396000000-600000000-160000000</f>
        <v>164000000</v>
      </c>
      <c r="J230" s="99"/>
      <c r="K230" s="133" t="str">
        <f t="array" ref="K230">IFERROR(INDEX($D$5:$D$417,MATCH(0,COUNTIF($K$4:$K229,$D$5:$D$417),0)),"")</f>
        <v/>
      </c>
      <c r="L230" s="108" t="str">
        <f t="shared" si="38"/>
        <v/>
      </c>
      <c r="M230" s="134">
        <f t="shared" si="39"/>
        <v>0</v>
      </c>
      <c r="N230" s="99"/>
      <c r="O230" s="134">
        <f t="shared" si="40"/>
        <v>0</v>
      </c>
      <c r="P230" s="99"/>
      <c r="Q230" s="134">
        <f t="shared" si="41"/>
        <v>0</v>
      </c>
      <c r="R230" s="99"/>
      <c r="S230" s="134">
        <f t="shared" si="42"/>
        <v>0</v>
      </c>
      <c r="T230" s="99"/>
      <c r="U230" s="145">
        <f t="shared" si="43"/>
        <v>0</v>
      </c>
      <c r="V230" s="99"/>
      <c r="W230" s="99"/>
      <c r="X230" s="141"/>
      <c r="Y230" s="100"/>
      <c r="Z230" s="100"/>
      <c r="AA230" s="100"/>
      <c r="AB230" s="100"/>
      <c r="AC230" s="146"/>
    </row>
    <row r="231" spans="2:29" ht="16.5" customHeight="1">
      <c r="B231" s="450">
        <v>44377</v>
      </c>
      <c r="C231" s="99"/>
      <c r="D231" s="576" t="s">
        <v>1077</v>
      </c>
      <c r="E231" s="108" t="str">
        <f t="shared" si="36"/>
        <v>Công ty TNHH Kinh Doanh Vận Tải Anh Đào</v>
      </c>
      <c r="F231" s="108">
        <f t="shared" si="37"/>
        <v>-10</v>
      </c>
      <c r="G231" s="109">
        <f t="shared" si="44"/>
        <v>158</v>
      </c>
      <c r="H231" s="125"/>
      <c r="I231" s="160"/>
      <c r="J231" s="99"/>
      <c r="K231" s="133" t="str">
        <f t="array" ref="K231">IFERROR(INDEX($D$5:$D$417,MATCH(0,COUNTIF($K$4:$K230,$D$5:$D$417),0)),"")</f>
        <v/>
      </c>
      <c r="L231" s="108" t="str">
        <f t="shared" si="38"/>
        <v/>
      </c>
      <c r="M231" s="134">
        <f t="shared" si="39"/>
        <v>0</v>
      </c>
      <c r="N231" s="99"/>
      <c r="O231" s="134">
        <f t="shared" si="40"/>
        <v>0</v>
      </c>
      <c r="P231" s="99"/>
      <c r="Q231" s="134">
        <f t="shared" si="41"/>
        <v>0</v>
      </c>
      <c r="R231" s="99"/>
      <c r="S231" s="134">
        <f t="shared" si="42"/>
        <v>0</v>
      </c>
      <c r="T231" s="99"/>
      <c r="U231" s="145">
        <f t="shared" si="43"/>
        <v>0</v>
      </c>
      <c r="V231" s="99"/>
      <c r="W231" s="99"/>
      <c r="X231" s="141"/>
      <c r="Y231" s="100"/>
      <c r="Z231" s="100"/>
      <c r="AA231" s="100"/>
      <c r="AB231" s="100"/>
      <c r="AC231" s="146"/>
    </row>
    <row r="232" spans="2:29" ht="16.5" customHeight="1">
      <c r="B232" s="450">
        <v>44341</v>
      </c>
      <c r="C232" s="99"/>
      <c r="D232" s="576" t="s">
        <v>1077</v>
      </c>
      <c r="E232" s="108" t="str">
        <f t="shared" si="36"/>
        <v>Công ty TNHH Kinh Doanh Vận Tải Anh Đào</v>
      </c>
      <c r="F232" s="108">
        <f t="shared" si="37"/>
        <v>-10</v>
      </c>
      <c r="G232" s="109">
        <f t="shared" si="44"/>
        <v>194</v>
      </c>
      <c r="H232" s="149"/>
      <c r="I232" s="160"/>
      <c r="J232" s="99"/>
      <c r="K232" s="133" t="str">
        <f t="array" ref="K232">IFERROR(INDEX($D$5:$D$417,MATCH(0,COUNTIF($K$4:$K231,$D$5:$D$417),0)),"")</f>
        <v/>
      </c>
      <c r="L232" s="108" t="str">
        <f t="shared" si="38"/>
        <v/>
      </c>
      <c r="M232" s="134">
        <f t="shared" si="39"/>
        <v>0</v>
      </c>
      <c r="N232" s="99"/>
      <c r="O232" s="134">
        <f t="shared" si="40"/>
        <v>0</v>
      </c>
      <c r="P232" s="99"/>
      <c r="Q232" s="134">
        <f t="shared" si="41"/>
        <v>0</v>
      </c>
      <c r="R232" s="99"/>
      <c r="S232" s="134">
        <f t="shared" si="42"/>
        <v>0</v>
      </c>
      <c r="T232" s="99"/>
      <c r="U232" s="145">
        <f t="shared" si="43"/>
        <v>0</v>
      </c>
      <c r="V232" s="99"/>
      <c r="W232" s="99"/>
      <c r="X232" s="141"/>
      <c r="Y232" s="100"/>
      <c r="Z232" s="100"/>
      <c r="AA232" s="100"/>
      <c r="AB232" s="100"/>
      <c r="AC232" s="146"/>
    </row>
    <row r="233" spans="2:29" ht="16.5" customHeight="1">
      <c r="B233" s="450">
        <v>44317</v>
      </c>
      <c r="C233" s="99"/>
      <c r="D233" s="576" t="s">
        <v>1807</v>
      </c>
      <c r="E233" s="108" t="str">
        <f t="shared" si="36"/>
        <v>Công ty TNHH Austrong Việt Nam</v>
      </c>
      <c r="F233" s="108">
        <f t="shared" si="37"/>
        <v>15</v>
      </c>
      <c r="G233" s="109">
        <f t="shared" si="44"/>
        <v>193</v>
      </c>
      <c r="H233" s="149"/>
      <c r="I233" s="160"/>
      <c r="J233" s="99"/>
      <c r="K233" s="133" t="str">
        <f t="array" ref="K233">IFERROR(INDEX($D$5:$D$417,MATCH(0,COUNTIF($K$4:$K232,$D$5:$D$417),0)),"")</f>
        <v/>
      </c>
      <c r="L233" s="108" t="str">
        <f t="shared" si="38"/>
        <v/>
      </c>
      <c r="M233" s="134">
        <f t="shared" si="39"/>
        <v>0</v>
      </c>
      <c r="N233" s="99"/>
      <c r="O233" s="134">
        <f t="shared" si="40"/>
        <v>0</v>
      </c>
      <c r="P233" s="99"/>
      <c r="Q233" s="134">
        <f t="shared" si="41"/>
        <v>0</v>
      </c>
      <c r="R233" s="99"/>
      <c r="S233" s="134">
        <f t="shared" si="42"/>
        <v>0</v>
      </c>
      <c r="T233" s="99"/>
      <c r="U233" s="145">
        <f t="shared" si="43"/>
        <v>0</v>
      </c>
      <c r="V233" s="99"/>
      <c r="W233" s="99"/>
      <c r="X233" s="141"/>
      <c r="Y233" s="100"/>
      <c r="Z233" s="100"/>
      <c r="AA233" s="100"/>
      <c r="AB233" s="100"/>
      <c r="AC233" s="146"/>
    </row>
    <row r="234" spans="2:29" ht="16.5" customHeight="1">
      <c r="B234" s="450">
        <v>44494</v>
      </c>
      <c r="C234" s="99"/>
      <c r="D234" s="576" t="s">
        <v>1054</v>
      </c>
      <c r="E234" s="108" t="str">
        <f t="shared" si="36"/>
        <v>Công ty Cổ Phần Thương Mại Cơ Khí Tân Phong</v>
      </c>
      <c r="F234" s="108">
        <f t="shared" si="37"/>
        <v>-6</v>
      </c>
      <c r="G234" s="109">
        <f t="shared" si="44"/>
        <v>37</v>
      </c>
      <c r="H234" s="149">
        <v>6157</v>
      </c>
      <c r="I234" s="160">
        <v>1349334</v>
      </c>
      <c r="J234" s="99"/>
      <c r="K234" s="133" t="str">
        <f t="array" ref="K234">IFERROR(INDEX($D$5:$D$417,MATCH(0,COUNTIF($K$4:$K233,$D$5:$D$417),0)),"")</f>
        <v/>
      </c>
      <c r="L234" s="108" t="str">
        <f t="shared" si="38"/>
        <v/>
      </c>
      <c r="M234" s="134">
        <f t="shared" si="39"/>
        <v>0</v>
      </c>
      <c r="N234" s="99"/>
      <c r="O234" s="134">
        <f t="shared" si="40"/>
        <v>0</v>
      </c>
      <c r="P234" s="99"/>
      <c r="Q234" s="134">
        <f t="shared" si="41"/>
        <v>0</v>
      </c>
      <c r="R234" s="99"/>
      <c r="S234" s="134">
        <f t="shared" si="42"/>
        <v>0</v>
      </c>
      <c r="T234" s="99"/>
      <c r="U234" s="145">
        <f t="shared" si="43"/>
        <v>0</v>
      </c>
      <c r="V234" s="99"/>
      <c r="W234" s="99"/>
      <c r="X234" s="141"/>
      <c r="Y234" s="100"/>
      <c r="Z234" s="100"/>
      <c r="AA234" s="100"/>
      <c r="AB234" s="100"/>
      <c r="AC234" s="146"/>
    </row>
    <row r="235" spans="2:29" ht="16.5" customHeight="1">
      <c r="B235" s="450">
        <v>44494</v>
      </c>
      <c r="C235" s="99"/>
      <c r="D235" s="576" t="s">
        <v>1054</v>
      </c>
      <c r="E235" s="108" t="str">
        <f t="shared" si="36"/>
        <v>Công ty Cổ Phần Thương Mại Cơ Khí Tân Phong</v>
      </c>
      <c r="F235" s="108">
        <f t="shared" si="37"/>
        <v>-6</v>
      </c>
      <c r="G235" s="109">
        <f t="shared" si="44"/>
        <v>37</v>
      </c>
      <c r="H235" s="149">
        <v>6158</v>
      </c>
      <c r="I235" s="160">
        <v>2053334</v>
      </c>
      <c r="J235" s="99"/>
      <c r="K235" s="133" t="str">
        <f t="array" ref="K235">IFERROR(INDEX($D$5:$D$417,MATCH(0,COUNTIF($K$4:$K234,$D$5:$D$417),0)),"")</f>
        <v/>
      </c>
      <c r="L235" s="108" t="str">
        <f t="shared" si="38"/>
        <v/>
      </c>
      <c r="M235" s="134">
        <f t="shared" si="39"/>
        <v>0</v>
      </c>
      <c r="N235" s="99"/>
      <c r="O235" s="134">
        <f t="shared" si="40"/>
        <v>0</v>
      </c>
      <c r="P235" s="99"/>
      <c r="Q235" s="134">
        <f t="shared" si="41"/>
        <v>0</v>
      </c>
      <c r="R235" s="99"/>
      <c r="S235" s="134">
        <f t="shared" si="42"/>
        <v>0</v>
      </c>
      <c r="T235" s="99"/>
      <c r="U235" s="145">
        <f t="shared" si="43"/>
        <v>0</v>
      </c>
      <c r="V235" s="99"/>
      <c r="W235" s="99"/>
      <c r="X235" s="141"/>
      <c r="Y235" s="100"/>
      <c r="Z235" s="100"/>
      <c r="AA235" s="100"/>
      <c r="AB235" s="100"/>
      <c r="AC235" s="146"/>
    </row>
    <row r="236" spans="2:29" ht="16.5" customHeight="1">
      <c r="B236" s="450">
        <v>44368</v>
      </c>
      <c r="C236" s="99"/>
      <c r="D236" s="576" t="s">
        <v>1817</v>
      </c>
      <c r="E236" s="108" t="str">
        <f t="shared" si="36"/>
        <v>Công ty TNHH Kỹ Thuật Công Nghệ Phồn Thịnh</v>
      </c>
      <c r="F236" s="108">
        <f t="shared" si="37"/>
        <v>-15</v>
      </c>
      <c r="G236" s="109">
        <f t="shared" si="44"/>
        <v>172</v>
      </c>
      <c r="H236" s="149"/>
      <c r="I236" s="160"/>
      <c r="J236" s="99"/>
      <c r="K236" s="133" t="str">
        <f t="array" ref="K236">IFERROR(INDEX($D$5:$D$417,MATCH(0,COUNTIF($K$4:$K235,$D$5:$D$417),0)),"")</f>
        <v/>
      </c>
      <c r="L236" s="108" t="str">
        <f t="shared" si="38"/>
        <v/>
      </c>
      <c r="M236" s="134">
        <f t="shared" si="39"/>
        <v>0</v>
      </c>
      <c r="N236" s="99"/>
      <c r="O236" s="134">
        <f t="shared" si="40"/>
        <v>0</v>
      </c>
      <c r="P236" s="99"/>
      <c r="Q236" s="134">
        <f t="shared" si="41"/>
        <v>0</v>
      </c>
      <c r="R236" s="99"/>
      <c r="S236" s="134">
        <f t="shared" si="42"/>
        <v>0</v>
      </c>
      <c r="T236" s="99"/>
      <c r="U236" s="145">
        <f t="shared" si="43"/>
        <v>0</v>
      </c>
      <c r="V236" s="99"/>
      <c r="W236" s="99"/>
      <c r="X236" s="141"/>
      <c r="Y236" s="100"/>
      <c r="Z236" s="100"/>
      <c r="AA236" s="100"/>
      <c r="AB236" s="100"/>
      <c r="AC236" s="146"/>
    </row>
    <row r="237" spans="2:29" ht="16.5" customHeight="1">
      <c r="B237" s="450">
        <v>44356</v>
      </c>
      <c r="C237" s="99"/>
      <c r="D237" s="576" t="s">
        <v>1246</v>
      </c>
      <c r="E237" s="108" t="str">
        <f t="shared" si="36"/>
        <v>Công ty TNHH Xuyên Hà Việt</v>
      </c>
      <c r="F237" s="108">
        <f t="shared" si="37"/>
        <v>15</v>
      </c>
      <c r="G237" s="109">
        <f t="shared" si="44"/>
        <v>154</v>
      </c>
      <c r="H237" s="149"/>
      <c r="I237" s="160"/>
      <c r="J237" s="99"/>
      <c r="K237" s="133" t="str">
        <f t="array" ref="K237">IFERROR(INDEX($D$5:$D$417,MATCH(0,COUNTIF($K$4:$K236,$D$5:$D$417),0)),"")</f>
        <v/>
      </c>
      <c r="L237" s="108" t="str">
        <f t="shared" si="38"/>
        <v/>
      </c>
      <c r="M237" s="134">
        <f t="shared" si="39"/>
        <v>0</v>
      </c>
      <c r="N237" s="99"/>
      <c r="O237" s="134">
        <f t="shared" si="40"/>
        <v>0</v>
      </c>
      <c r="P237" s="99"/>
      <c r="Q237" s="134">
        <f t="shared" si="41"/>
        <v>0</v>
      </c>
      <c r="R237" s="99"/>
      <c r="S237" s="134">
        <f t="shared" si="42"/>
        <v>0</v>
      </c>
      <c r="T237" s="99"/>
      <c r="U237" s="145">
        <f t="shared" si="43"/>
        <v>0</v>
      </c>
      <c r="V237" s="99"/>
      <c r="W237" s="99"/>
      <c r="X237" s="141"/>
      <c r="Y237" s="100"/>
      <c r="Z237" s="100"/>
      <c r="AA237" s="100"/>
      <c r="AB237" s="100"/>
      <c r="AC237" s="146"/>
    </row>
    <row r="238" spans="2:29" ht="16.5" customHeight="1">
      <c r="B238" s="450">
        <v>44350</v>
      </c>
      <c r="C238" s="99"/>
      <c r="D238" s="576" t="s">
        <v>1052</v>
      </c>
      <c r="E238" s="108" t="str">
        <f t="shared" si="36"/>
        <v>Công ty TNHH MTV SX TM Hùng Long</v>
      </c>
      <c r="F238" s="108">
        <f t="shared" si="37"/>
        <v>10</v>
      </c>
      <c r="G238" s="109">
        <f t="shared" si="44"/>
        <v>165</v>
      </c>
      <c r="H238" s="149"/>
      <c r="I238" s="160"/>
      <c r="J238" s="99"/>
      <c r="K238" s="133" t="str">
        <f t="array" ref="K238">IFERROR(INDEX($D$5:$D$417,MATCH(0,COUNTIF($K$4:$K237,$D$5:$D$417),0)),"")</f>
        <v/>
      </c>
      <c r="L238" s="108" t="str">
        <f t="shared" si="38"/>
        <v/>
      </c>
      <c r="M238" s="134">
        <f t="shared" si="39"/>
        <v>0</v>
      </c>
      <c r="N238" s="99"/>
      <c r="O238" s="134">
        <f t="shared" si="40"/>
        <v>0</v>
      </c>
      <c r="P238" s="99"/>
      <c r="Q238" s="134">
        <f t="shared" si="41"/>
        <v>0</v>
      </c>
      <c r="R238" s="99"/>
      <c r="S238" s="134">
        <f t="shared" si="42"/>
        <v>0</v>
      </c>
      <c r="T238" s="99"/>
      <c r="U238" s="145">
        <f t="shared" si="43"/>
        <v>0</v>
      </c>
      <c r="V238" s="99"/>
      <c r="W238" s="99"/>
      <c r="X238" s="141"/>
      <c r="Y238" s="100"/>
      <c r="Z238" s="100"/>
      <c r="AA238" s="100"/>
      <c r="AB238" s="100"/>
      <c r="AC238" s="146"/>
    </row>
    <row r="239" spans="2:29" ht="16.5" customHeight="1">
      <c r="B239" s="450">
        <v>44352</v>
      </c>
      <c r="C239" s="99"/>
      <c r="D239" s="576" t="s">
        <v>1049</v>
      </c>
      <c r="E239" s="108" t="str">
        <f t="shared" si="36"/>
        <v>Công ty TNHH Thiên Phú</v>
      </c>
      <c r="F239" s="108">
        <f t="shared" si="37"/>
        <v>20</v>
      </c>
      <c r="G239" s="109">
        <f t="shared" si="44"/>
        <v>153</v>
      </c>
      <c r="H239" s="149">
        <v>8327</v>
      </c>
      <c r="I239" s="160">
        <f>31332224-5696768</f>
        <v>25635456</v>
      </c>
      <c r="J239" s="99"/>
      <c r="K239" s="133" t="str">
        <f t="array" ref="K239">IFERROR(INDEX($D$5:$D$417,MATCH(0,COUNTIF($K$4:$K238,$D$5:$D$417),0)),"")</f>
        <v/>
      </c>
      <c r="L239" s="108" t="str">
        <f t="shared" si="38"/>
        <v/>
      </c>
      <c r="M239" s="134">
        <f t="shared" si="39"/>
        <v>0</v>
      </c>
      <c r="N239" s="99"/>
      <c r="O239" s="134">
        <f t="shared" si="40"/>
        <v>0</v>
      </c>
      <c r="P239" s="99"/>
      <c r="Q239" s="134">
        <f t="shared" si="41"/>
        <v>0</v>
      </c>
      <c r="R239" s="99"/>
      <c r="S239" s="134">
        <f t="shared" si="42"/>
        <v>0</v>
      </c>
      <c r="T239" s="99"/>
      <c r="U239" s="145">
        <f t="shared" si="43"/>
        <v>0</v>
      </c>
      <c r="V239" s="99"/>
      <c r="W239" s="99"/>
      <c r="X239" s="141"/>
      <c r="Y239" s="100"/>
      <c r="Z239" s="100"/>
      <c r="AA239" s="100"/>
      <c r="AB239" s="100"/>
      <c r="AC239" s="146"/>
    </row>
    <row r="240" spans="2:29" ht="16.5" customHeight="1">
      <c r="B240" s="450">
        <v>44352</v>
      </c>
      <c r="C240" s="99"/>
      <c r="D240" s="576" t="s">
        <v>1049</v>
      </c>
      <c r="E240" s="108" t="str">
        <f t="shared" si="36"/>
        <v>Công ty TNHH Thiên Phú</v>
      </c>
      <c r="F240" s="108">
        <f t="shared" si="37"/>
        <v>20</v>
      </c>
      <c r="G240" s="109">
        <f t="shared" si="44"/>
        <v>153</v>
      </c>
      <c r="H240" s="149">
        <v>8299</v>
      </c>
      <c r="I240" s="160">
        <v>15460632</v>
      </c>
      <c r="J240" s="99"/>
      <c r="K240" s="133" t="str">
        <f t="array" ref="K240">IFERROR(INDEX($D$5:$D$417,MATCH(0,COUNTIF($K$4:$K239,$D$5:$D$417),0)),"")</f>
        <v/>
      </c>
      <c r="L240" s="108" t="str">
        <f t="shared" si="38"/>
        <v/>
      </c>
      <c r="M240" s="134">
        <f t="shared" si="39"/>
        <v>0</v>
      </c>
      <c r="N240" s="99"/>
      <c r="O240" s="134">
        <f t="shared" si="40"/>
        <v>0</v>
      </c>
      <c r="P240" s="99"/>
      <c r="Q240" s="134">
        <f t="shared" si="41"/>
        <v>0</v>
      </c>
      <c r="R240" s="99"/>
      <c r="S240" s="134">
        <f t="shared" si="42"/>
        <v>0</v>
      </c>
      <c r="T240" s="99"/>
      <c r="U240" s="145">
        <f t="shared" si="43"/>
        <v>0</v>
      </c>
      <c r="V240" s="99"/>
      <c r="W240" s="99"/>
      <c r="X240" s="141"/>
      <c r="Y240" s="100"/>
      <c r="Z240" s="100"/>
      <c r="AA240" s="100"/>
      <c r="AB240" s="100"/>
      <c r="AC240" s="146"/>
    </row>
    <row r="241" spans="2:29" ht="16.5" customHeight="1">
      <c r="B241" s="450">
        <v>44352</v>
      </c>
      <c r="C241" s="99"/>
      <c r="D241" s="576" t="s">
        <v>1049</v>
      </c>
      <c r="E241" s="108" t="str">
        <f t="shared" si="36"/>
        <v>Công ty TNHH Thiên Phú</v>
      </c>
      <c r="F241" s="108">
        <f t="shared" si="37"/>
        <v>20</v>
      </c>
      <c r="G241" s="109">
        <f t="shared" si="44"/>
        <v>153</v>
      </c>
      <c r="H241" s="149">
        <v>8246</v>
      </c>
      <c r="I241" s="160">
        <v>1024905</v>
      </c>
      <c r="J241" s="99"/>
      <c r="K241" s="133" t="str">
        <f t="array" ref="K241">IFERROR(INDEX($D$5:$D$417,MATCH(0,COUNTIF($K$4:$K240,$D$5:$D$417),0)),"")</f>
        <v/>
      </c>
      <c r="L241" s="108" t="str">
        <f t="shared" si="38"/>
        <v/>
      </c>
      <c r="M241" s="134">
        <f t="shared" si="39"/>
        <v>0</v>
      </c>
      <c r="N241" s="99"/>
      <c r="O241" s="134">
        <f t="shared" si="40"/>
        <v>0</v>
      </c>
      <c r="P241" s="99"/>
      <c r="Q241" s="134">
        <f t="shared" si="41"/>
        <v>0</v>
      </c>
      <c r="R241" s="99"/>
      <c r="S241" s="134">
        <f t="shared" si="42"/>
        <v>0</v>
      </c>
      <c r="T241" s="99"/>
      <c r="U241" s="145">
        <f t="shared" si="43"/>
        <v>0</v>
      </c>
      <c r="V241" s="99"/>
      <c r="W241" s="99"/>
      <c r="X241" s="141"/>
      <c r="Y241" s="100"/>
      <c r="Z241" s="100"/>
      <c r="AA241" s="100"/>
      <c r="AB241" s="100"/>
      <c r="AC241" s="146"/>
    </row>
    <row r="242" spans="2:29" ht="16.5" customHeight="1">
      <c r="B242" s="450">
        <v>44352</v>
      </c>
      <c r="C242" s="99"/>
      <c r="D242" s="576" t="s">
        <v>1049</v>
      </c>
      <c r="E242" s="108" t="str">
        <f t="shared" si="36"/>
        <v>Công ty TNHH Thiên Phú</v>
      </c>
      <c r="F242" s="108">
        <f t="shared" si="37"/>
        <v>20</v>
      </c>
      <c r="G242" s="109">
        <f t="shared" si="44"/>
        <v>153</v>
      </c>
      <c r="H242" s="149">
        <v>8360</v>
      </c>
      <c r="I242" s="160">
        <f>78282534-14233188</f>
        <v>64049346</v>
      </c>
      <c r="J242" s="99"/>
      <c r="K242" s="133" t="str">
        <f t="array" ref="K242">IFERROR(INDEX($D$5:$D$417,MATCH(0,COUNTIF($K$4:$K241,$D$5:$D$417),0)),"")</f>
        <v/>
      </c>
      <c r="L242" s="108" t="str">
        <f t="shared" si="38"/>
        <v/>
      </c>
      <c r="M242" s="134">
        <f t="shared" si="39"/>
        <v>0</v>
      </c>
      <c r="N242" s="99"/>
      <c r="O242" s="134">
        <f t="shared" si="40"/>
        <v>0</v>
      </c>
      <c r="P242" s="99"/>
      <c r="Q242" s="134">
        <f t="shared" si="41"/>
        <v>0</v>
      </c>
      <c r="R242" s="99"/>
      <c r="S242" s="134">
        <f t="shared" si="42"/>
        <v>0</v>
      </c>
      <c r="T242" s="99"/>
      <c r="U242" s="145">
        <f t="shared" si="43"/>
        <v>0</v>
      </c>
      <c r="V242" s="99"/>
      <c r="W242" s="99"/>
      <c r="X242" s="141"/>
      <c r="Y242" s="100"/>
      <c r="Z242" s="100"/>
      <c r="AA242" s="100"/>
      <c r="AB242" s="100"/>
      <c r="AC242" s="146"/>
    </row>
    <row r="243" spans="2:29" ht="16.5" customHeight="1">
      <c r="B243" s="450">
        <v>44352</v>
      </c>
      <c r="C243" s="99"/>
      <c r="D243" s="576" t="s">
        <v>1049</v>
      </c>
      <c r="E243" s="108" t="str">
        <f t="shared" si="36"/>
        <v>Công ty TNHH Thiên Phú</v>
      </c>
      <c r="F243" s="108">
        <f t="shared" si="37"/>
        <v>20</v>
      </c>
      <c r="G243" s="109">
        <f t="shared" si="44"/>
        <v>153</v>
      </c>
      <c r="H243" s="149">
        <v>8361</v>
      </c>
      <c r="I243" s="160">
        <v>3118471</v>
      </c>
      <c r="J243" s="99"/>
      <c r="K243" s="133" t="str">
        <f t="array" ref="K243">IFERROR(INDEX($D$5:$D$417,MATCH(0,COUNTIF($K$4:$K242,$D$5:$D$417),0)),"")</f>
        <v/>
      </c>
      <c r="L243" s="108" t="str">
        <f t="shared" si="38"/>
        <v/>
      </c>
      <c r="M243" s="134">
        <f t="shared" si="39"/>
        <v>0</v>
      </c>
      <c r="N243" s="99"/>
      <c r="O243" s="134">
        <f t="shared" si="40"/>
        <v>0</v>
      </c>
      <c r="P243" s="99"/>
      <c r="Q243" s="134">
        <f t="shared" si="41"/>
        <v>0</v>
      </c>
      <c r="R243" s="99"/>
      <c r="S243" s="134">
        <f t="shared" si="42"/>
        <v>0</v>
      </c>
      <c r="T243" s="99"/>
      <c r="U243" s="145">
        <f t="shared" si="43"/>
        <v>0</v>
      </c>
      <c r="V243" s="99"/>
      <c r="W243" s="99"/>
      <c r="X243" s="141"/>
      <c r="Y243" s="100"/>
      <c r="Z243" s="100"/>
      <c r="AA243" s="100"/>
      <c r="AB243" s="100"/>
      <c r="AC243" s="146"/>
    </row>
    <row r="244" spans="2:29" ht="16.5" customHeight="1">
      <c r="B244" s="450">
        <v>44352</v>
      </c>
      <c r="C244" s="99"/>
      <c r="D244" s="576" t="s">
        <v>1049</v>
      </c>
      <c r="E244" s="108" t="str">
        <f t="shared" si="36"/>
        <v>Công ty TNHH Thiên Phú</v>
      </c>
      <c r="F244" s="108">
        <f t="shared" si="37"/>
        <v>20</v>
      </c>
      <c r="G244" s="109">
        <f t="shared" si="44"/>
        <v>153</v>
      </c>
      <c r="H244" s="149">
        <v>8384</v>
      </c>
      <c r="I244" s="160">
        <v>1840365</v>
      </c>
      <c r="J244" s="99"/>
      <c r="K244" s="133" t="str">
        <f t="array" ref="K244">IFERROR(INDEX($D$5:$D$417,MATCH(0,COUNTIF($K$4:$K243,$D$5:$D$417),0)),"")</f>
        <v/>
      </c>
      <c r="L244" s="108" t="str">
        <f t="shared" si="38"/>
        <v/>
      </c>
      <c r="M244" s="134">
        <f t="shared" si="39"/>
        <v>0</v>
      </c>
      <c r="N244" s="99"/>
      <c r="O244" s="134">
        <f t="shared" si="40"/>
        <v>0</v>
      </c>
      <c r="P244" s="99"/>
      <c r="Q244" s="134">
        <f t="shared" si="41"/>
        <v>0</v>
      </c>
      <c r="R244" s="99"/>
      <c r="S244" s="134">
        <f t="shared" si="42"/>
        <v>0</v>
      </c>
      <c r="T244" s="99"/>
      <c r="U244" s="145">
        <f t="shared" si="43"/>
        <v>0</v>
      </c>
      <c r="V244" s="99"/>
      <c r="W244" s="99"/>
      <c r="X244" s="141"/>
      <c r="Y244" s="100"/>
      <c r="Z244" s="100"/>
      <c r="AA244" s="100"/>
      <c r="AB244" s="100"/>
      <c r="AC244" s="146"/>
    </row>
    <row r="245" spans="2:29" ht="16.5" customHeight="1">
      <c r="B245" s="450">
        <v>44352</v>
      </c>
      <c r="C245" s="99"/>
      <c r="D245" s="576" t="s">
        <v>1049</v>
      </c>
      <c r="E245" s="108" t="str">
        <f t="shared" si="36"/>
        <v>Công ty TNHH Thiên Phú</v>
      </c>
      <c r="F245" s="108">
        <f t="shared" si="37"/>
        <v>20</v>
      </c>
      <c r="G245" s="109">
        <f t="shared" si="44"/>
        <v>153</v>
      </c>
      <c r="H245" s="149">
        <v>8385</v>
      </c>
      <c r="I245" s="160">
        <f>75786220-13779313</f>
        <v>62006907</v>
      </c>
      <c r="J245" s="99"/>
      <c r="K245" s="133" t="str">
        <f t="array" ref="K245">IFERROR(INDEX($D$5:$D$417,MATCH(0,COUNTIF($K$4:$K244,$D$5:$D$417),0)),"")</f>
        <v/>
      </c>
      <c r="L245" s="108" t="str">
        <f t="shared" si="38"/>
        <v/>
      </c>
      <c r="M245" s="134">
        <f t="shared" si="39"/>
        <v>0</v>
      </c>
      <c r="N245" s="99"/>
      <c r="O245" s="134">
        <f t="shared" si="40"/>
        <v>0</v>
      </c>
      <c r="P245" s="99"/>
      <c r="Q245" s="134">
        <f t="shared" si="41"/>
        <v>0</v>
      </c>
      <c r="R245" s="99"/>
      <c r="S245" s="134">
        <f t="shared" si="42"/>
        <v>0</v>
      </c>
      <c r="T245" s="99"/>
      <c r="U245" s="145">
        <f t="shared" si="43"/>
        <v>0</v>
      </c>
      <c r="V245" s="99"/>
      <c r="W245" s="99"/>
      <c r="X245" s="141"/>
      <c r="Y245" s="100"/>
      <c r="Z245" s="100"/>
      <c r="AA245" s="100"/>
      <c r="AB245" s="100"/>
      <c r="AC245" s="146"/>
    </row>
    <row r="246" spans="2:29" ht="16.5" customHeight="1">
      <c r="B246" s="450">
        <v>44352</v>
      </c>
      <c r="C246" s="99"/>
      <c r="D246" s="576" t="s">
        <v>1049</v>
      </c>
      <c r="E246" s="108" t="str">
        <f t="shared" si="36"/>
        <v>Công ty TNHH Thiên Phú</v>
      </c>
      <c r="F246" s="108">
        <f t="shared" si="37"/>
        <v>20</v>
      </c>
      <c r="G246" s="109">
        <f t="shared" si="44"/>
        <v>153</v>
      </c>
      <c r="H246" s="149">
        <v>8431</v>
      </c>
      <c r="I246" s="160">
        <v>6333139</v>
      </c>
      <c r="J246" s="99"/>
      <c r="K246" s="133" t="str">
        <f t="array" ref="K246">IFERROR(INDEX($D$5:$D$417,MATCH(0,COUNTIF($K$4:$K245,$D$5:$D$417),0)),"")</f>
        <v/>
      </c>
      <c r="L246" s="108" t="str">
        <f t="shared" si="38"/>
        <v/>
      </c>
      <c r="M246" s="134">
        <f t="shared" si="39"/>
        <v>0</v>
      </c>
      <c r="N246" s="99"/>
      <c r="O246" s="134">
        <f t="shared" si="40"/>
        <v>0</v>
      </c>
      <c r="P246" s="99"/>
      <c r="Q246" s="134">
        <f t="shared" si="41"/>
        <v>0</v>
      </c>
      <c r="R246" s="99"/>
      <c r="S246" s="134">
        <f t="shared" si="42"/>
        <v>0</v>
      </c>
      <c r="T246" s="99"/>
      <c r="U246" s="145">
        <f t="shared" si="43"/>
        <v>0</v>
      </c>
      <c r="V246" s="99"/>
      <c r="W246" s="99"/>
      <c r="X246" s="141"/>
      <c r="Y246" s="100"/>
      <c r="Z246" s="100"/>
      <c r="AA246" s="100"/>
      <c r="AB246" s="100"/>
      <c r="AC246" s="146"/>
    </row>
    <row r="247" spans="2:29" ht="16.5" customHeight="1">
      <c r="B247" s="450">
        <v>44354</v>
      </c>
      <c r="C247" s="99"/>
      <c r="D247" s="576" t="s">
        <v>1049</v>
      </c>
      <c r="E247" s="108" t="str">
        <f t="shared" si="36"/>
        <v>Công ty TNHH Thiên Phú</v>
      </c>
      <c r="F247" s="108">
        <f t="shared" si="37"/>
        <v>20</v>
      </c>
      <c r="G247" s="109">
        <f t="shared" si="44"/>
        <v>151</v>
      </c>
      <c r="H247" s="149">
        <v>8411</v>
      </c>
      <c r="I247" s="160">
        <f>184302108-33509474</f>
        <v>150792634</v>
      </c>
      <c r="J247" s="99"/>
      <c r="K247" s="133" t="str">
        <f t="array" ref="K247">IFERROR(INDEX($D$5:$D$417,MATCH(0,COUNTIF($K$4:$K246,$D$5:$D$417),0)),"")</f>
        <v/>
      </c>
      <c r="L247" s="108" t="str">
        <f t="shared" si="38"/>
        <v/>
      </c>
      <c r="M247" s="134">
        <f t="shared" si="39"/>
        <v>0</v>
      </c>
      <c r="N247" s="99"/>
      <c r="O247" s="134">
        <f t="shared" si="40"/>
        <v>0</v>
      </c>
      <c r="P247" s="99"/>
      <c r="Q247" s="134">
        <f t="shared" si="41"/>
        <v>0</v>
      </c>
      <c r="R247" s="99"/>
      <c r="S247" s="134">
        <f t="shared" si="42"/>
        <v>0</v>
      </c>
      <c r="T247" s="99"/>
      <c r="U247" s="145">
        <f t="shared" si="43"/>
        <v>0</v>
      </c>
      <c r="V247" s="99"/>
      <c r="W247" s="99"/>
      <c r="X247" s="141"/>
      <c r="Y247" s="100"/>
      <c r="Z247" s="100"/>
      <c r="AA247" s="100"/>
      <c r="AB247" s="100"/>
      <c r="AC247" s="146"/>
    </row>
    <row r="248" spans="2:29" ht="16.5" customHeight="1">
      <c r="B248" s="450">
        <v>44357</v>
      </c>
      <c r="C248" s="99"/>
      <c r="D248" s="576" t="s">
        <v>1049</v>
      </c>
      <c r="E248" s="108" t="str">
        <f t="shared" si="36"/>
        <v>Công ty TNHH Thiên Phú</v>
      </c>
      <c r="F248" s="108">
        <f t="shared" si="37"/>
        <v>20</v>
      </c>
      <c r="G248" s="109">
        <f t="shared" si="44"/>
        <v>148</v>
      </c>
      <c r="H248" s="149">
        <v>8488</v>
      </c>
      <c r="I248" s="160">
        <v>981979</v>
      </c>
      <c r="J248" s="99"/>
      <c r="K248" s="133" t="str">
        <f t="array" ref="K248">IFERROR(INDEX($D$5:$D$417,MATCH(0,COUNTIF($K$4:$K247,$D$5:$D$417),0)),"")</f>
        <v/>
      </c>
      <c r="L248" s="108" t="str">
        <f t="shared" si="38"/>
        <v/>
      </c>
      <c r="M248" s="134">
        <f t="shared" si="39"/>
        <v>0</v>
      </c>
      <c r="N248" s="99"/>
      <c r="O248" s="134">
        <f t="shared" si="40"/>
        <v>0</v>
      </c>
      <c r="P248" s="99"/>
      <c r="Q248" s="134">
        <f t="shared" si="41"/>
        <v>0</v>
      </c>
      <c r="R248" s="99"/>
      <c r="S248" s="134">
        <f t="shared" si="42"/>
        <v>0</v>
      </c>
      <c r="T248" s="99"/>
      <c r="U248" s="145">
        <f t="shared" si="43"/>
        <v>0</v>
      </c>
      <c r="V248" s="99"/>
      <c r="W248" s="99"/>
      <c r="X248" s="141"/>
      <c r="Y248" s="100"/>
      <c r="Z248" s="100"/>
      <c r="AA248" s="100"/>
      <c r="AB248" s="100"/>
      <c r="AC248" s="146"/>
    </row>
    <row r="249" spans="2:29" ht="16.5" customHeight="1">
      <c r="B249" s="450">
        <v>44357</v>
      </c>
      <c r="C249" s="99"/>
      <c r="D249" s="576" t="s">
        <v>1049</v>
      </c>
      <c r="E249" s="108" t="str">
        <f t="shared" si="36"/>
        <v>Công ty TNHH Thiên Phú</v>
      </c>
      <c r="F249" s="108">
        <f t="shared" si="37"/>
        <v>20</v>
      </c>
      <c r="G249" s="109">
        <f t="shared" si="44"/>
        <v>148</v>
      </c>
      <c r="H249" s="149">
        <v>8503</v>
      </c>
      <c r="I249" s="160">
        <v>5781337</v>
      </c>
      <c r="J249" s="99"/>
      <c r="K249" s="133" t="str">
        <f t="array" ref="K249">IFERROR(INDEX($D$5:$D$417,MATCH(0,COUNTIF($K$4:$K248,$D$5:$D$417),0)),"")</f>
        <v/>
      </c>
      <c r="L249" s="108" t="str">
        <f t="shared" si="38"/>
        <v/>
      </c>
      <c r="M249" s="134">
        <f t="shared" si="39"/>
        <v>0</v>
      </c>
      <c r="N249" s="99"/>
      <c r="O249" s="134">
        <f t="shared" si="40"/>
        <v>0</v>
      </c>
      <c r="P249" s="99"/>
      <c r="Q249" s="134">
        <f t="shared" si="41"/>
        <v>0</v>
      </c>
      <c r="R249" s="99"/>
      <c r="S249" s="134">
        <f t="shared" si="42"/>
        <v>0</v>
      </c>
      <c r="T249" s="99"/>
      <c r="U249" s="145">
        <f t="shared" si="43"/>
        <v>0</v>
      </c>
      <c r="V249" s="99"/>
      <c r="W249" s="99"/>
      <c r="X249" s="141"/>
      <c r="Y249" s="100"/>
      <c r="Z249" s="100"/>
      <c r="AA249" s="100"/>
      <c r="AB249" s="100"/>
      <c r="AC249" s="146"/>
    </row>
    <row r="250" spans="2:29" ht="16.5" customHeight="1">
      <c r="B250" s="450">
        <v>44357</v>
      </c>
      <c r="C250" s="99"/>
      <c r="D250" s="576" t="s">
        <v>1049</v>
      </c>
      <c r="E250" s="108" t="str">
        <f t="shared" si="36"/>
        <v>Công ty TNHH Thiên Phú</v>
      </c>
      <c r="F250" s="108">
        <f t="shared" si="37"/>
        <v>20</v>
      </c>
      <c r="G250" s="109">
        <f t="shared" si="44"/>
        <v>148</v>
      </c>
      <c r="H250" s="149">
        <v>8502</v>
      </c>
      <c r="I250" s="160">
        <v>281948</v>
      </c>
      <c r="J250" s="99"/>
      <c r="K250" s="133" t="str">
        <f t="array" ref="K250">IFERROR(INDEX($D$5:$D$417,MATCH(0,COUNTIF($K$4:$K249,$D$5:$D$417),0)),"")</f>
        <v/>
      </c>
      <c r="L250" s="108" t="str">
        <f t="shared" si="38"/>
        <v/>
      </c>
      <c r="M250" s="134">
        <f t="shared" si="39"/>
        <v>0</v>
      </c>
      <c r="N250" s="99"/>
      <c r="O250" s="134">
        <f t="shared" si="40"/>
        <v>0</v>
      </c>
      <c r="P250" s="99"/>
      <c r="Q250" s="134">
        <f t="shared" si="41"/>
        <v>0</v>
      </c>
      <c r="R250" s="99"/>
      <c r="S250" s="134">
        <f t="shared" si="42"/>
        <v>0</v>
      </c>
      <c r="T250" s="99"/>
      <c r="U250" s="145">
        <f t="shared" si="43"/>
        <v>0</v>
      </c>
      <c r="V250" s="99"/>
      <c r="W250" s="99"/>
      <c r="X250" s="141"/>
      <c r="Y250" s="100"/>
      <c r="Z250" s="100"/>
      <c r="AA250" s="100"/>
      <c r="AB250" s="100"/>
      <c r="AC250" s="146"/>
    </row>
    <row r="251" spans="2:29" ht="16.5" customHeight="1">
      <c r="B251" s="450">
        <v>44357</v>
      </c>
      <c r="C251" s="99"/>
      <c r="D251" s="576" t="s">
        <v>1049</v>
      </c>
      <c r="E251" s="108" t="str">
        <f t="shared" si="36"/>
        <v>Công ty TNHH Thiên Phú</v>
      </c>
      <c r="F251" s="108">
        <f t="shared" si="37"/>
        <v>20</v>
      </c>
      <c r="G251" s="109">
        <f t="shared" si="44"/>
        <v>148</v>
      </c>
      <c r="H251" s="149">
        <v>8501</v>
      </c>
      <c r="I251" s="160">
        <v>1365398</v>
      </c>
      <c r="J251" s="99"/>
      <c r="K251" s="133" t="str">
        <f t="array" ref="K251">IFERROR(INDEX($D$5:$D$417,MATCH(0,COUNTIF($K$4:$K250,$D$5:$D$417),0)),"")</f>
        <v/>
      </c>
      <c r="L251" s="108" t="str">
        <f t="shared" si="38"/>
        <v/>
      </c>
      <c r="M251" s="134">
        <f t="shared" si="39"/>
        <v>0</v>
      </c>
      <c r="N251" s="99"/>
      <c r="O251" s="134">
        <f t="shared" si="40"/>
        <v>0</v>
      </c>
      <c r="P251" s="99"/>
      <c r="Q251" s="134">
        <f t="shared" si="41"/>
        <v>0</v>
      </c>
      <c r="R251" s="99"/>
      <c r="S251" s="134">
        <f t="shared" si="42"/>
        <v>0</v>
      </c>
      <c r="T251" s="99"/>
      <c r="U251" s="145">
        <f t="shared" si="43"/>
        <v>0</v>
      </c>
      <c r="V251" s="99"/>
      <c r="W251" s="99"/>
      <c r="X251" s="141"/>
      <c r="Y251" s="100"/>
      <c r="Z251" s="100"/>
      <c r="AA251" s="100"/>
      <c r="AB251" s="100"/>
      <c r="AC251" s="146"/>
    </row>
    <row r="252" spans="2:29" ht="16.5" customHeight="1">
      <c r="B252" s="450">
        <v>44357</v>
      </c>
      <c r="C252" s="99"/>
      <c r="D252" s="576" t="s">
        <v>1049</v>
      </c>
      <c r="E252" s="108" t="str">
        <f t="shared" si="36"/>
        <v>Công ty TNHH Thiên Phú</v>
      </c>
      <c r="F252" s="108">
        <f t="shared" si="37"/>
        <v>20</v>
      </c>
      <c r="G252" s="109">
        <f t="shared" si="44"/>
        <v>148</v>
      </c>
      <c r="H252" s="149">
        <v>8500</v>
      </c>
      <c r="I252" s="160">
        <f>64877952-11795991</f>
        <v>53081961</v>
      </c>
      <c r="J252" s="99"/>
      <c r="K252" s="133" t="str">
        <f t="array" ref="K252">IFERROR(INDEX($D$5:$D$417,MATCH(0,COUNTIF($K$4:$K251,$D$5:$D$417),0)),"")</f>
        <v/>
      </c>
      <c r="L252" s="108" t="str">
        <f t="shared" si="38"/>
        <v/>
      </c>
      <c r="M252" s="134">
        <f t="shared" si="39"/>
        <v>0</v>
      </c>
      <c r="N252" s="99"/>
      <c r="O252" s="134">
        <f t="shared" si="40"/>
        <v>0</v>
      </c>
      <c r="P252" s="99"/>
      <c r="Q252" s="134">
        <f t="shared" si="41"/>
        <v>0</v>
      </c>
      <c r="R252" s="99"/>
      <c r="S252" s="134">
        <f t="shared" si="42"/>
        <v>0</v>
      </c>
      <c r="T252" s="99"/>
      <c r="U252" s="145">
        <f t="shared" si="43"/>
        <v>0</v>
      </c>
      <c r="V252" s="99"/>
      <c r="W252" s="99"/>
      <c r="X252" s="141"/>
      <c r="Y252" s="100"/>
      <c r="Z252" s="100"/>
      <c r="AA252" s="100"/>
      <c r="AB252" s="100"/>
      <c r="AC252" s="146"/>
    </row>
    <row r="253" spans="2:29" ht="16.5" customHeight="1">
      <c r="B253" s="450">
        <v>44362</v>
      </c>
      <c r="C253" s="99"/>
      <c r="D253" s="576" t="s">
        <v>1049</v>
      </c>
      <c r="E253" s="108" t="str">
        <f t="shared" si="36"/>
        <v>Công ty TNHH Thiên Phú</v>
      </c>
      <c r="F253" s="108">
        <f t="shared" si="37"/>
        <v>20</v>
      </c>
      <c r="G253" s="109">
        <f t="shared" si="44"/>
        <v>143</v>
      </c>
      <c r="H253" s="149">
        <v>8522</v>
      </c>
      <c r="I253" s="160">
        <v>13243766</v>
      </c>
      <c r="J253" s="99"/>
      <c r="K253" s="133" t="str">
        <f t="array" ref="K253">IFERROR(INDEX($D$5:$D$417,MATCH(0,COUNTIF($K$4:$K252,$D$5:$D$417),0)),"")</f>
        <v/>
      </c>
      <c r="L253" s="108" t="str">
        <f t="shared" si="38"/>
        <v/>
      </c>
      <c r="M253" s="134">
        <f t="shared" si="39"/>
        <v>0</v>
      </c>
      <c r="N253" s="99"/>
      <c r="O253" s="134">
        <f t="shared" si="40"/>
        <v>0</v>
      </c>
      <c r="P253" s="99"/>
      <c r="Q253" s="134">
        <f t="shared" si="41"/>
        <v>0</v>
      </c>
      <c r="R253" s="99"/>
      <c r="S253" s="134">
        <f t="shared" si="42"/>
        <v>0</v>
      </c>
      <c r="T253" s="99"/>
      <c r="U253" s="145">
        <f t="shared" si="43"/>
        <v>0</v>
      </c>
      <c r="V253" s="99"/>
      <c r="W253" s="99"/>
      <c r="X253" s="141"/>
      <c r="Y253" s="100"/>
      <c r="Z253" s="100"/>
      <c r="AA253" s="100"/>
      <c r="AB253" s="100"/>
      <c r="AC253" s="146"/>
    </row>
    <row r="254" spans="2:29" ht="16.5" customHeight="1">
      <c r="B254" s="450">
        <v>44362</v>
      </c>
      <c r="C254" s="99"/>
      <c r="D254" s="576" t="s">
        <v>1049</v>
      </c>
      <c r="E254" s="108" t="str">
        <f t="shared" si="36"/>
        <v>Công ty TNHH Thiên Phú</v>
      </c>
      <c r="F254" s="108">
        <f t="shared" si="37"/>
        <v>20</v>
      </c>
      <c r="G254" s="109">
        <f t="shared" si="44"/>
        <v>143</v>
      </c>
      <c r="H254" s="149">
        <v>8562</v>
      </c>
      <c r="I254" s="160">
        <f>68766392-12502980</f>
        <v>56263412</v>
      </c>
      <c r="J254" s="99"/>
      <c r="K254" s="133" t="str">
        <f t="array" ref="K254">IFERROR(INDEX($D$5:$D$417,MATCH(0,COUNTIF($K$4:$K253,$D$5:$D$417),0)),"")</f>
        <v/>
      </c>
      <c r="L254" s="108" t="str">
        <f t="shared" si="38"/>
        <v/>
      </c>
      <c r="M254" s="134">
        <f t="shared" si="39"/>
        <v>0</v>
      </c>
      <c r="N254" s="99"/>
      <c r="O254" s="134">
        <f t="shared" si="40"/>
        <v>0</v>
      </c>
      <c r="P254" s="99"/>
      <c r="Q254" s="134">
        <f t="shared" si="41"/>
        <v>0</v>
      </c>
      <c r="R254" s="99"/>
      <c r="S254" s="134">
        <f t="shared" si="42"/>
        <v>0</v>
      </c>
      <c r="T254" s="99"/>
      <c r="U254" s="145">
        <f t="shared" si="43"/>
        <v>0</v>
      </c>
      <c r="V254" s="99"/>
      <c r="W254" s="99"/>
      <c r="X254" s="141"/>
      <c r="Y254" s="100"/>
      <c r="Z254" s="100"/>
      <c r="AA254" s="100"/>
      <c r="AB254" s="100"/>
      <c r="AC254" s="146"/>
    </row>
    <row r="255" spans="2:29" ht="16.5" customHeight="1">
      <c r="B255" s="450">
        <v>44368</v>
      </c>
      <c r="C255" s="99"/>
      <c r="D255" s="576" t="s">
        <v>1049</v>
      </c>
      <c r="E255" s="108" t="str">
        <f t="shared" si="36"/>
        <v>Công ty TNHH Thiên Phú</v>
      </c>
      <c r="F255" s="108">
        <f t="shared" si="37"/>
        <v>20</v>
      </c>
      <c r="G255" s="109">
        <f t="shared" si="44"/>
        <v>137</v>
      </c>
      <c r="H255" s="149">
        <v>8607</v>
      </c>
      <c r="I255" s="160">
        <v>787388</v>
      </c>
      <c r="J255" s="99"/>
      <c r="K255" s="133" t="str">
        <f t="array" ref="K255">IFERROR(INDEX($D$5:$D$417,MATCH(0,COUNTIF($K$4:$K254,$D$5:$D$417),0)),"")</f>
        <v/>
      </c>
      <c r="L255" s="108" t="str">
        <f t="shared" si="38"/>
        <v/>
      </c>
      <c r="M255" s="134">
        <f t="shared" si="39"/>
        <v>0</v>
      </c>
      <c r="N255" s="99"/>
      <c r="O255" s="134">
        <f t="shared" si="40"/>
        <v>0</v>
      </c>
      <c r="P255" s="99"/>
      <c r="Q255" s="134">
        <f t="shared" si="41"/>
        <v>0</v>
      </c>
      <c r="R255" s="99"/>
      <c r="S255" s="134">
        <f t="shared" si="42"/>
        <v>0</v>
      </c>
      <c r="T255" s="99"/>
      <c r="U255" s="145">
        <f t="shared" si="43"/>
        <v>0</v>
      </c>
      <c r="V255" s="99"/>
      <c r="W255" s="99"/>
      <c r="X255" s="141"/>
      <c r="Y255" s="100"/>
      <c r="Z255" s="100"/>
      <c r="AA255" s="100"/>
      <c r="AB255" s="100"/>
      <c r="AC255" s="146"/>
    </row>
    <row r="256" spans="2:29" ht="16.5" customHeight="1">
      <c r="B256" s="450">
        <v>44369</v>
      </c>
      <c r="C256" s="99"/>
      <c r="D256" s="576" t="s">
        <v>1049</v>
      </c>
      <c r="E256" s="108" t="str">
        <f t="shared" si="36"/>
        <v>Công ty TNHH Thiên Phú</v>
      </c>
      <c r="F256" s="108">
        <f t="shared" si="37"/>
        <v>20</v>
      </c>
      <c r="G256" s="109">
        <f t="shared" ref="G256:G269" si="45">IFERROR($L$2-B256-F256,"")</f>
        <v>136</v>
      </c>
      <c r="H256" s="149">
        <v>8583</v>
      </c>
      <c r="I256" s="160">
        <v>544440</v>
      </c>
      <c r="J256" s="99"/>
      <c r="K256" s="133" t="str">
        <f t="array" ref="K256">IFERROR(INDEX($D$5:$D$417,MATCH(0,COUNTIF($K$4:$K255,$D$5:$D$417),0)),"")</f>
        <v/>
      </c>
      <c r="L256" s="108" t="str">
        <f t="shared" si="38"/>
        <v/>
      </c>
      <c r="M256" s="134">
        <f t="shared" si="39"/>
        <v>0</v>
      </c>
      <c r="N256" s="99"/>
      <c r="O256" s="134">
        <f t="shared" si="40"/>
        <v>0</v>
      </c>
      <c r="P256" s="99"/>
      <c r="Q256" s="134">
        <f t="shared" si="41"/>
        <v>0</v>
      </c>
      <c r="R256" s="99"/>
      <c r="S256" s="134">
        <f t="shared" si="42"/>
        <v>0</v>
      </c>
      <c r="T256" s="99"/>
      <c r="U256" s="145">
        <f t="shared" si="43"/>
        <v>0</v>
      </c>
      <c r="V256" s="99"/>
      <c r="W256" s="99"/>
      <c r="X256" s="141"/>
      <c r="Y256" s="100"/>
      <c r="Z256" s="100"/>
      <c r="AA256" s="100"/>
      <c r="AB256" s="100"/>
      <c r="AC256" s="146"/>
    </row>
    <row r="257" spans="2:29" ht="16.5" customHeight="1">
      <c r="B257" s="450">
        <v>44369</v>
      </c>
      <c r="C257" s="99"/>
      <c r="D257" s="576" t="s">
        <v>1049</v>
      </c>
      <c r="E257" s="108" t="str">
        <f t="shared" si="36"/>
        <v>Công ty TNHH Thiên Phú</v>
      </c>
      <c r="F257" s="108">
        <f t="shared" si="37"/>
        <v>20</v>
      </c>
      <c r="G257" s="109">
        <f t="shared" si="45"/>
        <v>136</v>
      </c>
      <c r="H257" s="149">
        <v>8541</v>
      </c>
      <c r="I257" s="160">
        <v>1250036</v>
      </c>
      <c r="J257" s="99"/>
      <c r="K257" s="133" t="str">
        <f t="array" ref="K257">IFERROR(INDEX($D$5:$D$417,MATCH(0,COUNTIF($K$4:$K256,$D$5:$D$417),0)),"")</f>
        <v/>
      </c>
      <c r="L257" s="108" t="str">
        <f t="shared" si="38"/>
        <v/>
      </c>
      <c r="M257" s="134">
        <f t="shared" si="39"/>
        <v>0</v>
      </c>
      <c r="N257" s="99"/>
      <c r="O257" s="134">
        <f t="shared" si="40"/>
        <v>0</v>
      </c>
      <c r="P257" s="99"/>
      <c r="Q257" s="134">
        <f t="shared" si="41"/>
        <v>0</v>
      </c>
      <c r="R257" s="99"/>
      <c r="S257" s="134">
        <f t="shared" si="42"/>
        <v>0</v>
      </c>
      <c r="T257" s="99"/>
      <c r="U257" s="145">
        <f t="shared" si="43"/>
        <v>0</v>
      </c>
      <c r="V257" s="99"/>
      <c r="W257" s="99"/>
      <c r="X257" s="141"/>
      <c r="Y257" s="100"/>
      <c r="Z257" s="100"/>
      <c r="AA257" s="100"/>
      <c r="AB257" s="100"/>
      <c r="AC257" s="146"/>
    </row>
    <row r="258" spans="2:29" ht="16.5" customHeight="1">
      <c r="B258" s="450">
        <v>44369</v>
      </c>
      <c r="C258" s="99"/>
      <c r="D258" s="576" t="s">
        <v>1049</v>
      </c>
      <c r="E258" s="108" t="str">
        <f t="shared" si="36"/>
        <v>Công ty TNHH Thiên Phú</v>
      </c>
      <c r="F258" s="108">
        <f t="shared" si="37"/>
        <v>20</v>
      </c>
      <c r="G258" s="109">
        <f t="shared" si="45"/>
        <v>136</v>
      </c>
      <c r="H258" s="149">
        <v>8540</v>
      </c>
      <c r="I258" s="160">
        <f>223558446-40646990</f>
        <v>182911456</v>
      </c>
      <c r="J258" s="99"/>
      <c r="K258" s="133" t="str">
        <f t="array" ref="K258">IFERROR(INDEX($D$5:$D$417,MATCH(0,COUNTIF($K$4:$K257,$D$5:$D$417),0)),"")</f>
        <v/>
      </c>
      <c r="L258" s="108" t="str">
        <f t="shared" si="38"/>
        <v/>
      </c>
      <c r="M258" s="134">
        <f t="shared" si="39"/>
        <v>0</v>
      </c>
      <c r="N258" s="99"/>
      <c r="O258" s="134">
        <f t="shared" si="40"/>
        <v>0</v>
      </c>
      <c r="P258" s="99"/>
      <c r="Q258" s="134">
        <f t="shared" si="41"/>
        <v>0</v>
      </c>
      <c r="R258" s="99"/>
      <c r="S258" s="134">
        <f t="shared" si="42"/>
        <v>0</v>
      </c>
      <c r="T258" s="99"/>
      <c r="U258" s="145">
        <f t="shared" si="43"/>
        <v>0</v>
      </c>
      <c r="V258" s="99"/>
      <c r="W258" s="99"/>
      <c r="X258" s="141"/>
      <c r="Y258" s="100"/>
      <c r="Z258" s="100"/>
      <c r="AA258" s="100"/>
      <c r="AB258" s="100"/>
      <c r="AC258" s="146"/>
    </row>
    <row r="259" spans="2:29" ht="16.5" customHeight="1">
      <c r="B259" s="450">
        <v>44369</v>
      </c>
      <c r="C259" s="99"/>
      <c r="D259" s="576" t="s">
        <v>1049</v>
      </c>
      <c r="E259" s="108" t="str">
        <f t="shared" si="36"/>
        <v>Công ty TNHH Thiên Phú</v>
      </c>
      <c r="F259" s="108">
        <f t="shared" si="37"/>
        <v>20</v>
      </c>
      <c r="G259" s="109">
        <f t="shared" si="45"/>
        <v>136</v>
      </c>
      <c r="H259" s="149">
        <v>8580</v>
      </c>
      <c r="I259" s="160">
        <f>123923740-22531589</f>
        <v>101392151</v>
      </c>
      <c r="J259" s="99"/>
      <c r="K259" s="133" t="str">
        <f t="array" ref="K259">IFERROR(INDEX($D$5:$D$417,MATCH(0,COUNTIF($K$4:$K258,$D$5:$D$417),0)),"")</f>
        <v/>
      </c>
      <c r="L259" s="108" t="str">
        <f t="shared" si="38"/>
        <v/>
      </c>
      <c r="M259" s="134">
        <f t="shared" si="39"/>
        <v>0</v>
      </c>
      <c r="N259" s="99"/>
      <c r="O259" s="134">
        <f t="shared" si="40"/>
        <v>0</v>
      </c>
      <c r="P259" s="99"/>
      <c r="Q259" s="134">
        <f t="shared" si="41"/>
        <v>0</v>
      </c>
      <c r="R259" s="99"/>
      <c r="S259" s="134">
        <f t="shared" si="42"/>
        <v>0</v>
      </c>
      <c r="T259" s="99"/>
      <c r="U259" s="145">
        <f t="shared" si="43"/>
        <v>0</v>
      </c>
      <c r="V259" s="99"/>
      <c r="W259" s="99"/>
      <c r="X259" s="141"/>
      <c r="Y259" s="100"/>
      <c r="Z259" s="100"/>
      <c r="AA259" s="100"/>
      <c r="AB259" s="100"/>
      <c r="AC259" s="146"/>
    </row>
    <row r="260" spans="2:29" ht="16.5" customHeight="1">
      <c r="B260" s="450">
        <v>44369</v>
      </c>
      <c r="C260" s="99"/>
      <c r="D260" s="576" t="s">
        <v>1049</v>
      </c>
      <c r="E260" s="108" t="str">
        <f t="shared" si="36"/>
        <v>Công ty TNHH Thiên Phú</v>
      </c>
      <c r="F260" s="108">
        <f t="shared" si="37"/>
        <v>20</v>
      </c>
      <c r="G260" s="109">
        <f t="shared" si="45"/>
        <v>136</v>
      </c>
      <c r="H260" s="149">
        <v>8581</v>
      </c>
      <c r="I260" s="160">
        <v>1203404</v>
      </c>
      <c r="J260" s="99"/>
      <c r="K260" s="133" t="str">
        <f t="array" ref="K260">IFERROR(INDEX($D$5:$D$417,MATCH(0,COUNTIF($K$4:$K259,$D$5:$D$417),0)),"")</f>
        <v/>
      </c>
      <c r="L260" s="108" t="str">
        <f t="shared" si="38"/>
        <v/>
      </c>
      <c r="M260" s="134">
        <f t="shared" si="39"/>
        <v>0</v>
      </c>
      <c r="N260" s="99"/>
      <c r="O260" s="134">
        <f t="shared" si="40"/>
        <v>0</v>
      </c>
      <c r="P260" s="99"/>
      <c r="Q260" s="134">
        <f t="shared" si="41"/>
        <v>0</v>
      </c>
      <c r="R260" s="99"/>
      <c r="S260" s="134">
        <f t="shared" si="42"/>
        <v>0</v>
      </c>
      <c r="T260" s="99"/>
      <c r="U260" s="145">
        <f t="shared" si="43"/>
        <v>0</v>
      </c>
      <c r="V260" s="99"/>
      <c r="W260" s="99"/>
      <c r="X260" s="141"/>
      <c r="Y260" s="100"/>
      <c r="Z260" s="100"/>
      <c r="AA260" s="100"/>
      <c r="AB260" s="100"/>
      <c r="AC260" s="146"/>
    </row>
    <row r="261" spans="2:29" ht="16.5" customHeight="1">
      <c r="B261" s="450">
        <v>44370</v>
      </c>
      <c r="C261" s="99"/>
      <c r="D261" s="576" t="s">
        <v>1049</v>
      </c>
      <c r="E261" s="108" t="str">
        <f t="shared" ref="E261:E324" si="46">IFERROR(VLOOKUP(D261,$X:$Z,2,0),"")</f>
        <v>Công ty TNHH Thiên Phú</v>
      </c>
      <c r="F261" s="108">
        <f t="shared" ref="F261:F324" si="47">IFERROR(VLOOKUP(D261,X:Z,3,0),"")</f>
        <v>20</v>
      </c>
      <c r="G261" s="109">
        <f t="shared" si="45"/>
        <v>135</v>
      </c>
      <c r="H261" s="149">
        <v>8582</v>
      </c>
      <c r="I261" s="160">
        <v>1353058</v>
      </c>
      <c r="J261" s="99"/>
      <c r="K261" s="133" t="str">
        <f t="array" ref="K261">IFERROR(INDEX($D$5:$D$417,MATCH(0,COUNTIF($K$4:$K260,$D$5:$D$417),0)),"")</f>
        <v/>
      </c>
      <c r="L261" s="108" t="str">
        <f t="shared" si="38"/>
        <v/>
      </c>
      <c r="M261" s="134">
        <f t="shared" si="39"/>
        <v>0</v>
      </c>
      <c r="N261" s="99"/>
      <c r="O261" s="134">
        <f t="shared" si="40"/>
        <v>0</v>
      </c>
      <c r="P261" s="99"/>
      <c r="Q261" s="134">
        <f t="shared" si="41"/>
        <v>0</v>
      </c>
      <c r="R261" s="99"/>
      <c r="S261" s="134">
        <f t="shared" si="42"/>
        <v>0</v>
      </c>
      <c r="T261" s="99"/>
      <c r="U261" s="145">
        <f t="shared" si="43"/>
        <v>0</v>
      </c>
      <c r="V261" s="99"/>
      <c r="W261" s="99"/>
      <c r="X261" s="141"/>
      <c r="Y261" s="100"/>
      <c r="Z261" s="100"/>
      <c r="AA261" s="100"/>
      <c r="AB261" s="100"/>
      <c r="AC261" s="146"/>
    </row>
    <row r="262" spans="2:29" ht="16.5" customHeight="1">
      <c r="B262" s="450">
        <v>44372</v>
      </c>
      <c r="C262" s="99"/>
      <c r="D262" s="576" t="s">
        <v>1049</v>
      </c>
      <c r="E262" s="108" t="str">
        <f t="shared" si="46"/>
        <v>Công ty TNHH Thiên Phú</v>
      </c>
      <c r="F262" s="108">
        <f t="shared" si="47"/>
        <v>20</v>
      </c>
      <c r="G262" s="109">
        <f t="shared" si="45"/>
        <v>133</v>
      </c>
      <c r="H262" s="149">
        <v>8608</v>
      </c>
      <c r="I262" s="160">
        <f>46469089-8448925</f>
        <v>38020164</v>
      </c>
      <c r="J262" s="99"/>
      <c r="K262" s="133" t="str">
        <f t="array" ref="K262">IFERROR(INDEX($D$5:$D$417,MATCH(0,COUNTIF($K$4:$K261,$D$5:$D$417),0)),"")</f>
        <v/>
      </c>
      <c r="L262" s="108" t="str">
        <f t="shared" si="38"/>
        <v/>
      </c>
      <c r="M262" s="134">
        <f t="shared" si="39"/>
        <v>0</v>
      </c>
      <c r="N262" s="99"/>
      <c r="O262" s="134">
        <f t="shared" si="40"/>
        <v>0</v>
      </c>
      <c r="P262" s="99"/>
      <c r="Q262" s="134">
        <f t="shared" si="41"/>
        <v>0</v>
      </c>
      <c r="R262" s="99"/>
      <c r="S262" s="134">
        <f t="shared" si="42"/>
        <v>0</v>
      </c>
      <c r="T262" s="99"/>
      <c r="U262" s="145">
        <f t="shared" si="43"/>
        <v>0</v>
      </c>
      <c r="V262" s="99"/>
      <c r="W262" s="99"/>
      <c r="X262" s="141"/>
      <c r="Y262" s="100"/>
      <c r="Z262" s="100"/>
      <c r="AA262" s="100"/>
      <c r="AB262" s="100"/>
      <c r="AC262" s="146"/>
    </row>
    <row r="263" spans="2:29" ht="16.5" customHeight="1">
      <c r="B263" s="450">
        <v>44372</v>
      </c>
      <c r="C263" s="99"/>
      <c r="D263" s="576" t="s">
        <v>1049</v>
      </c>
      <c r="E263" s="108" t="str">
        <f t="shared" si="46"/>
        <v>Công ty TNHH Thiên Phú</v>
      </c>
      <c r="F263" s="108">
        <f t="shared" si="47"/>
        <v>20</v>
      </c>
      <c r="G263" s="109">
        <f t="shared" si="45"/>
        <v>133</v>
      </c>
      <c r="H263" s="149">
        <v>8595</v>
      </c>
      <c r="I263" s="160">
        <f>142461977-25902178</f>
        <v>116559799</v>
      </c>
      <c r="J263" s="99"/>
      <c r="K263" s="133" t="str">
        <f t="array" ref="K263">IFERROR(INDEX($D$5:$D$417,MATCH(0,COUNTIF($K$4:$K262,$D$5:$D$417),0)),"")</f>
        <v/>
      </c>
      <c r="L263" s="108" t="str">
        <f t="shared" si="38"/>
        <v/>
      </c>
      <c r="M263" s="134">
        <f t="shared" si="39"/>
        <v>0</v>
      </c>
      <c r="N263" s="99"/>
      <c r="O263" s="134">
        <f t="shared" si="40"/>
        <v>0</v>
      </c>
      <c r="P263" s="99"/>
      <c r="Q263" s="134">
        <f t="shared" si="41"/>
        <v>0</v>
      </c>
      <c r="R263" s="99"/>
      <c r="S263" s="134">
        <f t="shared" si="42"/>
        <v>0</v>
      </c>
      <c r="T263" s="99"/>
      <c r="U263" s="145">
        <f t="shared" si="43"/>
        <v>0</v>
      </c>
      <c r="V263" s="99"/>
      <c r="W263" s="99"/>
      <c r="X263" s="141"/>
      <c r="Y263" s="100"/>
      <c r="Z263" s="100"/>
      <c r="AA263" s="100"/>
      <c r="AB263" s="100"/>
      <c r="AC263" s="146"/>
    </row>
    <row r="264" spans="2:29" ht="16.5" customHeight="1">
      <c r="B264" s="450">
        <v>44372</v>
      </c>
      <c r="C264" s="99"/>
      <c r="D264" s="576" t="s">
        <v>1049</v>
      </c>
      <c r="E264" s="108" t="str">
        <f t="shared" si="46"/>
        <v>Công ty TNHH Thiên Phú</v>
      </c>
      <c r="F264" s="108">
        <f t="shared" si="47"/>
        <v>20</v>
      </c>
      <c r="G264" s="109">
        <f t="shared" si="45"/>
        <v>133</v>
      </c>
      <c r="H264" s="149">
        <v>8628</v>
      </c>
      <c r="I264" s="160">
        <f>100386771-18252140</f>
        <v>82134631</v>
      </c>
      <c r="J264" s="99"/>
      <c r="K264" s="133" t="str">
        <f t="array" ref="K264">IFERROR(INDEX($D$5:$D$417,MATCH(0,COUNTIF($K$4:$K263,$D$5:$D$417),0)),"")</f>
        <v/>
      </c>
      <c r="L264" s="108" t="str">
        <f t="shared" si="38"/>
        <v/>
      </c>
      <c r="M264" s="134">
        <f t="shared" si="39"/>
        <v>0</v>
      </c>
      <c r="N264" s="99"/>
      <c r="O264" s="134">
        <f t="shared" si="40"/>
        <v>0</v>
      </c>
      <c r="P264" s="99"/>
      <c r="Q264" s="134">
        <f t="shared" si="41"/>
        <v>0</v>
      </c>
      <c r="R264" s="99"/>
      <c r="S264" s="134">
        <f t="shared" si="42"/>
        <v>0</v>
      </c>
      <c r="T264" s="99"/>
      <c r="U264" s="145">
        <f t="shared" si="43"/>
        <v>0</v>
      </c>
      <c r="V264" s="99"/>
      <c r="W264" s="99"/>
      <c r="X264" s="141"/>
      <c r="Y264" s="100"/>
      <c r="Z264" s="100"/>
      <c r="AA264" s="100"/>
      <c r="AB264" s="100"/>
      <c r="AC264" s="146"/>
    </row>
    <row r="265" spans="2:29" ht="16.5" customHeight="1">
      <c r="B265" s="450">
        <v>44345</v>
      </c>
      <c r="C265" s="99"/>
      <c r="D265" s="576" t="s">
        <v>1080</v>
      </c>
      <c r="E265" s="108" t="str">
        <f t="shared" si="46"/>
        <v>Công ty TNHH Máy Và Thiết Bị Cơ Khí Sài Gòn</v>
      </c>
      <c r="F265" s="108">
        <f t="shared" si="47"/>
        <v>25</v>
      </c>
      <c r="G265" s="109">
        <f t="shared" si="45"/>
        <v>155</v>
      </c>
      <c r="H265" s="149"/>
      <c r="I265" s="160"/>
      <c r="J265" s="99"/>
      <c r="K265" s="133" t="str">
        <f t="array" ref="K265">IFERROR(INDEX($D$5:$D$417,MATCH(0,COUNTIF($K$4:$K264,$D$5:$D$417),0)),"")</f>
        <v/>
      </c>
      <c r="L265" s="108" t="str">
        <f t="shared" si="38"/>
        <v/>
      </c>
      <c r="M265" s="134">
        <f t="shared" si="39"/>
        <v>0</v>
      </c>
      <c r="N265" s="99"/>
      <c r="O265" s="134">
        <f t="shared" si="40"/>
        <v>0</v>
      </c>
      <c r="P265" s="99"/>
      <c r="Q265" s="134">
        <f t="shared" si="41"/>
        <v>0</v>
      </c>
      <c r="R265" s="99"/>
      <c r="S265" s="134">
        <f t="shared" si="42"/>
        <v>0</v>
      </c>
      <c r="T265" s="99"/>
      <c r="U265" s="145">
        <f t="shared" si="43"/>
        <v>0</v>
      </c>
      <c r="V265" s="99"/>
      <c r="W265" s="99"/>
      <c r="X265" s="141"/>
      <c r="Y265" s="100"/>
      <c r="Z265" s="100"/>
      <c r="AA265" s="100"/>
      <c r="AB265" s="100"/>
      <c r="AC265" s="146"/>
    </row>
    <row r="266" spans="2:29" ht="16.5" customHeight="1">
      <c r="B266" s="450">
        <v>44345</v>
      </c>
      <c r="C266" s="99"/>
      <c r="D266" s="576" t="s">
        <v>1080</v>
      </c>
      <c r="E266" s="108" t="str">
        <f t="shared" si="46"/>
        <v>Công ty TNHH Máy Và Thiết Bị Cơ Khí Sài Gòn</v>
      </c>
      <c r="F266" s="108">
        <f t="shared" si="47"/>
        <v>25</v>
      </c>
      <c r="G266" s="109">
        <f t="shared" si="45"/>
        <v>155</v>
      </c>
      <c r="H266" s="149"/>
      <c r="I266" s="160"/>
      <c r="J266" s="99"/>
      <c r="K266" s="133" t="str">
        <f t="array" ref="K266">IFERROR(INDEX($D$5:$D$417,MATCH(0,COUNTIF($K$4:$K265,$D$5:$D$417),0)),"")</f>
        <v/>
      </c>
      <c r="L266" s="108" t="str">
        <f t="shared" si="38"/>
        <v/>
      </c>
      <c r="M266" s="134">
        <f t="shared" si="39"/>
        <v>0</v>
      </c>
      <c r="N266" s="99"/>
      <c r="O266" s="134">
        <f t="shared" si="40"/>
        <v>0</v>
      </c>
      <c r="P266" s="99"/>
      <c r="Q266" s="134">
        <f t="shared" si="41"/>
        <v>0</v>
      </c>
      <c r="R266" s="99"/>
      <c r="S266" s="134">
        <f t="shared" si="42"/>
        <v>0</v>
      </c>
      <c r="T266" s="99"/>
      <c r="U266" s="145">
        <f t="shared" si="43"/>
        <v>0</v>
      </c>
      <c r="V266" s="99"/>
      <c r="W266" s="99"/>
      <c r="X266" s="141"/>
      <c r="Y266" s="100"/>
      <c r="Z266" s="100"/>
      <c r="AA266" s="100"/>
      <c r="AB266" s="100"/>
      <c r="AC266" s="146"/>
    </row>
    <row r="267" spans="2:29" ht="16.5" customHeight="1">
      <c r="B267" s="450">
        <v>44362</v>
      </c>
      <c r="C267" s="99"/>
      <c r="D267" s="576" t="s">
        <v>1080</v>
      </c>
      <c r="E267" s="108" t="str">
        <f t="shared" si="46"/>
        <v>Công ty TNHH Máy Và Thiết Bị Cơ Khí Sài Gòn</v>
      </c>
      <c r="F267" s="108">
        <f t="shared" si="47"/>
        <v>25</v>
      </c>
      <c r="G267" s="109">
        <f t="shared" si="45"/>
        <v>138</v>
      </c>
      <c r="H267" s="149"/>
      <c r="I267" s="160"/>
      <c r="J267" s="99"/>
      <c r="K267" s="133" t="str">
        <f t="array" ref="K267">IFERROR(INDEX($D$5:$D$417,MATCH(0,COUNTIF($K$4:$K266,$D$5:$D$417),0)),"")</f>
        <v/>
      </c>
      <c r="L267" s="108" t="str">
        <f t="shared" ref="L267:L330" si="48">IFERROR(VLOOKUP(K267,$X:$Z,2,0),"")</f>
        <v/>
      </c>
      <c r="M267" s="134">
        <f t="shared" ref="M267:M330" si="49">SUMIFS(I:I,D:D,K267,G:G,"&lt;=0")</f>
        <v>0</v>
      </c>
      <c r="N267" s="99"/>
      <c r="O267" s="134">
        <f t="shared" ref="O267:O330" si="50">SUMIFS(I:I,D:D,K267,G:G,"&gt;=1",G:G,"&lt;=30")</f>
        <v>0</v>
      </c>
      <c r="P267" s="99"/>
      <c r="Q267" s="134">
        <f t="shared" ref="Q267:Q330" si="51">SUMIFS(I:I,D:D,K267,G:G,"&gt;=31",G:G,"&lt;=60")</f>
        <v>0</v>
      </c>
      <c r="R267" s="99"/>
      <c r="S267" s="134">
        <f t="shared" ref="S267:S330" si="52">SUMIFS(I:I,D:D,K267,G:G,"&gt;60")</f>
        <v>0</v>
      </c>
      <c r="T267" s="99"/>
      <c r="U267" s="145">
        <f t="shared" ref="U267:U330" si="53">SUMIFS(I:I,D:D,K267,B:B,"&gt;="&amp;$O$2,B:B,"&lt;="&amp;$S$2)</f>
        <v>0</v>
      </c>
      <c r="V267" s="99"/>
      <c r="W267" s="99"/>
      <c r="X267" s="141"/>
      <c r="Y267" s="100"/>
      <c r="Z267" s="100"/>
      <c r="AA267" s="100"/>
      <c r="AB267" s="100"/>
      <c r="AC267" s="146"/>
    </row>
    <row r="268" spans="2:29" ht="16.5" customHeight="1">
      <c r="B268" s="450">
        <v>44372</v>
      </c>
      <c r="C268" s="99"/>
      <c r="D268" s="576" t="s">
        <v>1058</v>
      </c>
      <c r="E268" s="108" t="str">
        <f t="shared" si="46"/>
        <v>Công ty TNHH Ong Thợ</v>
      </c>
      <c r="F268" s="108">
        <f t="shared" si="47"/>
        <v>0</v>
      </c>
      <c r="G268" s="109">
        <f t="shared" si="45"/>
        <v>153</v>
      </c>
      <c r="H268" s="149"/>
      <c r="I268" s="160"/>
      <c r="J268" s="99"/>
      <c r="K268" s="133" t="str">
        <f t="array" ref="K268">IFERROR(INDEX($D$5:$D$417,MATCH(0,COUNTIF($K$4:$K267,$D$5:$D$417),0)),"")</f>
        <v/>
      </c>
      <c r="L268" s="108" t="str">
        <f t="shared" si="48"/>
        <v/>
      </c>
      <c r="M268" s="134">
        <f t="shared" si="49"/>
        <v>0</v>
      </c>
      <c r="N268" s="99"/>
      <c r="O268" s="134">
        <f t="shared" si="50"/>
        <v>0</v>
      </c>
      <c r="P268" s="99"/>
      <c r="Q268" s="134">
        <f t="shared" si="51"/>
        <v>0</v>
      </c>
      <c r="R268" s="99"/>
      <c r="S268" s="134">
        <f t="shared" si="52"/>
        <v>0</v>
      </c>
      <c r="T268" s="99"/>
      <c r="U268" s="145">
        <f t="shared" si="53"/>
        <v>0</v>
      </c>
      <c r="V268" s="99"/>
      <c r="W268" s="99"/>
      <c r="X268" s="141"/>
      <c r="Y268" s="100"/>
      <c r="Z268" s="100"/>
      <c r="AA268" s="100"/>
      <c r="AB268" s="100"/>
      <c r="AC268" s="146"/>
    </row>
    <row r="269" spans="2:29" ht="16.5" customHeight="1">
      <c r="B269" s="450">
        <v>44356</v>
      </c>
      <c r="C269" s="99"/>
      <c r="D269" s="576" t="s">
        <v>1061</v>
      </c>
      <c r="E269" s="108" t="str">
        <f t="shared" si="46"/>
        <v>Công ty TNHH Nhiên Trí</v>
      </c>
      <c r="F269" s="108">
        <f t="shared" si="47"/>
        <v>-1</v>
      </c>
      <c r="G269" s="109">
        <f t="shared" si="45"/>
        <v>170</v>
      </c>
      <c r="H269" s="149"/>
      <c r="I269" s="160"/>
      <c r="J269" s="99"/>
      <c r="K269" s="133" t="str">
        <f t="array" ref="K269">IFERROR(INDEX($D$5:$D$417,MATCH(0,COUNTIF($K$4:$K268,$D$5:$D$417),0)),"")</f>
        <v/>
      </c>
      <c r="L269" s="108" t="str">
        <f t="shared" si="48"/>
        <v/>
      </c>
      <c r="M269" s="134">
        <f t="shared" si="49"/>
        <v>0</v>
      </c>
      <c r="N269" s="99"/>
      <c r="O269" s="134">
        <f t="shared" si="50"/>
        <v>0</v>
      </c>
      <c r="P269" s="99"/>
      <c r="Q269" s="134">
        <f t="shared" si="51"/>
        <v>0</v>
      </c>
      <c r="R269" s="99"/>
      <c r="S269" s="134">
        <f t="shared" si="52"/>
        <v>0</v>
      </c>
      <c r="T269" s="99"/>
      <c r="U269" s="145">
        <f t="shared" si="53"/>
        <v>0</v>
      </c>
      <c r="V269" s="99"/>
      <c r="W269" s="99"/>
      <c r="X269" s="141"/>
      <c r="Y269" s="100"/>
      <c r="Z269" s="100"/>
      <c r="AA269" s="100"/>
      <c r="AB269" s="100"/>
      <c r="AC269" s="146"/>
    </row>
    <row r="270" spans="2:29" ht="16.5" customHeight="1">
      <c r="B270" s="450">
        <v>44358</v>
      </c>
      <c r="C270" s="99"/>
      <c r="D270" s="576" t="s">
        <v>1061</v>
      </c>
      <c r="E270" s="108" t="str">
        <f t="shared" si="46"/>
        <v>Công ty TNHH Nhiên Trí</v>
      </c>
      <c r="F270" s="108">
        <f t="shared" si="47"/>
        <v>-1</v>
      </c>
      <c r="G270" s="109">
        <f t="shared" ref="G270:G285" si="54">IFERROR($L$2-B270-F270,"")</f>
        <v>168</v>
      </c>
      <c r="H270" s="149"/>
      <c r="I270" s="160"/>
      <c r="J270" s="99"/>
      <c r="K270" s="133" t="str">
        <f t="array" ref="K270">IFERROR(INDEX($D$5:$D$417,MATCH(0,COUNTIF($K$4:$K269,$D$5:$D$417),0)),"")</f>
        <v/>
      </c>
      <c r="L270" s="108" t="str">
        <f t="shared" si="48"/>
        <v/>
      </c>
      <c r="M270" s="134">
        <f t="shared" si="49"/>
        <v>0</v>
      </c>
      <c r="N270" s="99"/>
      <c r="O270" s="134">
        <f t="shared" si="50"/>
        <v>0</v>
      </c>
      <c r="P270" s="99"/>
      <c r="Q270" s="134">
        <f t="shared" si="51"/>
        <v>0</v>
      </c>
      <c r="R270" s="99"/>
      <c r="S270" s="134">
        <f t="shared" si="52"/>
        <v>0</v>
      </c>
      <c r="T270" s="99"/>
      <c r="U270" s="145">
        <f t="shared" si="53"/>
        <v>0</v>
      </c>
      <c r="V270" s="99"/>
      <c r="W270" s="99"/>
      <c r="X270" s="141"/>
      <c r="Y270" s="100"/>
      <c r="Z270" s="100"/>
      <c r="AA270" s="100"/>
      <c r="AB270" s="100"/>
      <c r="AC270" s="146"/>
    </row>
    <row r="271" spans="2:29" ht="16.5" customHeight="1">
      <c r="B271" s="450">
        <v>44371</v>
      </c>
      <c r="C271" s="99"/>
      <c r="D271" s="576" t="s">
        <v>1061</v>
      </c>
      <c r="E271" s="108" t="str">
        <f t="shared" si="46"/>
        <v>Công ty TNHH Nhiên Trí</v>
      </c>
      <c r="F271" s="108">
        <f t="shared" si="47"/>
        <v>-1</v>
      </c>
      <c r="G271" s="109">
        <f t="shared" si="54"/>
        <v>155</v>
      </c>
      <c r="H271" s="149"/>
      <c r="I271" s="160"/>
      <c r="J271" s="99"/>
      <c r="K271" s="133" t="str">
        <f t="array" ref="K271">IFERROR(INDEX($D$5:$D$417,MATCH(0,COUNTIF($K$4:$K270,$D$5:$D$417),0)),"")</f>
        <v/>
      </c>
      <c r="L271" s="108" t="str">
        <f t="shared" si="48"/>
        <v/>
      </c>
      <c r="M271" s="134">
        <f t="shared" si="49"/>
        <v>0</v>
      </c>
      <c r="N271" s="99"/>
      <c r="O271" s="134">
        <f t="shared" si="50"/>
        <v>0</v>
      </c>
      <c r="P271" s="99"/>
      <c r="Q271" s="134">
        <f t="shared" si="51"/>
        <v>0</v>
      </c>
      <c r="R271" s="99"/>
      <c r="S271" s="134">
        <f t="shared" si="52"/>
        <v>0</v>
      </c>
      <c r="T271" s="99"/>
      <c r="U271" s="145">
        <f t="shared" si="53"/>
        <v>0</v>
      </c>
      <c r="V271" s="99"/>
      <c r="W271" s="99"/>
      <c r="X271" s="141"/>
      <c r="Y271" s="100"/>
      <c r="Z271" s="100"/>
      <c r="AA271" s="100"/>
      <c r="AB271" s="100"/>
      <c r="AC271" s="146"/>
    </row>
    <row r="272" spans="2:29" ht="16.5" customHeight="1">
      <c r="B272" s="450">
        <v>44372</v>
      </c>
      <c r="C272" s="99"/>
      <c r="D272" s="576" t="s">
        <v>1061</v>
      </c>
      <c r="E272" s="108" t="str">
        <f t="shared" si="46"/>
        <v>Công ty TNHH Nhiên Trí</v>
      </c>
      <c r="F272" s="108">
        <f t="shared" si="47"/>
        <v>-1</v>
      </c>
      <c r="G272" s="109">
        <f t="shared" si="54"/>
        <v>154</v>
      </c>
      <c r="H272" s="149"/>
      <c r="I272" s="160"/>
      <c r="J272" s="99"/>
      <c r="K272" s="133" t="str">
        <f t="array" ref="K272">IFERROR(INDEX($D$5:$D$417,MATCH(0,COUNTIF($K$4:$K271,$D$5:$D$417),0)),"")</f>
        <v/>
      </c>
      <c r="L272" s="108" t="str">
        <f t="shared" si="48"/>
        <v/>
      </c>
      <c r="M272" s="134">
        <f t="shared" si="49"/>
        <v>0</v>
      </c>
      <c r="N272" s="99"/>
      <c r="O272" s="134">
        <f t="shared" si="50"/>
        <v>0</v>
      </c>
      <c r="P272" s="99"/>
      <c r="Q272" s="134">
        <f t="shared" si="51"/>
        <v>0</v>
      </c>
      <c r="R272" s="99"/>
      <c r="S272" s="134">
        <f t="shared" si="52"/>
        <v>0</v>
      </c>
      <c r="T272" s="99"/>
      <c r="U272" s="145">
        <f t="shared" si="53"/>
        <v>0</v>
      </c>
      <c r="V272" s="99"/>
      <c r="W272" s="99"/>
      <c r="X272" s="141"/>
      <c r="Y272" s="100"/>
      <c r="Z272" s="100"/>
      <c r="AA272" s="100"/>
      <c r="AB272" s="100"/>
      <c r="AC272" s="146"/>
    </row>
    <row r="273" spans="2:29" ht="16.5" customHeight="1">
      <c r="B273" s="450">
        <v>44350</v>
      </c>
      <c r="C273" s="99"/>
      <c r="D273" s="576" t="s">
        <v>1095</v>
      </c>
      <c r="E273" s="108" t="str">
        <f t="shared" si="46"/>
        <v>Công ty TNHH Đầu tư Thương mại Huy Phong</v>
      </c>
      <c r="F273" s="108">
        <f t="shared" si="47"/>
        <v>-10</v>
      </c>
      <c r="G273" s="109">
        <f t="shared" si="54"/>
        <v>185</v>
      </c>
      <c r="H273" s="149"/>
      <c r="I273" s="160"/>
      <c r="J273" s="99"/>
      <c r="K273" s="133" t="str">
        <f t="array" ref="K273">IFERROR(INDEX($D$5:$D$417,MATCH(0,COUNTIF($K$4:$K272,$D$5:$D$417),0)),"")</f>
        <v/>
      </c>
      <c r="L273" s="108" t="str">
        <f t="shared" si="48"/>
        <v/>
      </c>
      <c r="M273" s="134">
        <f t="shared" si="49"/>
        <v>0</v>
      </c>
      <c r="N273" s="99"/>
      <c r="O273" s="134">
        <f t="shared" si="50"/>
        <v>0</v>
      </c>
      <c r="P273" s="99"/>
      <c r="Q273" s="134">
        <f t="shared" si="51"/>
        <v>0</v>
      </c>
      <c r="R273" s="99"/>
      <c r="S273" s="134">
        <f t="shared" si="52"/>
        <v>0</v>
      </c>
      <c r="T273" s="99"/>
      <c r="U273" s="145">
        <f t="shared" si="53"/>
        <v>0</v>
      </c>
      <c r="V273" s="99"/>
      <c r="W273" s="99"/>
      <c r="X273" s="141"/>
      <c r="Y273" s="100"/>
      <c r="Z273" s="100"/>
      <c r="AA273" s="100"/>
      <c r="AB273" s="100"/>
      <c r="AC273" s="146"/>
    </row>
    <row r="274" spans="2:29" ht="16.5" customHeight="1">
      <c r="B274" s="450">
        <v>44365</v>
      </c>
      <c r="C274" s="99"/>
      <c r="D274" s="576" t="s">
        <v>1095</v>
      </c>
      <c r="E274" s="108" t="str">
        <f t="shared" si="46"/>
        <v>Công ty TNHH Đầu tư Thương mại Huy Phong</v>
      </c>
      <c r="F274" s="108">
        <f t="shared" si="47"/>
        <v>-10</v>
      </c>
      <c r="G274" s="109">
        <f t="shared" si="54"/>
        <v>170</v>
      </c>
      <c r="H274" s="149"/>
      <c r="I274" s="160"/>
      <c r="J274" s="99"/>
      <c r="K274" s="133" t="str">
        <f t="array" ref="K274">IFERROR(INDEX($D$5:$D$417,MATCH(0,COUNTIF($K$4:$K273,$D$5:$D$417),0)),"")</f>
        <v/>
      </c>
      <c r="L274" s="108" t="str">
        <f t="shared" si="48"/>
        <v/>
      </c>
      <c r="M274" s="134">
        <f t="shared" si="49"/>
        <v>0</v>
      </c>
      <c r="N274" s="99"/>
      <c r="O274" s="134">
        <f t="shared" si="50"/>
        <v>0</v>
      </c>
      <c r="P274" s="99"/>
      <c r="Q274" s="134">
        <f t="shared" si="51"/>
        <v>0</v>
      </c>
      <c r="R274" s="99"/>
      <c r="S274" s="134">
        <f t="shared" si="52"/>
        <v>0</v>
      </c>
      <c r="T274" s="99"/>
      <c r="U274" s="145">
        <f t="shared" si="53"/>
        <v>0</v>
      </c>
      <c r="V274" s="99"/>
      <c r="W274" s="99"/>
      <c r="X274" s="141"/>
      <c r="Y274" s="100"/>
      <c r="Z274" s="100"/>
      <c r="AA274" s="100"/>
      <c r="AB274" s="100"/>
      <c r="AC274" s="146"/>
    </row>
    <row r="275" spans="2:29" ht="16.5" customHeight="1">
      <c r="B275" s="450">
        <v>44442</v>
      </c>
      <c r="C275" s="99"/>
      <c r="D275" s="576" t="s">
        <v>1096</v>
      </c>
      <c r="E275" s="108" t="str">
        <f t="shared" si="46"/>
        <v>Công Ty TNHH Sơn Samy</v>
      </c>
      <c r="F275" s="108">
        <f t="shared" si="47"/>
        <v>30</v>
      </c>
      <c r="G275" s="109">
        <f t="shared" si="54"/>
        <v>53</v>
      </c>
      <c r="H275" s="149">
        <v>1508</v>
      </c>
      <c r="I275" s="160">
        <v>20757000</v>
      </c>
      <c r="J275" s="99"/>
      <c r="K275" s="133" t="str">
        <f t="array" ref="K275">IFERROR(INDEX($D$5:$D$417,MATCH(0,COUNTIF($K$4:$K274,$D$5:$D$417),0)),"")</f>
        <v/>
      </c>
      <c r="L275" s="108" t="str">
        <f t="shared" si="48"/>
        <v/>
      </c>
      <c r="M275" s="134">
        <f t="shared" si="49"/>
        <v>0</v>
      </c>
      <c r="N275" s="99"/>
      <c r="O275" s="134">
        <f t="shared" si="50"/>
        <v>0</v>
      </c>
      <c r="P275" s="99"/>
      <c r="Q275" s="134">
        <f t="shared" si="51"/>
        <v>0</v>
      </c>
      <c r="R275" s="99"/>
      <c r="S275" s="134">
        <f t="shared" si="52"/>
        <v>0</v>
      </c>
      <c r="T275" s="99"/>
      <c r="U275" s="145">
        <f t="shared" si="53"/>
        <v>0</v>
      </c>
      <c r="V275" s="99"/>
      <c r="W275" s="99"/>
      <c r="X275" s="141"/>
      <c r="Y275" s="100"/>
      <c r="Z275" s="100"/>
      <c r="AA275" s="100"/>
      <c r="AB275" s="100"/>
      <c r="AC275" s="146"/>
    </row>
    <row r="276" spans="2:29" ht="16.5" customHeight="1">
      <c r="B276" s="450">
        <v>44482</v>
      </c>
      <c r="C276" s="99"/>
      <c r="D276" s="576" t="s">
        <v>1096</v>
      </c>
      <c r="E276" s="108" t="str">
        <f t="shared" si="46"/>
        <v>Công Ty TNHH Sơn Samy</v>
      </c>
      <c r="F276" s="108">
        <f t="shared" si="47"/>
        <v>30</v>
      </c>
      <c r="G276" s="109">
        <f t="shared" si="54"/>
        <v>13</v>
      </c>
      <c r="H276" s="149">
        <v>1557</v>
      </c>
      <c r="I276" s="160">
        <v>15471500</v>
      </c>
      <c r="J276" s="99"/>
      <c r="K276" s="133" t="str">
        <f t="array" ref="K276">IFERROR(INDEX($D$5:$D$417,MATCH(0,COUNTIF($K$4:$K275,$D$5:$D$417),0)),"")</f>
        <v/>
      </c>
      <c r="L276" s="108" t="str">
        <f t="shared" si="48"/>
        <v/>
      </c>
      <c r="M276" s="134">
        <f t="shared" si="49"/>
        <v>0</v>
      </c>
      <c r="N276" s="99"/>
      <c r="O276" s="134">
        <f t="shared" si="50"/>
        <v>0</v>
      </c>
      <c r="P276" s="99"/>
      <c r="Q276" s="134">
        <f t="shared" si="51"/>
        <v>0</v>
      </c>
      <c r="R276" s="99"/>
      <c r="S276" s="134">
        <f t="shared" si="52"/>
        <v>0</v>
      </c>
      <c r="T276" s="99"/>
      <c r="U276" s="145">
        <f t="shared" si="53"/>
        <v>0</v>
      </c>
      <c r="V276" s="99"/>
      <c r="W276" s="99"/>
      <c r="X276" s="141"/>
      <c r="Y276" s="100"/>
      <c r="Z276" s="100"/>
      <c r="AA276" s="100"/>
      <c r="AB276" s="100"/>
      <c r="AC276" s="146"/>
    </row>
    <row r="277" spans="2:29" ht="16.5" customHeight="1">
      <c r="B277" s="450">
        <v>44363</v>
      </c>
      <c r="C277" s="99"/>
      <c r="D277" s="576" t="s">
        <v>1063</v>
      </c>
      <c r="E277" s="108" t="str">
        <f t="shared" si="46"/>
        <v>Công ty TNHH Đầu Tư Phan Hưng</v>
      </c>
      <c r="F277" s="108">
        <f t="shared" si="47"/>
        <v>2</v>
      </c>
      <c r="G277" s="109">
        <f t="shared" si="54"/>
        <v>160</v>
      </c>
      <c r="H277" s="149"/>
      <c r="I277" s="160"/>
      <c r="J277" s="99"/>
      <c r="K277" s="133" t="str">
        <f t="array" ref="K277">IFERROR(INDEX($D$5:$D$417,MATCH(0,COUNTIF($K$4:$K276,$D$5:$D$417),0)),"")</f>
        <v/>
      </c>
      <c r="L277" s="108" t="str">
        <f t="shared" si="48"/>
        <v/>
      </c>
      <c r="M277" s="134">
        <f t="shared" si="49"/>
        <v>0</v>
      </c>
      <c r="N277" s="99"/>
      <c r="O277" s="134">
        <f t="shared" si="50"/>
        <v>0</v>
      </c>
      <c r="P277" s="99"/>
      <c r="Q277" s="134">
        <f t="shared" si="51"/>
        <v>0</v>
      </c>
      <c r="R277" s="99"/>
      <c r="S277" s="134">
        <f t="shared" si="52"/>
        <v>0</v>
      </c>
      <c r="T277" s="99"/>
      <c r="U277" s="145">
        <f t="shared" si="53"/>
        <v>0</v>
      </c>
      <c r="V277" s="99"/>
      <c r="W277" s="99"/>
      <c r="X277" s="141"/>
      <c r="Y277" s="100"/>
      <c r="Z277" s="100"/>
      <c r="AA277" s="100"/>
      <c r="AB277" s="100"/>
      <c r="AC277" s="146"/>
    </row>
    <row r="278" spans="2:29" ht="16.5" customHeight="1">
      <c r="B278" s="450">
        <v>44372</v>
      </c>
      <c r="C278" s="99"/>
      <c r="D278" s="576" t="s">
        <v>1037</v>
      </c>
      <c r="E278" s="108" t="str">
        <f t="shared" si="46"/>
        <v>Công ty TNHH Cơ Khí Mian Lan</v>
      </c>
      <c r="F278" s="108">
        <f t="shared" si="47"/>
        <v>15</v>
      </c>
      <c r="G278" s="109">
        <f t="shared" si="54"/>
        <v>138</v>
      </c>
      <c r="H278" s="149">
        <v>8310</v>
      </c>
      <c r="I278" s="160">
        <v>3583188</v>
      </c>
      <c r="J278" s="99"/>
      <c r="K278" s="133" t="str">
        <f t="array" ref="K278">IFERROR(INDEX($D$5:$D$417,MATCH(0,COUNTIF($K$4:$K277,$D$5:$D$417),0)),"")</f>
        <v/>
      </c>
      <c r="L278" s="108" t="str">
        <f t="shared" si="48"/>
        <v/>
      </c>
      <c r="M278" s="134">
        <f t="shared" si="49"/>
        <v>0</v>
      </c>
      <c r="N278" s="99"/>
      <c r="O278" s="134">
        <f t="shared" si="50"/>
        <v>0</v>
      </c>
      <c r="P278" s="99"/>
      <c r="Q278" s="134">
        <f t="shared" si="51"/>
        <v>0</v>
      </c>
      <c r="R278" s="99"/>
      <c r="S278" s="134">
        <f t="shared" si="52"/>
        <v>0</v>
      </c>
      <c r="T278" s="99"/>
      <c r="U278" s="145">
        <f t="shared" si="53"/>
        <v>0</v>
      </c>
      <c r="V278" s="99"/>
      <c r="W278" s="99"/>
      <c r="X278" s="141"/>
      <c r="Y278" s="100"/>
      <c r="Z278" s="100"/>
      <c r="AA278" s="100"/>
      <c r="AB278" s="100"/>
      <c r="AC278" s="146"/>
    </row>
    <row r="279" spans="2:29" ht="16.5" customHeight="1">
      <c r="B279" s="450">
        <v>44372</v>
      </c>
      <c r="C279" s="99"/>
      <c r="D279" s="576" t="s">
        <v>1045</v>
      </c>
      <c r="E279" s="108" t="str">
        <f t="shared" si="46"/>
        <v>Công ty TNHH Nhôm Vĩnh Hưng Việt Nam</v>
      </c>
      <c r="F279" s="108">
        <f t="shared" si="47"/>
        <v>45</v>
      </c>
      <c r="G279" s="109">
        <f t="shared" si="54"/>
        <v>108</v>
      </c>
      <c r="H279" s="149">
        <v>213</v>
      </c>
      <c r="I279" s="160">
        <f>363040000-99010909-82298016</f>
        <v>181731075</v>
      </c>
      <c r="J279" s="99"/>
      <c r="K279" s="133" t="str">
        <f t="array" ref="K279">IFERROR(INDEX($D$5:$D$417,MATCH(0,COUNTIF($K$4:$K278,$D$5:$D$417),0)),"")</f>
        <v/>
      </c>
      <c r="L279" s="108" t="str">
        <f t="shared" si="48"/>
        <v/>
      </c>
      <c r="M279" s="134">
        <f t="shared" si="49"/>
        <v>0</v>
      </c>
      <c r="N279" s="99"/>
      <c r="O279" s="134">
        <f t="shared" si="50"/>
        <v>0</v>
      </c>
      <c r="P279" s="99"/>
      <c r="Q279" s="134">
        <f t="shared" si="51"/>
        <v>0</v>
      </c>
      <c r="R279" s="99"/>
      <c r="S279" s="134">
        <f t="shared" si="52"/>
        <v>0</v>
      </c>
      <c r="T279" s="99"/>
      <c r="U279" s="145">
        <f t="shared" si="53"/>
        <v>0</v>
      </c>
      <c r="V279" s="99"/>
      <c r="W279" s="99"/>
      <c r="X279" s="141"/>
      <c r="Y279" s="100"/>
      <c r="Z279" s="100"/>
      <c r="AA279" s="100"/>
      <c r="AB279" s="100"/>
      <c r="AC279" s="146"/>
    </row>
    <row r="280" spans="2:29" ht="16.5" customHeight="1">
      <c r="B280" s="450">
        <v>44372</v>
      </c>
      <c r="C280" s="99"/>
      <c r="D280" s="576" t="s">
        <v>1045</v>
      </c>
      <c r="E280" s="108" t="str">
        <f t="shared" si="46"/>
        <v>Công ty TNHH Nhôm Vĩnh Hưng Việt Nam</v>
      </c>
      <c r="F280" s="108">
        <f t="shared" si="47"/>
        <v>45</v>
      </c>
      <c r="G280" s="109">
        <f t="shared" si="54"/>
        <v>108</v>
      </c>
      <c r="H280" s="149">
        <v>249</v>
      </c>
      <c r="I280" s="160">
        <v>240000</v>
      </c>
      <c r="J280" s="99"/>
      <c r="K280" s="133" t="str">
        <f t="array" ref="K280">IFERROR(INDEX($D$5:$D$417,MATCH(0,COUNTIF($K$4:$K279,$D$5:$D$417),0)),"")</f>
        <v/>
      </c>
      <c r="L280" s="108" t="str">
        <f t="shared" si="48"/>
        <v/>
      </c>
      <c r="M280" s="134">
        <f t="shared" si="49"/>
        <v>0</v>
      </c>
      <c r="N280" s="99"/>
      <c r="O280" s="134">
        <f t="shared" si="50"/>
        <v>0</v>
      </c>
      <c r="P280" s="99"/>
      <c r="Q280" s="134">
        <f t="shared" si="51"/>
        <v>0</v>
      </c>
      <c r="R280" s="99"/>
      <c r="S280" s="134">
        <f t="shared" si="52"/>
        <v>0</v>
      </c>
      <c r="T280" s="99"/>
      <c r="U280" s="145">
        <f t="shared" si="53"/>
        <v>0</v>
      </c>
      <c r="V280" s="99"/>
      <c r="W280" s="99"/>
      <c r="X280" s="141"/>
      <c r="Y280" s="100"/>
      <c r="Z280" s="100"/>
      <c r="AA280" s="100"/>
      <c r="AB280" s="100"/>
      <c r="AC280" s="146"/>
    </row>
    <row r="281" spans="2:29" ht="16.5" customHeight="1">
      <c r="B281" s="450">
        <v>44372</v>
      </c>
      <c r="C281" s="99"/>
      <c r="D281" s="576" t="s">
        <v>1045</v>
      </c>
      <c r="E281" s="108" t="str">
        <f t="shared" si="46"/>
        <v>Công ty TNHH Nhôm Vĩnh Hưng Việt Nam</v>
      </c>
      <c r="F281" s="108">
        <f t="shared" si="47"/>
        <v>45</v>
      </c>
      <c r="G281" s="109">
        <f t="shared" si="54"/>
        <v>108</v>
      </c>
      <c r="H281" s="149">
        <v>258</v>
      </c>
      <c r="I281" s="160">
        <f>1134552000-309423273</f>
        <v>825128727</v>
      </c>
      <c r="J281" s="99"/>
      <c r="K281" s="133" t="str">
        <f t="array" ref="K281">IFERROR(INDEX($D$5:$D$417,MATCH(0,COUNTIF($K$4:$K280,$D$5:$D$417),0)),"")</f>
        <v/>
      </c>
      <c r="L281" s="108" t="str">
        <f t="shared" si="48"/>
        <v/>
      </c>
      <c r="M281" s="134">
        <f t="shared" si="49"/>
        <v>0</v>
      </c>
      <c r="N281" s="99"/>
      <c r="O281" s="134">
        <f t="shared" si="50"/>
        <v>0</v>
      </c>
      <c r="P281" s="99"/>
      <c r="Q281" s="134">
        <f t="shared" si="51"/>
        <v>0</v>
      </c>
      <c r="R281" s="99"/>
      <c r="S281" s="134">
        <f t="shared" si="52"/>
        <v>0</v>
      </c>
      <c r="T281" s="99"/>
      <c r="U281" s="145">
        <f t="shared" si="53"/>
        <v>0</v>
      </c>
      <c r="V281" s="99"/>
      <c r="W281" s="99"/>
      <c r="X281" s="141"/>
      <c r="Y281" s="100"/>
      <c r="Z281" s="100"/>
      <c r="AA281" s="100"/>
      <c r="AB281" s="100"/>
      <c r="AC281" s="146"/>
    </row>
    <row r="282" spans="2:29" ht="16.5" customHeight="1">
      <c r="B282" s="450">
        <v>44372</v>
      </c>
      <c r="C282" s="99"/>
      <c r="D282" s="576" t="s">
        <v>1045</v>
      </c>
      <c r="E282" s="108" t="str">
        <f t="shared" si="46"/>
        <v>Công ty TNHH Nhôm Vĩnh Hưng Việt Nam</v>
      </c>
      <c r="F282" s="108">
        <f t="shared" si="47"/>
        <v>45</v>
      </c>
      <c r="G282" s="109">
        <f t="shared" si="54"/>
        <v>108</v>
      </c>
      <c r="H282" s="149">
        <v>260</v>
      </c>
      <c r="I282" s="160">
        <f>346843200-98991545</f>
        <v>247851655</v>
      </c>
      <c r="J282" s="99"/>
      <c r="K282" s="133" t="str">
        <f t="array" ref="K282">IFERROR(INDEX($D$5:$D$417,MATCH(0,COUNTIF($K$4:$K281,$D$5:$D$417),0)),"")</f>
        <v/>
      </c>
      <c r="L282" s="108" t="str">
        <f t="shared" si="48"/>
        <v/>
      </c>
      <c r="M282" s="134">
        <f t="shared" si="49"/>
        <v>0</v>
      </c>
      <c r="N282" s="99"/>
      <c r="O282" s="134">
        <f t="shared" si="50"/>
        <v>0</v>
      </c>
      <c r="P282" s="99"/>
      <c r="Q282" s="134">
        <f t="shared" si="51"/>
        <v>0</v>
      </c>
      <c r="R282" s="99"/>
      <c r="S282" s="134">
        <f t="shared" si="52"/>
        <v>0</v>
      </c>
      <c r="T282" s="99"/>
      <c r="U282" s="145">
        <f t="shared" si="53"/>
        <v>0</v>
      </c>
      <c r="V282" s="99"/>
      <c r="W282" s="99"/>
      <c r="X282" s="141"/>
      <c r="Y282" s="100"/>
      <c r="Z282" s="100"/>
      <c r="AA282" s="100"/>
      <c r="AB282" s="100"/>
      <c r="AC282" s="146"/>
    </row>
    <row r="283" spans="2:29" ht="16.5" customHeight="1">
      <c r="B283" s="450">
        <v>44372</v>
      </c>
      <c r="C283" s="99"/>
      <c r="D283" s="576" t="s">
        <v>1045</v>
      </c>
      <c r="E283" s="108" t="str">
        <f t="shared" si="46"/>
        <v>Công ty TNHH Nhôm Vĩnh Hưng Việt Nam</v>
      </c>
      <c r="F283" s="108">
        <f t="shared" si="47"/>
        <v>45</v>
      </c>
      <c r="G283" s="109">
        <f t="shared" si="54"/>
        <v>108</v>
      </c>
      <c r="H283" s="149">
        <v>241</v>
      </c>
      <c r="I283" s="160">
        <f>423954400-115623927</f>
        <v>308330473</v>
      </c>
      <c r="J283" s="99"/>
      <c r="K283" s="133" t="str">
        <f t="array" ref="K283">IFERROR(INDEX($D$5:$D$417,MATCH(0,COUNTIF($K$4:$K282,$D$5:$D$417),0)),"")</f>
        <v/>
      </c>
      <c r="L283" s="108" t="str">
        <f t="shared" si="48"/>
        <v/>
      </c>
      <c r="M283" s="134">
        <f t="shared" si="49"/>
        <v>0</v>
      </c>
      <c r="N283" s="99"/>
      <c r="O283" s="134">
        <f t="shared" si="50"/>
        <v>0</v>
      </c>
      <c r="P283" s="99"/>
      <c r="Q283" s="134">
        <f t="shared" si="51"/>
        <v>0</v>
      </c>
      <c r="R283" s="99"/>
      <c r="S283" s="134">
        <f t="shared" si="52"/>
        <v>0</v>
      </c>
      <c r="T283" s="99"/>
      <c r="U283" s="145">
        <f t="shared" si="53"/>
        <v>0</v>
      </c>
      <c r="V283" s="99"/>
      <c r="W283" s="99"/>
      <c r="X283" s="141"/>
      <c r="Y283" s="100"/>
      <c r="Z283" s="100"/>
      <c r="AA283" s="100"/>
      <c r="AB283" s="100"/>
      <c r="AC283" s="146"/>
    </row>
    <row r="284" spans="2:29" ht="16.5" customHeight="1">
      <c r="B284" s="450">
        <v>44372</v>
      </c>
      <c r="C284" s="99"/>
      <c r="D284" s="576" t="s">
        <v>1045</v>
      </c>
      <c r="E284" s="108" t="str">
        <f t="shared" si="46"/>
        <v>Công ty TNHH Nhôm Vĩnh Hưng Việt Nam</v>
      </c>
      <c r="F284" s="108">
        <f t="shared" si="47"/>
        <v>45</v>
      </c>
      <c r="G284" s="109">
        <f t="shared" si="54"/>
        <v>108</v>
      </c>
      <c r="H284" s="149">
        <v>259</v>
      </c>
      <c r="I284" s="160">
        <f>16196800-4417309</f>
        <v>11779491</v>
      </c>
      <c r="J284" s="99"/>
      <c r="K284" s="133" t="str">
        <f t="array" ref="K284">IFERROR(INDEX($D$5:$D$417,MATCH(0,COUNTIF($K$4:$K283,$D$5:$D$417),0)),"")</f>
        <v/>
      </c>
      <c r="L284" s="108" t="str">
        <f t="shared" si="48"/>
        <v/>
      </c>
      <c r="M284" s="134">
        <f t="shared" si="49"/>
        <v>0</v>
      </c>
      <c r="N284" s="99"/>
      <c r="O284" s="134">
        <f t="shared" si="50"/>
        <v>0</v>
      </c>
      <c r="P284" s="99"/>
      <c r="Q284" s="134">
        <f t="shared" si="51"/>
        <v>0</v>
      </c>
      <c r="R284" s="99"/>
      <c r="S284" s="134">
        <f t="shared" si="52"/>
        <v>0</v>
      </c>
      <c r="T284" s="99"/>
      <c r="U284" s="145">
        <f t="shared" si="53"/>
        <v>0</v>
      </c>
      <c r="V284" s="99"/>
      <c r="W284" s="99"/>
      <c r="X284" s="141"/>
      <c r="Y284" s="100"/>
      <c r="Z284" s="100"/>
      <c r="AA284" s="100"/>
      <c r="AB284" s="100"/>
      <c r="AC284" s="146"/>
    </row>
    <row r="285" spans="2:29" ht="16.5" customHeight="1">
      <c r="B285" s="450">
        <v>44402</v>
      </c>
      <c r="C285" s="99"/>
      <c r="D285" s="576" t="s">
        <v>1231</v>
      </c>
      <c r="E285" s="108" t="str">
        <f t="shared" si="46"/>
        <v xml:space="preserve">Công ty CP Top American Việt Nam  </v>
      </c>
      <c r="F285" s="108">
        <f t="shared" si="47"/>
        <v>1</v>
      </c>
      <c r="G285" s="109">
        <f t="shared" si="54"/>
        <v>122</v>
      </c>
      <c r="H285" s="149">
        <v>2996</v>
      </c>
      <c r="I285" s="160">
        <v>35791800</v>
      </c>
      <c r="J285" s="99"/>
      <c r="K285" s="133" t="str">
        <f t="array" ref="K285">IFERROR(INDEX($D$5:$D$417,MATCH(0,COUNTIF($K$4:$K284,$D$5:$D$417),0)),"")</f>
        <v/>
      </c>
      <c r="L285" s="108" t="str">
        <f t="shared" si="48"/>
        <v/>
      </c>
      <c r="M285" s="134">
        <f t="shared" si="49"/>
        <v>0</v>
      </c>
      <c r="N285" s="99"/>
      <c r="O285" s="134">
        <f t="shared" si="50"/>
        <v>0</v>
      </c>
      <c r="P285" s="99"/>
      <c r="Q285" s="134">
        <f t="shared" si="51"/>
        <v>0</v>
      </c>
      <c r="R285" s="99"/>
      <c r="S285" s="134">
        <f t="shared" si="52"/>
        <v>0</v>
      </c>
      <c r="T285" s="99"/>
      <c r="U285" s="145">
        <f t="shared" si="53"/>
        <v>0</v>
      </c>
      <c r="V285" s="99"/>
      <c r="W285" s="99"/>
      <c r="X285" s="141"/>
      <c r="Y285" s="100"/>
      <c r="Z285" s="100"/>
      <c r="AA285" s="100"/>
      <c r="AB285" s="100"/>
      <c r="AC285" s="146"/>
    </row>
    <row r="286" spans="2:29" ht="16.5" customHeight="1">
      <c r="B286" s="450">
        <v>44361</v>
      </c>
      <c r="C286" s="99"/>
      <c r="D286" s="576" t="s">
        <v>1084</v>
      </c>
      <c r="E286" s="108" t="str">
        <f t="shared" si="46"/>
        <v>Công ty CP Vật Liệu &amp; Keo Kim Cao Cương</v>
      </c>
      <c r="F286" s="108">
        <f t="shared" si="47"/>
        <v>29</v>
      </c>
      <c r="G286" s="109">
        <f t="shared" ref="G286:G308" si="55">IFERROR($L$2-B286-F286,"")</f>
        <v>135</v>
      </c>
      <c r="H286" s="149">
        <v>1804</v>
      </c>
      <c r="I286" s="160">
        <v>27699617</v>
      </c>
      <c r="J286" s="99"/>
      <c r="K286" s="133" t="str">
        <f t="array" ref="K286">IFERROR(INDEX($D$5:$D$417,MATCH(0,COUNTIF($K$4:$K285,$D$5:$D$417),0)),"")</f>
        <v/>
      </c>
      <c r="L286" s="108" t="str">
        <f t="shared" si="48"/>
        <v/>
      </c>
      <c r="M286" s="134">
        <f t="shared" si="49"/>
        <v>0</v>
      </c>
      <c r="N286" s="99"/>
      <c r="O286" s="134">
        <f t="shared" si="50"/>
        <v>0</v>
      </c>
      <c r="P286" s="99"/>
      <c r="Q286" s="134">
        <f t="shared" si="51"/>
        <v>0</v>
      </c>
      <c r="R286" s="99"/>
      <c r="S286" s="134">
        <f t="shared" si="52"/>
        <v>0</v>
      </c>
      <c r="T286" s="99"/>
      <c r="U286" s="145">
        <f t="shared" si="53"/>
        <v>0</v>
      </c>
      <c r="V286" s="99"/>
      <c r="W286" s="99"/>
      <c r="X286" s="141"/>
      <c r="Y286" s="100"/>
      <c r="Z286" s="100"/>
      <c r="AA286" s="100"/>
      <c r="AB286" s="100"/>
      <c r="AC286" s="146"/>
    </row>
    <row r="287" spans="2:29" ht="16.5" customHeight="1">
      <c r="B287" s="450">
        <v>44365</v>
      </c>
      <c r="C287" s="99"/>
      <c r="D287" s="576" t="s">
        <v>1084</v>
      </c>
      <c r="E287" s="108" t="str">
        <f t="shared" si="46"/>
        <v>Công ty CP Vật Liệu &amp; Keo Kim Cao Cương</v>
      </c>
      <c r="F287" s="108">
        <f t="shared" si="47"/>
        <v>29</v>
      </c>
      <c r="G287" s="109">
        <f t="shared" si="55"/>
        <v>131</v>
      </c>
      <c r="H287" s="149">
        <v>1810</v>
      </c>
      <c r="I287" s="160">
        <v>2574000</v>
      </c>
      <c r="J287" s="99"/>
      <c r="K287" s="133" t="str">
        <f t="array" ref="K287">IFERROR(INDEX($D$5:$D$417,MATCH(0,COUNTIF($K$4:$K286,$D$5:$D$417),0)),"")</f>
        <v/>
      </c>
      <c r="L287" s="108" t="str">
        <f t="shared" si="48"/>
        <v/>
      </c>
      <c r="M287" s="134">
        <f t="shared" si="49"/>
        <v>0</v>
      </c>
      <c r="N287" s="99"/>
      <c r="O287" s="134">
        <f t="shared" si="50"/>
        <v>0</v>
      </c>
      <c r="P287" s="99"/>
      <c r="Q287" s="134">
        <f t="shared" si="51"/>
        <v>0</v>
      </c>
      <c r="R287" s="99"/>
      <c r="S287" s="134">
        <f t="shared" si="52"/>
        <v>0</v>
      </c>
      <c r="T287" s="99"/>
      <c r="U287" s="145">
        <f t="shared" si="53"/>
        <v>0</v>
      </c>
      <c r="V287" s="99"/>
      <c r="W287" s="99"/>
      <c r="X287" s="141"/>
      <c r="Y287" s="100"/>
      <c r="Z287" s="100"/>
      <c r="AA287" s="100"/>
      <c r="AB287" s="100"/>
      <c r="AC287" s="146"/>
    </row>
    <row r="288" spans="2:29" ht="16.5" customHeight="1">
      <c r="B288" s="450">
        <v>44372</v>
      </c>
      <c r="C288" s="99"/>
      <c r="D288" s="576" t="s">
        <v>1084</v>
      </c>
      <c r="E288" s="108" t="str">
        <f t="shared" si="46"/>
        <v>Công ty CP Vật Liệu &amp; Keo Kim Cao Cương</v>
      </c>
      <c r="F288" s="108">
        <f t="shared" si="47"/>
        <v>29</v>
      </c>
      <c r="G288" s="109">
        <f t="shared" si="55"/>
        <v>124</v>
      </c>
      <c r="H288" s="149">
        <v>1838</v>
      </c>
      <c r="I288" s="160">
        <v>160414867</v>
      </c>
      <c r="J288" s="99"/>
      <c r="K288" s="133" t="str">
        <f t="array" ref="K288">IFERROR(INDEX($D$5:$D$417,MATCH(0,COUNTIF($K$4:$K287,$D$5:$D$417),0)),"")</f>
        <v/>
      </c>
      <c r="L288" s="108" t="str">
        <f t="shared" si="48"/>
        <v/>
      </c>
      <c r="M288" s="134">
        <f t="shared" si="49"/>
        <v>0</v>
      </c>
      <c r="N288" s="99"/>
      <c r="O288" s="134">
        <f t="shared" si="50"/>
        <v>0</v>
      </c>
      <c r="P288" s="99"/>
      <c r="Q288" s="134">
        <f t="shared" si="51"/>
        <v>0</v>
      </c>
      <c r="R288" s="99"/>
      <c r="S288" s="134">
        <f t="shared" si="52"/>
        <v>0</v>
      </c>
      <c r="T288" s="99"/>
      <c r="U288" s="145">
        <f t="shared" si="53"/>
        <v>0</v>
      </c>
      <c r="V288" s="99"/>
      <c r="W288" s="99"/>
      <c r="X288" s="141"/>
      <c r="Y288" s="100"/>
      <c r="Z288" s="100"/>
      <c r="AA288" s="100"/>
      <c r="AB288" s="100"/>
      <c r="AC288" s="146"/>
    </row>
    <row r="289" spans="2:29" ht="16.5" customHeight="1">
      <c r="B289" s="450">
        <v>44372</v>
      </c>
      <c r="C289" s="99"/>
      <c r="D289" s="576" t="s">
        <v>1084</v>
      </c>
      <c r="E289" s="108" t="str">
        <f t="shared" si="46"/>
        <v>Công ty CP Vật Liệu &amp; Keo Kim Cao Cương</v>
      </c>
      <c r="F289" s="108">
        <f t="shared" si="47"/>
        <v>29</v>
      </c>
      <c r="G289" s="109">
        <f t="shared" si="55"/>
        <v>124</v>
      </c>
      <c r="H289" s="149">
        <v>1823</v>
      </c>
      <c r="I289" s="160">
        <v>10672200</v>
      </c>
      <c r="J289" s="99"/>
      <c r="K289" s="133" t="str">
        <f t="array" ref="K289">IFERROR(INDEX($D$5:$D$417,MATCH(0,COUNTIF($K$4:$K288,$D$5:$D$417),0)),"")</f>
        <v/>
      </c>
      <c r="L289" s="108" t="str">
        <f t="shared" si="48"/>
        <v/>
      </c>
      <c r="M289" s="134">
        <f t="shared" si="49"/>
        <v>0</v>
      </c>
      <c r="N289" s="99"/>
      <c r="O289" s="134">
        <f t="shared" si="50"/>
        <v>0</v>
      </c>
      <c r="P289" s="99"/>
      <c r="Q289" s="134">
        <f t="shared" si="51"/>
        <v>0</v>
      </c>
      <c r="R289" s="99"/>
      <c r="S289" s="134">
        <f t="shared" si="52"/>
        <v>0</v>
      </c>
      <c r="T289" s="99"/>
      <c r="U289" s="145">
        <f t="shared" si="53"/>
        <v>0</v>
      </c>
      <c r="V289" s="99"/>
      <c r="W289" s="99"/>
      <c r="X289" s="141"/>
      <c r="Y289" s="100"/>
      <c r="Z289" s="100"/>
      <c r="AA289" s="100"/>
      <c r="AB289" s="100"/>
      <c r="AC289" s="146"/>
    </row>
    <row r="290" spans="2:29" ht="16.5" customHeight="1">
      <c r="B290" s="450">
        <v>44454</v>
      </c>
      <c r="C290" s="99"/>
      <c r="D290" s="576" t="s">
        <v>1046</v>
      </c>
      <c r="E290" s="108" t="str">
        <f t="shared" si="46"/>
        <v xml:space="preserve">Công ty TNHH SX TM Băng Keo Lê Nguyên </v>
      </c>
      <c r="F290" s="108">
        <f t="shared" si="47"/>
        <v>-15</v>
      </c>
      <c r="G290" s="109">
        <f t="shared" si="55"/>
        <v>86</v>
      </c>
      <c r="H290" s="149">
        <v>215</v>
      </c>
      <c r="I290" s="160">
        <v>9504000</v>
      </c>
      <c r="J290" s="99"/>
      <c r="K290" s="133" t="str">
        <f t="array" ref="K290">IFERROR(INDEX($D$5:$D$417,MATCH(0,COUNTIF($K$4:$K289,$D$5:$D$417),0)),"")</f>
        <v/>
      </c>
      <c r="L290" s="108" t="str">
        <f t="shared" si="48"/>
        <v/>
      </c>
      <c r="M290" s="134">
        <f t="shared" si="49"/>
        <v>0</v>
      </c>
      <c r="N290" s="99"/>
      <c r="O290" s="134">
        <f t="shared" si="50"/>
        <v>0</v>
      </c>
      <c r="P290" s="99"/>
      <c r="Q290" s="134">
        <f t="shared" si="51"/>
        <v>0</v>
      </c>
      <c r="R290" s="99"/>
      <c r="S290" s="134">
        <f t="shared" si="52"/>
        <v>0</v>
      </c>
      <c r="T290" s="99"/>
      <c r="U290" s="145">
        <f t="shared" si="53"/>
        <v>0</v>
      </c>
      <c r="V290" s="99"/>
      <c r="W290" s="99"/>
      <c r="X290" s="141"/>
      <c r="Y290" s="100"/>
      <c r="Z290" s="100"/>
      <c r="AA290" s="100"/>
      <c r="AB290" s="100"/>
      <c r="AC290" s="146"/>
    </row>
    <row r="291" spans="2:29" ht="16.5" customHeight="1">
      <c r="B291" s="450">
        <v>44372</v>
      </c>
      <c r="C291" s="99"/>
      <c r="D291" s="576" t="s">
        <v>1046</v>
      </c>
      <c r="E291" s="108" t="str">
        <f t="shared" si="46"/>
        <v xml:space="preserve">Công ty TNHH SX TM Băng Keo Lê Nguyên </v>
      </c>
      <c r="F291" s="108">
        <f t="shared" si="47"/>
        <v>-15</v>
      </c>
      <c r="G291" s="109">
        <f t="shared" si="55"/>
        <v>168</v>
      </c>
      <c r="H291" s="149"/>
      <c r="I291" s="160"/>
      <c r="J291" s="99"/>
      <c r="K291" s="133" t="str">
        <f t="array" ref="K291">IFERROR(INDEX($D$5:$D$417,MATCH(0,COUNTIF($K$4:$K290,$D$5:$D$417),0)),"")</f>
        <v/>
      </c>
      <c r="L291" s="108" t="str">
        <f t="shared" si="48"/>
        <v/>
      </c>
      <c r="M291" s="134">
        <f t="shared" si="49"/>
        <v>0</v>
      </c>
      <c r="N291" s="99"/>
      <c r="O291" s="134">
        <f t="shared" si="50"/>
        <v>0</v>
      </c>
      <c r="P291" s="99"/>
      <c r="Q291" s="134">
        <f t="shared" si="51"/>
        <v>0</v>
      </c>
      <c r="R291" s="99"/>
      <c r="S291" s="134">
        <f t="shared" si="52"/>
        <v>0</v>
      </c>
      <c r="T291" s="99"/>
      <c r="U291" s="145">
        <f t="shared" si="53"/>
        <v>0</v>
      </c>
      <c r="V291" s="99"/>
      <c r="W291" s="99"/>
      <c r="X291" s="141"/>
      <c r="Y291" s="100"/>
      <c r="Z291" s="100"/>
      <c r="AA291" s="100"/>
      <c r="AB291" s="100"/>
      <c r="AC291" s="146"/>
    </row>
    <row r="292" spans="2:29" ht="16.5" customHeight="1">
      <c r="B292" s="450">
        <v>44482</v>
      </c>
      <c r="C292" s="99"/>
      <c r="D292" s="576" t="s">
        <v>1085</v>
      </c>
      <c r="E292" s="108" t="str">
        <f t="shared" si="46"/>
        <v>Công ty TNHH Xây Dựng Sản Xuất Thương Mại AB</v>
      </c>
      <c r="F292" s="108">
        <f t="shared" si="47"/>
        <v>30</v>
      </c>
      <c r="G292" s="109">
        <f t="shared" si="55"/>
        <v>13</v>
      </c>
      <c r="H292" s="149">
        <v>653</v>
      </c>
      <c r="I292" s="160">
        <v>19393990</v>
      </c>
      <c r="J292" s="99"/>
      <c r="K292" s="133" t="str">
        <f t="array" ref="K292">IFERROR(INDEX($D$5:$D$417,MATCH(0,COUNTIF($K$4:$K291,$D$5:$D$417),0)),"")</f>
        <v/>
      </c>
      <c r="L292" s="108" t="str">
        <f t="shared" si="48"/>
        <v/>
      </c>
      <c r="M292" s="134">
        <f t="shared" si="49"/>
        <v>0</v>
      </c>
      <c r="N292" s="99"/>
      <c r="O292" s="134">
        <f t="shared" si="50"/>
        <v>0</v>
      </c>
      <c r="P292" s="99"/>
      <c r="Q292" s="134">
        <f t="shared" si="51"/>
        <v>0</v>
      </c>
      <c r="R292" s="99"/>
      <c r="S292" s="134">
        <f t="shared" si="52"/>
        <v>0</v>
      </c>
      <c r="T292" s="99"/>
      <c r="U292" s="145">
        <f t="shared" si="53"/>
        <v>0</v>
      </c>
      <c r="V292" s="99"/>
      <c r="W292" s="99"/>
      <c r="X292" s="141"/>
      <c r="Y292" s="100"/>
      <c r="Z292" s="100"/>
      <c r="AA292" s="100"/>
      <c r="AB292" s="100"/>
      <c r="AC292" s="146"/>
    </row>
    <row r="293" spans="2:29" ht="16.5" customHeight="1">
      <c r="B293" s="450">
        <v>44372</v>
      </c>
      <c r="C293" s="99"/>
      <c r="D293" s="576" t="s">
        <v>1085</v>
      </c>
      <c r="E293" s="108" t="str">
        <f t="shared" si="46"/>
        <v>Công ty TNHH Xây Dựng Sản Xuất Thương Mại AB</v>
      </c>
      <c r="F293" s="108">
        <f t="shared" si="47"/>
        <v>30</v>
      </c>
      <c r="G293" s="109">
        <f t="shared" si="55"/>
        <v>123</v>
      </c>
      <c r="H293" s="149"/>
      <c r="I293" s="160"/>
      <c r="J293" s="99"/>
      <c r="K293" s="133" t="str">
        <f t="array" ref="K293">IFERROR(INDEX($D$5:$D$417,MATCH(0,COUNTIF($K$4:$K292,$D$5:$D$417),0)),"")</f>
        <v/>
      </c>
      <c r="L293" s="108" t="str">
        <f t="shared" si="48"/>
        <v/>
      </c>
      <c r="M293" s="134">
        <f t="shared" si="49"/>
        <v>0</v>
      </c>
      <c r="N293" s="99"/>
      <c r="O293" s="134">
        <f t="shared" si="50"/>
        <v>0</v>
      </c>
      <c r="P293" s="99"/>
      <c r="Q293" s="134">
        <f t="shared" si="51"/>
        <v>0</v>
      </c>
      <c r="R293" s="99"/>
      <c r="S293" s="134">
        <f t="shared" si="52"/>
        <v>0</v>
      </c>
      <c r="T293" s="99"/>
      <c r="U293" s="145">
        <f t="shared" si="53"/>
        <v>0</v>
      </c>
      <c r="V293" s="99"/>
      <c r="W293" s="99"/>
      <c r="X293" s="141"/>
      <c r="Y293" s="100"/>
      <c r="Z293" s="100"/>
      <c r="AA293" s="100"/>
      <c r="AB293" s="100"/>
      <c r="AC293" s="146"/>
    </row>
    <row r="294" spans="2:29" ht="16.5" customHeight="1">
      <c r="B294" s="450">
        <v>44372</v>
      </c>
      <c r="C294" s="99"/>
      <c r="D294" s="576" t="s">
        <v>1085</v>
      </c>
      <c r="E294" s="108" t="str">
        <f t="shared" si="46"/>
        <v>Công ty TNHH Xây Dựng Sản Xuất Thương Mại AB</v>
      </c>
      <c r="F294" s="108">
        <f t="shared" si="47"/>
        <v>30</v>
      </c>
      <c r="G294" s="109">
        <f t="shared" si="55"/>
        <v>123</v>
      </c>
      <c r="H294" s="149"/>
      <c r="I294" s="160"/>
      <c r="J294" s="99"/>
      <c r="K294" s="133" t="str">
        <f t="array" ref="K294">IFERROR(INDEX($D$5:$D$417,MATCH(0,COUNTIF($K$4:$K293,$D$5:$D$417),0)),"")</f>
        <v/>
      </c>
      <c r="L294" s="108" t="str">
        <f t="shared" si="48"/>
        <v/>
      </c>
      <c r="M294" s="134">
        <f t="shared" si="49"/>
        <v>0</v>
      </c>
      <c r="N294" s="99"/>
      <c r="O294" s="134">
        <f t="shared" si="50"/>
        <v>0</v>
      </c>
      <c r="P294" s="99"/>
      <c r="Q294" s="134">
        <f t="shared" si="51"/>
        <v>0</v>
      </c>
      <c r="R294" s="99"/>
      <c r="S294" s="134">
        <f t="shared" si="52"/>
        <v>0</v>
      </c>
      <c r="T294" s="99"/>
      <c r="U294" s="145">
        <f t="shared" si="53"/>
        <v>0</v>
      </c>
      <c r="V294" s="99"/>
      <c r="W294" s="99"/>
      <c r="X294" s="141"/>
      <c r="Y294" s="100"/>
      <c r="Z294" s="100"/>
      <c r="AA294" s="100"/>
      <c r="AB294" s="100"/>
      <c r="AC294" s="146"/>
    </row>
    <row r="295" spans="2:29" ht="16.5" customHeight="1">
      <c r="B295" s="450">
        <v>44352</v>
      </c>
      <c r="C295" s="99"/>
      <c r="D295" s="576" t="s">
        <v>1087</v>
      </c>
      <c r="E295" s="108" t="str">
        <f t="shared" si="46"/>
        <v>Công ty TNHH Draho Việt Nam</v>
      </c>
      <c r="F295" s="108">
        <f t="shared" si="47"/>
        <v>22</v>
      </c>
      <c r="G295" s="109">
        <f t="shared" si="55"/>
        <v>151</v>
      </c>
      <c r="H295" s="149">
        <v>5715</v>
      </c>
      <c r="I295" s="160">
        <f>7861381-2144013</f>
        <v>5717368</v>
      </c>
      <c r="J295" s="99"/>
      <c r="K295" s="133" t="str">
        <f t="array" ref="K295">IFERROR(INDEX($D$5:$D$417,MATCH(0,COUNTIF($K$4:$K294,$D$5:$D$417),0)),"")</f>
        <v/>
      </c>
      <c r="L295" s="108" t="str">
        <f t="shared" si="48"/>
        <v/>
      </c>
      <c r="M295" s="134">
        <f t="shared" si="49"/>
        <v>0</v>
      </c>
      <c r="N295" s="99"/>
      <c r="O295" s="134">
        <f t="shared" si="50"/>
        <v>0</v>
      </c>
      <c r="P295" s="99"/>
      <c r="Q295" s="134">
        <f t="shared" si="51"/>
        <v>0</v>
      </c>
      <c r="R295" s="99"/>
      <c r="S295" s="134">
        <f t="shared" si="52"/>
        <v>0</v>
      </c>
      <c r="T295" s="99"/>
      <c r="U295" s="145">
        <f t="shared" si="53"/>
        <v>0</v>
      </c>
      <c r="V295" s="99"/>
      <c r="W295" s="99"/>
      <c r="X295" s="141"/>
      <c r="Y295" s="100"/>
      <c r="Z295" s="100"/>
      <c r="AA295" s="100"/>
      <c r="AB295" s="100"/>
      <c r="AC295" s="146"/>
    </row>
    <row r="296" spans="2:29" ht="16.5" customHeight="1">
      <c r="B296" s="450">
        <v>44372</v>
      </c>
      <c r="C296" s="99"/>
      <c r="D296" s="576" t="s">
        <v>1087</v>
      </c>
      <c r="E296" s="108" t="str">
        <f t="shared" si="46"/>
        <v>Công ty TNHH Draho Việt Nam</v>
      </c>
      <c r="F296" s="108">
        <f t="shared" si="47"/>
        <v>22</v>
      </c>
      <c r="G296" s="109">
        <f t="shared" si="55"/>
        <v>131</v>
      </c>
      <c r="H296" s="149">
        <v>5814</v>
      </c>
      <c r="I296" s="160">
        <v>4352876</v>
      </c>
      <c r="J296" s="99"/>
      <c r="K296" s="133" t="str">
        <f t="array" ref="K296">IFERROR(INDEX($D$5:$D$417,MATCH(0,COUNTIF($K$4:$K295,$D$5:$D$417),0)),"")</f>
        <v/>
      </c>
      <c r="L296" s="108" t="str">
        <f t="shared" si="48"/>
        <v/>
      </c>
      <c r="M296" s="134">
        <f t="shared" si="49"/>
        <v>0</v>
      </c>
      <c r="N296" s="99"/>
      <c r="O296" s="134">
        <f t="shared" si="50"/>
        <v>0</v>
      </c>
      <c r="P296" s="99"/>
      <c r="Q296" s="134">
        <f t="shared" si="51"/>
        <v>0</v>
      </c>
      <c r="R296" s="99"/>
      <c r="S296" s="134">
        <f t="shared" si="52"/>
        <v>0</v>
      </c>
      <c r="T296" s="99"/>
      <c r="U296" s="145">
        <f t="shared" si="53"/>
        <v>0</v>
      </c>
      <c r="V296" s="99"/>
      <c r="W296" s="99"/>
      <c r="X296" s="141"/>
      <c r="Y296" s="100"/>
      <c r="Z296" s="100"/>
      <c r="AA296" s="100"/>
      <c r="AB296" s="100"/>
      <c r="AC296" s="146"/>
    </row>
    <row r="297" spans="2:29" ht="16.5" customHeight="1">
      <c r="B297" s="450">
        <v>44372</v>
      </c>
      <c r="C297" s="99"/>
      <c r="D297" s="576" t="s">
        <v>1087</v>
      </c>
      <c r="E297" s="108" t="str">
        <f t="shared" si="46"/>
        <v>Công ty TNHH Draho Việt Nam</v>
      </c>
      <c r="F297" s="108">
        <f t="shared" si="47"/>
        <v>22</v>
      </c>
      <c r="G297" s="109">
        <f t="shared" si="55"/>
        <v>131</v>
      </c>
      <c r="H297" s="149">
        <v>5815</v>
      </c>
      <c r="I297" s="160">
        <f>422711468-115284946</f>
        <v>307426522</v>
      </c>
      <c r="J297" s="99"/>
      <c r="K297" s="133" t="str">
        <f t="array" ref="K297">IFERROR(INDEX($D$5:$D$417,MATCH(0,COUNTIF($K$4:$K296,$D$5:$D$417),0)),"")</f>
        <v/>
      </c>
      <c r="L297" s="108" t="str">
        <f t="shared" si="48"/>
        <v/>
      </c>
      <c r="M297" s="134">
        <f t="shared" si="49"/>
        <v>0</v>
      </c>
      <c r="N297" s="99"/>
      <c r="O297" s="134">
        <f t="shared" si="50"/>
        <v>0</v>
      </c>
      <c r="P297" s="99"/>
      <c r="Q297" s="134">
        <f t="shared" si="51"/>
        <v>0</v>
      </c>
      <c r="R297" s="99"/>
      <c r="S297" s="134">
        <f t="shared" si="52"/>
        <v>0</v>
      </c>
      <c r="T297" s="99"/>
      <c r="U297" s="145">
        <f t="shared" si="53"/>
        <v>0</v>
      </c>
      <c r="V297" s="99"/>
      <c r="W297" s="99"/>
      <c r="X297" s="141"/>
      <c r="Y297" s="100"/>
      <c r="Z297" s="100"/>
      <c r="AA297" s="100"/>
      <c r="AB297" s="100"/>
      <c r="AC297" s="146"/>
    </row>
    <row r="298" spans="2:29" ht="16.5" customHeight="1">
      <c r="B298" s="450">
        <v>44368</v>
      </c>
      <c r="C298" s="99"/>
      <c r="D298" s="576" t="s">
        <v>1112</v>
      </c>
      <c r="E298" s="108" t="str">
        <f t="shared" si="46"/>
        <v>Công ty TNHH Thiết Bị Tự Động Bảo Phúc</v>
      </c>
      <c r="F298" s="108">
        <f t="shared" si="47"/>
        <v>-10</v>
      </c>
      <c r="G298" s="109">
        <f t="shared" si="55"/>
        <v>167</v>
      </c>
      <c r="H298" s="149"/>
      <c r="I298" s="160"/>
      <c r="J298" s="99"/>
      <c r="K298" s="133" t="str">
        <f t="array" ref="K298">IFERROR(INDEX($D$5:$D$417,MATCH(0,COUNTIF($K$4:$K297,$D$5:$D$417),0)),"")</f>
        <v/>
      </c>
      <c r="L298" s="108" t="str">
        <f t="shared" si="48"/>
        <v/>
      </c>
      <c r="M298" s="134">
        <f t="shared" si="49"/>
        <v>0</v>
      </c>
      <c r="N298" s="99"/>
      <c r="O298" s="134">
        <f t="shared" si="50"/>
        <v>0</v>
      </c>
      <c r="P298" s="99"/>
      <c r="Q298" s="134">
        <f t="shared" si="51"/>
        <v>0</v>
      </c>
      <c r="R298" s="99"/>
      <c r="S298" s="134">
        <f t="shared" si="52"/>
        <v>0</v>
      </c>
      <c r="T298" s="99"/>
      <c r="U298" s="145">
        <f t="shared" si="53"/>
        <v>0</v>
      </c>
      <c r="V298" s="99"/>
      <c r="W298" s="99"/>
      <c r="X298" s="141"/>
      <c r="Y298" s="100"/>
      <c r="Z298" s="100"/>
      <c r="AA298" s="100"/>
      <c r="AB298" s="100"/>
      <c r="AC298" s="146"/>
    </row>
    <row r="299" spans="2:29" ht="16.5" customHeight="1">
      <c r="B299" s="450">
        <v>44347</v>
      </c>
      <c r="C299" s="99"/>
      <c r="D299" s="576" t="s">
        <v>1097</v>
      </c>
      <c r="E299" s="108" t="str">
        <f t="shared" si="46"/>
        <v>Công ty TNHH Kim Khí Thái Dương</v>
      </c>
      <c r="F299" s="108">
        <f t="shared" si="47"/>
        <v>26</v>
      </c>
      <c r="G299" s="109">
        <f t="shared" si="55"/>
        <v>152</v>
      </c>
      <c r="H299" s="149">
        <v>1293</v>
      </c>
      <c r="I299" s="160">
        <v>41463400</v>
      </c>
      <c r="J299" s="99"/>
      <c r="K299" s="133" t="str">
        <f t="array" ref="K299">IFERROR(INDEX($D$5:$D$417,MATCH(0,COUNTIF($K$4:$K298,$D$5:$D$417),0)),"")</f>
        <v/>
      </c>
      <c r="L299" s="108" t="str">
        <f t="shared" si="48"/>
        <v/>
      </c>
      <c r="M299" s="134">
        <f t="shared" si="49"/>
        <v>0</v>
      </c>
      <c r="N299" s="99"/>
      <c r="O299" s="134">
        <f t="shared" si="50"/>
        <v>0</v>
      </c>
      <c r="P299" s="99"/>
      <c r="Q299" s="134">
        <f t="shared" si="51"/>
        <v>0</v>
      </c>
      <c r="R299" s="99"/>
      <c r="S299" s="134">
        <f t="shared" si="52"/>
        <v>0</v>
      </c>
      <c r="T299" s="99"/>
      <c r="U299" s="145">
        <f t="shared" si="53"/>
        <v>0</v>
      </c>
      <c r="V299" s="99"/>
      <c r="W299" s="99"/>
      <c r="X299" s="141"/>
      <c r="Y299" s="100"/>
      <c r="Z299" s="100"/>
      <c r="AA299" s="100"/>
      <c r="AB299" s="100"/>
      <c r="AC299" s="146"/>
    </row>
    <row r="300" spans="2:29" ht="16.5" customHeight="1">
      <c r="B300" s="450">
        <v>44347</v>
      </c>
      <c r="C300" s="99"/>
      <c r="D300" s="576" t="s">
        <v>1097</v>
      </c>
      <c r="E300" s="108" t="str">
        <f t="shared" si="46"/>
        <v>Công ty TNHH Kim Khí Thái Dương</v>
      </c>
      <c r="F300" s="108">
        <f t="shared" si="47"/>
        <v>26</v>
      </c>
      <c r="G300" s="109">
        <f t="shared" si="55"/>
        <v>152</v>
      </c>
      <c r="H300" s="149">
        <v>1299</v>
      </c>
      <c r="I300" s="160">
        <f>45179310-20545940</f>
        <v>24633370</v>
      </c>
      <c r="J300" s="99"/>
      <c r="K300" s="133" t="str">
        <f t="array" ref="K300">IFERROR(INDEX($D$5:$D$417,MATCH(0,COUNTIF($K$4:$K299,$D$5:$D$417),0)),"")</f>
        <v/>
      </c>
      <c r="L300" s="108" t="str">
        <f t="shared" si="48"/>
        <v/>
      </c>
      <c r="M300" s="134">
        <f t="shared" si="49"/>
        <v>0</v>
      </c>
      <c r="N300" s="99"/>
      <c r="O300" s="134">
        <f t="shared" si="50"/>
        <v>0</v>
      </c>
      <c r="P300" s="99"/>
      <c r="Q300" s="134">
        <f t="shared" si="51"/>
        <v>0</v>
      </c>
      <c r="R300" s="99"/>
      <c r="S300" s="134">
        <f t="shared" si="52"/>
        <v>0</v>
      </c>
      <c r="T300" s="99"/>
      <c r="U300" s="145">
        <f t="shared" si="53"/>
        <v>0</v>
      </c>
      <c r="V300" s="99"/>
      <c r="W300" s="99"/>
      <c r="X300" s="141"/>
      <c r="Y300" s="100"/>
      <c r="Z300" s="100"/>
      <c r="AA300" s="100"/>
      <c r="AB300" s="100"/>
      <c r="AC300" s="146"/>
    </row>
    <row r="301" spans="2:29" ht="16.5" customHeight="1">
      <c r="B301" s="450">
        <v>44350</v>
      </c>
      <c r="C301" s="99"/>
      <c r="D301" s="576" t="s">
        <v>1097</v>
      </c>
      <c r="E301" s="108" t="str">
        <f t="shared" si="46"/>
        <v>Công ty TNHH Kim Khí Thái Dương</v>
      </c>
      <c r="F301" s="108">
        <f t="shared" si="47"/>
        <v>26</v>
      </c>
      <c r="G301" s="109">
        <f t="shared" si="55"/>
        <v>149</v>
      </c>
      <c r="H301" s="149">
        <v>1307</v>
      </c>
      <c r="I301" s="160">
        <v>1402500</v>
      </c>
      <c r="J301" s="99"/>
      <c r="K301" s="133" t="str">
        <f t="array" ref="K301">IFERROR(INDEX($D$5:$D$417,MATCH(0,COUNTIF($K$4:$K300,$D$5:$D$417),0)),"")</f>
        <v/>
      </c>
      <c r="L301" s="108" t="str">
        <f t="shared" si="48"/>
        <v/>
      </c>
      <c r="M301" s="134">
        <f t="shared" si="49"/>
        <v>0</v>
      </c>
      <c r="N301" s="99"/>
      <c r="O301" s="134">
        <f t="shared" si="50"/>
        <v>0</v>
      </c>
      <c r="P301" s="99"/>
      <c r="Q301" s="134">
        <f t="shared" si="51"/>
        <v>0</v>
      </c>
      <c r="R301" s="99"/>
      <c r="S301" s="134">
        <f t="shared" si="52"/>
        <v>0</v>
      </c>
      <c r="T301" s="99"/>
      <c r="U301" s="145">
        <f t="shared" si="53"/>
        <v>0</v>
      </c>
      <c r="V301" s="99"/>
      <c r="W301" s="99"/>
      <c r="X301" s="141"/>
      <c r="Y301" s="100"/>
      <c r="Z301" s="100"/>
      <c r="AA301" s="100"/>
      <c r="AB301" s="100"/>
      <c r="AC301" s="146"/>
    </row>
    <row r="302" spans="2:29" ht="16.5" customHeight="1">
      <c r="B302" s="450">
        <v>44355</v>
      </c>
      <c r="C302" s="99"/>
      <c r="D302" s="576" t="s">
        <v>1097</v>
      </c>
      <c r="E302" s="108" t="str">
        <f t="shared" si="46"/>
        <v>Công ty TNHH Kim Khí Thái Dương</v>
      </c>
      <c r="F302" s="108">
        <f t="shared" si="47"/>
        <v>26</v>
      </c>
      <c r="G302" s="109">
        <f t="shared" si="55"/>
        <v>144</v>
      </c>
      <c r="H302" s="149">
        <v>1331</v>
      </c>
      <c r="I302" s="160">
        <v>146751825</v>
      </c>
      <c r="J302" s="99"/>
      <c r="K302" s="133" t="str">
        <f t="array" ref="K302">IFERROR(INDEX($D$5:$D$417,MATCH(0,COUNTIF($K$4:$K301,$D$5:$D$417),0)),"")</f>
        <v/>
      </c>
      <c r="L302" s="108" t="str">
        <f t="shared" si="48"/>
        <v/>
      </c>
      <c r="M302" s="134">
        <f t="shared" si="49"/>
        <v>0</v>
      </c>
      <c r="N302" s="99"/>
      <c r="O302" s="134">
        <f t="shared" si="50"/>
        <v>0</v>
      </c>
      <c r="P302" s="99"/>
      <c r="Q302" s="134">
        <f t="shared" si="51"/>
        <v>0</v>
      </c>
      <c r="R302" s="99"/>
      <c r="S302" s="134">
        <f t="shared" si="52"/>
        <v>0</v>
      </c>
      <c r="T302" s="99"/>
      <c r="U302" s="145">
        <f t="shared" si="53"/>
        <v>0</v>
      </c>
      <c r="V302" s="99"/>
      <c r="W302" s="99"/>
      <c r="X302" s="141"/>
      <c r="Y302" s="100"/>
      <c r="Z302" s="100"/>
      <c r="AA302" s="100"/>
      <c r="AB302" s="100"/>
      <c r="AC302" s="146"/>
    </row>
    <row r="303" spans="2:29" ht="16.5" customHeight="1">
      <c r="B303" s="450">
        <v>44355</v>
      </c>
      <c r="C303" s="99"/>
      <c r="D303" s="576" t="s">
        <v>1050</v>
      </c>
      <c r="E303" s="108" t="str">
        <f t="shared" si="46"/>
        <v>Công ty TNHH TM XNK Việt Hà</v>
      </c>
      <c r="F303" s="108">
        <f t="shared" si="47"/>
        <v>15</v>
      </c>
      <c r="G303" s="109">
        <f t="shared" si="55"/>
        <v>155</v>
      </c>
      <c r="H303" s="149"/>
      <c r="I303" s="160"/>
      <c r="J303" s="99"/>
      <c r="K303" s="133" t="str">
        <f t="array" ref="K303">IFERROR(INDEX($D$5:$D$417,MATCH(0,COUNTIF($K$4:$K302,$D$5:$D$417),0)),"")</f>
        <v/>
      </c>
      <c r="L303" s="108" t="str">
        <f t="shared" si="48"/>
        <v/>
      </c>
      <c r="M303" s="134">
        <f t="shared" si="49"/>
        <v>0</v>
      </c>
      <c r="N303" s="99"/>
      <c r="O303" s="134">
        <f t="shared" si="50"/>
        <v>0</v>
      </c>
      <c r="P303" s="99"/>
      <c r="Q303" s="134">
        <f t="shared" si="51"/>
        <v>0</v>
      </c>
      <c r="R303" s="99"/>
      <c r="S303" s="134">
        <f t="shared" si="52"/>
        <v>0</v>
      </c>
      <c r="T303" s="99"/>
      <c r="U303" s="145">
        <f t="shared" si="53"/>
        <v>0</v>
      </c>
      <c r="V303" s="99"/>
      <c r="W303" s="99"/>
      <c r="X303" s="141"/>
      <c r="Y303" s="100"/>
      <c r="Z303" s="100"/>
      <c r="AA303" s="100"/>
      <c r="AB303" s="100"/>
      <c r="AC303" s="146"/>
    </row>
    <row r="304" spans="2:29" ht="16.5" customHeight="1">
      <c r="B304" s="450">
        <v>44364</v>
      </c>
      <c r="C304" s="99"/>
      <c r="D304" s="576" t="s">
        <v>1051</v>
      </c>
      <c r="E304" s="108" t="str">
        <f t="shared" si="46"/>
        <v>Công ty TNHH Nhật Trường Vinh</v>
      </c>
      <c r="F304" s="108">
        <f t="shared" si="47"/>
        <v>12</v>
      </c>
      <c r="G304" s="109">
        <f t="shared" si="55"/>
        <v>149</v>
      </c>
      <c r="H304" s="149"/>
      <c r="I304" s="160"/>
      <c r="J304" s="99"/>
      <c r="K304" s="133" t="str">
        <f t="array" ref="K304">IFERROR(INDEX($D$5:$D$417,MATCH(0,COUNTIF($K$4:$K303,$D$5:$D$417),0)),"")</f>
        <v/>
      </c>
      <c r="L304" s="108" t="str">
        <f t="shared" si="48"/>
        <v/>
      </c>
      <c r="M304" s="134">
        <f t="shared" si="49"/>
        <v>0</v>
      </c>
      <c r="N304" s="99"/>
      <c r="O304" s="134">
        <f t="shared" si="50"/>
        <v>0</v>
      </c>
      <c r="P304" s="99"/>
      <c r="Q304" s="134">
        <f t="shared" si="51"/>
        <v>0</v>
      </c>
      <c r="R304" s="99"/>
      <c r="S304" s="134">
        <f t="shared" si="52"/>
        <v>0</v>
      </c>
      <c r="T304" s="99"/>
      <c r="U304" s="145">
        <f t="shared" si="53"/>
        <v>0</v>
      </c>
      <c r="V304" s="99"/>
      <c r="W304" s="99"/>
      <c r="X304" s="141"/>
      <c r="Y304" s="100"/>
      <c r="Z304" s="100"/>
      <c r="AA304" s="100"/>
      <c r="AB304" s="100"/>
      <c r="AC304" s="146"/>
    </row>
    <row r="305" spans="2:29" ht="16.5" customHeight="1">
      <c r="B305" s="450">
        <v>44364</v>
      </c>
      <c r="C305" s="99"/>
      <c r="D305" s="576" t="s">
        <v>1051</v>
      </c>
      <c r="E305" s="108" t="str">
        <f t="shared" si="46"/>
        <v>Công ty TNHH Nhật Trường Vinh</v>
      </c>
      <c r="F305" s="108">
        <f t="shared" si="47"/>
        <v>12</v>
      </c>
      <c r="G305" s="109">
        <f t="shared" si="55"/>
        <v>149</v>
      </c>
      <c r="H305" s="149"/>
      <c r="I305" s="160"/>
      <c r="J305" s="99"/>
      <c r="K305" s="133" t="str">
        <f t="array" ref="K305">IFERROR(INDEX($D$5:$D$417,MATCH(0,COUNTIF($K$4:$K304,$D$5:$D$417),0)),"")</f>
        <v/>
      </c>
      <c r="L305" s="108" t="str">
        <f t="shared" si="48"/>
        <v/>
      </c>
      <c r="M305" s="134">
        <f t="shared" si="49"/>
        <v>0</v>
      </c>
      <c r="N305" s="99"/>
      <c r="O305" s="134">
        <f t="shared" si="50"/>
        <v>0</v>
      </c>
      <c r="P305" s="99"/>
      <c r="Q305" s="134">
        <f t="shared" si="51"/>
        <v>0</v>
      </c>
      <c r="R305" s="99"/>
      <c r="S305" s="134">
        <f t="shared" si="52"/>
        <v>0</v>
      </c>
      <c r="T305" s="99"/>
      <c r="U305" s="145">
        <f t="shared" si="53"/>
        <v>0</v>
      </c>
      <c r="V305" s="99"/>
      <c r="W305" s="99"/>
      <c r="X305" s="141"/>
      <c r="Y305" s="100"/>
      <c r="Z305" s="100"/>
      <c r="AA305" s="100"/>
      <c r="AB305" s="100"/>
      <c r="AC305" s="146"/>
    </row>
    <row r="306" spans="2:29" ht="16.5" customHeight="1">
      <c r="B306" s="450">
        <v>44368</v>
      </c>
      <c r="C306" s="99"/>
      <c r="D306" s="576" t="s">
        <v>1051</v>
      </c>
      <c r="E306" s="108" t="str">
        <f t="shared" si="46"/>
        <v>Công ty TNHH Nhật Trường Vinh</v>
      </c>
      <c r="F306" s="108">
        <f t="shared" si="47"/>
        <v>12</v>
      </c>
      <c r="G306" s="109">
        <f t="shared" si="55"/>
        <v>145</v>
      </c>
      <c r="H306" s="149"/>
      <c r="I306" s="160"/>
      <c r="J306" s="99"/>
      <c r="K306" s="133" t="str">
        <f t="array" ref="K306">IFERROR(INDEX($D$5:$D$417,MATCH(0,COUNTIF($K$4:$K305,$D$5:$D$417),0)),"")</f>
        <v/>
      </c>
      <c r="L306" s="108" t="str">
        <f t="shared" si="48"/>
        <v/>
      </c>
      <c r="M306" s="134">
        <f t="shared" si="49"/>
        <v>0</v>
      </c>
      <c r="N306" s="99"/>
      <c r="O306" s="134">
        <f t="shared" si="50"/>
        <v>0</v>
      </c>
      <c r="P306" s="99"/>
      <c r="Q306" s="134">
        <f t="shared" si="51"/>
        <v>0</v>
      </c>
      <c r="R306" s="99"/>
      <c r="S306" s="134">
        <f t="shared" si="52"/>
        <v>0</v>
      </c>
      <c r="T306" s="99"/>
      <c r="U306" s="145">
        <f t="shared" si="53"/>
        <v>0</v>
      </c>
      <c r="V306" s="99"/>
      <c r="W306" s="99"/>
      <c r="X306" s="141"/>
      <c r="Y306" s="100"/>
      <c r="Z306" s="100"/>
      <c r="AA306" s="100"/>
      <c r="AB306" s="100"/>
      <c r="AC306" s="146"/>
    </row>
    <row r="307" spans="2:29" ht="16.5" customHeight="1">
      <c r="B307" s="450">
        <v>44372</v>
      </c>
      <c r="C307" s="99"/>
      <c r="D307" s="576" t="s">
        <v>1051</v>
      </c>
      <c r="E307" s="108" t="str">
        <f t="shared" si="46"/>
        <v>Công ty TNHH Nhật Trường Vinh</v>
      </c>
      <c r="F307" s="108">
        <f t="shared" si="47"/>
        <v>12</v>
      </c>
      <c r="G307" s="109">
        <f t="shared" si="55"/>
        <v>141</v>
      </c>
      <c r="H307" s="149"/>
      <c r="I307" s="160"/>
      <c r="J307" s="99"/>
      <c r="K307" s="133" t="str">
        <f t="array" ref="K307">IFERROR(INDEX($D$5:$D$417,MATCH(0,COUNTIF($K$4:$K306,$D$5:$D$417),0)),"")</f>
        <v/>
      </c>
      <c r="L307" s="108" t="str">
        <f t="shared" si="48"/>
        <v/>
      </c>
      <c r="M307" s="134">
        <f t="shared" si="49"/>
        <v>0</v>
      </c>
      <c r="N307" s="99"/>
      <c r="O307" s="134">
        <f t="shared" si="50"/>
        <v>0</v>
      </c>
      <c r="P307" s="99"/>
      <c r="Q307" s="134">
        <f t="shared" si="51"/>
        <v>0</v>
      </c>
      <c r="R307" s="99"/>
      <c r="S307" s="134">
        <f t="shared" si="52"/>
        <v>0</v>
      </c>
      <c r="T307" s="99"/>
      <c r="U307" s="145">
        <f t="shared" si="53"/>
        <v>0</v>
      </c>
      <c r="V307" s="99"/>
      <c r="W307" s="99"/>
      <c r="X307" s="141"/>
      <c r="Y307" s="100"/>
      <c r="Z307" s="100"/>
      <c r="AA307" s="100"/>
      <c r="AB307" s="100"/>
      <c r="AC307" s="146"/>
    </row>
    <row r="308" spans="2:29" ht="16.5" customHeight="1">
      <c r="B308" s="450">
        <v>44347</v>
      </c>
      <c r="C308" s="99"/>
      <c r="D308" s="576" t="s">
        <v>1069</v>
      </c>
      <c r="E308" s="108" t="str">
        <f t="shared" si="46"/>
        <v>Công Ty TNHH Trang Đồng Tiến</v>
      </c>
      <c r="F308" s="108">
        <f t="shared" si="47"/>
        <v>-15</v>
      </c>
      <c r="G308" s="109">
        <f t="shared" si="55"/>
        <v>193</v>
      </c>
      <c r="H308" s="149"/>
      <c r="I308" s="160"/>
      <c r="J308" s="99"/>
      <c r="K308" s="133" t="str">
        <f t="array" ref="K308">IFERROR(INDEX($D$5:$D$417,MATCH(0,COUNTIF($K$4:$K307,$D$5:$D$417),0)),"")</f>
        <v/>
      </c>
      <c r="L308" s="108" t="str">
        <f t="shared" si="48"/>
        <v/>
      </c>
      <c r="M308" s="134">
        <f t="shared" si="49"/>
        <v>0</v>
      </c>
      <c r="N308" s="99"/>
      <c r="O308" s="134">
        <f t="shared" si="50"/>
        <v>0</v>
      </c>
      <c r="P308" s="99"/>
      <c r="Q308" s="134">
        <f t="shared" si="51"/>
        <v>0</v>
      </c>
      <c r="R308" s="99"/>
      <c r="S308" s="134">
        <f t="shared" si="52"/>
        <v>0</v>
      </c>
      <c r="T308" s="99"/>
      <c r="U308" s="145">
        <f t="shared" si="53"/>
        <v>0</v>
      </c>
      <c r="V308" s="99"/>
      <c r="W308" s="99"/>
      <c r="X308" s="141"/>
      <c r="Y308" s="100"/>
      <c r="Z308" s="100"/>
      <c r="AA308" s="100"/>
      <c r="AB308" s="100"/>
      <c r="AC308" s="146"/>
    </row>
    <row r="309" spans="2:29" ht="16.5" customHeight="1">
      <c r="B309" s="450">
        <v>44377</v>
      </c>
      <c r="C309" s="99"/>
      <c r="D309" s="576" t="s">
        <v>1156</v>
      </c>
      <c r="E309" s="108" t="str">
        <f t="shared" si="46"/>
        <v>Công Ty TNHH SX Và TM  Việt Hưng Long</v>
      </c>
      <c r="F309" s="108">
        <f t="shared" si="47"/>
        <v>-12</v>
      </c>
      <c r="G309" s="109">
        <f t="shared" ref="G309:G380" si="56">IFERROR($L$2-B309-F309,"")</f>
        <v>160</v>
      </c>
      <c r="H309" s="149">
        <v>324</v>
      </c>
      <c r="I309" s="160">
        <f>42006250-18750000</f>
        <v>23256250</v>
      </c>
      <c r="J309" s="99"/>
      <c r="K309" s="133" t="str">
        <f t="array" ref="K309">IFERROR(INDEX($D$5:$D$417,MATCH(0,COUNTIF($K$4:$K308,$D$5:$D$417),0)),"")</f>
        <v/>
      </c>
      <c r="L309" s="108" t="str">
        <f t="shared" si="48"/>
        <v/>
      </c>
      <c r="M309" s="134">
        <f t="shared" si="49"/>
        <v>0</v>
      </c>
      <c r="N309" s="99"/>
      <c r="O309" s="134">
        <f t="shared" si="50"/>
        <v>0</v>
      </c>
      <c r="P309" s="99"/>
      <c r="Q309" s="134">
        <f t="shared" si="51"/>
        <v>0</v>
      </c>
      <c r="R309" s="99"/>
      <c r="S309" s="134">
        <f t="shared" si="52"/>
        <v>0</v>
      </c>
      <c r="T309" s="99"/>
      <c r="U309" s="145">
        <f t="shared" si="53"/>
        <v>0</v>
      </c>
      <c r="V309" s="99"/>
      <c r="W309" s="99"/>
      <c r="X309" s="141"/>
      <c r="Y309" s="100"/>
      <c r="Z309" s="100"/>
      <c r="AA309" s="100"/>
      <c r="AB309" s="100"/>
      <c r="AC309" s="146"/>
    </row>
    <row r="310" spans="2:29" ht="16.5" customHeight="1">
      <c r="B310" s="450">
        <v>44494</v>
      </c>
      <c r="C310" s="99"/>
      <c r="D310" s="576" t="s">
        <v>1054</v>
      </c>
      <c r="E310" s="108" t="str">
        <f t="shared" si="46"/>
        <v>Công ty Cổ Phần Thương Mại Cơ Khí Tân Phong</v>
      </c>
      <c r="F310" s="108">
        <f t="shared" si="47"/>
        <v>-6</v>
      </c>
      <c r="G310" s="109">
        <f t="shared" si="56"/>
        <v>37</v>
      </c>
      <c r="H310" s="149">
        <v>6156</v>
      </c>
      <c r="I310" s="160">
        <v>704000</v>
      </c>
      <c r="J310" s="99"/>
      <c r="K310" s="133" t="str">
        <f t="array" ref="K310">IFERROR(INDEX($D$5:$D$417,MATCH(0,COUNTIF($K$4:$K309,$D$5:$D$417),0)),"")</f>
        <v/>
      </c>
      <c r="L310" s="108" t="str">
        <f t="shared" si="48"/>
        <v/>
      </c>
      <c r="M310" s="134">
        <f t="shared" si="49"/>
        <v>0</v>
      </c>
      <c r="N310" s="99"/>
      <c r="O310" s="134">
        <f t="shared" si="50"/>
        <v>0</v>
      </c>
      <c r="P310" s="99"/>
      <c r="Q310" s="134">
        <f t="shared" si="51"/>
        <v>0</v>
      </c>
      <c r="R310" s="99"/>
      <c r="S310" s="134">
        <f t="shared" si="52"/>
        <v>0</v>
      </c>
      <c r="T310" s="99"/>
      <c r="U310" s="145">
        <f t="shared" si="53"/>
        <v>0</v>
      </c>
      <c r="V310" s="99"/>
      <c r="W310" s="99"/>
      <c r="X310" s="141"/>
      <c r="Y310" s="100"/>
      <c r="Z310" s="100"/>
      <c r="AA310" s="100"/>
      <c r="AB310" s="100"/>
      <c r="AC310" s="146"/>
    </row>
    <row r="311" spans="2:29" ht="16.5" customHeight="1">
      <c r="B311" s="450">
        <v>44377</v>
      </c>
      <c r="C311" s="99"/>
      <c r="D311" s="576" t="s">
        <v>1170</v>
      </c>
      <c r="E311" s="108" t="str">
        <f t="shared" si="46"/>
        <v>Công ty Cổ Phần Tập Đoàn Mai Linh</v>
      </c>
      <c r="F311" s="108">
        <f t="shared" si="47"/>
        <v>-15</v>
      </c>
      <c r="G311" s="109">
        <f t="shared" si="56"/>
        <v>163</v>
      </c>
      <c r="H311" s="149"/>
      <c r="I311" s="160"/>
      <c r="J311" s="99"/>
      <c r="K311" s="133" t="str">
        <f t="array" ref="K311">IFERROR(INDEX($D$5:$D$417,MATCH(0,COUNTIF($K$4:$K310,$D$5:$D$417),0)),"")</f>
        <v/>
      </c>
      <c r="L311" s="108" t="str">
        <f t="shared" si="48"/>
        <v/>
      </c>
      <c r="M311" s="134">
        <f t="shared" si="49"/>
        <v>0</v>
      </c>
      <c r="N311" s="99"/>
      <c r="O311" s="134">
        <f t="shared" si="50"/>
        <v>0</v>
      </c>
      <c r="P311" s="99"/>
      <c r="Q311" s="134">
        <f t="shared" si="51"/>
        <v>0</v>
      </c>
      <c r="R311" s="99"/>
      <c r="S311" s="134">
        <f t="shared" si="52"/>
        <v>0</v>
      </c>
      <c r="T311" s="99"/>
      <c r="U311" s="145">
        <f t="shared" si="53"/>
        <v>0</v>
      </c>
      <c r="V311" s="99"/>
      <c r="W311" s="99"/>
      <c r="X311" s="141"/>
      <c r="Y311" s="100"/>
      <c r="Z311" s="100"/>
      <c r="AA311" s="100"/>
      <c r="AB311" s="100"/>
      <c r="AC311" s="146"/>
    </row>
    <row r="312" spans="2:29" ht="16.5" customHeight="1">
      <c r="B312" s="450">
        <v>44356</v>
      </c>
      <c r="C312" s="99"/>
      <c r="D312" s="576" t="s">
        <v>1246</v>
      </c>
      <c r="E312" s="108" t="str">
        <f t="shared" si="46"/>
        <v>Công ty TNHH Xuyên Hà Việt</v>
      </c>
      <c r="F312" s="108">
        <f t="shared" si="47"/>
        <v>15</v>
      </c>
      <c r="G312" s="109">
        <f t="shared" si="56"/>
        <v>154</v>
      </c>
      <c r="H312" s="149"/>
      <c r="I312" s="160"/>
      <c r="J312" s="99"/>
      <c r="K312" s="133" t="str">
        <f t="array" ref="K312">IFERROR(INDEX($D$5:$D$417,MATCH(0,COUNTIF($K$4:$K311,$D$5:$D$417),0)),"")</f>
        <v/>
      </c>
      <c r="L312" s="108" t="str">
        <f t="shared" si="48"/>
        <v/>
      </c>
      <c r="M312" s="134">
        <f t="shared" si="49"/>
        <v>0</v>
      </c>
      <c r="N312" s="99"/>
      <c r="O312" s="134">
        <f t="shared" si="50"/>
        <v>0</v>
      </c>
      <c r="P312" s="99"/>
      <c r="Q312" s="134">
        <f t="shared" si="51"/>
        <v>0</v>
      </c>
      <c r="R312" s="99"/>
      <c r="S312" s="134">
        <f t="shared" si="52"/>
        <v>0</v>
      </c>
      <c r="T312" s="99"/>
      <c r="U312" s="145">
        <f t="shared" si="53"/>
        <v>0</v>
      </c>
      <c r="V312" s="99"/>
      <c r="W312" s="99"/>
      <c r="X312" s="141"/>
      <c r="Y312" s="100"/>
      <c r="Z312" s="100"/>
      <c r="AA312" s="100"/>
      <c r="AB312" s="100"/>
      <c r="AC312" s="146"/>
    </row>
    <row r="313" spans="2:29" ht="16.5" customHeight="1">
      <c r="B313" s="450">
        <v>44377</v>
      </c>
      <c r="C313" s="99"/>
      <c r="D313" s="576" t="s">
        <v>1830</v>
      </c>
      <c r="E313" s="108" t="str">
        <f t="shared" si="46"/>
        <v>Công ty Cổ Phần Thương Mại Và Công Nghệ Á Châu</v>
      </c>
      <c r="F313" s="108">
        <f t="shared" si="47"/>
        <v>-30</v>
      </c>
      <c r="G313" s="109">
        <f t="shared" si="56"/>
        <v>178</v>
      </c>
      <c r="H313" s="149"/>
      <c r="I313" s="160"/>
      <c r="J313" s="99"/>
      <c r="K313" s="133" t="str">
        <f t="array" ref="K313">IFERROR(INDEX($D$5:$D$417,MATCH(0,COUNTIF($K$4:$K312,$D$5:$D$417),0)),"")</f>
        <v/>
      </c>
      <c r="L313" s="108" t="str">
        <f t="shared" si="48"/>
        <v/>
      </c>
      <c r="M313" s="134">
        <f t="shared" si="49"/>
        <v>0</v>
      </c>
      <c r="N313" s="99"/>
      <c r="O313" s="134">
        <f t="shared" si="50"/>
        <v>0</v>
      </c>
      <c r="P313" s="99"/>
      <c r="Q313" s="134">
        <f t="shared" si="51"/>
        <v>0</v>
      </c>
      <c r="R313" s="99"/>
      <c r="S313" s="134">
        <f t="shared" si="52"/>
        <v>0</v>
      </c>
      <c r="T313" s="99"/>
      <c r="U313" s="145">
        <f t="shared" si="53"/>
        <v>0</v>
      </c>
      <c r="V313" s="99"/>
      <c r="W313" s="99"/>
      <c r="X313" s="141"/>
      <c r="Y313" s="100"/>
      <c r="Z313" s="100"/>
      <c r="AA313" s="100"/>
      <c r="AB313" s="100"/>
      <c r="AC313" s="146"/>
    </row>
    <row r="314" spans="2:29" ht="16.5" customHeight="1">
      <c r="B314" s="450">
        <v>44377</v>
      </c>
      <c r="C314" s="99"/>
      <c r="D314" s="576" t="s">
        <v>1059</v>
      </c>
      <c r="E314" s="108" t="str">
        <f t="shared" si="46"/>
        <v>Công ty TNHH TM DV Thủy Lam</v>
      </c>
      <c r="F314" s="108">
        <f t="shared" si="47"/>
        <v>-31</v>
      </c>
      <c r="G314" s="109">
        <f t="shared" si="56"/>
        <v>179</v>
      </c>
      <c r="H314" s="149"/>
      <c r="I314" s="160"/>
      <c r="J314" s="99"/>
      <c r="K314" s="133" t="str">
        <f t="array" ref="K314">IFERROR(INDEX($D$5:$D$417,MATCH(0,COUNTIF($K$4:$K313,$D$5:$D$417),0)),"")</f>
        <v/>
      </c>
      <c r="L314" s="108" t="str">
        <f t="shared" si="48"/>
        <v/>
      </c>
      <c r="M314" s="134">
        <f t="shared" si="49"/>
        <v>0</v>
      </c>
      <c r="N314" s="99"/>
      <c r="O314" s="134">
        <f t="shared" si="50"/>
        <v>0</v>
      </c>
      <c r="P314" s="99"/>
      <c r="Q314" s="134">
        <f t="shared" si="51"/>
        <v>0</v>
      </c>
      <c r="R314" s="99"/>
      <c r="S314" s="134">
        <f t="shared" si="52"/>
        <v>0</v>
      </c>
      <c r="T314" s="99"/>
      <c r="U314" s="145">
        <f t="shared" si="53"/>
        <v>0</v>
      </c>
      <c r="V314" s="99"/>
      <c r="W314" s="99"/>
      <c r="X314" s="141"/>
      <c r="Y314" s="100"/>
      <c r="Z314" s="100"/>
      <c r="AA314" s="100"/>
      <c r="AB314" s="100"/>
      <c r="AC314" s="146"/>
    </row>
    <row r="315" spans="2:29" ht="16.5" customHeight="1">
      <c r="B315" s="450">
        <v>44377</v>
      </c>
      <c r="C315" s="99"/>
      <c r="D315" s="576" t="s">
        <v>1059</v>
      </c>
      <c r="E315" s="108" t="str">
        <f t="shared" si="46"/>
        <v>Công ty TNHH TM DV Thủy Lam</v>
      </c>
      <c r="F315" s="108">
        <f t="shared" si="47"/>
        <v>-31</v>
      </c>
      <c r="G315" s="109">
        <f t="shared" si="56"/>
        <v>179</v>
      </c>
      <c r="H315" s="149"/>
      <c r="I315" s="160"/>
      <c r="J315" s="99"/>
      <c r="K315" s="133" t="str">
        <f t="array" ref="K315">IFERROR(INDEX($D$5:$D$417,MATCH(0,COUNTIF($K$4:$K314,$D$5:$D$417),0)),"")</f>
        <v/>
      </c>
      <c r="L315" s="108" t="str">
        <f t="shared" si="48"/>
        <v/>
      </c>
      <c r="M315" s="134">
        <f t="shared" si="49"/>
        <v>0</v>
      </c>
      <c r="N315" s="99"/>
      <c r="O315" s="134">
        <f t="shared" si="50"/>
        <v>0</v>
      </c>
      <c r="P315" s="99"/>
      <c r="Q315" s="134">
        <f t="shared" si="51"/>
        <v>0</v>
      </c>
      <c r="R315" s="99"/>
      <c r="S315" s="134">
        <f t="shared" si="52"/>
        <v>0</v>
      </c>
      <c r="T315" s="99"/>
      <c r="U315" s="145">
        <f t="shared" si="53"/>
        <v>0</v>
      </c>
      <c r="V315" s="99"/>
      <c r="W315" s="99"/>
      <c r="X315" s="141"/>
      <c r="Y315" s="100"/>
      <c r="Z315" s="100"/>
      <c r="AA315" s="100"/>
      <c r="AB315" s="100"/>
      <c r="AC315" s="146"/>
    </row>
    <row r="316" spans="2:29" ht="16.5" customHeight="1">
      <c r="B316" s="450">
        <v>44377</v>
      </c>
      <c r="C316" s="99"/>
      <c r="D316" s="576" t="s">
        <v>1034</v>
      </c>
      <c r="E316" s="108" t="str">
        <f t="shared" si="46"/>
        <v>Công ty TNHH Thương Mại BMT Phu Quoc</v>
      </c>
      <c r="F316" s="108">
        <f t="shared" si="47"/>
        <v>-1</v>
      </c>
      <c r="G316" s="109">
        <f t="shared" si="56"/>
        <v>149</v>
      </c>
      <c r="H316" s="149">
        <v>209</v>
      </c>
      <c r="I316" s="160">
        <v>566381</v>
      </c>
      <c r="J316" s="99"/>
      <c r="K316" s="133" t="str">
        <f t="array" ref="K316">IFERROR(INDEX($D$5:$D$417,MATCH(0,COUNTIF($K$4:$K315,$D$5:$D$417),0)),"")</f>
        <v/>
      </c>
      <c r="L316" s="108" t="str">
        <f t="shared" si="48"/>
        <v/>
      </c>
      <c r="M316" s="134">
        <f t="shared" si="49"/>
        <v>0</v>
      </c>
      <c r="N316" s="99"/>
      <c r="O316" s="134">
        <f t="shared" si="50"/>
        <v>0</v>
      </c>
      <c r="P316" s="99"/>
      <c r="Q316" s="134">
        <f t="shared" si="51"/>
        <v>0</v>
      </c>
      <c r="R316" s="99"/>
      <c r="S316" s="134">
        <f t="shared" si="52"/>
        <v>0</v>
      </c>
      <c r="T316" s="99"/>
      <c r="U316" s="145">
        <f t="shared" si="53"/>
        <v>0</v>
      </c>
      <c r="V316" s="99"/>
      <c r="W316" s="99"/>
      <c r="X316" s="141"/>
      <c r="Y316" s="100"/>
      <c r="Z316" s="100"/>
      <c r="AA316" s="100"/>
      <c r="AB316" s="100"/>
      <c r="AC316" s="146"/>
    </row>
    <row r="317" spans="2:29" ht="16.5" customHeight="1">
      <c r="B317" s="450">
        <v>44377</v>
      </c>
      <c r="C317" s="99"/>
      <c r="D317" s="576" t="s">
        <v>1163</v>
      </c>
      <c r="E317" s="108" t="str">
        <f t="shared" si="46"/>
        <v>Công ty TNHH TM DV Kiều Minh Hải</v>
      </c>
      <c r="F317" s="108">
        <f t="shared" si="47"/>
        <v>-10</v>
      </c>
      <c r="G317" s="109">
        <f t="shared" si="56"/>
        <v>158</v>
      </c>
      <c r="H317" s="149"/>
      <c r="I317" s="160"/>
      <c r="J317" s="99"/>
      <c r="K317" s="133" t="str">
        <f t="array" ref="K317">IFERROR(INDEX($D$5:$D$417,MATCH(0,COUNTIF($K$4:$K316,$D$5:$D$417),0)),"")</f>
        <v/>
      </c>
      <c r="L317" s="108" t="str">
        <f t="shared" si="48"/>
        <v/>
      </c>
      <c r="M317" s="134">
        <f t="shared" si="49"/>
        <v>0</v>
      </c>
      <c r="N317" s="99"/>
      <c r="O317" s="134">
        <f t="shared" si="50"/>
        <v>0</v>
      </c>
      <c r="P317" s="99"/>
      <c r="Q317" s="134">
        <f t="shared" si="51"/>
        <v>0</v>
      </c>
      <c r="R317" s="99"/>
      <c r="S317" s="134">
        <f t="shared" si="52"/>
        <v>0</v>
      </c>
      <c r="T317" s="99"/>
      <c r="U317" s="145">
        <f t="shared" si="53"/>
        <v>0</v>
      </c>
      <c r="V317" s="99"/>
      <c r="W317" s="99"/>
      <c r="X317" s="141"/>
      <c r="Y317" s="100"/>
      <c r="Z317" s="100"/>
      <c r="AA317" s="100"/>
      <c r="AB317" s="100"/>
      <c r="AC317" s="146"/>
    </row>
    <row r="318" spans="2:29" ht="16.5" customHeight="1">
      <c r="B318" s="450">
        <v>44377</v>
      </c>
      <c r="C318" s="99"/>
      <c r="D318" s="576" t="s">
        <v>1834</v>
      </c>
      <c r="E318" s="108" t="str">
        <f t="shared" si="46"/>
        <v>Công ty TNHH NaFa 4U</v>
      </c>
      <c r="F318" s="108">
        <f t="shared" si="47"/>
        <v>15</v>
      </c>
      <c r="G318" s="109">
        <f t="shared" si="56"/>
        <v>133</v>
      </c>
      <c r="H318" s="149"/>
      <c r="I318" s="160"/>
      <c r="J318" s="99"/>
      <c r="K318" s="133" t="str">
        <f t="array" ref="K318">IFERROR(INDEX($D$5:$D$417,MATCH(0,COUNTIF($K$4:$K317,$D$5:$D$417),0)),"")</f>
        <v/>
      </c>
      <c r="L318" s="108" t="str">
        <f t="shared" si="48"/>
        <v/>
      </c>
      <c r="M318" s="134">
        <f t="shared" si="49"/>
        <v>0</v>
      </c>
      <c r="N318" s="99"/>
      <c r="O318" s="134">
        <f t="shared" si="50"/>
        <v>0</v>
      </c>
      <c r="P318" s="99"/>
      <c r="Q318" s="134">
        <f t="shared" si="51"/>
        <v>0</v>
      </c>
      <c r="R318" s="99"/>
      <c r="S318" s="134">
        <f t="shared" si="52"/>
        <v>0</v>
      </c>
      <c r="T318" s="99"/>
      <c r="U318" s="145">
        <f t="shared" si="53"/>
        <v>0</v>
      </c>
      <c r="V318" s="99"/>
      <c r="W318" s="99"/>
      <c r="X318" s="141"/>
      <c r="Y318" s="100"/>
      <c r="Z318" s="100"/>
      <c r="AA318" s="100"/>
      <c r="AB318" s="100"/>
      <c r="AC318" s="146"/>
    </row>
    <row r="319" spans="2:29" ht="16.5" customHeight="1">
      <c r="B319" s="450">
        <v>44377</v>
      </c>
      <c r="C319" s="99"/>
      <c r="D319" s="576" t="s">
        <v>1834</v>
      </c>
      <c r="E319" s="108" t="str">
        <f t="shared" si="46"/>
        <v>Công ty TNHH NaFa 4U</v>
      </c>
      <c r="F319" s="108">
        <f t="shared" si="47"/>
        <v>15</v>
      </c>
      <c r="G319" s="109">
        <f t="shared" si="56"/>
        <v>133</v>
      </c>
      <c r="H319" s="149"/>
      <c r="I319" s="160"/>
      <c r="J319" s="99"/>
      <c r="K319" s="133" t="str">
        <f t="array" ref="K319">IFERROR(INDEX($D$5:$D$417,MATCH(0,COUNTIF($K$4:$K318,$D$5:$D$417),0)),"")</f>
        <v/>
      </c>
      <c r="L319" s="108" t="str">
        <f t="shared" si="48"/>
        <v/>
      </c>
      <c r="M319" s="134">
        <f t="shared" si="49"/>
        <v>0</v>
      </c>
      <c r="N319" s="99"/>
      <c r="O319" s="134">
        <f t="shared" si="50"/>
        <v>0</v>
      </c>
      <c r="P319" s="99"/>
      <c r="Q319" s="134">
        <f t="shared" si="51"/>
        <v>0</v>
      </c>
      <c r="R319" s="99"/>
      <c r="S319" s="134">
        <f t="shared" si="52"/>
        <v>0</v>
      </c>
      <c r="T319" s="99"/>
      <c r="U319" s="145">
        <f t="shared" si="53"/>
        <v>0</v>
      </c>
      <c r="V319" s="99"/>
      <c r="W319" s="99"/>
      <c r="X319" s="141"/>
      <c r="Y319" s="100"/>
      <c r="Z319" s="100"/>
      <c r="AA319" s="100"/>
      <c r="AB319" s="100"/>
      <c r="AC319" s="146"/>
    </row>
    <row r="320" spans="2:29" ht="16.5" customHeight="1">
      <c r="B320" s="450">
        <v>44386</v>
      </c>
      <c r="C320" s="99"/>
      <c r="D320" s="576" t="s">
        <v>1049</v>
      </c>
      <c r="E320" s="108" t="str">
        <f t="shared" si="46"/>
        <v>Công ty TNHH Thiên Phú</v>
      </c>
      <c r="F320" s="108">
        <f t="shared" si="47"/>
        <v>20</v>
      </c>
      <c r="G320" s="109">
        <f t="shared" si="56"/>
        <v>119</v>
      </c>
      <c r="H320" s="149">
        <v>8656</v>
      </c>
      <c r="I320" s="160">
        <v>77270852</v>
      </c>
      <c r="J320" s="99"/>
      <c r="K320" s="133" t="str">
        <f t="array" ref="K320">IFERROR(INDEX($D$5:$D$417,MATCH(0,COUNTIF($K$4:$K319,$D$5:$D$417),0)),"")</f>
        <v/>
      </c>
      <c r="L320" s="108" t="str">
        <f t="shared" si="48"/>
        <v/>
      </c>
      <c r="M320" s="134">
        <f t="shared" si="49"/>
        <v>0</v>
      </c>
      <c r="N320" s="99"/>
      <c r="O320" s="134">
        <f t="shared" si="50"/>
        <v>0</v>
      </c>
      <c r="P320" s="99"/>
      <c r="Q320" s="134">
        <f t="shared" si="51"/>
        <v>0</v>
      </c>
      <c r="R320" s="99"/>
      <c r="S320" s="134">
        <f t="shared" si="52"/>
        <v>0</v>
      </c>
      <c r="T320" s="99"/>
      <c r="U320" s="145">
        <f t="shared" si="53"/>
        <v>0</v>
      </c>
      <c r="V320" s="99"/>
      <c r="W320" s="99"/>
      <c r="X320" s="141"/>
      <c r="Y320" s="100"/>
      <c r="Z320" s="100"/>
      <c r="AA320" s="100"/>
      <c r="AB320" s="100"/>
      <c r="AC320" s="146"/>
    </row>
    <row r="321" spans="2:29" ht="16.5" customHeight="1">
      <c r="B321" s="450">
        <v>44386</v>
      </c>
      <c r="C321" s="99"/>
      <c r="D321" s="576" t="s">
        <v>1049</v>
      </c>
      <c r="E321" s="108" t="str">
        <f t="shared" si="46"/>
        <v>Công ty TNHH Thiên Phú</v>
      </c>
      <c r="F321" s="108">
        <f t="shared" si="47"/>
        <v>20</v>
      </c>
      <c r="G321" s="109">
        <f t="shared" si="56"/>
        <v>119</v>
      </c>
      <c r="H321" s="149">
        <v>8702</v>
      </c>
      <c r="I321" s="160">
        <f>107245536-19499188</f>
        <v>87746348</v>
      </c>
      <c r="J321" s="99"/>
      <c r="K321" s="133" t="str">
        <f t="array" ref="K321">IFERROR(INDEX($D$5:$D$417,MATCH(0,COUNTIF($K$4:$K320,$D$5:$D$417),0)),"")</f>
        <v/>
      </c>
      <c r="L321" s="108" t="str">
        <f t="shared" si="48"/>
        <v/>
      </c>
      <c r="M321" s="134">
        <f t="shared" si="49"/>
        <v>0</v>
      </c>
      <c r="N321" s="99"/>
      <c r="O321" s="134">
        <f t="shared" si="50"/>
        <v>0</v>
      </c>
      <c r="P321" s="99"/>
      <c r="Q321" s="134">
        <f t="shared" si="51"/>
        <v>0</v>
      </c>
      <c r="R321" s="99"/>
      <c r="S321" s="134">
        <f t="shared" si="52"/>
        <v>0</v>
      </c>
      <c r="T321" s="99"/>
      <c r="U321" s="145">
        <f t="shared" si="53"/>
        <v>0</v>
      </c>
      <c r="V321" s="99"/>
      <c r="W321" s="99"/>
      <c r="X321" s="141"/>
      <c r="Y321" s="100"/>
      <c r="Z321" s="100"/>
      <c r="AA321" s="100"/>
      <c r="AB321" s="100"/>
      <c r="AC321" s="146"/>
    </row>
    <row r="322" spans="2:29" ht="16.5" customHeight="1">
      <c r="B322" s="450">
        <v>44386</v>
      </c>
      <c r="C322" s="99"/>
      <c r="D322" s="576" t="s">
        <v>1049</v>
      </c>
      <c r="E322" s="108" t="str">
        <f t="shared" si="46"/>
        <v>Công ty TNHH Thiên Phú</v>
      </c>
      <c r="F322" s="108">
        <f t="shared" si="47"/>
        <v>20</v>
      </c>
      <c r="G322" s="109">
        <f t="shared" si="56"/>
        <v>119</v>
      </c>
      <c r="H322" s="149">
        <v>8713</v>
      </c>
      <c r="I322" s="160">
        <f>170004595-30909926</f>
        <v>139094669</v>
      </c>
      <c r="J322" s="99"/>
      <c r="K322" s="133" t="str">
        <f t="array" ref="K322">IFERROR(INDEX($D$5:$D$417,MATCH(0,COUNTIF($K$4:$K321,$D$5:$D$417),0)),"")</f>
        <v/>
      </c>
      <c r="L322" s="108" t="str">
        <f t="shared" si="48"/>
        <v/>
      </c>
      <c r="M322" s="134">
        <f t="shared" si="49"/>
        <v>0</v>
      </c>
      <c r="N322" s="99"/>
      <c r="O322" s="134">
        <f t="shared" si="50"/>
        <v>0</v>
      </c>
      <c r="P322" s="99"/>
      <c r="Q322" s="134">
        <f t="shared" si="51"/>
        <v>0</v>
      </c>
      <c r="R322" s="99"/>
      <c r="S322" s="134">
        <f t="shared" si="52"/>
        <v>0</v>
      </c>
      <c r="T322" s="99"/>
      <c r="U322" s="145">
        <f t="shared" si="53"/>
        <v>0</v>
      </c>
      <c r="V322" s="99"/>
      <c r="W322" s="99"/>
      <c r="X322" s="141"/>
      <c r="Y322" s="100"/>
      <c r="Z322" s="100"/>
      <c r="AA322" s="100"/>
      <c r="AB322" s="100"/>
      <c r="AC322" s="146"/>
    </row>
    <row r="323" spans="2:29" ht="16.5" customHeight="1">
      <c r="B323" s="450">
        <v>44386</v>
      </c>
      <c r="C323" s="99"/>
      <c r="D323" s="576" t="s">
        <v>1049</v>
      </c>
      <c r="E323" s="108" t="str">
        <f t="shared" si="46"/>
        <v>Công ty TNHH Thiên Phú</v>
      </c>
      <c r="F323" s="108">
        <f t="shared" si="47"/>
        <v>20</v>
      </c>
      <c r="G323" s="109">
        <f t="shared" si="56"/>
        <v>119</v>
      </c>
      <c r="H323" s="149">
        <v>8758</v>
      </c>
      <c r="I323" s="160">
        <v>2603901</v>
      </c>
      <c r="J323" s="99"/>
      <c r="K323" s="133" t="str">
        <f t="array" ref="K323">IFERROR(INDEX($D$5:$D$417,MATCH(0,COUNTIF($K$4:$K322,$D$5:$D$417),0)),"")</f>
        <v/>
      </c>
      <c r="L323" s="108" t="str">
        <f t="shared" si="48"/>
        <v/>
      </c>
      <c r="M323" s="134">
        <f t="shared" si="49"/>
        <v>0</v>
      </c>
      <c r="N323" s="99"/>
      <c r="O323" s="134">
        <f t="shared" si="50"/>
        <v>0</v>
      </c>
      <c r="P323" s="99"/>
      <c r="Q323" s="134">
        <f t="shared" si="51"/>
        <v>0</v>
      </c>
      <c r="R323" s="99"/>
      <c r="S323" s="134">
        <f t="shared" si="52"/>
        <v>0</v>
      </c>
      <c r="T323" s="99"/>
      <c r="U323" s="145">
        <f t="shared" si="53"/>
        <v>0</v>
      </c>
      <c r="V323" s="99"/>
      <c r="W323" s="99"/>
      <c r="X323" s="141"/>
      <c r="Y323" s="100"/>
      <c r="Z323" s="100"/>
      <c r="AA323" s="100"/>
      <c r="AB323" s="100"/>
      <c r="AC323" s="146"/>
    </row>
    <row r="324" spans="2:29" ht="16.5" customHeight="1">
      <c r="B324" s="450">
        <v>44386</v>
      </c>
      <c r="C324" s="99"/>
      <c r="D324" s="576" t="s">
        <v>1049</v>
      </c>
      <c r="E324" s="108" t="str">
        <f t="shared" si="46"/>
        <v>Công ty TNHH Thiên Phú</v>
      </c>
      <c r="F324" s="108">
        <f t="shared" si="47"/>
        <v>20</v>
      </c>
      <c r="G324" s="109">
        <f t="shared" si="56"/>
        <v>119</v>
      </c>
      <c r="H324" s="149">
        <v>8775</v>
      </c>
      <c r="I324" s="160">
        <v>1526345</v>
      </c>
      <c r="J324" s="99"/>
      <c r="K324" s="133" t="str">
        <f t="array" ref="K324">IFERROR(INDEX($D$5:$D$417,MATCH(0,COUNTIF($K$4:$K323,$D$5:$D$417),0)),"")</f>
        <v/>
      </c>
      <c r="L324" s="108" t="str">
        <f t="shared" si="48"/>
        <v/>
      </c>
      <c r="M324" s="134">
        <f t="shared" si="49"/>
        <v>0</v>
      </c>
      <c r="N324" s="99"/>
      <c r="O324" s="134">
        <f t="shared" si="50"/>
        <v>0</v>
      </c>
      <c r="P324" s="99"/>
      <c r="Q324" s="134">
        <f t="shared" si="51"/>
        <v>0</v>
      </c>
      <c r="R324" s="99"/>
      <c r="S324" s="134">
        <f t="shared" si="52"/>
        <v>0</v>
      </c>
      <c r="T324" s="99"/>
      <c r="U324" s="145">
        <f t="shared" si="53"/>
        <v>0</v>
      </c>
      <c r="V324" s="99"/>
      <c r="W324" s="99"/>
      <c r="X324" s="141"/>
      <c r="Y324" s="100"/>
      <c r="Z324" s="100"/>
      <c r="AA324" s="100"/>
      <c r="AB324" s="100"/>
      <c r="AC324" s="146"/>
    </row>
    <row r="325" spans="2:29" ht="16.5" customHeight="1">
      <c r="B325" s="450">
        <v>44386</v>
      </c>
      <c r="C325" s="99"/>
      <c r="D325" s="576" t="s">
        <v>1049</v>
      </c>
      <c r="E325" s="108" t="str">
        <f t="shared" ref="E325:E388" si="57">IFERROR(VLOOKUP(D325,$X:$Z,2,0),"")</f>
        <v>Công ty TNHH Thiên Phú</v>
      </c>
      <c r="F325" s="108">
        <f t="shared" ref="F325:F388" si="58">IFERROR(VLOOKUP(D325,X:Z,3,0),"")</f>
        <v>20</v>
      </c>
      <c r="G325" s="109">
        <f t="shared" si="56"/>
        <v>119</v>
      </c>
      <c r="H325" s="149">
        <v>8776</v>
      </c>
      <c r="I325" s="160">
        <v>5809773</v>
      </c>
      <c r="J325" s="99"/>
      <c r="K325" s="133" t="str">
        <f t="array" ref="K325">IFERROR(INDEX($D$5:$D$417,MATCH(0,COUNTIF($K$4:$K324,$D$5:$D$417),0)),"")</f>
        <v/>
      </c>
      <c r="L325" s="108" t="str">
        <f t="shared" si="48"/>
        <v/>
      </c>
      <c r="M325" s="134">
        <f t="shared" si="49"/>
        <v>0</v>
      </c>
      <c r="N325" s="99"/>
      <c r="O325" s="134">
        <f t="shared" si="50"/>
        <v>0</v>
      </c>
      <c r="P325" s="99"/>
      <c r="Q325" s="134">
        <f t="shared" si="51"/>
        <v>0</v>
      </c>
      <c r="R325" s="99"/>
      <c r="S325" s="134">
        <f t="shared" si="52"/>
        <v>0</v>
      </c>
      <c r="T325" s="99"/>
      <c r="U325" s="145">
        <f t="shared" si="53"/>
        <v>0</v>
      </c>
      <c r="V325" s="99"/>
      <c r="W325" s="99"/>
      <c r="X325" s="141"/>
      <c r="Y325" s="100"/>
      <c r="Z325" s="100"/>
      <c r="AA325" s="100"/>
      <c r="AB325" s="100"/>
      <c r="AC325" s="146"/>
    </row>
    <row r="326" spans="2:29" ht="16.5" customHeight="1">
      <c r="B326" s="450">
        <v>44386</v>
      </c>
      <c r="C326" s="99"/>
      <c r="D326" s="576" t="s">
        <v>1049</v>
      </c>
      <c r="E326" s="108" t="str">
        <f t="shared" si="57"/>
        <v>Công ty TNHH Thiên Phú</v>
      </c>
      <c r="F326" s="108">
        <f t="shared" si="58"/>
        <v>20</v>
      </c>
      <c r="G326" s="109">
        <f t="shared" si="56"/>
        <v>119</v>
      </c>
      <c r="H326" s="149">
        <v>8822</v>
      </c>
      <c r="I326" s="160">
        <f>32453718-5900676</f>
        <v>26553042</v>
      </c>
      <c r="J326" s="99"/>
      <c r="K326" s="133" t="str">
        <f t="array" ref="K326">IFERROR(INDEX($D$5:$D$417,MATCH(0,COUNTIF($K$4:$K325,$D$5:$D$417),0)),"")</f>
        <v/>
      </c>
      <c r="L326" s="108" t="str">
        <f t="shared" si="48"/>
        <v/>
      </c>
      <c r="M326" s="134">
        <f t="shared" si="49"/>
        <v>0</v>
      </c>
      <c r="N326" s="99"/>
      <c r="O326" s="134">
        <f t="shared" si="50"/>
        <v>0</v>
      </c>
      <c r="P326" s="99"/>
      <c r="Q326" s="134">
        <f t="shared" si="51"/>
        <v>0</v>
      </c>
      <c r="R326" s="99"/>
      <c r="S326" s="134">
        <f t="shared" si="52"/>
        <v>0</v>
      </c>
      <c r="T326" s="99"/>
      <c r="U326" s="145">
        <f t="shared" si="53"/>
        <v>0</v>
      </c>
      <c r="V326" s="99"/>
      <c r="W326" s="99"/>
      <c r="X326" s="141"/>
      <c r="Y326" s="100"/>
      <c r="Z326" s="100"/>
      <c r="AA326" s="100"/>
      <c r="AB326" s="100"/>
      <c r="AC326" s="146"/>
    </row>
    <row r="327" spans="2:29" ht="16.5" customHeight="1">
      <c r="B327" s="450">
        <v>44386</v>
      </c>
      <c r="C327" s="99"/>
      <c r="D327" s="576" t="s">
        <v>1049</v>
      </c>
      <c r="E327" s="108" t="str">
        <f t="shared" si="57"/>
        <v>Công ty TNHH Thiên Phú</v>
      </c>
      <c r="F327" s="108">
        <f t="shared" si="58"/>
        <v>20</v>
      </c>
      <c r="G327" s="109">
        <f t="shared" si="56"/>
        <v>119</v>
      </c>
      <c r="H327" s="149">
        <v>8832</v>
      </c>
      <c r="I327" s="160">
        <f>32453718-5900676</f>
        <v>26553042</v>
      </c>
      <c r="J327" s="99"/>
      <c r="K327" s="133" t="str">
        <f t="array" ref="K327">IFERROR(INDEX($D$5:$D$417,MATCH(0,COUNTIF($K$4:$K326,$D$5:$D$417),0)),"")</f>
        <v/>
      </c>
      <c r="L327" s="108" t="str">
        <f t="shared" si="48"/>
        <v/>
      </c>
      <c r="M327" s="134">
        <f t="shared" si="49"/>
        <v>0</v>
      </c>
      <c r="N327" s="99"/>
      <c r="O327" s="134">
        <f t="shared" si="50"/>
        <v>0</v>
      </c>
      <c r="P327" s="99"/>
      <c r="Q327" s="134">
        <f t="shared" si="51"/>
        <v>0</v>
      </c>
      <c r="R327" s="99"/>
      <c r="S327" s="134">
        <f t="shared" si="52"/>
        <v>0</v>
      </c>
      <c r="T327" s="99"/>
      <c r="U327" s="145">
        <f t="shared" si="53"/>
        <v>0</v>
      </c>
      <c r="V327" s="99"/>
      <c r="W327" s="99"/>
      <c r="X327" s="141"/>
      <c r="Y327" s="100"/>
      <c r="Z327" s="100"/>
      <c r="AA327" s="100"/>
      <c r="AB327" s="100"/>
      <c r="AC327" s="146"/>
    </row>
    <row r="328" spans="2:29" ht="16.5" customHeight="1">
      <c r="B328" s="450">
        <v>44389</v>
      </c>
      <c r="C328" s="99"/>
      <c r="D328" s="576" t="s">
        <v>1049</v>
      </c>
      <c r="E328" s="108" t="str">
        <f t="shared" si="57"/>
        <v>Công ty TNHH Thiên Phú</v>
      </c>
      <c r="F328" s="108">
        <f t="shared" si="58"/>
        <v>20</v>
      </c>
      <c r="G328" s="109">
        <f t="shared" si="56"/>
        <v>116</v>
      </c>
      <c r="H328" s="149">
        <v>8821</v>
      </c>
      <c r="I328" s="160">
        <f>3949824-718150</f>
        <v>3231674</v>
      </c>
      <c r="J328" s="99"/>
      <c r="K328" s="133" t="str">
        <f t="array" ref="K328">IFERROR(INDEX($D$5:$D$417,MATCH(0,COUNTIF($K$4:$K327,$D$5:$D$417),0)),"")</f>
        <v/>
      </c>
      <c r="L328" s="108" t="str">
        <f t="shared" si="48"/>
        <v/>
      </c>
      <c r="M328" s="134">
        <f t="shared" si="49"/>
        <v>0</v>
      </c>
      <c r="N328" s="99"/>
      <c r="O328" s="134">
        <f t="shared" si="50"/>
        <v>0</v>
      </c>
      <c r="P328" s="99"/>
      <c r="Q328" s="134">
        <f t="shared" si="51"/>
        <v>0</v>
      </c>
      <c r="R328" s="99"/>
      <c r="S328" s="134">
        <f t="shared" si="52"/>
        <v>0</v>
      </c>
      <c r="T328" s="99"/>
      <c r="U328" s="145">
        <f t="shared" si="53"/>
        <v>0</v>
      </c>
      <c r="V328" s="99"/>
      <c r="W328" s="99"/>
      <c r="X328" s="141"/>
      <c r="Y328" s="100"/>
      <c r="Z328" s="100"/>
      <c r="AA328" s="100"/>
      <c r="AB328" s="100"/>
      <c r="AC328" s="146"/>
    </row>
    <row r="329" spans="2:29" ht="16.5" customHeight="1">
      <c r="B329" s="450">
        <v>44377</v>
      </c>
      <c r="C329" s="99"/>
      <c r="D329" s="576" t="s">
        <v>1058</v>
      </c>
      <c r="E329" s="108" t="str">
        <f t="shared" si="57"/>
        <v>Công ty TNHH Ong Thợ</v>
      </c>
      <c r="F329" s="108">
        <f t="shared" si="58"/>
        <v>0</v>
      </c>
      <c r="G329" s="109">
        <f t="shared" si="56"/>
        <v>148</v>
      </c>
      <c r="H329" s="149"/>
      <c r="I329" s="160"/>
      <c r="J329" s="99"/>
      <c r="K329" s="133" t="str">
        <f t="array" ref="K329">IFERROR(INDEX($D$5:$D$417,MATCH(0,COUNTIF($K$4:$K328,$D$5:$D$417),0)),"")</f>
        <v/>
      </c>
      <c r="L329" s="108" t="str">
        <f t="shared" si="48"/>
        <v/>
      </c>
      <c r="M329" s="134">
        <f t="shared" si="49"/>
        <v>0</v>
      </c>
      <c r="N329" s="99"/>
      <c r="O329" s="134">
        <f t="shared" si="50"/>
        <v>0</v>
      </c>
      <c r="P329" s="99"/>
      <c r="Q329" s="134">
        <f t="shared" si="51"/>
        <v>0</v>
      </c>
      <c r="R329" s="99"/>
      <c r="S329" s="134">
        <f t="shared" si="52"/>
        <v>0</v>
      </c>
      <c r="T329" s="99"/>
      <c r="U329" s="145">
        <f t="shared" si="53"/>
        <v>0</v>
      </c>
      <c r="V329" s="99"/>
      <c r="W329" s="99"/>
      <c r="X329" s="141"/>
      <c r="Y329" s="100"/>
      <c r="Z329" s="100"/>
      <c r="AA329" s="100"/>
      <c r="AB329" s="100"/>
      <c r="AC329" s="146"/>
    </row>
    <row r="330" spans="2:29" ht="16.5" customHeight="1">
      <c r="B330" s="450">
        <v>44377</v>
      </c>
      <c r="C330" s="99"/>
      <c r="D330" s="576" t="s">
        <v>1092</v>
      </c>
      <c r="E330" s="108" t="str">
        <f t="shared" si="57"/>
        <v>Công ty TNHH MTV Cơ Khí XD Nguyễn Cường</v>
      </c>
      <c r="F330" s="108">
        <f t="shared" si="58"/>
        <v>0</v>
      </c>
      <c r="G330" s="109">
        <f t="shared" si="56"/>
        <v>148</v>
      </c>
      <c r="H330" s="149">
        <v>32</v>
      </c>
      <c r="I330" s="160">
        <f>73150000-40000000</f>
        <v>33150000</v>
      </c>
      <c r="J330" s="99"/>
      <c r="K330" s="133" t="str">
        <f t="array" ref="K330">IFERROR(INDEX($D$5:$D$417,MATCH(0,COUNTIF($K$4:$K329,$D$5:$D$417),0)),"")</f>
        <v/>
      </c>
      <c r="L330" s="108" t="str">
        <f t="shared" si="48"/>
        <v/>
      </c>
      <c r="M330" s="134">
        <f t="shared" si="49"/>
        <v>0</v>
      </c>
      <c r="N330" s="99"/>
      <c r="O330" s="134">
        <f t="shared" si="50"/>
        <v>0</v>
      </c>
      <c r="P330" s="99"/>
      <c r="Q330" s="134">
        <f t="shared" si="51"/>
        <v>0</v>
      </c>
      <c r="R330" s="99"/>
      <c r="S330" s="134">
        <f t="shared" si="52"/>
        <v>0</v>
      </c>
      <c r="T330" s="99"/>
      <c r="U330" s="145">
        <f t="shared" si="53"/>
        <v>0</v>
      </c>
      <c r="V330" s="99"/>
      <c r="W330" s="99"/>
      <c r="X330" s="141"/>
      <c r="Y330" s="100"/>
      <c r="Z330" s="100"/>
      <c r="AA330" s="100"/>
      <c r="AB330" s="100"/>
      <c r="AC330" s="146"/>
    </row>
    <row r="331" spans="2:29" ht="16.5" customHeight="1">
      <c r="B331" s="450">
        <v>44392</v>
      </c>
      <c r="C331" s="99"/>
      <c r="D331" s="576" t="s">
        <v>1093</v>
      </c>
      <c r="E331" s="108" t="str">
        <f t="shared" si="57"/>
        <v>Công ty Cổ phần giấy Phước Thịnh</v>
      </c>
      <c r="F331" s="108">
        <f t="shared" si="58"/>
        <v>-15</v>
      </c>
      <c r="G331" s="109">
        <f t="shared" si="56"/>
        <v>148</v>
      </c>
      <c r="H331" s="149"/>
      <c r="I331" s="160"/>
      <c r="J331" s="99"/>
      <c r="K331" s="133" t="str">
        <f t="array" ref="K331">IFERROR(INDEX($D$5:$D$417,MATCH(0,COUNTIF($K$4:$K330,$D$5:$D$417),0)),"")</f>
        <v/>
      </c>
      <c r="L331" s="108" t="str">
        <f t="shared" ref="L331:L394" si="59">IFERROR(VLOOKUP(K331,$X:$Z,2,0),"")</f>
        <v/>
      </c>
      <c r="M331" s="134">
        <f t="shared" ref="M331:M394" si="60">SUMIFS(I:I,D:D,K331,G:G,"&lt;=0")</f>
        <v>0</v>
      </c>
      <c r="N331" s="99"/>
      <c r="O331" s="134">
        <f t="shared" ref="O331:O394" si="61">SUMIFS(I:I,D:D,K331,G:G,"&gt;=1",G:G,"&lt;=30")</f>
        <v>0</v>
      </c>
      <c r="P331" s="99"/>
      <c r="Q331" s="134">
        <f t="shared" ref="Q331:Q394" si="62">SUMIFS(I:I,D:D,K331,G:G,"&gt;=31",G:G,"&lt;=60")</f>
        <v>0</v>
      </c>
      <c r="R331" s="99"/>
      <c r="S331" s="134">
        <f t="shared" ref="S331:S394" si="63">SUMIFS(I:I,D:D,K331,G:G,"&gt;60")</f>
        <v>0</v>
      </c>
      <c r="T331" s="99"/>
      <c r="U331" s="145">
        <f t="shared" ref="U331:U394" si="64">SUMIFS(I:I,D:D,K331,B:B,"&gt;="&amp;$O$2,B:B,"&lt;="&amp;$S$2)</f>
        <v>0</v>
      </c>
      <c r="V331" s="99"/>
      <c r="W331" s="99"/>
      <c r="X331" s="141"/>
      <c r="Y331" s="100"/>
      <c r="Z331" s="100"/>
      <c r="AA331" s="100"/>
      <c r="AB331" s="100"/>
      <c r="AC331" s="146"/>
    </row>
    <row r="332" spans="2:29" ht="16.5" customHeight="1">
      <c r="B332" s="450">
        <v>44436</v>
      </c>
      <c r="C332" s="99"/>
      <c r="D332" s="576" t="s">
        <v>1094</v>
      </c>
      <c r="E332" s="108" t="str">
        <f t="shared" si="57"/>
        <v>Công Ty TNHH TM-DV Minh Nguyên Quang</v>
      </c>
      <c r="F332" s="108">
        <f t="shared" si="58"/>
        <v>-5</v>
      </c>
      <c r="G332" s="109">
        <f t="shared" si="56"/>
        <v>94</v>
      </c>
      <c r="H332" s="149">
        <v>96</v>
      </c>
      <c r="I332" s="160">
        <v>53341200</v>
      </c>
      <c r="J332" s="99"/>
      <c r="K332" s="133" t="str">
        <f t="array" ref="K332">IFERROR(INDEX($D$5:$D$417,MATCH(0,COUNTIF($K$4:$K331,$D$5:$D$417),0)),"")</f>
        <v/>
      </c>
      <c r="L332" s="108" t="str">
        <f t="shared" si="59"/>
        <v/>
      </c>
      <c r="M332" s="134">
        <f t="shared" si="60"/>
        <v>0</v>
      </c>
      <c r="N332" s="99"/>
      <c r="O332" s="134">
        <f t="shared" si="61"/>
        <v>0</v>
      </c>
      <c r="P332" s="99"/>
      <c r="Q332" s="134">
        <f t="shared" si="62"/>
        <v>0</v>
      </c>
      <c r="R332" s="99"/>
      <c r="S332" s="134">
        <f t="shared" si="63"/>
        <v>0</v>
      </c>
      <c r="T332" s="99"/>
      <c r="U332" s="145">
        <f t="shared" si="64"/>
        <v>0</v>
      </c>
      <c r="V332" s="99"/>
      <c r="W332" s="99"/>
      <c r="X332" s="141"/>
      <c r="Y332" s="100"/>
      <c r="Z332" s="100"/>
      <c r="AA332" s="100"/>
      <c r="AB332" s="100"/>
      <c r="AC332" s="146"/>
    </row>
    <row r="333" spans="2:29" ht="16.5" customHeight="1">
      <c r="B333" s="450">
        <v>44466</v>
      </c>
      <c r="C333" s="99"/>
      <c r="D333" s="576" t="s">
        <v>1062</v>
      </c>
      <c r="E333" s="108" t="str">
        <f t="shared" si="57"/>
        <v>Công ty TNHH TMDV Nhiên Thành</v>
      </c>
      <c r="F333" s="108">
        <f t="shared" si="58"/>
        <v>-15</v>
      </c>
      <c r="G333" s="109">
        <f t="shared" si="56"/>
        <v>74</v>
      </c>
      <c r="H333" s="149">
        <v>815</v>
      </c>
      <c r="I333" s="160">
        <v>19800000</v>
      </c>
      <c r="J333" s="99"/>
      <c r="K333" s="133" t="str">
        <f t="array" ref="K333">IFERROR(INDEX($D$5:$D$417,MATCH(0,COUNTIF($K$4:$K332,$D$5:$D$417),0)),"")</f>
        <v/>
      </c>
      <c r="L333" s="108" t="str">
        <f t="shared" si="59"/>
        <v/>
      </c>
      <c r="M333" s="134">
        <f t="shared" si="60"/>
        <v>0</v>
      </c>
      <c r="N333" s="99"/>
      <c r="O333" s="134">
        <f t="shared" si="61"/>
        <v>0</v>
      </c>
      <c r="P333" s="99"/>
      <c r="Q333" s="134">
        <f t="shared" si="62"/>
        <v>0</v>
      </c>
      <c r="R333" s="99"/>
      <c r="S333" s="134">
        <f t="shared" si="63"/>
        <v>0</v>
      </c>
      <c r="T333" s="99"/>
      <c r="U333" s="145">
        <f t="shared" si="64"/>
        <v>0</v>
      </c>
      <c r="V333" s="99"/>
      <c r="W333" s="99"/>
      <c r="X333" s="141"/>
      <c r="Y333" s="100"/>
      <c r="Z333" s="100"/>
      <c r="AA333" s="100"/>
      <c r="AB333" s="100"/>
      <c r="AC333" s="146"/>
    </row>
    <row r="334" spans="2:29" ht="16.5" customHeight="1">
      <c r="B334" s="450">
        <v>44377</v>
      </c>
      <c r="C334" s="99"/>
      <c r="D334" s="576" t="s">
        <v>1095</v>
      </c>
      <c r="E334" s="108" t="str">
        <f t="shared" si="57"/>
        <v>Công ty TNHH Đầu tư Thương mại Huy Phong</v>
      </c>
      <c r="F334" s="108">
        <f t="shared" si="58"/>
        <v>-10</v>
      </c>
      <c r="G334" s="109">
        <f t="shared" si="56"/>
        <v>158</v>
      </c>
      <c r="H334" s="149"/>
      <c r="I334" s="160"/>
      <c r="J334" s="99"/>
      <c r="K334" s="133" t="str">
        <f t="array" ref="K334">IFERROR(INDEX($D$5:$D$417,MATCH(0,COUNTIF($K$4:$K333,$D$5:$D$417),0)),"")</f>
        <v/>
      </c>
      <c r="L334" s="108" t="str">
        <f t="shared" si="59"/>
        <v/>
      </c>
      <c r="M334" s="134">
        <f t="shared" si="60"/>
        <v>0</v>
      </c>
      <c r="N334" s="99"/>
      <c r="O334" s="134">
        <f t="shared" si="61"/>
        <v>0</v>
      </c>
      <c r="P334" s="99"/>
      <c r="Q334" s="134">
        <f t="shared" si="62"/>
        <v>0</v>
      </c>
      <c r="R334" s="99"/>
      <c r="S334" s="134">
        <f t="shared" si="63"/>
        <v>0</v>
      </c>
      <c r="T334" s="99"/>
      <c r="U334" s="145">
        <f t="shared" si="64"/>
        <v>0</v>
      </c>
      <c r="V334" s="99"/>
      <c r="W334" s="99"/>
      <c r="X334" s="141"/>
      <c r="Y334" s="100"/>
      <c r="Z334" s="100"/>
      <c r="AA334" s="100"/>
      <c r="AB334" s="100"/>
      <c r="AC334" s="146"/>
    </row>
    <row r="335" spans="2:29" ht="16.5" customHeight="1">
      <c r="B335" s="450">
        <v>44377</v>
      </c>
      <c r="C335" s="99"/>
      <c r="D335" s="576" t="s">
        <v>1095</v>
      </c>
      <c r="E335" s="108" t="str">
        <f t="shared" si="57"/>
        <v>Công ty TNHH Đầu tư Thương mại Huy Phong</v>
      </c>
      <c r="F335" s="108">
        <f t="shared" si="58"/>
        <v>-10</v>
      </c>
      <c r="G335" s="109">
        <f t="shared" si="56"/>
        <v>158</v>
      </c>
      <c r="H335" s="149"/>
      <c r="I335" s="160"/>
      <c r="J335" s="99"/>
      <c r="K335" s="133" t="str">
        <f t="array" ref="K335">IFERROR(INDEX($D$5:$D$417,MATCH(0,COUNTIF($K$4:$K334,$D$5:$D$417),0)),"")</f>
        <v/>
      </c>
      <c r="L335" s="108" t="str">
        <f t="shared" si="59"/>
        <v/>
      </c>
      <c r="M335" s="134">
        <f t="shared" si="60"/>
        <v>0</v>
      </c>
      <c r="N335" s="99"/>
      <c r="O335" s="134">
        <f t="shared" si="61"/>
        <v>0</v>
      </c>
      <c r="P335" s="99"/>
      <c r="Q335" s="134">
        <f t="shared" si="62"/>
        <v>0</v>
      </c>
      <c r="R335" s="99"/>
      <c r="S335" s="134">
        <f t="shared" si="63"/>
        <v>0</v>
      </c>
      <c r="T335" s="99"/>
      <c r="U335" s="145">
        <f t="shared" si="64"/>
        <v>0</v>
      </c>
      <c r="V335" s="99"/>
      <c r="W335" s="99"/>
      <c r="X335" s="141"/>
      <c r="Y335" s="100"/>
      <c r="Z335" s="100"/>
      <c r="AA335" s="100"/>
      <c r="AB335" s="100"/>
      <c r="AC335" s="146"/>
    </row>
    <row r="336" spans="2:29" ht="16.5" customHeight="1">
      <c r="B336" s="450">
        <v>44387</v>
      </c>
      <c r="C336" s="99"/>
      <c r="D336" s="576" t="s">
        <v>1213</v>
      </c>
      <c r="E336" s="108" t="str">
        <f t="shared" si="57"/>
        <v>Công ty CP SX TM DV Tân Thế Kỷ Miền Nam</v>
      </c>
      <c r="F336" s="108">
        <f t="shared" si="58"/>
        <v>-1</v>
      </c>
      <c r="G336" s="109">
        <f t="shared" si="56"/>
        <v>139</v>
      </c>
      <c r="H336" s="149"/>
      <c r="I336" s="160"/>
      <c r="J336" s="99"/>
      <c r="K336" s="133" t="str">
        <f t="array" ref="K336">IFERROR(INDEX($D$5:$D$417,MATCH(0,COUNTIF($K$4:$K335,$D$5:$D$417),0)),"")</f>
        <v/>
      </c>
      <c r="L336" s="108" t="str">
        <f t="shared" si="59"/>
        <v/>
      </c>
      <c r="M336" s="134">
        <f t="shared" si="60"/>
        <v>0</v>
      </c>
      <c r="N336" s="99"/>
      <c r="O336" s="134">
        <f t="shared" si="61"/>
        <v>0</v>
      </c>
      <c r="P336" s="99"/>
      <c r="Q336" s="134">
        <f t="shared" si="62"/>
        <v>0</v>
      </c>
      <c r="R336" s="99"/>
      <c r="S336" s="134">
        <f t="shared" si="63"/>
        <v>0</v>
      </c>
      <c r="T336" s="99"/>
      <c r="U336" s="145">
        <f t="shared" si="64"/>
        <v>0</v>
      </c>
      <c r="V336" s="99"/>
      <c r="W336" s="99"/>
      <c r="X336" s="141"/>
      <c r="Y336" s="100"/>
      <c r="Z336" s="100"/>
      <c r="AA336" s="100"/>
      <c r="AB336" s="100"/>
      <c r="AC336" s="146"/>
    </row>
    <row r="337" spans="2:29" ht="16.5" customHeight="1">
      <c r="B337" s="450">
        <v>44392</v>
      </c>
      <c r="C337" s="99"/>
      <c r="D337" s="576" t="s">
        <v>1213</v>
      </c>
      <c r="E337" s="108" t="str">
        <f t="shared" si="57"/>
        <v>Công ty CP SX TM DV Tân Thế Kỷ Miền Nam</v>
      </c>
      <c r="F337" s="108">
        <f t="shared" si="58"/>
        <v>-1</v>
      </c>
      <c r="G337" s="109">
        <f t="shared" si="56"/>
        <v>134</v>
      </c>
      <c r="H337" s="149"/>
      <c r="I337" s="160"/>
      <c r="J337" s="99"/>
      <c r="K337" s="133" t="str">
        <f t="array" ref="K337">IFERROR(INDEX($D$5:$D$417,MATCH(0,COUNTIF($K$4:$K336,$D$5:$D$417),0)),"")</f>
        <v/>
      </c>
      <c r="L337" s="108" t="str">
        <f t="shared" si="59"/>
        <v/>
      </c>
      <c r="M337" s="134">
        <f t="shared" si="60"/>
        <v>0</v>
      </c>
      <c r="N337" s="99"/>
      <c r="O337" s="134">
        <f t="shared" si="61"/>
        <v>0</v>
      </c>
      <c r="P337" s="99"/>
      <c r="Q337" s="134">
        <f t="shared" si="62"/>
        <v>0</v>
      </c>
      <c r="R337" s="99"/>
      <c r="S337" s="134">
        <f t="shared" si="63"/>
        <v>0</v>
      </c>
      <c r="T337" s="99"/>
      <c r="U337" s="145">
        <f t="shared" si="64"/>
        <v>0</v>
      </c>
      <c r="V337" s="99"/>
      <c r="W337" s="99"/>
      <c r="X337" s="141"/>
      <c r="Y337" s="100"/>
      <c r="Z337" s="100"/>
      <c r="AA337" s="100"/>
      <c r="AB337" s="100"/>
      <c r="AC337" s="146"/>
    </row>
    <row r="338" spans="2:29" ht="16.5" customHeight="1">
      <c r="B338" s="450">
        <v>44377</v>
      </c>
      <c r="C338" s="99"/>
      <c r="D338" s="576" t="s">
        <v>1045</v>
      </c>
      <c r="E338" s="108" t="str">
        <f t="shared" si="57"/>
        <v>Công ty TNHH Nhôm Vĩnh Hưng Việt Nam</v>
      </c>
      <c r="F338" s="108">
        <f t="shared" si="58"/>
        <v>45</v>
      </c>
      <c r="G338" s="109">
        <f t="shared" si="56"/>
        <v>103</v>
      </c>
      <c r="H338" s="149">
        <v>149</v>
      </c>
      <c r="I338" s="160">
        <v>3255000</v>
      </c>
      <c r="J338" s="99"/>
      <c r="K338" s="133" t="str">
        <f t="array" ref="K338">IFERROR(INDEX($D$5:$D$417,MATCH(0,COUNTIF($K$4:$K337,$D$5:$D$417),0)),"")</f>
        <v/>
      </c>
      <c r="L338" s="108" t="str">
        <f t="shared" si="59"/>
        <v/>
      </c>
      <c r="M338" s="134">
        <f t="shared" si="60"/>
        <v>0</v>
      </c>
      <c r="N338" s="99"/>
      <c r="O338" s="134">
        <f t="shared" si="61"/>
        <v>0</v>
      </c>
      <c r="P338" s="99"/>
      <c r="Q338" s="134">
        <f t="shared" si="62"/>
        <v>0</v>
      </c>
      <c r="R338" s="99"/>
      <c r="S338" s="134">
        <f t="shared" si="63"/>
        <v>0</v>
      </c>
      <c r="T338" s="99"/>
      <c r="U338" s="145">
        <f t="shared" si="64"/>
        <v>0</v>
      </c>
      <c r="V338" s="99"/>
      <c r="W338" s="99"/>
      <c r="X338" s="141"/>
      <c r="Y338" s="100"/>
      <c r="Z338" s="100"/>
      <c r="AA338" s="100"/>
      <c r="AB338" s="100"/>
      <c r="AC338" s="146"/>
    </row>
    <row r="339" spans="2:29" ht="16.5" customHeight="1">
      <c r="B339" s="450">
        <v>44377</v>
      </c>
      <c r="C339" s="99"/>
      <c r="D339" s="576" t="s">
        <v>1045</v>
      </c>
      <c r="E339" s="108" t="str">
        <f t="shared" si="57"/>
        <v>Công ty TNHH Nhôm Vĩnh Hưng Việt Nam</v>
      </c>
      <c r="F339" s="108">
        <f t="shared" si="58"/>
        <v>45</v>
      </c>
      <c r="G339" s="109">
        <f t="shared" si="56"/>
        <v>103</v>
      </c>
      <c r="H339" s="149">
        <v>296</v>
      </c>
      <c r="I339" s="160">
        <v>1111458</v>
      </c>
      <c r="J339" s="99"/>
      <c r="K339" s="133" t="str">
        <f t="array" ref="K339">IFERROR(INDEX($D$5:$D$417,MATCH(0,COUNTIF($K$4:$K338,$D$5:$D$417),0)),"")</f>
        <v/>
      </c>
      <c r="L339" s="108" t="str">
        <f t="shared" si="59"/>
        <v/>
      </c>
      <c r="M339" s="134">
        <f t="shared" si="60"/>
        <v>0</v>
      </c>
      <c r="N339" s="99"/>
      <c r="O339" s="134">
        <f t="shared" si="61"/>
        <v>0</v>
      </c>
      <c r="P339" s="99"/>
      <c r="Q339" s="134">
        <f t="shared" si="62"/>
        <v>0</v>
      </c>
      <c r="R339" s="99"/>
      <c r="S339" s="134">
        <f t="shared" si="63"/>
        <v>0</v>
      </c>
      <c r="T339" s="99"/>
      <c r="U339" s="145">
        <f t="shared" si="64"/>
        <v>0</v>
      </c>
      <c r="V339" s="99"/>
      <c r="W339" s="99"/>
      <c r="X339" s="141"/>
      <c r="Y339" s="100"/>
      <c r="Z339" s="100"/>
      <c r="AA339" s="100"/>
      <c r="AB339" s="100"/>
      <c r="AC339" s="146"/>
    </row>
    <row r="340" spans="2:29" ht="16.5" customHeight="1">
      <c r="B340" s="450">
        <v>44377</v>
      </c>
      <c r="C340" s="99"/>
      <c r="D340" s="576" t="s">
        <v>1045</v>
      </c>
      <c r="E340" s="108" t="str">
        <f t="shared" si="57"/>
        <v>Công ty TNHH Nhôm Vĩnh Hưng Việt Nam</v>
      </c>
      <c r="F340" s="108">
        <f t="shared" si="58"/>
        <v>45</v>
      </c>
      <c r="G340" s="109">
        <f t="shared" si="56"/>
        <v>103</v>
      </c>
      <c r="H340" s="149">
        <v>297</v>
      </c>
      <c r="I340" s="160">
        <v>2104518</v>
      </c>
      <c r="J340" s="99"/>
      <c r="K340" s="133" t="str">
        <f t="array" ref="K340">IFERROR(INDEX($D$5:$D$417,MATCH(0,COUNTIF($K$4:$K339,$D$5:$D$417),0)),"")</f>
        <v/>
      </c>
      <c r="L340" s="108" t="str">
        <f t="shared" si="59"/>
        <v/>
      </c>
      <c r="M340" s="134">
        <f t="shared" si="60"/>
        <v>0</v>
      </c>
      <c r="N340" s="99"/>
      <c r="O340" s="134">
        <f t="shared" si="61"/>
        <v>0</v>
      </c>
      <c r="P340" s="99"/>
      <c r="Q340" s="134">
        <f t="shared" si="62"/>
        <v>0</v>
      </c>
      <c r="R340" s="99"/>
      <c r="S340" s="134">
        <f t="shared" si="63"/>
        <v>0</v>
      </c>
      <c r="T340" s="99"/>
      <c r="U340" s="145">
        <f t="shared" si="64"/>
        <v>0</v>
      </c>
      <c r="V340" s="99"/>
      <c r="W340" s="99"/>
      <c r="X340" s="141"/>
      <c r="Y340" s="100"/>
      <c r="Z340" s="100"/>
      <c r="AA340" s="100"/>
      <c r="AB340" s="100"/>
      <c r="AC340" s="146"/>
    </row>
    <row r="341" spans="2:29" ht="16.5" customHeight="1">
      <c r="B341" s="450">
        <v>44377</v>
      </c>
      <c r="C341" s="99"/>
      <c r="D341" s="576" t="s">
        <v>1045</v>
      </c>
      <c r="E341" s="108" t="str">
        <f t="shared" si="57"/>
        <v>Công ty TNHH Nhôm Vĩnh Hưng Việt Nam</v>
      </c>
      <c r="F341" s="108">
        <f t="shared" si="58"/>
        <v>45</v>
      </c>
      <c r="G341" s="109">
        <f t="shared" si="56"/>
        <v>103</v>
      </c>
      <c r="H341" s="149">
        <v>298</v>
      </c>
      <c r="I341" s="160">
        <v>1050729</v>
      </c>
      <c r="J341" s="99"/>
      <c r="K341" s="133" t="str">
        <f t="array" ref="K341">IFERROR(INDEX($D$5:$D$417,MATCH(0,COUNTIF($K$4:$K340,$D$5:$D$417),0)),"")</f>
        <v/>
      </c>
      <c r="L341" s="108" t="str">
        <f t="shared" si="59"/>
        <v/>
      </c>
      <c r="M341" s="134">
        <f t="shared" si="60"/>
        <v>0</v>
      </c>
      <c r="N341" s="99"/>
      <c r="O341" s="134">
        <f t="shared" si="61"/>
        <v>0</v>
      </c>
      <c r="P341" s="99"/>
      <c r="Q341" s="134">
        <f t="shared" si="62"/>
        <v>0</v>
      </c>
      <c r="R341" s="99"/>
      <c r="S341" s="134">
        <f t="shared" si="63"/>
        <v>0</v>
      </c>
      <c r="T341" s="99"/>
      <c r="U341" s="145">
        <f t="shared" si="64"/>
        <v>0</v>
      </c>
      <c r="V341" s="99"/>
      <c r="W341" s="99"/>
      <c r="X341" s="141"/>
      <c r="Y341" s="100"/>
      <c r="Z341" s="100"/>
      <c r="AA341" s="100"/>
      <c r="AB341" s="100"/>
      <c r="AC341" s="146"/>
    </row>
    <row r="342" spans="2:29" ht="16.5" customHeight="1">
      <c r="B342" s="450">
        <v>44377</v>
      </c>
      <c r="C342" s="99"/>
      <c r="D342" s="576" t="s">
        <v>1084</v>
      </c>
      <c r="E342" s="108" t="str">
        <f t="shared" si="57"/>
        <v>Công ty CP Vật Liệu &amp; Keo Kim Cao Cương</v>
      </c>
      <c r="F342" s="108">
        <f t="shared" si="58"/>
        <v>29</v>
      </c>
      <c r="G342" s="109">
        <f t="shared" si="56"/>
        <v>119</v>
      </c>
      <c r="H342" s="149">
        <v>1868</v>
      </c>
      <c r="I342" s="160">
        <v>7082763</v>
      </c>
      <c r="J342" s="99"/>
      <c r="K342" s="133" t="str">
        <f t="array" ref="K342">IFERROR(INDEX($D$5:$D$417,MATCH(0,COUNTIF($K$4:$K341,$D$5:$D$417),0)),"")</f>
        <v/>
      </c>
      <c r="L342" s="108" t="str">
        <f t="shared" si="59"/>
        <v/>
      </c>
      <c r="M342" s="134">
        <f t="shared" si="60"/>
        <v>0</v>
      </c>
      <c r="N342" s="99"/>
      <c r="O342" s="134">
        <f t="shared" si="61"/>
        <v>0</v>
      </c>
      <c r="P342" s="99"/>
      <c r="Q342" s="134">
        <f t="shared" si="62"/>
        <v>0</v>
      </c>
      <c r="R342" s="99"/>
      <c r="S342" s="134">
        <f t="shared" si="63"/>
        <v>0</v>
      </c>
      <c r="T342" s="99"/>
      <c r="U342" s="145">
        <f t="shared" si="64"/>
        <v>0</v>
      </c>
      <c r="V342" s="99"/>
      <c r="W342" s="99"/>
      <c r="X342" s="141"/>
      <c r="Y342" s="100"/>
      <c r="Z342" s="100"/>
      <c r="AA342" s="100"/>
      <c r="AB342" s="100"/>
      <c r="AC342" s="146"/>
    </row>
    <row r="343" spans="2:29" ht="16.5" customHeight="1">
      <c r="B343" s="450">
        <v>44377</v>
      </c>
      <c r="C343" s="99"/>
      <c r="D343" s="576" t="s">
        <v>1084</v>
      </c>
      <c r="E343" s="108" t="str">
        <f t="shared" si="57"/>
        <v>Công ty CP Vật Liệu &amp; Keo Kim Cao Cương</v>
      </c>
      <c r="F343" s="108">
        <f t="shared" si="58"/>
        <v>29</v>
      </c>
      <c r="G343" s="109">
        <f t="shared" si="56"/>
        <v>119</v>
      </c>
      <c r="H343" s="149">
        <v>1782</v>
      </c>
      <c r="I343" s="160">
        <v>12371673</v>
      </c>
      <c r="J343" s="99"/>
      <c r="K343" s="133" t="str">
        <f t="array" ref="K343">IFERROR(INDEX($D$5:$D$417,MATCH(0,COUNTIF($K$4:$K342,$D$5:$D$417),0)),"")</f>
        <v/>
      </c>
      <c r="L343" s="108" t="str">
        <f t="shared" si="59"/>
        <v/>
      </c>
      <c r="M343" s="134">
        <f t="shared" si="60"/>
        <v>0</v>
      </c>
      <c r="N343" s="99"/>
      <c r="O343" s="134">
        <f t="shared" si="61"/>
        <v>0</v>
      </c>
      <c r="P343" s="99"/>
      <c r="Q343" s="134">
        <f t="shared" si="62"/>
        <v>0</v>
      </c>
      <c r="R343" s="99"/>
      <c r="S343" s="134">
        <f t="shared" si="63"/>
        <v>0</v>
      </c>
      <c r="T343" s="99"/>
      <c r="U343" s="145">
        <f t="shared" si="64"/>
        <v>0</v>
      </c>
      <c r="V343" s="99"/>
      <c r="W343" s="99"/>
      <c r="X343" s="141"/>
      <c r="Y343" s="100"/>
      <c r="Z343" s="100"/>
      <c r="AA343" s="100"/>
      <c r="AB343" s="100"/>
      <c r="AC343" s="146"/>
    </row>
    <row r="344" spans="2:29" ht="16.5" customHeight="1">
      <c r="B344" s="450">
        <v>44396</v>
      </c>
      <c r="C344" s="99"/>
      <c r="D344" s="576" t="s">
        <v>1084</v>
      </c>
      <c r="E344" s="108" t="str">
        <f t="shared" si="57"/>
        <v>Công ty CP Vật Liệu &amp; Keo Kim Cao Cương</v>
      </c>
      <c r="F344" s="108">
        <f t="shared" si="58"/>
        <v>29</v>
      </c>
      <c r="G344" s="109">
        <f t="shared" si="56"/>
        <v>100</v>
      </c>
      <c r="H344" s="149">
        <v>1907</v>
      </c>
      <c r="I344" s="160">
        <v>133536657</v>
      </c>
      <c r="J344" s="99"/>
      <c r="K344" s="133" t="str">
        <f t="array" ref="K344">IFERROR(INDEX($D$5:$D$417,MATCH(0,COUNTIF($K$4:$K343,$D$5:$D$417),0)),"")</f>
        <v/>
      </c>
      <c r="L344" s="108" t="str">
        <f t="shared" si="59"/>
        <v/>
      </c>
      <c r="M344" s="134">
        <f t="shared" si="60"/>
        <v>0</v>
      </c>
      <c r="N344" s="99"/>
      <c r="O344" s="134">
        <f t="shared" si="61"/>
        <v>0</v>
      </c>
      <c r="P344" s="99"/>
      <c r="Q344" s="134">
        <f t="shared" si="62"/>
        <v>0</v>
      </c>
      <c r="R344" s="99"/>
      <c r="S344" s="134">
        <f t="shared" si="63"/>
        <v>0</v>
      </c>
      <c r="T344" s="99"/>
      <c r="U344" s="145">
        <f t="shared" si="64"/>
        <v>0</v>
      </c>
      <c r="V344" s="99"/>
      <c r="W344" s="99"/>
      <c r="X344" s="141"/>
      <c r="Y344" s="100"/>
      <c r="Z344" s="100"/>
      <c r="AA344" s="100"/>
      <c r="AB344" s="100"/>
      <c r="AC344" s="146"/>
    </row>
    <row r="345" spans="2:29" ht="16.5">
      <c r="B345" s="450">
        <v>44382</v>
      </c>
      <c r="C345" s="99"/>
      <c r="D345" s="576" t="s">
        <v>1085</v>
      </c>
      <c r="E345" s="108" t="str">
        <f t="shared" si="57"/>
        <v>Công ty TNHH Xây Dựng Sản Xuất Thương Mại AB</v>
      </c>
      <c r="F345" s="108">
        <f t="shared" si="58"/>
        <v>30</v>
      </c>
      <c r="G345" s="109">
        <f t="shared" si="56"/>
        <v>113</v>
      </c>
      <c r="H345" s="149"/>
      <c r="I345" s="160"/>
      <c r="J345" s="99"/>
      <c r="K345" s="133" t="str">
        <f t="array" ref="K345">IFERROR(INDEX($D$5:$D$417,MATCH(0,COUNTIF($K$4:$K344,$D$5:$D$417),0)),"")</f>
        <v/>
      </c>
      <c r="L345" s="108" t="str">
        <f t="shared" si="59"/>
        <v/>
      </c>
      <c r="M345" s="134">
        <f t="shared" si="60"/>
        <v>0</v>
      </c>
      <c r="N345" s="99"/>
      <c r="O345" s="134">
        <f t="shared" si="61"/>
        <v>0</v>
      </c>
      <c r="P345" s="99"/>
      <c r="Q345" s="134">
        <f t="shared" si="62"/>
        <v>0</v>
      </c>
      <c r="R345" s="99"/>
      <c r="S345" s="134">
        <f t="shared" si="63"/>
        <v>0</v>
      </c>
      <c r="T345" s="99"/>
      <c r="U345" s="145">
        <f t="shared" si="64"/>
        <v>0</v>
      </c>
      <c r="V345" s="99"/>
      <c r="W345" s="99"/>
      <c r="X345" s="141"/>
      <c r="Y345" s="100"/>
      <c r="Z345" s="100"/>
      <c r="AA345" s="100"/>
      <c r="AB345" s="100"/>
      <c r="AC345" s="146"/>
    </row>
    <row r="346" spans="2:29" ht="16.5">
      <c r="B346" s="450">
        <v>44382</v>
      </c>
      <c r="C346" s="99"/>
      <c r="D346" s="576" t="s">
        <v>1086</v>
      </c>
      <c r="E346" s="108" t="str">
        <f t="shared" si="57"/>
        <v>Công ty CP Đầu Tư Phát Triển Kính Thuận Thành</v>
      </c>
      <c r="F346" s="108">
        <f t="shared" si="58"/>
        <v>1</v>
      </c>
      <c r="G346" s="109">
        <f t="shared" si="56"/>
        <v>142</v>
      </c>
      <c r="H346" s="149"/>
      <c r="I346" s="160"/>
      <c r="J346" s="99"/>
      <c r="K346" s="133" t="str">
        <f t="array" ref="K346">IFERROR(INDEX($D$5:$D$417,MATCH(0,COUNTIF($K$4:$K345,$D$5:$D$417),0)),"")</f>
        <v/>
      </c>
      <c r="L346" s="108" t="str">
        <f t="shared" si="59"/>
        <v/>
      </c>
      <c r="M346" s="134">
        <f t="shared" si="60"/>
        <v>0</v>
      </c>
      <c r="N346" s="99"/>
      <c r="O346" s="134">
        <f t="shared" si="61"/>
        <v>0</v>
      </c>
      <c r="P346" s="99"/>
      <c r="Q346" s="134">
        <f t="shared" si="62"/>
        <v>0</v>
      </c>
      <c r="R346" s="99"/>
      <c r="S346" s="134">
        <f t="shared" si="63"/>
        <v>0</v>
      </c>
      <c r="T346" s="99"/>
      <c r="U346" s="145">
        <f t="shared" si="64"/>
        <v>0</v>
      </c>
      <c r="V346" s="99"/>
      <c r="W346" s="99"/>
      <c r="X346" s="141"/>
      <c r="Y346" s="100"/>
      <c r="Z346" s="100"/>
      <c r="AA346" s="100"/>
      <c r="AB346" s="100"/>
      <c r="AC346" s="146"/>
    </row>
    <row r="347" spans="2:29" ht="16.5">
      <c r="B347" s="450">
        <v>44385</v>
      </c>
      <c r="C347" s="99"/>
      <c r="D347" s="576" t="s">
        <v>1087</v>
      </c>
      <c r="E347" s="108" t="str">
        <f t="shared" si="57"/>
        <v>Công ty TNHH Draho Việt Nam</v>
      </c>
      <c r="F347" s="108">
        <f t="shared" si="58"/>
        <v>22</v>
      </c>
      <c r="G347" s="109">
        <f t="shared" si="56"/>
        <v>118</v>
      </c>
      <c r="H347" s="149">
        <v>5942</v>
      </c>
      <c r="I347" s="160">
        <f>280375875-76466000</f>
        <v>203909875</v>
      </c>
      <c r="J347" s="99"/>
      <c r="K347" s="133" t="str">
        <f t="array" ref="K347">IFERROR(INDEX($D$5:$D$417,MATCH(0,COUNTIF($K$4:$K346,$D$5:$D$417),0)),"")</f>
        <v/>
      </c>
      <c r="L347" s="108" t="str">
        <f t="shared" si="59"/>
        <v/>
      </c>
      <c r="M347" s="134">
        <f t="shared" si="60"/>
        <v>0</v>
      </c>
      <c r="N347" s="99"/>
      <c r="O347" s="134">
        <f t="shared" si="61"/>
        <v>0</v>
      </c>
      <c r="P347" s="99"/>
      <c r="Q347" s="134">
        <f t="shared" si="62"/>
        <v>0</v>
      </c>
      <c r="R347" s="99"/>
      <c r="S347" s="134">
        <f t="shared" si="63"/>
        <v>0</v>
      </c>
      <c r="T347" s="99"/>
      <c r="U347" s="145">
        <f t="shared" si="64"/>
        <v>0</v>
      </c>
      <c r="V347" s="99"/>
      <c r="W347" s="99"/>
      <c r="X347" s="141"/>
      <c r="Y347" s="100"/>
      <c r="Z347" s="100"/>
      <c r="AA347" s="100"/>
      <c r="AB347" s="100"/>
      <c r="AC347" s="146"/>
    </row>
    <row r="348" spans="2:29" ht="16.5">
      <c r="B348" s="450">
        <v>44385</v>
      </c>
      <c r="C348" s="99"/>
      <c r="D348" s="576" t="s">
        <v>1087</v>
      </c>
      <c r="E348" s="108" t="str">
        <f t="shared" si="57"/>
        <v>Công ty TNHH Draho Việt Nam</v>
      </c>
      <c r="F348" s="108">
        <f t="shared" si="58"/>
        <v>22</v>
      </c>
      <c r="G348" s="109">
        <f t="shared" si="56"/>
        <v>118</v>
      </c>
      <c r="H348" s="149">
        <v>5943</v>
      </c>
      <c r="I348" s="160">
        <f>199223770-54333755</f>
        <v>144890015</v>
      </c>
      <c r="J348" s="99"/>
      <c r="K348" s="133" t="str">
        <f t="array" ref="K348">IFERROR(INDEX($D$5:$D$417,MATCH(0,COUNTIF($K$4:$K347,$D$5:$D$417),0)),"")</f>
        <v/>
      </c>
      <c r="L348" s="108" t="str">
        <f t="shared" si="59"/>
        <v/>
      </c>
      <c r="M348" s="134">
        <f t="shared" si="60"/>
        <v>0</v>
      </c>
      <c r="N348" s="99"/>
      <c r="O348" s="134">
        <f t="shared" si="61"/>
        <v>0</v>
      </c>
      <c r="P348" s="99"/>
      <c r="Q348" s="134">
        <f t="shared" si="62"/>
        <v>0</v>
      </c>
      <c r="R348" s="99"/>
      <c r="S348" s="134">
        <f t="shared" si="63"/>
        <v>0</v>
      </c>
      <c r="T348" s="99"/>
      <c r="U348" s="145">
        <f t="shared" si="64"/>
        <v>0</v>
      </c>
      <c r="V348" s="99"/>
      <c r="W348" s="99"/>
      <c r="X348" s="141"/>
      <c r="Y348" s="100"/>
      <c r="Z348" s="100"/>
      <c r="AA348" s="100"/>
      <c r="AB348" s="100"/>
      <c r="AC348" s="146"/>
    </row>
    <row r="349" spans="2:29" ht="16.5">
      <c r="B349" s="450">
        <v>44385</v>
      </c>
      <c r="C349" s="99"/>
      <c r="D349" s="576" t="s">
        <v>1087</v>
      </c>
      <c r="E349" s="108" t="str">
        <f t="shared" si="57"/>
        <v>Công ty TNHH Draho Việt Nam</v>
      </c>
      <c r="F349" s="108">
        <f t="shared" si="58"/>
        <v>22</v>
      </c>
      <c r="G349" s="109">
        <f t="shared" si="56"/>
        <v>118</v>
      </c>
      <c r="H349" s="149">
        <v>5944</v>
      </c>
      <c r="I349" s="160">
        <f>21012750-5731054</f>
        <v>15281696</v>
      </c>
      <c r="J349" s="99"/>
      <c r="K349" s="133" t="str">
        <f t="array" ref="K349">IFERROR(INDEX($D$5:$D$417,MATCH(0,COUNTIF($K$4:$K348,$D$5:$D$417),0)),"")</f>
        <v/>
      </c>
      <c r="L349" s="108" t="str">
        <f t="shared" si="59"/>
        <v/>
      </c>
      <c r="M349" s="134">
        <f t="shared" si="60"/>
        <v>0</v>
      </c>
      <c r="N349" s="99"/>
      <c r="O349" s="134">
        <f t="shared" si="61"/>
        <v>0</v>
      </c>
      <c r="P349" s="99"/>
      <c r="Q349" s="134">
        <f t="shared" si="62"/>
        <v>0</v>
      </c>
      <c r="R349" s="99"/>
      <c r="S349" s="134">
        <f t="shared" si="63"/>
        <v>0</v>
      </c>
      <c r="T349" s="99"/>
      <c r="U349" s="145">
        <f t="shared" si="64"/>
        <v>0</v>
      </c>
      <c r="V349" s="99"/>
      <c r="W349" s="99"/>
      <c r="X349" s="141"/>
      <c r="Y349" s="100"/>
      <c r="Z349" s="100"/>
      <c r="AA349" s="100"/>
      <c r="AB349" s="100"/>
      <c r="AC349" s="146"/>
    </row>
    <row r="350" spans="2:29" ht="16.5">
      <c r="B350" s="450">
        <v>44385</v>
      </c>
      <c r="C350" s="99"/>
      <c r="D350" s="576" t="s">
        <v>1087</v>
      </c>
      <c r="E350" s="108" t="str">
        <f t="shared" si="57"/>
        <v>Công ty TNHH Draho Việt Nam</v>
      </c>
      <c r="F350" s="108">
        <f t="shared" si="58"/>
        <v>22</v>
      </c>
      <c r="G350" s="109">
        <f t="shared" si="56"/>
        <v>118</v>
      </c>
      <c r="H350" s="149">
        <v>5945</v>
      </c>
      <c r="I350" s="160">
        <f>637930-173589</f>
        <v>464341</v>
      </c>
      <c r="J350" s="99"/>
      <c r="K350" s="133" t="str">
        <f t="array" ref="K350">IFERROR(INDEX($D$5:$D$417,MATCH(0,COUNTIF($K$4:$K349,$D$5:$D$417),0)),"")</f>
        <v/>
      </c>
      <c r="L350" s="108" t="str">
        <f t="shared" si="59"/>
        <v/>
      </c>
      <c r="M350" s="134">
        <f t="shared" si="60"/>
        <v>0</v>
      </c>
      <c r="N350" s="99"/>
      <c r="O350" s="134">
        <f t="shared" si="61"/>
        <v>0</v>
      </c>
      <c r="P350" s="99"/>
      <c r="Q350" s="134">
        <f t="shared" si="62"/>
        <v>0</v>
      </c>
      <c r="R350" s="99"/>
      <c r="S350" s="134">
        <f t="shared" si="63"/>
        <v>0</v>
      </c>
      <c r="T350" s="99"/>
      <c r="U350" s="145">
        <f t="shared" si="64"/>
        <v>0</v>
      </c>
      <c r="V350" s="99"/>
      <c r="W350" s="99"/>
      <c r="X350" s="141"/>
      <c r="Y350" s="100"/>
      <c r="Z350" s="100"/>
      <c r="AA350" s="100"/>
      <c r="AB350" s="100"/>
      <c r="AC350" s="146"/>
    </row>
    <row r="351" spans="2:29" ht="16.5">
      <c r="B351" s="450">
        <v>44377</v>
      </c>
      <c r="C351" s="99"/>
      <c r="D351" s="576" t="s">
        <v>1050</v>
      </c>
      <c r="E351" s="108" t="str">
        <f t="shared" si="57"/>
        <v>Công ty TNHH TM XNK Việt Hà</v>
      </c>
      <c r="F351" s="108">
        <f t="shared" si="58"/>
        <v>15</v>
      </c>
      <c r="G351" s="109">
        <f t="shared" si="56"/>
        <v>133</v>
      </c>
      <c r="H351" s="149"/>
      <c r="I351" s="160"/>
      <c r="J351" s="99"/>
      <c r="K351" s="133" t="str">
        <f t="array" ref="K351">IFERROR(INDEX($D$5:$D$417,MATCH(0,COUNTIF($K$4:$K350,$D$5:$D$417),0)),"")</f>
        <v/>
      </c>
      <c r="L351" s="108" t="str">
        <f t="shared" si="59"/>
        <v/>
      </c>
      <c r="M351" s="134">
        <f t="shared" si="60"/>
        <v>0</v>
      </c>
      <c r="N351" s="99"/>
      <c r="O351" s="134">
        <f t="shared" si="61"/>
        <v>0</v>
      </c>
      <c r="P351" s="99"/>
      <c r="Q351" s="134">
        <f t="shared" si="62"/>
        <v>0</v>
      </c>
      <c r="R351" s="99"/>
      <c r="S351" s="134">
        <f t="shared" si="63"/>
        <v>0</v>
      </c>
      <c r="T351" s="99"/>
      <c r="U351" s="145">
        <f t="shared" si="64"/>
        <v>0</v>
      </c>
      <c r="V351" s="99"/>
      <c r="W351" s="99"/>
      <c r="X351" s="141"/>
      <c r="Y351" s="100"/>
      <c r="Z351" s="100"/>
      <c r="AA351" s="100"/>
      <c r="AB351" s="100"/>
      <c r="AC351" s="146"/>
    </row>
    <row r="352" spans="2:29" ht="16.5">
      <c r="B352" s="450">
        <v>44397</v>
      </c>
      <c r="C352" s="99"/>
      <c r="D352" s="576" t="s">
        <v>1046</v>
      </c>
      <c r="E352" s="108" t="str">
        <f t="shared" si="57"/>
        <v xml:space="preserve">Công ty TNHH SX TM Băng Keo Lê Nguyên </v>
      </c>
      <c r="F352" s="108">
        <f t="shared" si="58"/>
        <v>-15</v>
      </c>
      <c r="G352" s="109">
        <f t="shared" si="56"/>
        <v>143</v>
      </c>
      <c r="H352" s="149"/>
      <c r="I352" s="160"/>
      <c r="J352" s="99"/>
      <c r="K352" s="133" t="str">
        <f t="array" ref="K352">IFERROR(INDEX($D$5:$D$417,MATCH(0,COUNTIF($K$4:$K351,$D$5:$D$417),0)),"")</f>
        <v/>
      </c>
      <c r="L352" s="108" t="str">
        <f t="shared" si="59"/>
        <v/>
      </c>
      <c r="M352" s="134">
        <f t="shared" si="60"/>
        <v>0</v>
      </c>
      <c r="N352" s="99"/>
      <c r="O352" s="134">
        <f t="shared" si="61"/>
        <v>0</v>
      </c>
      <c r="P352" s="99"/>
      <c r="Q352" s="134">
        <f t="shared" si="62"/>
        <v>0</v>
      </c>
      <c r="R352" s="99"/>
      <c r="S352" s="134">
        <f t="shared" si="63"/>
        <v>0</v>
      </c>
      <c r="T352" s="99"/>
      <c r="U352" s="145">
        <f t="shared" si="64"/>
        <v>0</v>
      </c>
      <c r="V352" s="99"/>
      <c r="W352" s="99"/>
      <c r="X352" s="141"/>
      <c r="Y352" s="100"/>
      <c r="Z352" s="100"/>
      <c r="AA352" s="100"/>
      <c r="AB352" s="100"/>
      <c r="AC352" s="146"/>
    </row>
    <row r="353" spans="2:29" ht="16.5">
      <c r="B353" s="450">
        <v>44398</v>
      </c>
      <c r="C353" s="99"/>
      <c r="D353" s="576" t="s">
        <v>1046</v>
      </c>
      <c r="E353" s="108" t="str">
        <f t="shared" si="57"/>
        <v xml:space="preserve">Công ty TNHH SX TM Băng Keo Lê Nguyên </v>
      </c>
      <c r="F353" s="108">
        <f t="shared" si="58"/>
        <v>-15</v>
      </c>
      <c r="G353" s="109">
        <f t="shared" si="56"/>
        <v>142</v>
      </c>
      <c r="H353" s="149"/>
      <c r="I353" s="160"/>
      <c r="J353" s="99"/>
      <c r="K353" s="133" t="str">
        <f t="array" ref="K353">IFERROR(INDEX($D$5:$D$417,MATCH(0,COUNTIF($K$4:$K352,$D$5:$D$417),0)),"")</f>
        <v/>
      </c>
      <c r="L353" s="108" t="str">
        <f t="shared" si="59"/>
        <v/>
      </c>
      <c r="M353" s="134">
        <f t="shared" si="60"/>
        <v>0</v>
      </c>
      <c r="N353" s="99"/>
      <c r="O353" s="134">
        <f t="shared" si="61"/>
        <v>0</v>
      </c>
      <c r="P353" s="99"/>
      <c r="Q353" s="134">
        <f t="shared" si="62"/>
        <v>0</v>
      </c>
      <c r="R353" s="99"/>
      <c r="S353" s="134">
        <f t="shared" si="63"/>
        <v>0</v>
      </c>
      <c r="T353" s="99"/>
      <c r="U353" s="145">
        <f t="shared" si="64"/>
        <v>0</v>
      </c>
      <c r="V353" s="99"/>
      <c r="W353" s="99"/>
      <c r="X353" s="141"/>
      <c r="Y353" s="100"/>
      <c r="Z353" s="100"/>
      <c r="AA353" s="100"/>
      <c r="AB353" s="100"/>
      <c r="AC353" s="146"/>
    </row>
    <row r="354" spans="2:29" ht="16.5">
      <c r="B354" s="450">
        <v>44368</v>
      </c>
      <c r="C354" s="99"/>
      <c r="D354" s="576" t="s">
        <v>1037</v>
      </c>
      <c r="E354" s="108" t="str">
        <f t="shared" si="57"/>
        <v>Công ty TNHH Cơ Khí Mian Lan</v>
      </c>
      <c r="F354" s="108">
        <f t="shared" si="58"/>
        <v>15</v>
      </c>
      <c r="G354" s="109">
        <f t="shared" si="56"/>
        <v>142</v>
      </c>
      <c r="H354" s="149" t="s">
        <v>1841</v>
      </c>
      <c r="I354" s="160">
        <v>-1325250666</v>
      </c>
      <c r="J354" s="99"/>
      <c r="K354" s="133" t="str">
        <f t="array" ref="K354">IFERROR(INDEX($D$5:$D$417,MATCH(0,COUNTIF($K$4:$K353,$D$5:$D$417),0)),"")</f>
        <v/>
      </c>
      <c r="L354" s="108" t="str">
        <f t="shared" si="59"/>
        <v/>
      </c>
      <c r="M354" s="134">
        <f t="shared" si="60"/>
        <v>0</v>
      </c>
      <c r="N354" s="99"/>
      <c r="O354" s="134">
        <f t="shared" si="61"/>
        <v>0</v>
      </c>
      <c r="P354" s="99"/>
      <c r="Q354" s="134">
        <f t="shared" si="62"/>
        <v>0</v>
      </c>
      <c r="R354" s="99"/>
      <c r="S354" s="134">
        <f t="shared" si="63"/>
        <v>0</v>
      </c>
      <c r="T354" s="99"/>
      <c r="U354" s="145">
        <f t="shared" si="64"/>
        <v>0</v>
      </c>
      <c r="V354" s="99"/>
      <c r="W354" s="99"/>
      <c r="X354" s="141"/>
      <c r="Y354" s="100"/>
      <c r="Z354" s="100"/>
      <c r="AA354" s="100"/>
      <c r="AB354" s="100"/>
      <c r="AC354" s="146"/>
    </row>
    <row r="355" spans="2:29" ht="16.5">
      <c r="B355" s="450">
        <v>44494</v>
      </c>
      <c r="C355" s="99"/>
      <c r="D355" s="576" t="s">
        <v>1054</v>
      </c>
      <c r="E355" s="108" t="str">
        <f t="shared" si="57"/>
        <v>Công ty Cổ Phần Thương Mại Cơ Khí Tân Phong</v>
      </c>
      <c r="F355" s="108">
        <f t="shared" si="58"/>
        <v>-6</v>
      </c>
      <c r="G355" s="109">
        <f t="shared" si="56"/>
        <v>37</v>
      </c>
      <c r="H355" s="149">
        <v>6155</v>
      </c>
      <c r="I355" s="160">
        <v>7524000</v>
      </c>
      <c r="J355" s="99"/>
      <c r="K355" s="133" t="str">
        <f t="array" ref="K355">IFERROR(INDEX($D$5:$D$417,MATCH(0,COUNTIF($K$4:$K354,$D$5:$D$417),0)),"")</f>
        <v/>
      </c>
      <c r="L355" s="108" t="str">
        <f t="shared" si="59"/>
        <v/>
      </c>
      <c r="M355" s="134">
        <f t="shared" si="60"/>
        <v>0</v>
      </c>
      <c r="N355" s="99"/>
      <c r="O355" s="134">
        <f t="shared" si="61"/>
        <v>0</v>
      </c>
      <c r="P355" s="99"/>
      <c r="Q355" s="134">
        <f t="shared" si="62"/>
        <v>0</v>
      </c>
      <c r="R355" s="99"/>
      <c r="S355" s="134">
        <f t="shared" si="63"/>
        <v>0</v>
      </c>
      <c r="T355" s="99"/>
      <c r="U355" s="145">
        <f t="shared" si="64"/>
        <v>0</v>
      </c>
      <c r="V355" s="99"/>
      <c r="W355" s="99"/>
      <c r="X355" s="141"/>
      <c r="Y355" s="100"/>
      <c r="Z355" s="100"/>
      <c r="AA355" s="100"/>
      <c r="AB355" s="100"/>
      <c r="AC355" s="146"/>
    </row>
    <row r="356" spans="2:29" ht="16.5">
      <c r="B356" s="450">
        <v>44494</v>
      </c>
      <c r="C356" s="99"/>
      <c r="D356" s="576" t="s">
        <v>1054</v>
      </c>
      <c r="E356" s="108" t="str">
        <f t="shared" si="57"/>
        <v>Công ty Cổ Phần Thương Mại Cơ Khí Tân Phong</v>
      </c>
      <c r="F356" s="108">
        <f t="shared" si="58"/>
        <v>-6</v>
      </c>
      <c r="G356" s="109">
        <f t="shared" si="56"/>
        <v>37</v>
      </c>
      <c r="H356" s="149">
        <v>6154</v>
      </c>
      <c r="I356" s="160">
        <v>1349334</v>
      </c>
      <c r="J356" s="99"/>
      <c r="K356" s="133" t="str">
        <f t="array" ref="K356">IFERROR(INDEX($D$5:$D$417,MATCH(0,COUNTIF($K$4:$K355,$D$5:$D$417),0)),"")</f>
        <v/>
      </c>
      <c r="L356" s="108" t="str">
        <f t="shared" si="59"/>
        <v/>
      </c>
      <c r="M356" s="134">
        <f t="shared" si="60"/>
        <v>0</v>
      </c>
      <c r="N356" s="99"/>
      <c r="O356" s="134">
        <f t="shared" si="61"/>
        <v>0</v>
      </c>
      <c r="P356" s="99"/>
      <c r="Q356" s="134">
        <f t="shared" si="62"/>
        <v>0</v>
      </c>
      <c r="R356" s="99"/>
      <c r="S356" s="134">
        <f t="shared" si="63"/>
        <v>0</v>
      </c>
      <c r="T356" s="99"/>
      <c r="U356" s="145">
        <f t="shared" si="64"/>
        <v>0</v>
      </c>
      <c r="V356" s="99"/>
      <c r="W356" s="99"/>
      <c r="X356" s="141"/>
      <c r="Y356" s="100"/>
      <c r="Z356" s="100"/>
      <c r="AA356" s="100"/>
      <c r="AB356" s="100"/>
      <c r="AC356" s="146"/>
    </row>
    <row r="357" spans="2:29" ht="16.5">
      <c r="B357" s="450">
        <v>44424</v>
      </c>
      <c r="C357" s="99"/>
      <c r="D357" s="576" t="s">
        <v>1845</v>
      </c>
      <c r="E357" s="108" t="str">
        <f t="shared" si="57"/>
        <v>Công Ty TNHH An Phát Container</v>
      </c>
      <c r="F357" s="108">
        <f t="shared" si="58"/>
        <v>0</v>
      </c>
      <c r="G357" s="109">
        <f t="shared" si="56"/>
        <v>101</v>
      </c>
      <c r="H357" s="149"/>
      <c r="I357" s="160"/>
      <c r="J357" s="99"/>
      <c r="K357" s="133" t="str">
        <f t="array" ref="K357">IFERROR(INDEX($D$5:$D$417,MATCH(0,COUNTIF($K$4:$K356,$D$5:$D$417),0)),"")</f>
        <v/>
      </c>
      <c r="L357" s="108" t="str">
        <f t="shared" si="59"/>
        <v/>
      </c>
      <c r="M357" s="134">
        <f t="shared" si="60"/>
        <v>0</v>
      </c>
      <c r="N357" s="99"/>
      <c r="O357" s="134">
        <f t="shared" si="61"/>
        <v>0</v>
      </c>
      <c r="P357" s="99"/>
      <c r="Q357" s="134">
        <f t="shared" si="62"/>
        <v>0</v>
      </c>
      <c r="R357" s="99"/>
      <c r="S357" s="134">
        <f t="shared" si="63"/>
        <v>0</v>
      </c>
      <c r="T357" s="99"/>
      <c r="U357" s="145">
        <f t="shared" si="64"/>
        <v>0</v>
      </c>
      <c r="V357" s="99"/>
      <c r="W357" s="99"/>
      <c r="X357" s="141"/>
      <c r="Y357" s="100"/>
      <c r="Z357" s="100"/>
      <c r="AA357" s="100"/>
      <c r="AB357" s="100"/>
      <c r="AC357" s="146"/>
    </row>
    <row r="358" spans="2:29" ht="16.5">
      <c r="B358" s="450">
        <v>44408</v>
      </c>
      <c r="C358" s="99"/>
      <c r="D358" s="576" t="s">
        <v>1049</v>
      </c>
      <c r="E358" s="108" t="str">
        <f t="shared" si="57"/>
        <v>Công ty TNHH Thiên Phú</v>
      </c>
      <c r="F358" s="108">
        <f t="shared" si="58"/>
        <v>20</v>
      </c>
      <c r="G358" s="109">
        <f t="shared" si="56"/>
        <v>97</v>
      </c>
      <c r="H358" s="149">
        <v>8888</v>
      </c>
      <c r="I358" s="160">
        <f>40071373-7285704</f>
        <v>32785669</v>
      </c>
      <c r="J358" s="99"/>
      <c r="K358" s="133" t="str">
        <f t="array" ref="K358">IFERROR(INDEX($D$5:$D$417,MATCH(0,COUNTIF($K$4:$K357,$D$5:$D$417),0)),"")</f>
        <v/>
      </c>
      <c r="L358" s="108" t="str">
        <f t="shared" si="59"/>
        <v/>
      </c>
      <c r="M358" s="134">
        <f t="shared" si="60"/>
        <v>0</v>
      </c>
      <c r="N358" s="99"/>
      <c r="O358" s="134">
        <f t="shared" si="61"/>
        <v>0</v>
      </c>
      <c r="P358" s="99"/>
      <c r="Q358" s="134">
        <f t="shared" si="62"/>
        <v>0</v>
      </c>
      <c r="R358" s="99"/>
      <c r="S358" s="134">
        <f t="shared" si="63"/>
        <v>0</v>
      </c>
      <c r="T358" s="99"/>
      <c r="U358" s="145">
        <f t="shared" si="64"/>
        <v>0</v>
      </c>
      <c r="V358" s="99"/>
      <c r="W358" s="99"/>
      <c r="X358" s="141"/>
      <c r="Y358" s="100"/>
      <c r="Z358" s="100"/>
      <c r="AA358" s="100"/>
      <c r="AB358" s="100"/>
      <c r="AC358" s="146"/>
    </row>
    <row r="359" spans="2:29" ht="16.5">
      <c r="B359" s="450">
        <v>44408</v>
      </c>
      <c r="C359" s="99"/>
      <c r="D359" s="576" t="s">
        <v>1049</v>
      </c>
      <c r="E359" s="108" t="str">
        <f t="shared" si="57"/>
        <v>Công ty TNHH Thiên Phú</v>
      </c>
      <c r="F359" s="108">
        <f t="shared" si="58"/>
        <v>20</v>
      </c>
      <c r="G359" s="109">
        <f t="shared" si="56"/>
        <v>97</v>
      </c>
      <c r="H359" s="149">
        <v>8952</v>
      </c>
      <c r="I359" s="160">
        <v>1073091</v>
      </c>
      <c r="J359" s="99"/>
      <c r="K359" s="133" t="str">
        <f t="array" ref="K359">IFERROR(INDEX($D$5:$D$417,MATCH(0,COUNTIF($K$4:$K358,$D$5:$D$417),0)),"")</f>
        <v/>
      </c>
      <c r="L359" s="108" t="str">
        <f t="shared" si="59"/>
        <v/>
      </c>
      <c r="M359" s="134">
        <f t="shared" si="60"/>
        <v>0</v>
      </c>
      <c r="N359" s="99"/>
      <c r="O359" s="134">
        <f t="shared" si="61"/>
        <v>0</v>
      </c>
      <c r="P359" s="99"/>
      <c r="Q359" s="134">
        <f t="shared" si="62"/>
        <v>0</v>
      </c>
      <c r="R359" s="99"/>
      <c r="S359" s="134">
        <f t="shared" si="63"/>
        <v>0</v>
      </c>
      <c r="T359" s="99"/>
      <c r="U359" s="145">
        <f t="shared" si="64"/>
        <v>0</v>
      </c>
      <c r="V359" s="99"/>
      <c r="W359" s="99"/>
      <c r="X359" s="141"/>
      <c r="Y359" s="100"/>
      <c r="Z359" s="100"/>
      <c r="AA359" s="100"/>
      <c r="AB359" s="100"/>
      <c r="AC359" s="146"/>
    </row>
    <row r="360" spans="2:29" ht="16.5">
      <c r="B360" s="450">
        <v>44408</v>
      </c>
      <c r="C360" s="99"/>
      <c r="D360" s="576" t="s">
        <v>1049</v>
      </c>
      <c r="E360" s="108" t="str">
        <f t="shared" si="57"/>
        <v>Công ty TNHH Thiên Phú</v>
      </c>
      <c r="F360" s="108">
        <f t="shared" si="58"/>
        <v>20</v>
      </c>
      <c r="G360" s="109">
        <f t="shared" si="56"/>
        <v>97</v>
      </c>
      <c r="H360" s="149">
        <v>8953</v>
      </c>
      <c r="I360" s="160">
        <v>2680931</v>
      </c>
      <c r="J360" s="99"/>
      <c r="K360" s="133" t="str">
        <f t="array" ref="K360">IFERROR(INDEX($D$5:$D$417,MATCH(0,COUNTIF($K$4:$K359,$D$5:$D$417),0)),"")</f>
        <v/>
      </c>
      <c r="L360" s="108" t="str">
        <f t="shared" si="59"/>
        <v/>
      </c>
      <c r="M360" s="134">
        <f t="shared" si="60"/>
        <v>0</v>
      </c>
      <c r="N360" s="99"/>
      <c r="O360" s="134">
        <f t="shared" si="61"/>
        <v>0</v>
      </c>
      <c r="P360" s="99"/>
      <c r="Q360" s="134">
        <f t="shared" si="62"/>
        <v>0</v>
      </c>
      <c r="R360" s="99"/>
      <c r="S360" s="134">
        <f t="shared" si="63"/>
        <v>0</v>
      </c>
      <c r="T360" s="99"/>
      <c r="U360" s="145">
        <f t="shared" si="64"/>
        <v>0</v>
      </c>
      <c r="V360" s="99"/>
      <c r="W360" s="99"/>
      <c r="X360" s="141"/>
      <c r="Y360" s="100"/>
      <c r="Z360" s="100"/>
      <c r="AA360" s="100"/>
      <c r="AB360" s="100"/>
      <c r="AC360" s="146"/>
    </row>
    <row r="361" spans="2:29" ht="16.5">
      <c r="B361" s="450">
        <v>44408</v>
      </c>
      <c r="C361" s="99"/>
      <c r="D361" s="576" t="s">
        <v>1049</v>
      </c>
      <c r="E361" s="108" t="str">
        <f t="shared" si="57"/>
        <v>Công ty TNHH Thiên Phú</v>
      </c>
      <c r="F361" s="108">
        <f t="shared" si="58"/>
        <v>20</v>
      </c>
      <c r="G361" s="109">
        <f t="shared" si="56"/>
        <v>97</v>
      </c>
      <c r="H361" s="149">
        <v>8936</v>
      </c>
      <c r="I361" s="160">
        <f>48889821-8889058</f>
        <v>40000763</v>
      </c>
      <c r="J361" s="99"/>
      <c r="K361" s="133" t="str">
        <f t="array" ref="K361">IFERROR(INDEX($D$5:$D$417,MATCH(0,COUNTIF($K$4:$K360,$D$5:$D$417),0)),"")</f>
        <v/>
      </c>
      <c r="L361" s="108" t="str">
        <f t="shared" si="59"/>
        <v/>
      </c>
      <c r="M361" s="134">
        <f t="shared" si="60"/>
        <v>0</v>
      </c>
      <c r="N361" s="99"/>
      <c r="O361" s="134">
        <f t="shared" si="61"/>
        <v>0</v>
      </c>
      <c r="P361" s="99"/>
      <c r="Q361" s="134">
        <f t="shared" si="62"/>
        <v>0</v>
      </c>
      <c r="R361" s="99"/>
      <c r="S361" s="134">
        <f t="shared" si="63"/>
        <v>0</v>
      </c>
      <c r="T361" s="99"/>
      <c r="U361" s="145">
        <f t="shared" si="64"/>
        <v>0</v>
      </c>
      <c r="V361" s="99"/>
      <c r="W361" s="99"/>
      <c r="X361" s="141"/>
      <c r="Y361" s="100"/>
      <c r="Z361" s="100"/>
      <c r="AA361" s="100"/>
      <c r="AB361" s="100"/>
      <c r="AC361" s="146"/>
    </row>
    <row r="362" spans="2:29" ht="16.5">
      <c r="B362" s="450">
        <v>44447</v>
      </c>
      <c r="C362" s="99"/>
      <c r="D362" s="576" t="s">
        <v>1111</v>
      </c>
      <c r="E362" s="108" t="str">
        <f t="shared" si="57"/>
        <v>Công ty TNHH SX TM DV QT Bảo An</v>
      </c>
      <c r="F362" s="108">
        <f t="shared" si="58"/>
        <v>0</v>
      </c>
      <c r="G362" s="109">
        <f t="shared" si="56"/>
        <v>78</v>
      </c>
      <c r="H362" s="149">
        <v>1152</v>
      </c>
      <c r="I362" s="160">
        <v>52112500</v>
      </c>
      <c r="J362" s="99"/>
      <c r="K362" s="133" t="str">
        <f t="array" ref="K362">IFERROR(INDEX($D$5:$D$417,MATCH(0,COUNTIF($K$4:$K361,$D$5:$D$417),0)),"")</f>
        <v/>
      </c>
      <c r="L362" s="108" t="str">
        <f t="shared" si="59"/>
        <v/>
      </c>
      <c r="M362" s="134">
        <f t="shared" si="60"/>
        <v>0</v>
      </c>
      <c r="N362" s="99"/>
      <c r="O362" s="134">
        <f t="shared" si="61"/>
        <v>0</v>
      </c>
      <c r="P362" s="99"/>
      <c r="Q362" s="134">
        <f t="shared" si="62"/>
        <v>0</v>
      </c>
      <c r="R362" s="99"/>
      <c r="S362" s="134">
        <f t="shared" si="63"/>
        <v>0</v>
      </c>
      <c r="T362" s="99"/>
      <c r="U362" s="145">
        <f t="shared" si="64"/>
        <v>0</v>
      </c>
      <c r="V362" s="99"/>
      <c r="W362" s="99"/>
      <c r="X362" s="141"/>
      <c r="Y362" s="100"/>
      <c r="Z362" s="100"/>
      <c r="AA362" s="100"/>
      <c r="AB362" s="100"/>
      <c r="AC362" s="146"/>
    </row>
    <row r="363" spans="2:29" ht="16.5">
      <c r="B363" s="450">
        <v>44418</v>
      </c>
      <c r="C363" s="99"/>
      <c r="D363" s="576" t="s">
        <v>1037</v>
      </c>
      <c r="E363" s="108" t="str">
        <f t="shared" si="57"/>
        <v>Công ty TNHH Cơ Khí Mian Lan</v>
      </c>
      <c r="F363" s="108">
        <f t="shared" si="58"/>
        <v>15</v>
      </c>
      <c r="G363" s="109">
        <f t="shared" si="56"/>
        <v>92</v>
      </c>
      <c r="H363" s="149">
        <v>8458</v>
      </c>
      <c r="I363" s="160">
        <v>77216667</v>
      </c>
      <c r="J363" s="99"/>
      <c r="K363" s="133" t="str">
        <f t="array" ref="K363">IFERROR(INDEX($D$5:$D$417,MATCH(0,COUNTIF($K$4:$K362,$D$5:$D$417),0)),"")</f>
        <v/>
      </c>
      <c r="L363" s="108" t="str">
        <f t="shared" si="59"/>
        <v/>
      </c>
      <c r="M363" s="134">
        <f t="shared" si="60"/>
        <v>0</v>
      </c>
      <c r="N363" s="99"/>
      <c r="O363" s="134">
        <f t="shared" si="61"/>
        <v>0</v>
      </c>
      <c r="P363" s="99"/>
      <c r="Q363" s="134">
        <f t="shared" si="62"/>
        <v>0</v>
      </c>
      <c r="R363" s="99"/>
      <c r="S363" s="134">
        <f t="shared" si="63"/>
        <v>0</v>
      </c>
      <c r="T363" s="99"/>
      <c r="U363" s="145">
        <f t="shared" si="64"/>
        <v>0</v>
      </c>
      <c r="V363" s="99"/>
      <c r="W363" s="99"/>
      <c r="X363" s="141"/>
      <c r="Y363" s="100"/>
      <c r="Z363" s="100"/>
      <c r="AA363" s="100"/>
      <c r="AB363" s="100"/>
      <c r="AC363" s="146"/>
    </row>
    <row r="364" spans="2:29" ht="16.5">
      <c r="B364" s="450">
        <v>44418</v>
      </c>
      <c r="C364" s="99"/>
      <c r="D364" s="576" t="s">
        <v>1037</v>
      </c>
      <c r="E364" s="108" t="str">
        <f t="shared" si="57"/>
        <v>Công ty TNHH Cơ Khí Mian Lan</v>
      </c>
      <c r="F364" s="108">
        <f t="shared" si="58"/>
        <v>15</v>
      </c>
      <c r="G364" s="109">
        <f t="shared" si="56"/>
        <v>92</v>
      </c>
      <c r="H364" s="149">
        <v>8457</v>
      </c>
      <c r="I364" s="160">
        <v>1128420916</v>
      </c>
      <c r="J364" s="99"/>
      <c r="K364" s="133" t="str">
        <f t="array" ref="K364">IFERROR(INDEX($D$5:$D$417,MATCH(0,COUNTIF($K$4:$K363,$D$5:$D$417),0)),"")</f>
        <v/>
      </c>
      <c r="L364" s="108" t="str">
        <f t="shared" si="59"/>
        <v/>
      </c>
      <c r="M364" s="134">
        <f t="shared" si="60"/>
        <v>0</v>
      </c>
      <c r="N364" s="99"/>
      <c r="O364" s="134">
        <f t="shared" si="61"/>
        <v>0</v>
      </c>
      <c r="P364" s="99"/>
      <c r="Q364" s="134">
        <f t="shared" si="62"/>
        <v>0</v>
      </c>
      <c r="R364" s="99"/>
      <c r="S364" s="134">
        <f t="shared" si="63"/>
        <v>0</v>
      </c>
      <c r="T364" s="99"/>
      <c r="U364" s="145">
        <f t="shared" si="64"/>
        <v>0</v>
      </c>
      <c r="V364" s="99"/>
      <c r="W364" s="99"/>
      <c r="X364" s="141"/>
      <c r="Y364" s="100"/>
      <c r="Z364" s="100"/>
      <c r="AA364" s="100"/>
      <c r="AB364" s="100"/>
      <c r="AC364" s="146"/>
    </row>
    <row r="365" spans="2:29" ht="16.5">
      <c r="B365" s="450">
        <v>44431</v>
      </c>
      <c r="C365" s="99"/>
      <c r="D365" s="576" t="s">
        <v>1037</v>
      </c>
      <c r="E365" s="108" t="str">
        <f t="shared" si="57"/>
        <v>Công ty TNHH Cơ Khí Mian Lan</v>
      </c>
      <c r="F365" s="108">
        <f t="shared" si="58"/>
        <v>15</v>
      </c>
      <c r="G365" s="109">
        <f t="shared" si="56"/>
        <v>79</v>
      </c>
      <c r="H365" s="149">
        <v>8480</v>
      </c>
      <c r="I365" s="160">
        <v>804926645</v>
      </c>
      <c r="J365" s="99"/>
      <c r="K365" s="133" t="str">
        <f t="array" ref="K365">IFERROR(INDEX($D$5:$D$417,MATCH(0,COUNTIF($K$4:$K364,$D$5:$D$417),0)),"")</f>
        <v/>
      </c>
      <c r="L365" s="108" t="str">
        <f t="shared" si="59"/>
        <v/>
      </c>
      <c r="M365" s="134">
        <f t="shared" si="60"/>
        <v>0</v>
      </c>
      <c r="N365" s="99"/>
      <c r="O365" s="134">
        <f t="shared" si="61"/>
        <v>0</v>
      </c>
      <c r="P365" s="99"/>
      <c r="Q365" s="134">
        <f t="shared" si="62"/>
        <v>0</v>
      </c>
      <c r="R365" s="99"/>
      <c r="S365" s="134">
        <f t="shared" si="63"/>
        <v>0</v>
      </c>
      <c r="T365" s="99"/>
      <c r="U365" s="145">
        <f t="shared" si="64"/>
        <v>0</v>
      </c>
      <c r="V365" s="99"/>
      <c r="W365" s="99"/>
      <c r="X365" s="141"/>
      <c r="Y365" s="100"/>
      <c r="Z365" s="100"/>
      <c r="AA365" s="100"/>
      <c r="AB365" s="100"/>
      <c r="AC365" s="146"/>
    </row>
    <row r="366" spans="2:29" ht="16.5">
      <c r="B366" s="450">
        <v>44408</v>
      </c>
      <c r="C366" s="99"/>
      <c r="D366" s="576" t="s">
        <v>1231</v>
      </c>
      <c r="E366" s="108" t="str">
        <f t="shared" si="57"/>
        <v xml:space="preserve">Công ty CP Top American Việt Nam  </v>
      </c>
      <c r="F366" s="108">
        <f t="shared" si="58"/>
        <v>1</v>
      </c>
      <c r="G366" s="109">
        <f t="shared" si="56"/>
        <v>116</v>
      </c>
      <c r="H366" s="149">
        <v>2998</v>
      </c>
      <c r="I366" s="160">
        <f>971290121-264897306</f>
        <v>706392815</v>
      </c>
      <c r="J366" s="99"/>
      <c r="K366" s="133" t="str">
        <f t="array" ref="K366">IFERROR(INDEX($D$5:$D$417,MATCH(0,COUNTIF($K$4:$K365,$D$5:$D$417),0)),"")</f>
        <v/>
      </c>
      <c r="L366" s="108" t="str">
        <f t="shared" si="59"/>
        <v/>
      </c>
      <c r="M366" s="134">
        <f t="shared" si="60"/>
        <v>0</v>
      </c>
      <c r="N366" s="99"/>
      <c r="O366" s="134">
        <f t="shared" si="61"/>
        <v>0</v>
      </c>
      <c r="P366" s="99"/>
      <c r="Q366" s="134">
        <f t="shared" si="62"/>
        <v>0</v>
      </c>
      <c r="R366" s="99"/>
      <c r="S366" s="134">
        <f t="shared" si="63"/>
        <v>0</v>
      </c>
      <c r="T366" s="99"/>
      <c r="U366" s="145">
        <f t="shared" si="64"/>
        <v>0</v>
      </c>
      <c r="V366" s="99"/>
      <c r="W366" s="99"/>
      <c r="X366" s="141"/>
      <c r="Y366" s="100"/>
      <c r="Z366" s="100"/>
      <c r="AA366" s="100"/>
      <c r="AB366" s="100"/>
      <c r="AC366" s="146"/>
    </row>
    <row r="367" spans="2:29" ht="16.5">
      <c r="B367" s="450">
        <v>44431</v>
      </c>
      <c r="C367" s="99"/>
      <c r="D367" s="576" t="s">
        <v>1087</v>
      </c>
      <c r="E367" s="108" t="str">
        <f t="shared" si="57"/>
        <v>Công ty TNHH Draho Việt Nam</v>
      </c>
      <c r="F367" s="108">
        <f t="shared" si="58"/>
        <v>22</v>
      </c>
      <c r="G367" s="109">
        <f t="shared" si="56"/>
        <v>72</v>
      </c>
      <c r="H367" s="149">
        <v>6115</v>
      </c>
      <c r="I367" s="160">
        <f>245996190-67089299</f>
        <v>178906891</v>
      </c>
      <c r="J367" s="99"/>
      <c r="K367" s="133" t="str">
        <f t="array" ref="K367">IFERROR(INDEX($D$5:$D$417,MATCH(0,COUNTIF($K$4:$K366,$D$5:$D$417),0)),"")</f>
        <v/>
      </c>
      <c r="L367" s="108" t="str">
        <f t="shared" si="59"/>
        <v/>
      </c>
      <c r="M367" s="134">
        <f t="shared" si="60"/>
        <v>0</v>
      </c>
      <c r="N367" s="99"/>
      <c r="O367" s="134">
        <f t="shared" si="61"/>
        <v>0</v>
      </c>
      <c r="P367" s="99"/>
      <c r="Q367" s="134">
        <f t="shared" si="62"/>
        <v>0</v>
      </c>
      <c r="R367" s="99"/>
      <c r="S367" s="134">
        <f t="shared" si="63"/>
        <v>0</v>
      </c>
      <c r="T367" s="99"/>
      <c r="U367" s="145">
        <f t="shared" si="64"/>
        <v>0</v>
      </c>
      <c r="V367" s="99"/>
      <c r="W367" s="99"/>
      <c r="X367" s="141"/>
      <c r="Y367" s="100"/>
      <c r="Z367" s="100"/>
      <c r="AA367" s="100"/>
      <c r="AB367" s="100"/>
      <c r="AC367" s="146"/>
    </row>
    <row r="368" spans="2:29" ht="16.5">
      <c r="B368" s="450">
        <v>44403</v>
      </c>
      <c r="C368" s="99"/>
      <c r="D368" s="576" t="s">
        <v>1051</v>
      </c>
      <c r="E368" s="108" t="str">
        <f t="shared" si="57"/>
        <v>Công ty TNHH Nhật Trường Vinh</v>
      </c>
      <c r="F368" s="108">
        <f t="shared" si="58"/>
        <v>12</v>
      </c>
      <c r="G368" s="109">
        <f t="shared" si="56"/>
        <v>110</v>
      </c>
      <c r="H368" s="149"/>
      <c r="I368" s="160"/>
      <c r="J368" s="99"/>
      <c r="K368" s="133" t="str">
        <f t="array" ref="K368">IFERROR(INDEX($D$5:$D$417,MATCH(0,COUNTIF($K$4:$K367,$D$5:$D$417),0)),"")</f>
        <v/>
      </c>
      <c r="L368" s="108" t="str">
        <f t="shared" si="59"/>
        <v/>
      </c>
      <c r="M368" s="134">
        <f t="shared" si="60"/>
        <v>0</v>
      </c>
      <c r="N368" s="99"/>
      <c r="O368" s="134">
        <f t="shared" si="61"/>
        <v>0</v>
      </c>
      <c r="P368" s="99"/>
      <c r="Q368" s="134">
        <f t="shared" si="62"/>
        <v>0</v>
      </c>
      <c r="R368" s="99"/>
      <c r="S368" s="134">
        <f t="shared" si="63"/>
        <v>0</v>
      </c>
      <c r="T368" s="99"/>
      <c r="U368" s="145">
        <f t="shared" si="64"/>
        <v>0</v>
      </c>
      <c r="V368" s="99"/>
      <c r="W368" s="99"/>
      <c r="X368" s="141"/>
      <c r="Y368" s="100"/>
      <c r="Z368" s="100"/>
      <c r="AA368" s="100"/>
      <c r="AB368" s="100"/>
      <c r="AC368" s="146"/>
    </row>
    <row r="369" spans="2:29" ht="16.5">
      <c r="B369" s="450">
        <v>44408</v>
      </c>
      <c r="C369" s="99"/>
      <c r="D369" s="576" t="s">
        <v>1792</v>
      </c>
      <c r="E369" s="108" t="str">
        <f t="shared" si="57"/>
        <v>Công ty TNHH Thương Mại BMT Phu Quoc</v>
      </c>
      <c r="F369" s="108">
        <f t="shared" si="58"/>
        <v>-1</v>
      </c>
      <c r="G369" s="109">
        <f t="shared" si="56"/>
        <v>118</v>
      </c>
      <c r="H369" s="149">
        <v>302</v>
      </c>
      <c r="I369" s="160">
        <v>88238612</v>
      </c>
      <c r="J369" s="99"/>
      <c r="K369" s="133" t="str">
        <f t="array" ref="K369">IFERROR(INDEX($D$5:$D$417,MATCH(0,COUNTIF($K$4:$K368,$D$5:$D$417),0)),"")</f>
        <v/>
      </c>
      <c r="L369" s="108" t="str">
        <f t="shared" si="59"/>
        <v/>
      </c>
      <c r="M369" s="134">
        <f t="shared" si="60"/>
        <v>0</v>
      </c>
      <c r="N369" s="99"/>
      <c r="O369" s="134">
        <f t="shared" si="61"/>
        <v>0</v>
      </c>
      <c r="P369" s="99"/>
      <c r="Q369" s="134">
        <f t="shared" si="62"/>
        <v>0</v>
      </c>
      <c r="R369" s="99"/>
      <c r="S369" s="134">
        <f t="shared" si="63"/>
        <v>0</v>
      </c>
      <c r="T369" s="99"/>
      <c r="U369" s="145">
        <f t="shared" si="64"/>
        <v>0</v>
      </c>
      <c r="V369" s="99"/>
      <c r="W369" s="99"/>
      <c r="X369" s="141"/>
      <c r="Y369" s="100"/>
      <c r="Z369" s="100"/>
      <c r="AA369" s="100"/>
      <c r="AB369" s="100"/>
      <c r="AC369" s="146"/>
    </row>
    <row r="370" spans="2:29" ht="16.5">
      <c r="B370" s="450">
        <v>44439</v>
      </c>
      <c r="C370" s="99"/>
      <c r="D370" s="576" t="s">
        <v>1245</v>
      </c>
      <c r="E370" s="108" t="str">
        <f t="shared" si="57"/>
        <v>Công ty CP Tập đoàn Xây dựng Hòa Bình</v>
      </c>
      <c r="F370" s="108">
        <f t="shared" si="58"/>
        <v>0</v>
      </c>
      <c r="G370" s="109">
        <f t="shared" si="56"/>
        <v>86</v>
      </c>
      <c r="H370" s="149"/>
      <c r="I370" s="160"/>
      <c r="J370" s="99"/>
      <c r="K370" s="133" t="str">
        <f t="array" ref="K370">IFERROR(INDEX($D$5:$D$417,MATCH(0,COUNTIF($K$4:$K369,$D$5:$D$417),0)),"")</f>
        <v/>
      </c>
      <c r="L370" s="108" t="str">
        <f t="shared" si="59"/>
        <v/>
      </c>
      <c r="M370" s="134">
        <f t="shared" si="60"/>
        <v>0</v>
      </c>
      <c r="N370" s="99"/>
      <c r="O370" s="134">
        <f t="shared" si="61"/>
        <v>0</v>
      </c>
      <c r="P370" s="99"/>
      <c r="Q370" s="134">
        <f t="shared" si="62"/>
        <v>0</v>
      </c>
      <c r="R370" s="99"/>
      <c r="S370" s="134">
        <f t="shared" si="63"/>
        <v>0</v>
      </c>
      <c r="T370" s="99"/>
      <c r="U370" s="145">
        <f t="shared" si="64"/>
        <v>0</v>
      </c>
      <c r="V370" s="99"/>
      <c r="W370" s="99"/>
      <c r="X370" s="141"/>
      <c r="Y370" s="100"/>
      <c r="Z370" s="100"/>
      <c r="AA370" s="100"/>
      <c r="AB370" s="100"/>
      <c r="AC370" s="146"/>
    </row>
    <row r="371" spans="2:29" ht="16.5">
      <c r="B371" s="450"/>
      <c r="C371" s="99"/>
      <c r="D371" s="576" t="s">
        <v>1054</v>
      </c>
      <c r="E371" s="108" t="str">
        <f t="shared" si="57"/>
        <v>Công ty Cổ Phần Thương Mại Cơ Khí Tân Phong</v>
      </c>
      <c r="F371" s="108">
        <f t="shared" si="58"/>
        <v>-6</v>
      </c>
      <c r="G371" s="109">
        <f t="shared" si="56"/>
        <v>44531</v>
      </c>
      <c r="H371" s="149"/>
      <c r="I371" s="160"/>
      <c r="J371" s="99"/>
      <c r="K371" s="133" t="str">
        <f t="array" ref="K371">IFERROR(INDEX($D$5:$D$417,MATCH(0,COUNTIF($K$4:$K370,$D$5:$D$417),0)),"")</f>
        <v/>
      </c>
      <c r="L371" s="108" t="str">
        <f t="shared" si="59"/>
        <v/>
      </c>
      <c r="M371" s="134">
        <f t="shared" si="60"/>
        <v>0</v>
      </c>
      <c r="N371" s="99"/>
      <c r="O371" s="134">
        <f t="shared" si="61"/>
        <v>0</v>
      </c>
      <c r="P371" s="99"/>
      <c r="Q371" s="134">
        <f t="shared" si="62"/>
        <v>0</v>
      </c>
      <c r="R371" s="99"/>
      <c r="S371" s="134">
        <f t="shared" si="63"/>
        <v>0</v>
      </c>
      <c r="T371" s="99"/>
      <c r="U371" s="145">
        <f t="shared" si="64"/>
        <v>0</v>
      </c>
      <c r="V371" s="99"/>
      <c r="W371" s="99"/>
      <c r="X371" s="141"/>
      <c r="Y371" s="100"/>
      <c r="Z371" s="100"/>
      <c r="AA371" s="100"/>
      <c r="AB371" s="100"/>
      <c r="AC371" s="146"/>
    </row>
    <row r="372" spans="2:29" ht="16.5">
      <c r="B372" s="450">
        <v>44464</v>
      </c>
      <c r="C372" s="99"/>
      <c r="D372" s="576" t="s">
        <v>1054</v>
      </c>
      <c r="E372" s="108" t="str">
        <f t="shared" si="57"/>
        <v>Công ty Cổ Phần Thương Mại Cơ Khí Tân Phong</v>
      </c>
      <c r="F372" s="108">
        <f t="shared" si="58"/>
        <v>-6</v>
      </c>
      <c r="G372" s="109">
        <f t="shared" si="56"/>
        <v>67</v>
      </c>
      <c r="H372" s="149"/>
      <c r="I372" s="160"/>
      <c r="J372" s="99"/>
      <c r="K372" s="133" t="str">
        <f t="array" ref="K372">IFERROR(INDEX($D$5:$D$417,MATCH(0,COUNTIF($K$4:$K371,$D$5:$D$417),0)),"")</f>
        <v/>
      </c>
      <c r="L372" s="108" t="str">
        <f t="shared" si="59"/>
        <v/>
      </c>
      <c r="M372" s="134">
        <f t="shared" si="60"/>
        <v>0</v>
      </c>
      <c r="N372" s="99"/>
      <c r="O372" s="134">
        <f t="shared" si="61"/>
        <v>0</v>
      </c>
      <c r="P372" s="99"/>
      <c r="Q372" s="134">
        <f t="shared" si="62"/>
        <v>0</v>
      </c>
      <c r="R372" s="99"/>
      <c r="S372" s="134">
        <f t="shared" si="63"/>
        <v>0</v>
      </c>
      <c r="T372" s="99"/>
      <c r="U372" s="145">
        <f t="shared" si="64"/>
        <v>0</v>
      </c>
      <c r="V372" s="99"/>
      <c r="W372" s="99"/>
      <c r="X372" s="141"/>
      <c r="Y372" s="100"/>
      <c r="Z372" s="100"/>
      <c r="AA372" s="100"/>
      <c r="AB372" s="100"/>
      <c r="AC372" s="146"/>
    </row>
    <row r="373" spans="2:29" ht="16.5">
      <c r="B373" s="450">
        <v>44464</v>
      </c>
      <c r="C373" s="99"/>
      <c r="D373" s="576" t="s">
        <v>1054</v>
      </c>
      <c r="E373" s="108" t="str">
        <f t="shared" si="57"/>
        <v>Công ty Cổ Phần Thương Mại Cơ Khí Tân Phong</v>
      </c>
      <c r="F373" s="108">
        <f t="shared" si="58"/>
        <v>-6</v>
      </c>
      <c r="G373" s="109">
        <f t="shared" si="56"/>
        <v>67</v>
      </c>
      <c r="H373" s="149"/>
      <c r="I373" s="160"/>
      <c r="J373" s="99"/>
      <c r="K373" s="133" t="str">
        <f t="array" ref="K373">IFERROR(INDEX($D$5:$D$417,MATCH(0,COUNTIF($K$4:$K372,$D$5:$D$417),0)),"")</f>
        <v/>
      </c>
      <c r="L373" s="108" t="str">
        <f t="shared" si="59"/>
        <v/>
      </c>
      <c r="M373" s="134">
        <f t="shared" si="60"/>
        <v>0</v>
      </c>
      <c r="N373" s="99"/>
      <c r="O373" s="134">
        <f t="shared" si="61"/>
        <v>0</v>
      </c>
      <c r="P373" s="99"/>
      <c r="Q373" s="134">
        <f t="shared" si="62"/>
        <v>0</v>
      </c>
      <c r="R373" s="99"/>
      <c r="S373" s="134">
        <f t="shared" si="63"/>
        <v>0</v>
      </c>
      <c r="T373" s="99"/>
      <c r="U373" s="145">
        <f t="shared" si="64"/>
        <v>0</v>
      </c>
      <c r="V373" s="99"/>
      <c r="W373" s="99"/>
      <c r="X373" s="141"/>
      <c r="Y373" s="100"/>
      <c r="Z373" s="100"/>
      <c r="AA373" s="100"/>
      <c r="AB373" s="100"/>
      <c r="AC373" s="146"/>
    </row>
    <row r="374" spans="2:29" ht="16.5">
      <c r="B374" s="450">
        <v>44464</v>
      </c>
      <c r="C374" s="99"/>
      <c r="D374" s="576" t="s">
        <v>1054</v>
      </c>
      <c r="E374" s="108" t="str">
        <f t="shared" si="57"/>
        <v>Công ty Cổ Phần Thương Mại Cơ Khí Tân Phong</v>
      </c>
      <c r="F374" s="108">
        <f t="shared" si="58"/>
        <v>-6</v>
      </c>
      <c r="G374" s="109">
        <f t="shared" si="56"/>
        <v>67</v>
      </c>
      <c r="H374" s="149"/>
      <c r="I374" s="160"/>
      <c r="J374" s="99"/>
      <c r="K374" s="133" t="str">
        <f t="array" ref="K374">IFERROR(INDEX($D$5:$D$417,MATCH(0,COUNTIF($K$4:$K373,$D$5:$D$417),0)),"")</f>
        <v/>
      </c>
      <c r="L374" s="108" t="str">
        <f t="shared" si="59"/>
        <v/>
      </c>
      <c r="M374" s="134">
        <f t="shared" si="60"/>
        <v>0</v>
      </c>
      <c r="N374" s="99"/>
      <c r="O374" s="134">
        <f t="shared" si="61"/>
        <v>0</v>
      </c>
      <c r="P374" s="99"/>
      <c r="Q374" s="134">
        <f t="shared" si="62"/>
        <v>0</v>
      </c>
      <c r="R374" s="99"/>
      <c r="S374" s="134">
        <f t="shared" si="63"/>
        <v>0</v>
      </c>
      <c r="T374" s="99"/>
      <c r="U374" s="145">
        <f t="shared" si="64"/>
        <v>0</v>
      </c>
      <c r="V374" s="99"/>
      <c r="W374" s="99"/>
      <c r="X374" s="141"/>
      <c r="Y374" s="100"/>
      <c r="Z374" s="100"/>
      <c r="AA374" s="100"/>
      <c r="AB374" s="100"/>
      <c r="AC374" s="146"/>
    </row>
    <row r="375" spans="2:29" ht="16.5">
      <c r="B375" s="450">
        <v>44464</v>
      </c>
      <c r="C375" s="99"/>
      <c r="D375" s="576" t="s">
        <v>1054</v>
      </c>
      <c r="E375" s="108" t="str">
        <f t="shared" si="57"/>
        <v>Công ty Cổ Phần Thương Mại Cơ Khí Tân Phong</v>
      </c>
      <c r="F375" s="108">
        <f t="shared" si="58"/>
        <v>-6</v>
      </c>
      <c r="G375" s="109">
        <f t="shared" si="56"/>
        <v>67</v>
      </c>
      <c r="H375" s="149"/>
      <c r="I375" s="160"/>
      <c r="J375" s="99"/>
      <c r="K375" s="133" t="str">
        <f t="array" ref="K375">IFERROR(INDEX($D$5:$D$417,MATCH(0,COUNTIF($K$4:$K374,$D$5:$D$417),0)),"")</f>
        <v/>
      </c>
      <c r="L375" s="108" t="str">
        <f t="shared" si="59"/>
        <v/>
      </c>
      <c r="M375" s="134">
        <f t="shared" si="60"/>
        <v>0</v>
      </c>
      <c r="N375" s="99"/>
      <c r="O375" s="134">
        <f t="shared" si="61"/>
        <v>0</v>
      </c>
      <c r="P375" s="99"/>
      <c r="Q375" s="134">
        <f t="shared" si="62"/>
        <v>0</v>
      </c>
      <c r="R375" s="99"/>
      <c r="S375" s="134">
        <f t="shared" si="63"/>
        <v>0</v>
      </c>
      <c r="T375" s="99"/>
      <c r="U375" s="145">
        <f t="shared" si="64"/>
        <v>0</v>
      </c>
      <c r="V375" s="99"/>
      <c r="W375" s="99"/>
      <c r="X375" s="141"/>
      <c r="Y375" s="100"/>
      <c r="Z375" s="100"/>
      <c r="AA375" s="100"/>
      <c r="AB375" s="100"/>
      <c r="AC375" s="146"/>
    </row>
    <row r="376" spans="2:29" ht="16.5">
      <c r="B376" s="450">
        <v>44455</v>
      </c>
      <c r="C376" s="99"/>
      <c r="D376" s="576" t="s">
        <v>1845</v>
      </c>
      <c r="E376" s="108" t="str">
        <f t="shared" si="57"/>
        <v>Công Ty TNHH An Phát Container</v>
      </c>
      <c r="F376" s="108">
        <f t="shared" si="58"/>
        <v>0</v>
      </c>
      <c r="G376" s="109">
        <f t="shared" si="56"/>
        <v>70</v>
      </c>
      <c r="H376" s="149"/>
      <c r="I376" s="160"/>
      <c r="J376" s="99"/>
      <c r="K376" s="133" t="str">
        <f t="array" ref="K376">IFERROR(INDEX($D$5:$D$417,MATCH(0,COUNTIF($K$4:$K375,$D$5:$D$417),0)),"")</f>
        <v/>
      </c>
      <c r="L376" s="108" t="str">
        <f t="shared" si="59"/>
        <v/>
      </c>
      <c r="M376" s="134">
        <f t="shared" si="60"/>
        <v>0</v>
      </c>
      <c r="N376" s="99"/>
      <c r="O376" s="134">
        <f t="shared" si="61"/>
        <v>0</v>
      </c>
      <c r="P376" s="99"/>
      <c r="Q376" s="134">
        <f t="shared" si="62"/>
        <v>0</v>
      </c>
      <c r="R376" s="99"/>
      <c r="S376" s="134">
        <f t="shared" si="63"/>
        <v>0</v>
      </c>
      <c r="T376" s="99"/>
      <c r="U376" s="145">
        <f t="shared" si="64"/>
        <v>0</v>
      </c>
      <c r="V376" s="99"/>
      <c r="W376" s="99"/>
      <c r="X376" s="141"/>
      <c r="Y376" s="100"/>
      <c r="Z376" s="100"/>
      <c r="AA376" s="100"/>
      <c r="AB376" s="100"/>
      <c r="AC376" s="146"/>
    </row>
    <row r="377" spans="2:29" ht="16.5">
      <c r="B377" s="450">
        <v>44469</v>
      </c>
      <c r="C377" s="99"/>
      <c r="D377" s="576" t="s">
        <v>1054</v>
      </c>
      <c r="E377" s="108" t="str">
        <f t="shared" si="57"/>
        <v>Công ty Cổ Phần Thương Mại Cơ Khí Tân Phong</v>
      </c>
      <c r="F377" s="108">
        <f t="shared" si="58"/>
        <v>-6</v>
      </c>
      <c r="G377" s="109">
        <f t="shared" si="56"/>
        <v>62</v>
      </c>
      <c r="H377" s="149"/>
      <c r="I377" s="160"/>
      <c r="J377" s="99"/>
      <c r="K377" s="133" t="str">
        <f t="array" ref="K377">IFERROR(INDEX($D$5:$D$417,MATCH(0,COUNTIF($K$4:$K376,$D$5:$D$417),0)),"")</f>
        <v/>
      </c>
      <c r="L377" s="108" t="str">
        <f t="shared" si="59"/>
        <v/>
      </c>
      <c r="M377" s="134">
        <f t="shared" si="60"/>
        <v>0</v>
      </c>
      <c r="N377" s="99"/>
      <c r="O377" s="134">
        <f t="shared" si="61"/>
        <v>0</v>
      </c>
      <c r="P377" s="99"/>
      <c r="Q377" s="134">
        <f t="shared" si="62"/>
        <v>0</v>
      </c>
      <c r="R377" s="99"/>
      <c r="S377" s="134">
        <f t="shared" si="63"/>
        <v>0</v>
      </c>
      <c r="T377" s="99"/>
      <c r="U377" s="145">
        <f t="shared" si="64"/>
        <v>0</v>
      </c>
      <c r="V377" s="99"/>
      <c r="W377" s="99"/>
      <c r="X377" s="141"/>
      <c r="Y377" s="100"/>
      <c r="Z377" s="100"/>
      <c r="AA377" s="100"/>
      <c r="AB377" s="100"/>
      <c r="AC377" s="146"/>
    </row>
    <row r="378" spans="2:29" ht="16.5">
      <c r="B378" s="450">
        <v>44488</v>
      </c>
      <c r="C378" s="99"/>
      <c r="D378" s="576" t="s">
        <v>1855</v>
      </c>
      <c r="E378" s="108" t="str">
        <f t="shared" si="57"/>
        <v>Công ty TNHH Thương Mại BMT Phu Quoc</v>
      </c>
      <c r="F378" s="108">
        <f t="shared" si="58"/>
        <v>-1</v>
      </c>
      <c r="G378" s="109">
        <f t="shared" si="56"/>
        <v>38</v>
      </c>
      <c r="H378" s="149">
        <v>441</v>
      </c>
      <c r="I378" s="160">
        <v>176278441</v>
      </c>
      <c r="J378" s="99"/>
      <c r="K378" s="133" t="str">
        <f t="array" ref="K378">IFERROR(INDEX($D$5:$D$417,MATCH(0,COUNTIF($K$4:$K377,$D$5:$D$417),0)),"")</f>
        <v/>
      </c>
      <c r="L378" s="108" t="str">
        <f t="shared" si="59"/>
        <v/>
      </c>
      <c r="M378" s="134">
        <f t="shared" si="60"/>
        <v>0</v>
      </c>
      <c r="N378" s="99"/>
      <c r="O378" s="134">
        <f t="shared" si="61"/>
        <v>0</v>
      </c>
      <c r="P378" s="99"/>
      <c r="Q378" s="134">
        <f t="shared" si="62"/>
        <v>0</v>
      </c>
      <c r="R378" s="99"/>
      <c r="S378" s="134">
        <f t="shared" si="63"/>
        <v>0</v>
      </c>
      <c r="T378" s="99"/>
      <c r="U378" s="145">
        <f t="shared" si="64"/>
        <v>0</v>
      </c>
      <c r="V378" s="99"/>
      <c r="W378" s="99"/>
      <c r="X378" s="141"/>
      <c r="Y378" s="100"/>
      <c r="Z378" s="100"/>
      <c r="AA378" s="100"/>
      <c r="AB378" s="100"/>
      <c r="AC378" s="146"/>
    </row>
    <row r="379" spans="2:29" ht="16.5">
      <c r="B379" s="450">
        <v>44488</v>
      </c>
      <c r="C379" s="99"/>
      <c r="D379" s="576" t="s">
        <v>1855</v>
      </c>
      <c r="E379" s="108" t="str">
        <f t="shared" si="57"/>
        <v>Công ty TNHH Thương Mại BMT Phu Quoc</v>
      </c>
      <c r="F379" s="108">
        <f t="shared" si="58"/>
        <v>-1</v>
      </c>
      <c r="G379" s="109">
        <f t="shared" si="56"/>
        <v>38</v>
      </c>
      <c r="H379" s="149">
        <v>440</v>
      </c>
      <c r="I379" s="160">
        <v>18417960</v>
      </c>
      <c r="J379" s="99"/>
      <c r="K379" s="133" t="str">
        <f t="array" ref="K379">IFERROR(INDEX($D$5:$D$417,MATCH(0,COUNTIF($K$4:$K378,$D$5:$D$417),0)),"")</f>
        <v/>
      </c>
      <c r="L379" s="108" t="str">
        <f t="shared" si="59"/>
        <v/>
      </c>
      <c r="M379" s="134">
        <f t="shared" si="60"/>
        <v>0</v>
      </c>
      <c r="N379" s="99"/>
      <c r="O379" s="134">
        <f t="shared" si="61"/>
        <v>0</v>
      </c>
      <c r="P379" s="99"/>
      <c r="Q379" s="134">
        <f t="shared" si="62"/>
        <v>0</v>
      </c>
      <c r="R379" s="99"/>
      <c r="S379" s="134">
        <f t="shared" si="63"/>
        <v>0</v>
      </c>
      <c r="T379" s="99"/>
      <c r="U379" s="145">
        <f t="shared" si="64"/>
        <v>0</v>
      </c>
      <c r="V379" s="99"/>
      <c r="W379" s="99"/>
      <c r="X379" s="141"/>
      <c r="Y379" s="100"/>
      <c r="Z379" s="100"/>
      <c r="AA379" s="100"/>
      <c r="AB379" s="100"/>
      <c r="AC379" s="146"/>
    </row>
    <row r="380" spans="2:29" ht="16.5">
      <c r="B380" s="450">
        <v>44488</v>
      </c>
      <c r="C380" s="99"/>
      <c r="D380" s="576" t="s">
        <v>1855</v>
      </c>
      <c r="E380" s="108" t="str">
        <f t="shared" si="57"/>
        <v>Công ty TNHH Thương Mại BMT Phu Quoc</v>
      </c>
      <c r="F380" s="108">
        <f t="shared" si="58"/>
        <v>-1</v>
      </c>
      <c r="G380" s="109">
        <f t="shared" si="56"/>
        <v>38</v>
      </c>
      <c r="H380" s="149">
        <v>439</v>
      </c>
      <c r="I380" s="160">
        <v>2200000</v>
      </c>
      <c r="J380" s="99"/>
      <c r="K380" s="133" t="str">
        <f t="array" ref="K380">IFERROR(INDEX($D$5:$D$417,MATCH(0,COUNTIF($K$4:$K379,$D$5:$D$417),0)),"")</f>
        <v/>
      </c>
      <c r="L380" s="108" t="str">
        <f t="shared" si="59"/>
        <v/>
      </c>
      <c r="M380" s="134">
        <f t="shared" si="60"/>
        <v>0</v>
      </c>
      <c r="N380" s="99"/>
      <c r="O380" s="134">
        <f t="shared" si="61"/>
        <v>0</v>
      </c>
      <c r="P380" s="99"/>
      <c r="Q380" s="134">
        <f t="shared" si="62"/>
        <v>0</v>
      </c>
      <c r="R380" s="99"/>
      <c r="S380" s="134">
        <f t="shared" si="63"/>
        <v>0</v>
      </c>
      <c r="T380" s="99"/>
      <c r="U380" s="145">
        <f t="shared" si="64"/>
        <v>0</v>
      </c>
      <c r="V380" s="99"/>
      <c r="W380" s="99"/>
      <c r="X380" s="141"/>
      <c r="Y380" s="100"/>
      <c r="Z380" s="100"/>
      <c r="AA380" s="100"/>
      <c r="AB380" s="100"/>
      <c r="AC380" s="146"/>
    </row>
    <row r="381" spans="2:29" ht="16.5">
      <c r="B381" s="450">
        <v>44500</v>
      </c>
      <c r="C381" s="99"/>
      <c r="D381" s="576" t="s">
        <v>1855</v>
      </c>
      <c r="E381" s="108" t="str">
        <f t="shared" si="57"/>
        <v>Công ty TNHH Thương Mại BMT Phu Quoc</v>
      </c>
      <c r="F381" s="108">
        <f t="shared" si="58"/>
        <v>-1</v>
      </c>
      <c r="G381" s="109">
        <f t="shared" ref="G381:G389" si="65">IFERROR($L$2-B381-F381,"")</f>
        <v>26</v>
      </c>
      <c r="H381" s="149">
        <v>476</v>
      </c>
      <c r="I381" s="160">
        <v>30800000</v>
      </c>
      <c r="J381" s="99"/>
      <c r="K381" s="133" t="str">
        <f t="array" ref="K381">IFERROR(INDEX($D$5:$D$417,MATCH(0,COUNTIF($K$4:$K380,$D$5:$D$417),0)),"")</f>
        <v/>
      </c>
      <c r="L381" s="108" t="str">
        <f t="shared" si="59"/>
        <v/>
      </c>
      <c r="M381" s="134">
        <f t="shared" si="60"/>
        <v>0</v>
      </c>
      <c r="N381" s="99"/>
      <c r="O381" s="134">
        <f t="shared" si="61"/>
        <v>0</v>
      </c>
      <c r="P381" s="99"/>
      <c r="Q381" s="134">
        <f t="shared" si="62"/>
        <v>0</v>
      </c>
      <c r="R381" s="99"/>
      <c r="S381" s="134">
        <f t="shared" si="63"/>
        <v>0</v>
      </c>
      <c r="T381" s="99"/>
      <c r="U381" s="145">
        <f t="shared" si="64"/>
        <v>0</v>
      </c>
      <c r="V381" s="99"/>
      <c r="W381" s="99"/>
      <c r="X381" s="141"/>
      <c r="Y381" s="100"/>
      <c r="Z381" s="100"/>
      <c r="AA381" s="100"/>
      <c r="AB381" s="100"/>
      <c r="AC381" s="146"/>
    </row>
    <row r="382" spans="2:29" ht="16.5">
      <c r="B382" s="450">
        <v>44500</v>
      </c>
      <c r="C382" s="99"/>
      <c r="D382" s="576" t="s">
        <v>1855</v>
      </c>
      <c r="E382" s="108" t="str">
        <f t="shared" si="57"/>
        <v>Công ty TNHH Thương Mại BMT Phu Quoc</v>
      </c>
      <c r="F382" s="108">
        <f t="shared" si="58"/>
        <v>-1</v>
      </c>
      <c r="G382" s="109">
        <f t="shared" si="65"/>
        <v>26</v>
      </c>
      <c r="H382" s="149"/>
      <c r="I382" s="160"/>
      <c r="J382" s="99"/>
      <c r="K382" s="133" t="str">
        <f t="array" ref="K382">IFERROR(INDEX($D$5:$D$417,MATCH(0,COUNTIF($K$4:$K381,$D$5:$D$417),0)),"")</f>
        <v/>
      </c>
      <c r="L382" s="108" t="str">
        <f t="shared" si="59"/>
        <v/>
      </c>
      <c r="M382" s="134">
        <f t="shared" si="60"/>
        <v>0</v>
      </c>
      <c r="N382" s="99"/>
      <c r="O382" s="134">
        <f t="shared" si="61"/>
        <v>0</v>
      </c>
      <c r="P382" s="99"/>
      <c r="Q382" s="134">
        <f t="shared" si="62"/>
        <v>0</v>
      </c>
      <c r="R382" s="99"/>
      <c r="S382" s="134">
        <f t="shared" si="63"/>
        <v>0</v>
      </c>
      <c r="T382" s="99"/>
      <c r="U382" s="145">
        <f t="shared" si="64"/>
        <v>0</v>
      </c>
      <c r="V382" s="99"/>
      <c r="W382" s="99"/>
      <c r="X382" s="141"/>
      <c r="Y382" s="100"/>
      <c r="Z382" s="100"/>
      <c r="AA382" s="100"/>
      <c r="AB382" s="100"/>
      <c r="AC382" s="146"/>
    </row>
    <row r="383" spans="2:29" ht="16.5">
      <c r="B383" s="450">
        <v>44481</v>
      </c>
      <c r="C383" s="99"/>
      <c r="D383" s="576" t="s">
        <v>1049</v>
      </c>
      <c r="E383" s="108" t="str">
        <f t="shared" si="57"/>
        <v>Công ty TNHH Thiên Phú</v>
      </c>
      <c r="F383" s="108">
        <f t="shared" si="58"/>
        <v>20</v>
      </c>
      <c r="G383" s="109">
        <f t="shared" si="65"/>
        <v>24</v>
      </c>
      <c r="H383" s="149">
        <v>9228</v>
      </c>
      <c r="I383" s="160">
        <v>5691578</v>
      </c>
      <c r="J383" s="99"/>
      <c r="K383" s="133" t="str">
        <f t="array" ref="K383">IFERROR(INDEX($D$5:$D$417,MATCH(0,COUNTIF($K$4:$K382,$D$5:$D$417),0)),"")</f>
        <v/>
      </c>
      <c r="L383" s="108" t="str">
        <f t="shared" si="59"/>
        <v/>
      </c>
      <c r="M383" s="134">
        <f t="shared" si="60"/>
        <v>0</v>
      </c>
      <c r="N383" s="99"/>
      <c r="O383" s="134">
        <f t="shared" si="61"/>
        <v>0</v>
      </c>
      <c r="P383" s="99"/>
      <c r="Q383" s="134">
        <f t="shared" si="62"/>
        <v>0</v>
      </c>
      <c r="R383" s="99"/>
      <c r="S383" s="134">
        <f t="shared" si="63"/>
        <v>0</v>
      </c>
      <c r="T383" s="99"/>
      <c r="U383" s="145">
        <f t="shared" si="64"/>
        <v>0</v>
      </c>
      <c r="V383" s="99"/>
      <c r="W383" s="99"/>
      <c r="X383" s="141"/>
      <c r="Y383" s="100"/>
      <c r="Z383" s="100"/>
      <c r="AA383" s="100"/>
      <c r="AB383" s="100"/>
      <c r="AC383" s="146"/>
    </row>
    <row r="384" spans="2:29" ht="16.5">
      <c r="B384" s="450">
        <v>44481</v>
      </c>
      <c r="C384" s="99"/>
      <c r="D384" s="576" t="s">
        <v>1049</v>
      </c>
      <c r="E384" s="108" t="str">
        <f t="shared" si="57"/>
        <v>Công ty TNHH Thiên Phú</v>
      </c>
      <c r="F384" s="108">
        <f t="shared" si="58"/>
        <v>20</v>
      </c>
      <c r="G384" s="109">
        <f t="shared" si="65"/>
        <v>24</v>
      </c>
      <c r="H384" s="149">
        <v>9213</v>
      </c>
      <c r="I384" s="160">
        <v>2146326</v>
      </c>
      <c r="J384" s="99"/>
      <c r="K384" s="133" t="str">
        <f t="array" ref="K384">IFERROR(INDEX($D$5:$D$417,MATCH(0,COUNTIF($K$4:$K383,$D$5:$D$417),0)),"")</f>
        <v/>
      </c>
      <c r="L384" s="108" t="str">
        <f t="shared" si="59"/>
        <v/>
      </c>
      <c r="M384" s="134">
        <f t="shared" si="60"/>
        <v>0</v>
      </c>
      <c r="N384" s="99"/>
      <c r="O384" s="134">
        <f t="shared" si="61"/>
        <v>0</v>
      </c>
      <c r="P384" s="99"/>
      <c r="Q384" s="134">
        <f t="shared" si="62"/>
        <v>0</v>
      </c>
      <c r="R384" s="99"/>
      <c r="S384" s="134">
        <f t="shared" si="63"/>
        <v>0</v>
      </c>
      <c r="T384" s="99"/>
      <c r="U384" s="145">
        <f t="shared" si="64"/>
        <v>0</v>
      </c>
      <c r="V384" s="99"/>
      <c r="W384" s="99"/>
      <c r="X384" s="141"/>
      <c r="Y384" s="100"/>
      <c r="Z384" s="100"/>
      <c r="AA384" s="100"/>
      <c r="AB384" s="100"/>
      <c r="AC384" s="146"/>
    </row>
    <row r="385" spans="2:29" ht="16.5">
      <c r="B385" s="450">
        <v>44481</v>
      </c>
      <c r="C385" s="99"/>
      <c r="D385" s="576" t="s">
        <v>1049</v>
      </c>
      <c r="E385" s="108" t="str">
        <f t="shared" si="57"/>
        <v>Công ty TNHH Thiên Phú</v>
      </c>
      <c r="F385" s="108">
        <f t="shared" si="58"/>
        <v>20</v>
      </c>
      <c r="G385" s="109">
        <f t="shared" si="65"/>
        <v>24</v>
      </c>
      <c r="H385" s="149">
        <v>9249</v>
      </c>
      <c r="I385" s="160">
        <v>1732796</v>
      </c>
      <c r="J385" s="99"/>
      <c r="K385" s="133" t="str">
        <f t="array" ref="K385">IFERROR(INDEX($D$5:$D$417,MATCH(0,COUNTIF($K$4:$K384,$D$5:$D$417),0)),"")</f>
        <v/>
      </c>
      <c r="L385" s="108" t="str">
        <f t="shared" si="59"/>
        <v/>
      </c>
      <c r="M385" s="134">
        <f t="shared" si="60"/>
        <v>0</v>
      </c>
      <c r="N385" s="99"/>
      <c r="O385" s="134">
        <f t="shared" si="61"/>
        <v>0</v>
      </c>
      <c r="P385" s="99"/>
      <c r="Q385" s="134">
        <f t="shared" si="62"/>
        <v>0</v>
      </c>
      <c r="R385" s="99"/>
      <c r="S385" s="134">
        <f t="shared" si="63"/>
        <v>0</v>
      </c>
      <c r="T385" s="99"/>
      <c r="U385" s="145">
        <f t="shared" si="64"/>
        <v>0</v>
      </c>
      <c r="V385" s="99"/>
      <c r="W385" s="99"/>
      <c r="X385" s="141"/>
      <c r="Y385" s="100"/>
      <c r="Z385" s="100"/>
      <c r="AA385" s="100"/>
      <c r="AB385" s="100"/>
      <c r="AC385" s="146"/>
    </row>
    <row r="386" spans="2:29" ht="16.5">
      <c r="B386" s="450">
        <v>44484</v>
      </c>
      <c r="C386" s="99"/>
      <c r="D386" s="576" t="s">
        <v>1049</v>
      </c>
      <c r="E386" s="108" t="str">
        <f t="shared" si="57"/>
        <v>Công ty TNHH Thiên Phú</v>
      </c>
      <c r="F386" s="108">
        <f t="shared" si="58"/>
        <v>20</v>
      </c>
      <c r="G386" s="109">
        <f t="shared" si="65"/>
        <v>21</v>
      </c>
      <c r="H386" s="149">
        <v>9239</v>
      </c>
      <c r="I386" s="160">
        <v>10916331</v>
      </c>
      <c r="J386" s="99"/>
      <c r="K386" s="133" t="str">
        <f t="array" ref="K386">IFERROR(INDEX($D$5:$D$417,MATCH(0,COUNTIF($K$4:$K385,$D$5:$D$417),0)),"")</f>
        <v/>
      </c>
      <c r="L386" s="108" t="str">
        <f t="shared" si="59"/>
        <v/>
      </c>
      <c r="M386" s="134">
        <f t="shared" si="60"/>
        <v>0</v>
      </c>
      <c r="N386" s="99"/>
      <c r="O386" s="134">
        <f t="shared" si="61"/>
        <v>0</v>
      </c>
      <c r="P386" s="99"/>
      <c r="Q386" s="134">
        <f t="shared" si="62"/>
        <v>0</v>
      </c>
      <c r="R386" s="99"/>
      <c r="S386" s="134">
        <f t="shared" si="63"/>
        <v>0</v>
      </c>
      <c r="T386" s="99"/>
      <c r="U386" s="145">
        <f t="shared" si="64"/>
        <v>0</v>
      </c>
      <c r="V386" s="99"/>
      <c r="W386" s="99"/>
      <c r="X386" s="141"/>
      <c r="Y386" s="100"/>
      <c r="Z386" s="100"/>
      <c r="AA386" s="100"/>
      <c r="AB386" s="100"/>
      <c r="AC386" s="146"/>
    </row>
    <row r="387" spans="2:29" ht="16.5">
      <c r="B387" s="450">
        <v>44484</v>
      </c>
      <c r="C387" s="99"/>
      <c r="D387" s="576" t="s">
        <v>1049</v>
      </c>
      <c r="E387" s="108" t="str">
        <f t="shared" si="57"/>
        <v>Công ty TNHH Thiên Phú</v>
      </c>
      <c r="F387" s="108">
        <f t="shared" si="58"/>
        <v>20</v>
      </c>
      <c r="G387" s="109">
        <f t="shared" si="65"/>
        <v>21</v>
      </c>
      <c r="H387" s="149">
        <v>9240</v>
      </c>
      <c r="I387" s="160">
        <v>522236</v>
      </c>
      <c r="J387" s="99"/>
      <c r="K387" s="133" t="str">
        <f t="array" ref="K387">IFERROR(INDEX($D$5:$D$417,MATCH(0,COUNTIF($K$4:$K386,$D$5:$D$417),0)),"")</f>
        <v/>
      </c>
      <c r="L387" s="108" t="str">
        <f t="shared" si="59"/>
        <v/>
      </c>
      <c r="M387" s="134">
        <f t="shared" si="60"/>
        <v>0</v>
      </c>
      <c r="N387" s="99"/>
      <c r="O387" s="134">
        <f t="shared" si="61"/>
        <v>0</v>
      </c>
      <c r="P387" s="99"/>
      <c r="Q387" s="134">
        <f t="shared" si="62"/>
        <v>0</v>
      </c>
      <c r="R387" s="99"/>
      <c r="S387" s="134">
        <f t="shared" si="63"/>
        <v>0</v>
      </c>
      <c r="T387" s="99"/>
      <c r="U387" s="145">
        <f t="shared" si="64"/>
        <v>0</v>
      </c>
      <c r="V387" s="99"/>
      <c r="W387" s="99"/>
      <c r="X387" s="141"/>
      <c r="Y387" s="100"/>
      <c r="Z387" s="100"/>
      <c r="AA387" s="100"/>
      <c r="AB387" s="100"/>
      <c r="AC387" s="146"/>
    </row>
    <row r="388" spans="2:29" ht="16.5">
      <c r="B388" s="450">
        <v>44484</v>
      </c>
      <c r="C388" s="99"/>
      <c r="D388" s="576" t="s">
        <v>1049</v>
      </c>
      <c r="E388" s="108" t="str">
        <f t="shared" si="57"/>
        <v>Công ty TNHH Thiên Phú</v>
      </c>
      <c r="F388" s="108">
        <f t="shared" si="58"/>
        <v>20</v>
      </c>
      <c r="G388" s="109">
        <f t="shared" si="65"/>
        <v>21</v>
      </c>
      <c r="H388" s="149">
        <v>9280</v>
      </c>
      <c r="I388" s="160">
        <v>24451447</v>
      </c>
      <c r="J388" s="99"/>
      <c r="K388" s="133" t="str">
        <f t="array" ref="K388">IFERROR(INDEX($D$5:$D$417,MATCH(0,COUNTIF($K$4:$K387,$D$5:$D$417),0)),"")</f>
        <v/>
      </c>
      <c r="L388" s="108" t="str">
        <f t="shared" si="59"/>
        <v/>
      </c>
      <c r="M388" s="134">
        <f t="shared" si="60"/>
        <v>0</v>
      </c>
      <c r="N388" s="99"/>
      <c r="O388" s="134">
        <f t="shared" si="61"/>
        <v>0</v>
      </c>
      <c r="P388" s="99"/>
      <c r="Q388" s="134">
        <f t="shared" si="62"/>
        <v>0</v>
      </c>
      <c r="R388" s="99"/>
      <c r="S388" s="134">
        <f t="shared" si="63"/>
        <v>0</v>
      </c>
      <c r="T388" s="99"/>
      <c r="U388" s="145">
        <f t="shared" si="64"/>
        <v>0</v>
      </c>
      <c r="V388" s="99"/>
      <c r="W388" s="99"/>
      <c r="X388" s="141"/>
      <c r="Y388" s="100"/>
      <c r="Z388" s="100"/>
      <c r="AA388" s="100"/>
      <c r="AB388" s="100"/>
      <c r="AC388" s="146"/>
    </row>
    <row r="389" spans="2:29" ht="16.5">
      <c r="B389" s="450">
        <v>44475</v>
      </c>
      <c r="C389" s="99"/>
      <c r="D389" s="576" t="s">
        <v>1080</v>
      </c>
      <c r="E389" s="108" t="str">
        <f t="shared" ref="E389:E417" si="66">IFERROR(VLOOKUP(D389,$X:$Z,2,0),"")</f>
        <v>Công ty TNHH Máy Và Thiết Bị Cơ Khí Sài Gòn</v>
      </c>
      <c r="F389" s="108">
        <f t="shared" ref="F389:F410" si="67">IFERROR(VLOOKUP(D389,X:Z,3,0),"")</f>
        <v>25</v>
      </c>
      <c r="G389" s="109">
        <f t="shared" si="65"/>
        <v>25</v>
      </c>
      <c r="H389" s="605">
        <v>857</v>
      </c>
      <c r="I389" s="160">
        <v>286000</v>
      </c>
      <c r="J389" s="99"/>
      <c r="K389" s="133" t="str">
        <f t="array" ref="K389">IFERROR(INDEX($D$5:$D$417,MATCH(0,COUNTIF($K$4:$K388,$D$5:$D$417),0)),"")</f>
        <v/>
      </c>
      <c r="L389" s="108" t="str">
        <f t="shared" si="59"/>
        <v/>
      </c>
      <c r="M389" s="134">
        <f t="shared" si="60"/>
        <v>0</v>
      </c>
      <c r="N389" s="99"/>
      <c r="O389" s="134">
        <f t="shared" si="61"/>
        <v>0</v>
      </c>
      <c r="P389" s="99"/>
      <c r="Q389" s="134">
        <f t="shared" si="62"/>
        <v>0</v>
      </c>
      <c r="R389" s="99"/>
      <c r="S389" s="134">
        <f t="shared" si="63"/>
        <v>0</v>
      </c>
      <c r="T389" s="99"/>
      <c r="U389" s="145">
        <f t="shared" si="64"/>
        <v>0</v>
      </c>
      <c r="V389" s="99"/>
      <c r="W389" s="99"/>
      <c r="X389" s="141"/>
      <c r="Y389" s="100"/>
      <c r="Z389" s="100"/>
      <c r="AA389" s="100"/>
      <c r="AB389" s="100"/>
      <c r="AC389" s="146"/>
    </row>
    <row r="390" spans="2:29" ht="16.5">
      <c r="B390" s="450">
        <v>44475</v>
      </c>
      <c r="C390" s="99"/>
      <c r="D390" s="576" t="s">
        <v>1080</v>
      </c>
      <c r="E390" s="108" t="str">
        <f t="shared" si="66"/>
        <v>Công ty TNHH Máy Và Thiết Bị Cơ Khí Sài Gòn</v>
      </c>
      <c r="F390" s="108">
        <f t="shared" si="67"/>
        <v>25</v>
      </c>
      <c r="G390" s="109">
        <f t="shared" ref="G390:G414" si="68">IFERROR($L$2-B390-F390,"")</f>
        <v>25</v>
      </c>
      <c r="H390" s="149">
        <v>856</v>
      </c>
      <c r="I390" s="160">
        <v>5115000</v>
      </c>
      <c r="J390" s="99"/>
      <c r="K390" s="133" t="str">
        <f t="array" ref="K390">IFERROR(INDEX($D$5:$D$417,MATCH(0,COUNTIF($K$4:$K389,$D$5:$D$417),0)),"")</f>
        <v/>
      </c>
      <c r="L390" s="108" t="str">
        <f t="shared" si="59"/>
        <v/>
      </c>
      <c r="M390" s="134">
        <f t="shared" si="60"/>
        <v>0</v>
      </c>
      <c r="N390" s="99"/>
      <c r="O390" s="134">
        <f t="shared" si="61"/>
        <v>0</v>
      </c>
      <c r="P390" s="99"/>
      <c r="Q390" s="134">
        <f t="shared" si="62"/>
        <v>0</v>
      </c>
      <c r="R390" s="99"/>
      <c r="S390" s="134">
        <f t="shared" si="63"/>
        <v>0</v>
      </c>
      <c r="T390" s="99"/>
      <c r="U390" s="145">
        <f t="shared" si="64"/>
        <v>0</v>
      </c>
      <c r="V390" s="99"/>
      <c r="W390" s="99"/>
      <c r="X390" s="141"/>
      <c r="Y390" s="100"/>
      <c r="Z390" s="100"/>
      <c r="AA390" s="100"/>
      <c r="AB390" s="100"/>
      <c r="AC390" s="146"/>
    </row>
    <row r="391" spans="2:29" ht="16.5">
      <c r="B391" s="450">
        <v>44482</v>
      </c>
      <c r="C391" s="99"/>
      <c r="D391" s="576" t="s">
        <v>1080</v>
      </c>
      <c r="E391" s="108" t="str">
        <f t="shared" si="66"/>
        <v>Công ty TNHH Máy Và Thiết Bị Cơ Khí Sài Gòn</v>
      </c>
      <c r="F391" s="108">
        <f t="shared" si="67"/>
        <v>25</v>
      </c>
      <c r="G391" s="109">
        <f t="shared" si="68"/>
        <v>18</v>
      </c>
      <c r="H391" s="149">
        <v>871</v>
      </c>
      <c r="I391" s="160">
        <v>1980000</v>
      </c>
      <c r="J391" s="99"/>
      <c r="K391" s="133" t="str">
        <f t="array" ref="K391">IFERROR(INDEX($D$5:$D$417,MATCH(0,COUNTIF($K$4:$K390,$D$5:$D$417),0)),"")</f>
        <v/>
      </c>
      <c r="L391" s="108" t="str">
        <f t="shared" si="59"/>
        <v/>
      </c>
      <c r="M391" s="134">
        <f t="shared" si="60"/>
        <v>0</v>
      </c>
      <c r="N391" s="99"/>
      <c r="O391" s="134">
        <f t="shared" si="61"/>
        <v>0</v>
      </c>
      <c r="P391" s="99"/>
      <c r="Q391" s="134">
        <f t="shared" si="62"/>
        <v>0</v>
      </c>
      <c r="R391" s="99"/>
      <c r="S391" s="134">
        <f t="shared" si="63"/>
        <v>0</v>
      </c>
      <c r="T391" s="99"/>
      <c r="U391" s="145">
        <f t="shared" si="64"/>
        <v>0</v>
      </c>
      <c r="V391" s="99"/>
      <c r="W391" s="99"/>
      <c r="X391" s="141"/>
      <c r="Y391" s="100"/>
      <c r="Z391" s="100"/>
      <c r="AA391" s="100"/>
      <c r="AB391" s="100"/>
      <c r="AC391" s="146"/>
    </row>
    <row r="392" spans="2:29" ht="16.5">
      <c r="B392" s="450">
        <v>44487</v>
      </c>
      <c r="C392" s="99"/>
      <c r="D392" s="576" t="s">
        <v>1037</v>
      </c>
      <c r="E392" s="108" t="str">
        <f t="shared" si="66"/>
        <v>Công ty TNHH Cơ Khí Mian Lan</v>
      </c>
      <c r="F392" s="108">
        <f t="shared" si="67"/>
        <v>15</v>
      </c>
      <c r="G392" s="109">
        <f t="shared" si="68"/>
        <v>23</v>
      </c>
      <c r="H392" s="149">
        <v>8592</v>
      </c>
      <c r="I392" s="160">
        <v>1331016510</v>
      </c>
      <c r="J392" s="99"/>
      <c r="K392" s="133" t="str">
        <f t="array" ref="K392">IFERROR(INDEX($D$5:$D$417,MATCH(0,COUNTIF($K$4:$K391,$D$5:$D$417),0)),"")</f>
        <v/>
      </c>
      <c r="L392" s="108" t="str">
        <f t="shared" si="59"/>
        <v/>
      </c>
      <c r="M392" s="134">
        <f t="shared" si="60"/>
        <v>0</v>
      </c>
      <c r="N392" s="99"/>
      <c r="O392" s="134">
        <f t="shared" si="61"/>
        <v>0</v>
      </c>
      <c r="P392" s="99"/>
      <c r="Q392" s="134">
        <f t="shared" si="62"/>
        <v>0</v>
      </c>
      <c r="R392" s="99"/>
      <c r="S392" s="134">
        <f t="shared" si="63"/>
        <v>0</v>
      </c>
      <c r="T392" s="99"/>
      <c r="U392" s="145">
        <f t="shared" si="64"/>
        <v>0</v>
      </c>
      <c r="V392" s="99"/>
      <c r="W392" s="99"/>
      <c r="X392" s="141"/>
      <c r="Y392" s="100"/>
      <c r="Z392" s="100"/>
      <c r="AA392" s="100"/>
      <c r="AB392" s="100"/>
      <c r="AC392" s="146"/>
    </row>
    <row r="393" spans="2:29" ht="16.5">
      <c r="B393" s="450">
        <v>44469</v>
      </c>
      <c r="C393" s="99"/>
      <c r="D393" s="576" t="s">
        <v>1045</v>
      </c>
      <c r="E393" s="108" t="str">
        <f t="shared" si="66"/>
        <v>Công ty TNHH Nhôm Vĩnh Hưng Việt Nam</v>
      </c>
      <c r="F393" s="108">
        <f t="shared" si="67"/>
        <v>45</v>
      </c>
      <c r="G393" s="109">
        <f t="shared" si="68"/>
        <v>11</v>
      </c>
      <c r="H393" s="149">
        <v>418</v>
      </c>
      <c r="I393" s="160">
        <f>857292187-233806960</f>
        <v>623485227</v>
      </c>
      <c r="J393" s="99"/>
      <c r="K393" s="133" t="str">
        <f t="array" ref="K393">IFERROR(INDEX($D$5:$D$417,MATCH(0,COUNTIF($K$4:$K392,$D$5:$D$417),0)),"")</f>
        <v/>
      </c>
      <c r="L393" s="108" t="str">
        <f t="shared" si="59"/>
        <v/>
      </c>
      <c r="M393" s="134">
        <f t="shared" si="60"/>
        <v>0</v>
      </c>
      <c r="N393" s="99"/>
      <c r="O393" s="134">
        <f t="shared" si="61"/>
        <v>0</v>
      </c>
      <c r="P393" s="99"/>
      <c r="Q393" s="134">
        <f t="shared" si="62"/>
        <v>0</v>
      </c>
      <c r="R393" s="99"/>
      <c r="S393" s="134">
        <f t="shared" si="63"/>
        <v>0</v>
      </c>
      <c r="T393" s="99"/>
      <c r="U393" s="145">
        <f t="shared" si="64"/>
        <v>0</v>
      </c>
      <c r="V393" s="99"/>
      <c r="W393" s="99"/>
      <c r="X393" s="141"/>
      <c r="Y393" s="100"/>
      <c r="Z393" s="100"/>
      <c r="AA393" s="100"/>
      <c r="AB393" s="100"/>
      <c r="AC393" s="146"/>
    </row>
    <row r="394" spans="2:29" ht="16.5">
      <c r="B394" s="450">
        <v>44482</v>
      </c>
      <c r="C394" s="99"/>
      <c r="D394" s="576" t="s">
        <v>1084</v>
      </c>
      <c r="E394" s="108" t="str">
        <f t="shared" si="66"/>
        <v>Công ty CP Vật Liệu &amp; Keo Kim Cao Cương</v>
      </c>
      <c r="F394" s="108">
        <f t="shared" si="67"/>
        <v>29</v>
      </c>
      <c r="G394" s="109">
        <f t="shared" si="68"/>
        <v>14</v>
      </c>
      <c r="H394" s="149">
        <v>1928</v>
      </c>
      <c r="I394" s="160">
        <v>14266681</v>
      </c>
      <c r="J394" s="99"/>
      <c r="K394" s="133" t="str">
        <f t="array" ref="K394">IFERROR(INDEX($D$5:$D$417,MATCH(0,COUNTIF($K$4:$K393,$D$5:$D$417),0)),"")</f>
        <v/>
      </c>
      <c r="L394" s="108" t="str">
        <f t="shared" si="59"/>
        <v/>
      </c>
      <c r="M394" s="134">
        <f t="shared" si="60"/>
        <v>0</v>
      </c>
      <c r="N394" s="99"/>
      <c r="O394" s="134">
        <f t="shared" si="61"/>
        <v>0</v>
      </c>
      <c r="P394" s="99"/>
      <c r="Q394" s="134">
        <f t="shared" si="62"/>
        <v>0</v>
      </c>
      <c r="R394" s="99"/>
      <c r="S394" s="134">
        <f t="shared" si="63"/>
        <v>0</v>
      </c>
      <c r="T394" s="99"/>
      <c r="U394" s="145">
        <f t="shared" si="64"/>
        <v>0</v>
      </c>
      <c r="V394" s="99"/>
      <c r="W394" s="99"/>
      <c r="X394" s="141"/>
      <c r="Y394" s="100"/>
      <c r="Z394" s="100"/>
      <c r="AA394" s="100"/>
      <c r="AB394" s="100"/>
      <c r="AC394" s="146"/>
    </row>
    <row r="395" spans="2:29" ht="16.5">
      <c r="B395" s="450">
        <v>44472</v>
      </c>
      <c r="C395" s="99"/>
      <c r="D395" s="576" t="s">
        <v>1066</v>
      </c>
      <c r="E395" s="108" t="str">
        <f t="shared" si="66"/>
        <v>Công ty TNHH Kin Long Việt Nam</v>
      </c>
      <c r="F395" s="108">
        <f t="shared" si="67"/>
        <v>22</v>
      </c>
      <c r="G395" s="109">
        <f t="shared" si="68"/>
        <v>31</v>
      </c>
      <c r="H395" s="149">
        <v>24568</v>
      </c>
      <c r="I395" s="160">
        <f>12705726-4620264</f>
        <v>8085462</v>
      </c>
      <c r="J395" s="99"/>
      <c r="K395" s="133" t="str">
        <f t="array" ref="K395">IFERROR(INDEX($D$5:$D$417,MATCH(0,COUNTIF($K$4:$K394,$D$5:$D$417),0)),"")</f>
        <v/>
      </c>
      <c r="L395" s="108" t="str">
        <f t="shared" ref="L395:L416" si="69">IFERROR(VLOOKUP(K395,$X:$Z,2,0),"")</f>
        <v/>
      </c>
      <c r="M395" s="134">
        <f t="shared" ref="M395:M415" si="70">SUMIFS(I:I,D:D,K395,G:G,"&lt;=0")</f>
        <v>0</v>
      </c>
      <c r="N395" s="99"/>
      <c r="O395" s="134">
        <f t="shared" ref="O395:O414" si="71">SUMIFS(I:I,D:D,K395,G:G,"&gt;=1",G:G,"&lt;=30")</f>
        <v>0</v>
      </c>
      <c r="P395" s="99"/>
      <c r="Q395" s="134">
        <f t="shared" ref="Q395:Q415" si="72">SUMIFS(I:I,D:D,K395,G:G,"&gt;=31",G:G,"&lt;=60")</f>
        <v>0</v>
      </c>
      <c r="R395" s="99"/>
      <c r="S395" s="134">
        <f t="shared" ref="S395:S415" si="73">SUMIFS(I:I,D:D,K395,G:G,"&gt;60")</f>
        <v>0</v>
      </c>
      <c r="T395" s="99"/>
      <c r="U395" s="145">
        <f t="shared" ref="U395:U414" si="74">SUMIFS(I:I,D:D,K395,B:B,"&gt;="&amp;$O$2,B:B,"&lt;="&amp;$S$2)</f>
        <v>0</v>
      </c>
      <c r="V395" s="99"/>
      <c r="W395" s="99"/>
      <c r="X395" s="141"/>
      <c r="Y395" s="100"/>
      <c r="Z395" s="100"/>
      <c r="AA395" s="100"/>
      <c r="AB395" s="100"/>
      <c r="AC395" s="146"/>
    </row>
    <row r="396" spans="2:29" ht="16.5">
      <c r="B396" s="450">
        <v>44480</v>
      </c>
      <c r="C396" s="99"/>
      <c r="D396" s="576" t="s">
        <v>1066</v>
      </c>
      <c r="E396" s="108" t="str">
        <f t="shared" si="66"/>
        <v>Công ty TNHH Kin Long Việt Nam</v>
      </c>
      <c r="F396" s="108">
        <f t="shared" si="67"/>
        <v>22</v>
      </c>
      <c r="G396" s="109">
        <f t="shared" si="68"/>
        <v>23</v>
      </c>
      <c r="H396" s="149">
        <v>24495</v>
      </c>
      <c r="I396" s="160">
        <f>133591656-48578784</f>
        <v>85012872</v>
      </c>
      <c r="J396" s="99"/>
      <c r="K396" s="133" t="str">
        <f t="array" ref="K396">IFERROR(INDEX($D$5:$D$417,MATCH(0,COUNTIF($K$4:$K395,$D$5:$D$417),0)),"")</f>
        <v/>
      </c>
      <c r="L396" s="108" t="str">
        <f t="shared" si="69"/>
        <v/>
      </c>
      <c r="M396" s="134">
        <f t="shared" si="70"/>
        <v>0</v>
      </c>
      <c r="N396" s="99"/>
      <c r="O396" s="134">
        <f t="shared" si="71"/>
        <v>0</v>
      </c>
      <c r="P396" s="99"/>
      <c r="Q396" s="134">
        <f t="shared" si="72"/>
        <v>0</v>
      </c>
      <c r="R396" s="99"/>
      <c r="S396" s="134">
        <f t="shared" si="73"/>
        <v>0</v>
      </c>
      <c r="T396" s="99"/>
      <c r="U396" s="145">
        <f t="shared" si="74"/>
        <v>0</v>
      </c>
      <c r="V396" s="99"/>
      <c r="W396" s="99"/>
      <c r="X396" s="141"/>
      <c r="Y396" s="100"/>
      <c r="Z396" s="100"/>
      <c r="AA396" s="100"/>
      <c r="AB396" s="100"/>
      <c r="AC396" s="146"/>
    </row>
    <row r="397" spans="2:29" ht="16.5">
      <c r="B397" s="450">
        <v>44480</v>
      </c>
      <c r="C397" s="99"/>
      <c r="D397" s="576" t="s">
        <v>1066</v>
      </c>
      <c r="E397" s="108" t="str">
        <f t="shared" si="66"/>
        <v>Công ty TNHH Kin Long Việt Nam</v>
      </c>
      <c r="F397" s="108">
        <f t="shared" si="67"/>
        <v>22</v>
      </c>
      <c r="G397" s="109">
        <f t="shared" si="68"/>
        <v>23</v>
      </c>
      <c r="H397" s="149">
        <v>24481</v>
      </c>
      <c r="I397" s="160">
        <f>125485030-45630920</f>
        <v>79854110</v>
      </c>
      <c r="J397" s="99"/>
      <c r="K397" s="133" t="str">
        <f t="array" ref="K397">IFERROR(INDEX($D$5:$D$417,MATCH(0,COUNTIF($K$4:$K396,$D$5:$D$417),0)),"")</f>
        <v/>
      </c>
      <c r="L397" s="108" t="str">
        <f t="shared" si="69"/>
        <v/>
      </c>
      <c r="M397" s="134">
        <f t="shared" si="70"/>
        <v>0</v>
      </c>
      <c r="N397" s="99"/>
      <c r="O397" s="134">
        <f t="shared" si="71"/>
        <v>0</v>
      </c>
      <c r="P397" s="99"/>
      <c r="Q397" s="134">
        <f t="shared" si="72"/>
        <v>0</v>
      </c>
      <c r="R397" s="99"/>
      <c r="S397" s="134">
        <f t="shared" si="73"/>
        <v>0</v>
      </c>
      <c r="T397" s="99"/>
      <c r="U397" s="145">
        <f t="shared" si="74"/>
        <v>0</v>
      </c>
      <c r="V397" s="99"/>
      <c r="W397" s="99"/>
      <c r="X397" s="141"/>
      <c r="Y397" s="100"/>
      <c r="Z397" s="100"/>
      <c r="AA397" s="100"/>
      <c r="AB397" s="100"/>
      <c r="AC397" s="146"/>
    </row>
    <row r="398" spans="2:29" ht="16.5">
      <c r="B398" s="450">
        <v>44478</v>
      </c>
      <c r="C398" s="99"/>
      <c r="D398" s="576" t="s">
        <v>1154</v>
      </c>
      <c r="E398" s="108" t="str">
        <f t="shared" si="66"/>
        <v>Công ty TNHH Hiwin HongKong</v>
      </c>
      <c r="F398" s="108">
        <f t="shared" si="67"/>
        <v>15</v>
      </c>
      <c r="G398" s="109">
        <f t="shared" si="68"/>
        <v>32</v>
      </c>
      <c r="H398" s="149">
        <v>722</v>
      </c>
      <c r="I398" s="160">
        <v>5247990</v>
      </c>
      <c r="J398" s="99"/>
      <c r="K398" s="133" t="str">
        <f t="array" ref="K398">IFERROR(INDEX($D$5:$D$417,MATCH(0,COUNTIF($K$4:$K397,$D$5:$D$417),0)),"")</f>
        <v/>
      </c>
      <c r="L398" s="108" t="str">
        <f t="shared" si="69"/>
        <v/>
      </c>
      <c r="M398" s="134">
        <f t="shared" si="70"/>
        <v>0</v>
      </c>
      <c r="N398" s="99"/>
      <c r="O398" s="134">
        <f t="shared" si="71"/>
        <v>0</v>
      </c>
      <c r="P398" s="99"/>
      <c r="Q398" s="134">
        <f t="shared" si="72"/>
        <v>0</v>
      </c>
      <c r="R398" s="99"/>
      <c r="S398" s="134">
        <f t="shared" si="73"/>
        <v>0</v>
      </c>
      <c r="T398" s="99"/>
      <c r="U398" s="145">
        <f t="shared" si="74"/>
        <v>0</v>
      </c>
      <c r="V398" s="99"/>
      <c r="W398" s="99"/>
      <c r="X398" s="141"/>
      <c r="Y398" s="100"/>
      <c r="Z398" s="100"/>
      <c r="AA398" s="100"/>
      <c r="AB398" s="100"/>
      <c r="AC398" s="146"/>
    </row>
    <row r="399" spans="2:29" ht="16.5">
      <c r="B399" s="450">
        <v>44469</v>
      </c>
      <c r="C399" s="99"/>
      <c r="D399" s="576" t="s">
        <v>1868</v>
      </c>
      <c r="E399" s="108" t="str">
        <f t="shared" si="66"/>
        <v>Công ty TNHH ALTAC</v>
      </c>
      <c r="F399" s="108">
        <f t="shared" si="67"/>
        <v>20</v>
      </c>
      <c r="G399" s="109">
        <f t="shared" si="68"/>
        <v>36</v>
      </c>
      <c r="H399" s="149">
        <v>7</v>
      </c>
      <c r="I399" s="160">
        <v>26686660</v>
      </c>
      <c r="J399" s="99"/>
      <c r="K399" s="133" t="str">
        <f t="array" ref="K399">IFERROR(INDEX($D$5:$D$417,MATCH(0,COUNTIF($K$4:$K398,$D$5:$D$417),0)),"")</f>
        <v/>
      </c>
      <c r="L399" s="108" t="str">
        <f t="shared" si="69"/>
        <v/>
      </c>
      <c r="M399" s="134">
        <f t="shared" si="70"/>
        <v>0</v>
      </c>
      <c r="N399" s="99"/>
      <c r="O399" s="134">
        <f t="shared" si="71"/>
        <v>0</v>
      </c>
      <c r="P399" s="99"/>
      <c r="Q399" s="134">
        <f t="shared" si="72"/>
        <v>0</v>
      </c>
      <c r="R399" s="99"/>
      <c r="S399" s="134">
        <f t="shared" si="73"/>
        <v>0</v>
      </c>
      <c r="T399" s="99"/>
      <c r="U399" s="145">
        <f t="shared" si="74"/>
        <v>0</v>
      </c>
      <c r="V399" s="99"/>
      <c r="W399" s="99"/>
      <c r="X399" s="141"/>
      <c r="Y399" s="100"/>
      <c r="Z399" s="100"/>
      <c r="AA399" s="100"/>
      <c r="AB399" s="100"/>
      <c r="AC399" s="146"/>
    </row>
    <row r="400" spans="2:29" ht="16.5">
      <c r="B400" s="450">
        <v>44471</v>
      </c>
      <c r="C400" s="99"/>
      <c r="D400" s="576" t="s">
        <v>1868</v>
      </c>
      <c r="E400" s="108" t="str">
        <f t="shared" si="66"/>
        <v>Công ty TNHH ALTAC</v>
      </c>
      <c r="F400" s="108">
        <f t="shared" si="67"/>
        <v>20</v>
      </c>
      <c r="G400" s="109">
        <f t="shared" si="68"/>
        <v>34</v>
      </c>
      <c r="H400" s="149">
        <v>8</v>
      </c>
      <c r="I400" s="160">
        <v>9130000</v>
      </c>
      <c r="J400" s="99"/>
      <c r="K400" s="133" t="str">
        <f t="array" ref="K400">IFERROR(INDEX($D$5:$D$417,MATCH(0,COUNTIF($K$4:$K399,$D$5:$D$417),0)),"")</f>
        <v/>
      </c>
      <c r="L400" s="108" t="str">
        <f t="shared" si="69"/>
        <v/>
      </c>
      <c r="M400" s="134">
        <f t="shared" si="70"/>
        <v>0</v>
      </c>
      <c r="N400" s="99"/>
      <c r="O400" s="134">
        <f t="shared" si="71"/>
        <v>0</v>
      </c>
      <c r="P400" s="99"/>
      <c r="Q400" s="134">
        <f t="shared" si="72"/>
        <v>0</v>
      </c>
      <c r="R400" s="99"/>
      <c r="S400" s="134">
        <f t="shared" si="73"/>
        <v>0</v>
      </c>
      <c r="T400" s="99"/>
      <c r="U400" s="145">
        <f t="shared" si="74"/>
        <v>0</v>
      </c>
      <c r="V400" s="99"/>
      <c r="W400" s="99"/>
      <c r="X400" s="141"/>
      <c r="Y400" s="100"/>
      <c r="Z400" s="100"/>
      <c r="AA400" s="100"/>
      <c r="AB400" s="100"/>
      <c r="AC400" s="146"/>
    </row>
    <row r="401" spans="2:29" ht="16.5">
      <c r="B401" s="450">
        <v>44482</v>
      </c>
      <c r="C401" s="99"/>
      <c r="D401" s="576" t="s">
        <v>1868</v>
      </c>
      <c r="E401" s="108" t="str">
        <f t="shared" si="66"/>
        <v>Công ty TNHH ALTAC</v>
      </c>
      <c r="F401" s="108">
        <f t="shared" si="67"/>
        <v>20</v>
      </c>
      <c r="G401" s="109">
        <f t="shared" si="68"/>
        <v>23</v>
      </c>
      <c r="H401" s="149">
        <v>11</v>
      </c>
      <c r="I401" s="160">
        <v>23100000</v>
      </c>
      <c r="J401" s="99"/>
      <c r="K401" s="133" t="str">
        <f t="array" ref="K401">IFERROR(INDEX($D$5:$D$417,MATCH(0,COUNTIF($K$4:$K400,$D$5:$D$417),0)),"")</f>
        <v/>
      </c>
      <c r="L401" s="108" t="str">
        <f t="shared" si="69"/>
        <v/>
      </c>
      <c r="M401" s="134">
        <f t="shared" si="70"/>
        <v>0</v>
      </c>
      <c r="N401" s="99"/>
      <c r="O401" s="134">
        <f t="shared" si="71"/>
        <v>0</v>
      </c>
      <c r="P401" s="99"/>
      <c r="Q401" s="134">
        <f t="shared" si="72"/>
        <v>0</v>
      </c>
      <c r="R401" s="99"/>
      <c r="S401" s="134">
        <f t="shared" si="73"/>
        <v>0</v>
      </c>
      <c r="T401" s="99"/>
      <c r="U401" s="145">
        <f t="shared" si="74"/>
        <v>0</v>
      </c>
      <c r="V401" s="99"/>
      <c r="W401" s="99"/>
      <c r="X401" s="141"/>
      <c r="Y401" s="100"/>
      <c r="Z401" s="100"/>
      <c r="AA401" s="100"/>
      <c r="AB401" s="100"/>
      <c r="AC401" s="146"/>
    </row>
    <row r="402" spans="2:29" ht="16.5">
      <c r="B402" s="450">
        <v>44524</v>
      </c>
      <c r="C402" s="99"/>
      <c r="D402" s="576" t="s">
        <v>1882</v>
      </c>
      <c r="E402" s="108" t="str">
        <f t="shared" si="66"/>
        <v>Công ty Cổ phần Đầu tư Xây dựng Thương mại Tân Thiên Thành</v>
      </c>
      <c r="F402" s="108">
        <f t="shared" si="67"/>
        <v>-20</v>
      </c>
      <c r="G402" s="109">
        <f t="shared" si="68"/>
        <v>21</v>
      </c>
      <c r="H402" s="149">
        <v>837</v>
      </c>
      <c r="I402" s="160">
        <v>6726885</v>
      </c>
      <c r="J402" s="99"/>
      <c r="K402" s="133" t="str">
        <f t="array" ref="K402">IFERROR(INDEX($D$5:$D$417,MATCH(0,COUNTIF($K$4:$K401,$D$5:$D$417),0)),"")</f>
        <v/>
      </c>
      <c r="L402" s="108" t="str">
        <f t="shared" si="69"/>
        <v/>
      </c>
      <c r="M402" s="134">
        <f t="shared" si="70"/>
        <v>0</v>
      </c>
      <c r="N402" s="99"/>
      <c r="O402" s="134">
        <f t="shared" si="71"/>
        <v>0</v>
      </c>
      <c r="P402" s="99"/>
      <c r="Q402" s="134">
        <f t="shared" si="72"/>
        <v>0</v>
      </c>
      <c r="R402" s="99"/>
      <c r="S402" s="134">
        <f t="shared" si="73"/>
        <v>0</v>
      </c>
      <c r="T402" s="99"/>
      <c r="U402" s="145">
        <f t="shared" si="74"/>
        <v>0</v>
      </c>
      <c r="V402" s="99"/>
      <c r="W402" s="99"/>
      <c r="X402" s="141"/>
      <c r="Y402" s="100"/>
      <c r="Z402" s="100"/>
      <c r="AA402" s="100"/>
      <c r="AB402" s="100"/>
      <c r="AC402" s="146"/>
    </row>
    <row r="403" spans="2:29" ht="16.5">
      <c r="B403" s="450">
        <v>44524</v>
      </c>
      <c r="C403" s="99"/>
      <c r="D403" s="576" t="s">
        <v>1882</v>
      </c>
      <c r="E403" s="108" t="str">
        <f t="shared" si="66"/>
        <v>Công ty Cổ phần Đầu tư Xây dựng Thương mại Tân Thiên Thành</v>
      </c>
      <c r="F403" s="108">
        <f t="shared" si="67"/>
        <v>-20</v>
      </c>
      <c r="G403" s="109">
        <f t="shared" si="68"/>
        <v>21</v>
      </c>
      <c r="H403" s="149">
        <v>800</v>
      </c>
      <c r="I403" s="160">
        <v>15650459</v>
      </c>
      <c r="J403" s="99"/>
      <c r="K403" s="133" t="str">
        <f t="array" ref="K403">IFERROR(INDEX($D$5:$D$417,MATCH(0,COUNTIF($K$4:$K402,$D$5:$D$417),0)),"")</f>
        <v/>
      </c>
      <c r="L403" s="108" t="str">
        <f t="shared" si="69"/>
        <v/>
      </c>
      <c r="M403" s="134">
        <f t="shared" si="70"/>
        <v>0</v>
      </c>
      <c r="N403" s="99"/>
      <c r="O403" s="134">
        <f t="shared" si="71"/>
        <v>0</v>
      </c>
      <c r="P403" s="99"/>
      <c r="Q403" s="134">
        <f t="shared" si="72"/>
        <v>0</v>
      </c>
      <c r="R403" s="99"/>
      <c r="S403" s="134">
        <f t="shared" si="73"/>
        <v>0</v>
      </c>
      <c r="T403" s="99"/>
      <c r="U403" s="145">
        <f t="shared" si="74"/>
        <v>0</v>
      </c>
      <c r="V403" s="99"/>
      <c r="W403" s="99"/>
      <c r="X403" s="141"/>
      <c r="Y403" s="100"/>
      <c r="Z403" s="100"/>
      <c r="AA403" s="100"/>
      <c r="AB403" s="100"/>
      <c r="AC403" s="146"/>
    </row>
    <row r="404" spans="2:29" ht="16.5">
      <c r="B404" s="450">
        <v>44530</v>
      </c>
      <c r="C404" s="99"/>
      <c r="D404" s="576" t="s">
        <v>1882</v>
      </c>
      <c r="E404" s="108" t="str">
        <f t="shared" si="66"/>
        <v>Công ty Cổ phần Đầu tư Xây dựng Thương mại Tân Thiên Thành</v>
      </c>
      <c r="F404" s="108">
        <f t="shared" si="67"/>
        <v>-20</v>
      </c>
      <c r="G404" s="109">
        <f t="shared" si="68"/>
        <v>15</v>
      </c>
      <c r="H404" s="149">
        <v>846</v>
      </c>
      <c r="I404" s="160">
        <v>9911704</v>
      </c>
      <c r="J404" s="99"/>
      <c r="K404" s="133" t="str">
        <f t="array" ref="K404">IFERROR(INDEX($D$5:$D$417,MATCH(0,COUNTIF($K$4:$K403,$D$5:$D$417),0)),"")</f>
        <v/>
      </c>
      <c r="L404" s="108" t="str">
        <f t="shared" si="69"/>
        <v/>
      </c>
      <c r="M404" s="134">
        <f t="shared" si="70"/>
        <v>0</v>
      </c>
      <c r="N404" s="99"/>
      <c r="O404" s="134">
        <f t="shared" si="71"/>
        <v>0</v>
      </c>
      <c r="P404" s="99"/>
      <c r="Q404" s="134">
        <f t="shared" si="72"/>
        <v>0</v>
      </c>
      <c r="R404" s="99"/>
      <c r="S404" s="134">
        <f t="shared" si="73"/>
        <v>0</v>
      </c>
      <c r="T404" s="99"/>
      <c r="U404" s="145">
        <f t="shared" si="74"/>
        <v>0</v>
      </c>
      <c r="V404" s="99"/>
      <c r="W404" s="99"/>
      <c r="X404" s="141"/>
      <c r="Y404" s="100"/>
      <c r="Z404" s="100"/>
      <c r="AA404" s="100"/>
      <c r="AB404" s="100"/>
      <c r="AC404" s="146"/>
    </row>
    <row r="405" spans="2:29" ht="16.5">
      <c r="B405" s="450">
        <v>44530</v>
      </c>
      <c r="C405" s="99"/>
      <c r="D405" s="576" t="s">
        <v>1882</v>
      </c>
      <c r="E405" s="108" t="str">
        <f t="shared" si="66"/>
        <v>Công ty Cổ phần Đầu tư Xây dựng Thương mại Tân Thiên Thành</v>
      </c>
      <c r="F405" s="108">
        <f t="shared" si="67"/>
        <v>-20</v>
      </c>
      <c r="G405" s="109">
        <f t="shared" si="68"/>
        <v>15</v>
      </c>
      <c r="H405" s="149">
        <v>852</v>
      </c>
      <c r="I405" s="160">
        <v>17733133</v>
      </c>
      <c r="J405" s="99"/>
      <c r="K405" s="133" t="str">
        <f t="array" ref="K405">IFERROR(INDEX($D$5:$D$417,MATCH(0,COUNTIF($K$4:$K404,$D$5:$D$417),0)),"")</f>
        <v/>
      </c>
      <c r="L405" s="108" t="str">
        <f t="shared" si="69"/>
        <v/>
      </c>
      <c r="M405" s="134">
        <f t="shared" si="70"/>
        <v>0</v>
      </c>
      <c r="N405" s="99"/>
      <c r="O405" s="134">
        <f t="shared" si="71"/>
        <v>0</v>
      </c>
      <c r="P405" s="99"/>
      <c r="Q405" s="134">
        <f t="shared" si="72"/>
        <v>0</v>
      </c>
      <c r="R405" s="99"/>
      <c r="S405" s="134">
        <f t="shared" si="73"/>
        <v>0</v>
      </c>
      <c r="T405" s="99"/>
      <c r="U405" s="145">
        <f t="shared" si="74"/>
        <v>0</v>
      </c>
      <c r="V405" s="99"/>
      <c r="W405" s="99"/>
      <c r="X405" s="141"/>
      <c r="Y405" s="100"/>
      <c r="Z405" s="100"/>
      <c r="AA405" s="100"/>
      <c r="AB405" s="100"/>
      <c r="AC405" s="146"/>
    </row>
    <row r="406" spans="2:29" ht="16.5">
      <c r="B406" s="450">
        <v>44530</v>
      </c>
      <c r="C406" s="99"/>
      <c r="D406" s="576" t="s">
        <v>1882</v>
      </c>
      <c r="E406" s="108" t="str">
        <f t="shared" si="66"/>
        <v>Công ty Cổ phần Đầu tư Xây dựng Thương mại Tân Thiên Thành</v>
      </c>
      <c r="F406" s="108">
        <f t="shared" si="67"/>
        <v>-20</v>
      </c>
      <c r="G406" s="109">
        <f t="shared" si="68"/>
        <v>15</v>
      </c>
      <c r="H406" s="149">
        <v>826</v>
      </c>
      <c r="I406" s="160">
        <v>4332570</v>
      </c>
      <c r="J406" s="99"/>
      <c r="K406" s="133" t="str">
        <f t="array" ref="K406">IFERROR(INDEX($D$5:$D$417,MATCH(0,COUNTIF($K$4:$K405,$D$5:$D$417),0)),"")</f>
        <v/>
      </c>
      <c r="L406" s="108" t="str">
        <f t="shared" si="69"/>
        <v/>
      </c>
      <c r="M406" s="134">
        <f t="shared" si="70"/>
        <v>0</v>
      </c>
      <c r="N406" s="99"/>
      <c r="O406" s="134">
        <f t="shared" si="71"/>
        <v>0</v>
      </c>
      <c r="P406" s="99"/>
      <c r="Q406" s="134">
        <f t="shared" si="72"/>
        <v>0</v>
      </c>
      <c r="R406" s="99"/>
      <c r="S406" s="134">
        <f t="shared" si="73"/>
        <v>0</v>
      </c>
      <c r="T406" s="99"/>
      <c r="U406" s="145">
        <f t="shared" si="74"/>
        <v>0</v>
      </c>
      <c r="V406" s="99"/>
      <c r="W406" s="99"/>
      <c r="X406" s="141"/>
      <c r="Y406" s="100"/>
      <c r="Z406" s="100"/>
      <c r="AA406" s="100"/>
      <c r="AB406" s="100"/>
      <c r="AC406" s="146"/>
    </row>
    <row r="407" spans="2:29" ht="16.5">
      <c r="B407" s="450">
        <v>44526</v>
      </c>
      <c r="C407" s="99"/>
      <c r="D407" s="576" t="s">
        <v>1892</v>
      </c>
      <c r="E407" s="108" t="str">
        <f t="shared" si="66"/>
        <v>Công ty TNHH Giải Pháp Trực Tuyến ICT24H</v>
      </c>
      <c r="F407" s="108">
        <f t="shared" si="67"/>
        <v>-20</v>
      </c>
      <c r="G407" s="109">
        <f t="shared" si="68"/>
        <v>19</v>
      </c>
      <c r="H407" s="149">
        <v>195</v>
      </c>
      <c r="I407" s="160">
        <v>323255850</v>
      </c>
      <c r="J407" s="99"/>
      <c r="K407" s="133" t="str">
        <f t="array" ref="K407">IFERROR(INDEX($D$5:$D$417,MATCH(0,COUNTIF($K$4:$K406,$D$5:$D$417),0)),"")</f>
        <v/>
      </c>
      <c r="L407" s="108" t="str">
        <f t="shared" si="69"/>
        <v/>
      </c>
      <c r="M407" s="134">
        <f t="shared" si="70"/>
        <v>0</v>
      </c>
      <c r="N407" s="99"/>
      <c r="O407" s="134">
        <f t="shared" si="71"/>
        <v>0</v>
      </c>
      <c r="P407" s="99"/>
      <c r="Q407" s="134">
        <f t="shared" si="72"/>
        <v>0</v>
      </c>
      <c r="R407" s="99"/>
      <c r="S407" s="134">
        <f t="shared" si="73"/>
        <v>0</v>
      </c>
      <c r="T407" s="99"/>
      <c r="U407" s="145">
        <f t="shared" si="74"/>
        <v>0</v>
      </c>
      <c r="V407" s="99"/>
      <c r="W407" s="99"/>
      <c r="X407" s="141"/>
      <c r="Y407" s="100"/>
      <c r="Z407" s="100"/>
      <c r="AA407" s="100"/>
      <c r="AB407" s="100"/>
      <c r="AC407" s="146"/>
    </row>
    <row r="408" spans="2:29" ht="16.5">
      <c r="B408" s="450">
        <v>44519</v>
      </c>
      <c r="C408" s="99"/>
      <c r="D408" s="576" t="s">
        <v>1895</v>
      </c>
      <c r="E408" s="108" t="str">
        <f t="shared" si="66"/>
        <v>Công ty TNHH TTNT và DV TM XD Minh Quân</v>
      </c>
      <c r="F408" s="108">
        <f t="shared" si="67"/>
        <v>-15</v>
      </c>
      <c r="G408" s="109">
        <f t="shared" si="68"/>
        <v>21</v>
      </c>
      <c r="H408" s="149">
        <v>610</v>
      </c>
      <c r="I408" s="160">
        <v>125344500</v>
      </c>
      <c r="J408" s="99"/>
      <c r="K408" s="133" t="str">
        <f t="array" ref="K408">IFERROR(INDEX($D$5:$D$417,MATCH(0,COUNTIF($K$4:$K407,$D$5:$D$417),0)),"")</f>
        <v/>
      </c>
      <c r="L408" s="108" t="str">
        <f t="shared" si="69"/>
        <v/>
      </c>
      <c r="M408" s="134">
        <f t="shared" si="70"/>
        <v>0</v>
      </c>
      <c r="N408" s="99"/>
      <c r="O408" s="134">
        <f t="shared" si="71"/>
        <v>0</v>
      </c>
      <c r="P408" s="99"/>
      <c r="Q408" s="134">
        <f t="shared" si="72"/>
        <v>0</v>
      </c>
      <c r="R408" s="99"/>
      <c r="S408" s="134">
        <f t="shared" si="73"/>
        <v>0</v>
      </c>
      <c r="T408" s="99"/>
      <c r="U408" s="145">
        <f t="shared" si="74"/>
        <v>0</v>
      </c>
      <c r="V408" s="99"/>
      <c r="W408" s="99"/>
      <c r="X408" s="141"/>
      <c r="Y408" s="100"/>
      <c r="Z408" s="100"/>
      <c r="AA408" s="100"/>
      <c r="AB408" s="100"/>
      <c r="AC408" s="146"/>
    </row>
    <row r="409" spans="2:29" ht="16.5">
      <c r="B409" s="450">
        <v>44530</v>
      </c>
      <c r="C409" s="99"/>
      <c r="D409" s="576" t="s">
        <v>1895</v>
      </c>
      <c r="E409" s="108" t="str">
        <f t="shared" si="66"/>
        <v>Công ty TNHH TTNT và DV TM XD Minh Quân</v>
      </c>
      <c r="F409" s="108">
        <f t="shared" si="67"/>
        <v>-15</v>
      </c>
      <c r="G409" s="109">
        <f t="shared" si="68"/>
        <v>10</v>
      </c>
      <c r="H409" s="149">
        <v>631</v>
      </c>
      <c r="I409" s="160">
        <v>98225944</v>
      </c>
      <c r="J409" s="99"/>
      <c r="K409" s="133" t="str">
        <f t="array" ref="K409">IFERROR(INDEX($D$5:$D$417,MATCH(0,COUNTIF($K$4:$K408,$D$5:$D$417),0)),"")</f>
        <v/>
      </c>
      <c r="L409" s="108" t="str">
        <f t="shared" si="69"/>
        <v/>
      </c>
      <c r="M409" s="134">
        <f t="shared" si="70"/>
        <v>0</v>
      </c>
      <c r="N409" s="99"/>
      <c r="O409" s="134">
        <f t="shared" si="71"/>
        <v>0</v>
      </c>
      <c r="P409" s="99"/>
      <c r="Q409" s="134">
        <f t="shared" si="72"/>
        <v>0</v>
      </c>
      <c r="R409" s="99"/>
      <c r="S409" s="134">
        <f t="shared" si="73"/>
        <v>0</v>
      </c>
      <c r="T409" s="99"/>
      <c r="U409" s="145">
        <f t="shared" si="74"/>
        <v>0</v>
      </c>
      <c r="V409" s="99"/>
      <c r="W409" s="99"/>
      <c r="X409" s="141"/>
      <c r="Y409" s="100"/>
      <c r="Z409" s="100"/>
      <c r="AA409" s="100"/>
      <c r="AB409" s="100"/>
      <c r="AC409" s="146"/>
    </row>
    <row r="410" spans="2:29" ht="16.5">
      <c r="B410" s="450"/>
      <c r="C410" s="99"/>
      <c r="D410" s="576"/>
      <c r="E410" s="108" t="str">
        <f t="shared" si="66"/>
        <v/>
      </c>
      <c r="F410" s="108" t="str">
        <f t="shared" si="67"/>
        <v/>
      </c>
      <c r="G410" s="109" t="str">
        <f t="shared" si="68"/>
        <v/>
      </c>
      <c r="H410" s="149"/>
      <c r="I410" s="160"/>
      <c r="J410" s="99"/>
      <c r="K410" s="133" t="str">
        <f t="array" ref="K410">IFERROR(INDEX($D$5:$D$417,MATCH(0,COUNTIF($K$4:$K409,$D$5:$D$417),0)),"")</f>
        <v/>
      </c>
      <c r="L410" s="108" t="str">
        <f t="shared" si="69"/>
        <v/>
      </c>
      <c r="M410" s="134">
        <f t="shared" si="70"/>
        <v>0</v>
      </c>
      <c r="N410" s="99"/>
      <c r="O410" s="134">
        <f t="shared" si="71"/>
        <v>0</v>
      </c>
      <c r="P410" s="99"/>
      <c r="Q410" s="134">
        <f t="shared" si="72"/>
        <v>0</v>
      </c>
      <c r="R410" s="99"/>
      <c r="S410" s="134">
        <f t="shared" si="73"/>
        <v>0</v>
      </c>
      <c r="T410" s="99"/>
      <c r="U410" s="145">
        <f t="shared" si="74"/>
        <v>0</v>
      </c>
      <c r="V410" s="99"/>
      <c r="W410" s="99"/>
      <c r="X410" s="141"/>
      <c r="Y410" s="100"/>
      <c r="Z410" s="100"/>
      <c r="AA410" s="100"/>
      <c r="AB410" s="100"/>
      <c r="AC410" s="146"/>
    </row>
    <row r="411" spans="2:29" ht="16.5">
      <c r="B411" s="450"/>
      <c r="C411" s="99"/>
      <c r="D411" s="576"/>
      <c r="E411" s="108" t="str">
        <f t="shared" si="66"/>
        <v/>
      </c>
      <c r="F411" s="108" t="str">
        <f t="shared" ref="F410:F441" si="75">IFERROR(VLOOKUP(D411,X:Z,3,0),"")</f>
        <v/>
      </c>
      <c r="G411" s="109" t="str">
        <f t="shared" si="68"/>
        <v/>
      </c>
      <c r="H411" s="149"/>
      <c r="I411" s="160"/>
      <c r="J411" s="99"/>
      <c r="K411" s="133" t="str">
        <f t="array" ref="K411">IFERROR(INDEX($D$5:$D$417,MATCH(0,COUNTIF($K$4:$K410,$D$5:$D$417),0)),"")</f>
        <v/>
      </c>
      <c r="L411" s="108" t="str">
        <f t="shared" si="69"/>
        <v/>
      </c>
      <c r="M411" s="134">
        <f t="shared" si="70"/>
        <v>0</v>
      </c>
      <c r="N411" s="99"/>
      <c r="O411" s="134">
        <f t="shared" si="71"/>
        <v>0</v>
      </c>
      <c r="P411" s="99"/>
      <c r="Q411" s="134">
        <f t="shared" si="72"/>
        <v>0</v>
      </c>
      <c r="R411" s="99"/>
      <c r="S411" s="134">
        <f t="shared" si="73"/>
        <v>0</v>
      </c>
      <c r="T411" s="99"/>
      <c r="U411" s="145">
        <f t="shared" si="74"/>
        <v>0</v>
      </c>
      <c r="V411" s="99"/>
      <c r="W411" s="99"/>
      <c r="X411" s="141"/>
      <c r="Y411" s="100"/>
      <c r="Z411" s="100"/>
      <c r="AA411" s="100"/>
      <c r="AB411" s="100"/>
      <c r="AC411" s="146"/>
    </row>
    <row r="412" spans="2:29" ht="16.5">
      <c r="B412" s="450"/>
      <c r="C412" s="99"/>
      <c r="D412" s="576"/>
      <c r="E412" s="108" t="str">
        <f t="shared" si="66"/>
        <v/>
      </c>
      <c r="F412" s="108" t="str">
        <f t="shared" si="75"/>
        <v/>
      </c>
      <c r="G412" s="109" t="str">
        <f t="shared" si="68"/>
        <v/>
      </c>
      <c r="H412" s="149"/>
      <c r="I412" s="160"/>
      <c r="J412" s="99"/>
      <c r="K412" s="133" t="str">
        <f t="array" ref="K412">IFERROR(INDEX($D$5:$D$417,MATCH(0,COUNTIF($K$4:$K411,$D$5:$D$417),0)),"")</f>
        <v/>
      </c>
      <c r="L412" s="108" t="str">
        <f t="shared" si="69"/>
        <v/>
      </c>
      <c r="M412" s="134">
        <f t="shared" si="70"/>
        <v>0</v>
      </c>
      <c r="N412" s="99"/>
      <c r="O412" s="134">
        <f t="shared" si="71"/>
        <v>0</v>
      </c>
      <c r="P412" s="99"/>
      <c r="Q412" s="134">
        <f t="shared" si="72"/>
        <v>0</v>
      </c>
      <c r="R412" s="99"/>
      <c r="S412" s="134">
        <f t="shared" si="73"/>
        <v>0</v>
      </c>
      <c r="T412" s="99"/>
      <c r="U412" s="145">
        <f t="shared" si="74"/>
        <v>0</v>
      </c>
      <c r="V412" s="99"/>
      <c r="W412" s="99"/>
      <c r="X412" s="141"/>
      <c r="Y412" s="100"/>
      <c r="Z412" s="100"/>
      <c r="AA412" s="100"/>
      <c r="AB412" s="100"/>
      <c r="AC412" s="146"/>
    </row>
    <row r="413" spans="2:29" ht="16.5">
      <c r="B413" s="450"/>
      <c r="C413" s="99"/>
      <c r="D413" s="576"/>
      <c r="E413" s="108" t="str">
        <f t="shared" si="66"/>
        <v/>
      </c>
      <c r="F413" s="108" t="str">
        <f t="shared" si="75"/>
        <v/>
      </c>
      <c r="G413" s="109" t="str">
        <f t="shared" si="68"/>
        <v/>
      </c>
      <c r="H413" s="149"/>
      <c r="I413" s="160"/>
      <c r="J413" s="99"/>
      <c r="K413" s="133" t="str">
        <f t="array" ref="K413">IFERROR(INDEX($D$5:$D$417,MATCH(0,COUNTIF($K$4:$K412,$D$5:$D$417),0)),"")</f>
        <v/>
      </c>
      <c r="L413" s="108" t="str">
        <f t="shared" si="69"/>
        <v/>
      </c>
      <c r="M413" s="134">
        <f t="shared" si="70"/>
        <v>0</v>
      </c>
      <c r="N413" s="99"/>
      <c r="O413" s="134">
        <f t="shared" si="71"/>
        <v>0</v>
      </c>
      <c r="P413" s="99"/>
      <c r="Q413" s="134">
        <f t="shared" si="72"/>
        <v>0</v>
      </c>
      <c r="R413" s="99"/>
      <c r="S413" s="134">
        <f t="shared" si="73"/>
        <v>0</v>
      </c>
      <c r="T413" s="99"/>
      <c r="U413" s="145">
        <f t="shared" si="74"/>
        <v>0</v>
      </c>
      <c r="V413" s="99"/>
      <c r="W413" s="99"/>
      <c r="X413" s="141"/>
      <c r="Y413" s="100"/>
      <c r="Z413" s="100"/>
      <c r="AA413" s="100"/>
      <c r="AB413" s="100"/>
      <c r="AC413" s="146"/>
    </row>
    <row r="414" spans="2:29" ht="16.5">
      <c r="B414" s="450"/>
      <c r="C414" s="99"/>
      <c r="D414" s="576"/>
      <c r="E414" s="108" t="str">
        <f t="shared" si="66"/>
        <v/>
      </c>
      <c r="F414" s="108" t="str">
        <f t="shared" si="75"/>
        <v/>
      </c>
      <c r="G414" s="109" t="str">
        <f t="shared" si="68"/>
        <v/>
      </c>
      <c r="H414" s="149"/>
      <c r="I414" s="160"/>
      <c r="J414" s="99"/>
      <c r="K414" s="133" t="str">
        <f t="array" ref="K414">IFERROR(INDEX($D$5:$D$417,MATCH(0,COUNTIF($K$4:$K413,$D$5:$D$417),0)),"")</f>
        <v/>
      </c>
      <c r="L414" s="108" t="str">
        <f t="shared" si="69"/>
        <v/>
      </c>
      <c r="M414" s="134">
        <f t="shared" si="70"/>
        <v>0</v>
      </c>
      <c r="N414" s="99"/>
      <c r="O414" s="134">
        <f t="shared" si="71"/>
        <v>0</v>
      </c>
      <c r="P414" s="99"/>
      <c r="Q414" s="134">
        <f t="shared" si="72"/>
        <v>0</v>
      </c>
      <c r="R414" s="99"/>
      <c r="S414" s="134">
        <f t="shared" si="73"/>
        <v>0</v>
      </c>
      <c r="T414" s="99"/>
      <c r="U414" s="145">
        <f t="shared" si="74"/>
        <v>0</v>
      </c>
      <c r="V414" s="99"/>
      <c r="W414" s="99"/>
      <c r="X414" s="141"/>
      <c r="Y414" s="100"/>
      <c r="Z414" s="100"/>
      <c r="AA414" s="100"/>
      <c r="AB414" s="100"/>
      <c r="AC414" s="146"/>
    </row>
    <row r="415" spans="2:29" ht="16.5">
      <c r="B415" s="450"/>
      <c r="C415" s="99"/>
      <c r="D415" s="576"/>
      <c r="E415" s="108" t="str">
        <f t="shared" si="66"/>
        <v/>
      </c>
      <c r="F415" s="108" t="str">
        <f t="shared" si="75"/>
        <v/>
      </c>
      <c r="G415" s="109" t="str">
        <f t="shared" ref="G415:G416" si="76">IFERROR($L$2-B415-F415,"")</f>
        <v/>
      </c>
      <c r="H415" s="149"/>
      <c r="I415" s="160"/>
      <c r="J415" s="99"/>
      <c r="K415" s="133" t="str">
        <f t="array" ref="K415">IFERROR(INDEX($D$5:$D$417,MATCH(0,COUNTIF($K$4:$K414,$D$5:$D$417),0)),"")</f>
        <v/>
      </c>
      <c r="L415" s="108" t="str">
        <f t="shared" si="69"/>
        <v/>
      </c>
      <c r="M415" s="134">
        <f t="shared" si="70"/>
        <v>0</v>
      </c>
      <c r="N415" s="99"/>
      <c r="O415" s="134"/>
      <c r="P415" s="99"/>
      <c r="Q415" s="134">
        <f t="shared" si="72"/>
        <v>0</v>
      </c>
      <c r="R415" s="99"/>
      <c r="S415" s="134">
        <f t="shared" si="73"/>
        <v>0</v>
      </c>
      <c r="T415" s="99"/>
      <c r="U415" s="145"/>
      <c r="V415" s="99"/>
      <c r="W415" s="99"/>
      <c r="X415" s="141"/>
      <c r="Y415" s="100"/>
      <c r="Z415" s="100"/>
      <c r="AA415" s="100"/>
      <c r="AB415" s="100"/>
      <c r="AC415" s="146"/>
    </row>
    <row r="416" spans="2:29" ht="16.5">
      <c r="B416" s="450"/>
      <c r="C416" s="99"/>
      <c r="D416" s="576"/>
      <c r="E416" s="108" t="str">
        <f t="shared" si="66"/>
        <v/>
      </c>
      <c r="F416" s="108" t="str">
        <f t="shared" si="75"/>
        <v/>
      </c>
      <c r="G416" s="109" t="str">
        <f t="shared" si="76"/>
        <v/>
      </c>
      <c r="H416" s="149"/>
      <c r="I416" s="160"/>
      <c r="J416" s="99"/>
      <c r="K416" s="133" t="str">
        <f t="array" ref="K416">IFERROR(INDEX($D$5:$D$417,MATCH(0,COUNTIF($K$4:$K77,$D$5:$D$417),0)),"")</f>
        <v>WELDCOM</v>
      </c>
      <c r="L416" s="108" t="str">
        <f t="shared" si="69"/>
        <v>Công ty TNHH Công Nghiệp Nam Weldcom</v>
      </c>
      <c r="M416" s="134"/>
      <c r="N416" s="99"/>
      <c r="O416" s="134"/>
      <c r="P416" s="99"/>
      <c r="Q416" s="134"/>
      <c r="R416" s="99"/>
      <c r="S416" s="134"/>
      <c r="T416" s="99"/>
      <c r="U416" s="145"/>
      <c r="V416" s="99"/>
      <c r="W416" s="99"/>
      <c r="X416" s="141"/>
      <c r="Y416" s="100"/>
      <c r="Z416" s="100"/>
      <c r="AA416" s="100"/>
      <c r="AB416" s="100"/>
      <c r="AC416" s="146"/>
    </row>
    <row r="417" spans="2:31" ht="16.5">
      <c r="B417" s="450"/>
      <c r="C417" s="150"/>
      <c r="D417" s="576"/>
      <c r="E417" s="108" t="str">
        <f t="shared" si="66"/>
        <v/>
      </c>
      <c r="F417" s="108" t="str">
        <f t="shared" si="75"/>
        <v/>
      </c>
      <c r="G417" s="109" t="str">
        <f t="shared" ref="G417:G448" si="77">IFERROR($L$2-B417-F417,"")</f>
        <v/>
      </c>
      <c r="H417" s="125"/>
      <c r="I417" s="138"/>
      <c r="J417" s="99"/>
      <c r="K417" s="679" t="s">
        <v>1098</v>
      </c>
      <c r="L417" s="680"/>
      <c r="M417" s="161">
        <f>SUM(M5:M19)</f>
        <v>0</v>
      </c>
      <c r="N417" s="99"/>
      <c r="O417" s="162">
        <f>SUM(O5:O19)</f>
        <v>1406333998</v>
      </c>
      <c r="P417" s="99"/>
      <c r="Q417" s="165">
        <f>SUM(Q5:Q19)</f>
        <v>252218285</v>
      </c>
      <c r="R417" s="99"/>
      <c r="S417" s="166">
        <f>SUM(S5:S19)</f>
        <v>20649642556</v>
      </c>
      <c r="T417" s="99"/>
      <c r="U417" s="167">
        <f>SUM(U5:U19)</f>
        <v>22308194839</v>
      </c>
      <c r="V417" s="99"/>
      <c r="W417" s="99"/>
      <c r="X417" s="141"/>
      <c r="Y417" s="100"/>
      <c r="Z417" s="100"/>
      <c r="AA417" s="100"/>
      <c r="AB417" s="100"/>
      <c r="AC417" s="146"/>
    </row>
    <row r="418" spans="2:31" ht="16.5">
      <c r="B418" s="151"/>
      <c r="C418" s="99"/>
      <c r="D418" s="152"/>
      <c r="E418" s="153" t="str">
        <f t="shared" ref="E418:E441" si="78">IFERROR(VLOOKUP(D418,$X:$Z,2,0),"")</f>
        <v/>
      </c>
      <c r="F418" s="153" t="str">
        <f t="shared" si="75"/>
        <v/>
      </c>
      <c r="G418" s="153" t="str">
        <f t="shared" si="77"/>
        <v/>
      </c>
      <c r="H418" s="154"/>
      <c r="I418" s="163"/>
    </row>
    <row r="419" spans="2:31" ht="16.5">
      <c r="B419" s="151"/>
      <c r="C419" s="99"/>
      <c r="D419" s="152"/>
      <c r="E419" s="153" t="str">
        <f t="shared" si="78"/>
        <v/>
      </c>
      <c r="F419" s="153" t="str">
        <f t="shared" si="75"/>
        <v/>
      </c>
      <c r="G419" s="153" t="str">
        <f t="shared" si="77"/>
        <v/>
      </c>
      <c r="H419" s="154"/>
      <c r="I419" s="163"/>
    </row>
    <row r="420" spans="2:31" ht="16.5">
      <c r="B420" s="151"/>
      <c r="C420" s="99"/>
      <c r="D420" s="152"/>
      <c r="E420" s="153" t="str">
        <f t="shared" si="78"/>
        <v/>
      </c>
      <c r="F420" s="153" t="str">
        <f t="shared" si="75"/>
        <v/>
      </c>
      <c r="G420" s="153" t="str">
        <f t="shared" si="77"/>
        <v/>
      </c>
      <c r="H420" s="154"/>
      <c r="I420" s="163"/>
    </row>
    <row r="421" spans="2:31" ht="16.5">
      <c r="B421" s="151"/>
      <c r="C421" s="99"/>
      <c r="D421" s="152"/>
      <c r="E421" s="153" t="str">
        <f t="shared" si="78"/>
        <v/>
      </c>
      <c r="F421" s="153" t="str">
        <f t="shared" si="75"/>
        <v/>
      </c>
      <c r="G421" s="153" t="str">
        <f t="shared" si="77"/>
        <v/>
      </c>
      <c r="H421" s="154"/>
      <c r="I421" s="163"/>
      <c r="W421" s="168"/>
      <c r="X421" s="169" t="s">
        <v>1028</v>
      </c>
      <c r="Y421" s="169" t="s">
        <v>1029</v>
      </c>
      <c r="Z421" s="169" t="s">
        <v>1099</v>
      </c>
      <c r="AA421" s="169" t="s">
        <v>1100</v>
      </c>
      <c r="AB421" s="169" t="s">
        <v>1101</v>
      </c>
      <c r="AC421" s="173" t="s">
        <v>1102</v>
      </c>
      <c r="AD421" s="174" t="s">
        <v>1103</v>
      </c>
      <c r="AE421" s="174"/>
    </row>
    <row r="422" spans="2:31" ht="16.5">
      <c r="B422" s="151"/>
      <c r="C422" s="99"/>
      <c r="D422" s="152"/>
      <c r="E422" s="153" t="str">
        <f t="shared" si="78"/>
        <v/>
      </c>
      <c r="F422" s="153" t="str">
        <f t="shared" si="75"/>
        <v/>
      </c>
      <c r="G422" s="153" t="str">
        <f t="shared" si="77"/>
        <v/>
      </c>
      <c r="H422" s="154"/>
      <c r="I422" s="163"/>
      <c r="X422" s="170" t="s">
        <v>1104</v>
      </c>
      <c r="Y422" s="441" t="s">
        <v>174</v>
      </c>
      <c r="Z422" s="108">
        <f>AA422-15</f>
        <v>-8</v>
      </c>
      <c r="AA422" s="150">
        <v>7</v>
      </c>
      <c r="AB422" s="150" t="s">
        <v>1105</v>
      </c>
      <c r="AC422" s="150"/>
      <c r="AD422" s="108">
        <f t="shared" ref="AD422:AD485" si="79">COUNTIFS(X:X,X422)</f>
        <v>1</v>
      </c>
    </row>
    <row r="423" spans="2:31" ht="16.5">
      <c r="B423" s="151"/>
      <c r="C423" s="99"/>
      <c r="D423" s="152"/>
      <c r="E423" s="153" t="str">
        <f t="shared" si="78"/>
        <v/>
      </c>
      <c r="F423" s="153" t="str">
        <f t="shared" si="75"/>
        <v/>
      </c>
      <c r="G423" s="153" t="str">
        <f t="shared" si="77"/>
        <v/>
      </c>
      <c r="H423" s="154"/>
      <c r="I423" s="163"/>
      <c r="X423" s="170" t="s">
        <v>1085</v>
      </c>
      <c r="Y423" s="441" t="s">
        <v>216</v>
      </c>
      <c r="Z423" s="108">
        <f>AA423</f>
        <v>30</v>
      </c>
      <c r="AA423" s="150">
        <v>30</v>
      </c>
      <c r="AB423" s="150" t="s">
        <v>1105</v>
      </c>
      <c r="AC423" s="150"/>
      <c r="AD423" s="108">
        <f t="shared" si="79"/>
        <v>1</v>
      </c>
    </row>
    <row r="424" spans="2:31" ht="16.5">
      <c r="B424" s="151"/>
      <c r="C424" s="99"/>
      <c r="D424" s="152"/>
      <c r="E424" s="153" t="str">
        <f t="shared" si="78"/>
        <v/>
      </c>
      <c r="F424" s="153" t="str">
        <f t="shared" si="75"/>
        <v/>
      </c>
      <c r="G424" s="153" t="str">
        <f t="shared" si="77"/>
        <v/>
      </c>
      <c r="H424" s="154"/>
      <c r="I424" s="163"/>
      <c r="X424" s="170" t="s">
        <v>1106</v>
      </c>
      <c r="Y424" s="176" t="s">
        <v>625</v>
      </c>
      <c r="Z424" s="108">
        <f>AA424-15</f>
        <v>-15</v>
      </c>
      <c r="AA424" s="150"/>
      <c r="AB424" s="150"/>
      <c r="AC424" s="150"/>
      <c r="AD424" s="108">
        <f t="shared" si="79"/>
        <v>1</v>
      </c>
    </row>
    <row r="425" spans="2:31" ht="16.5">
      <c r="B425" s="151"/>
      <c r="C425" s="99"/>
      <c r="D425" s="152"/>
      <c r="E425" s="153" t="str">
        <f t="shared" si="78"/>
        <v/>
      </c>
      <c r="F425" s="153" t="str">
        <f t="shared" si="75"/>
        <v/>
      </c>
      <c r="G425" s="153" t="str">
        <f t="shared" si="77"/>
        <v/>
      </c>
      <c r="H425" s="154"/>
      <c r="I425" s="163"/>
      <c r="X425" s="170" t="s">
        <v>1107</v>
      </c>
      <c r="Y425" s="441" t="s">
        <v>774</v>
      </c>
      <c r="Z425" s="150">
        <v>-30</v>
      </c>
      <c r="AA425" s="150">
        <v>15</v>
      </c>
      <c r="AB425" s="150" t="s">
        <v>1108</v>
      </c>
      <c r="AC425" s="150"/>
      <c r="AD425" s="108">
        <f t="shared" si="79"/>
        <v>1</v>
      </c>
    </row>
    <row r="426" spans="2:31" ht="16.5">
      <c r="B426" s="151"/>
      <c r="C426" s="99"/>
      <c r="D426" s="152"/>
      <c r="E426" s="153" t="str">
        <f t="shared" si="78"/>
        <v/>
      </c>
      <c r="F426" s="153" t="str">
        <f t="shared" si="75"/>
        <v/>
      </c>
      <c r="G426" s="153" t="str">
        <f t="shared" si="77"/>
        <v/>
      </c>
      <c r="H426" s="154"/>
      <c r="I426" s="163"/>
      <c r="X426" s="170" t="s">
        <v>1074</v>
      </c>
      <c r="Y426" s="441" t="s">
        <v>471</v>
      </c>
      <c r="Z426" s="150">
        <v>-31</v>
      </c>
      <c r="AA426" s="150" t="s">
        <v>1109</v>
      </c>
      <c r="AB426" s="150"/>
      <c r="AC426" s="150"/>
      <c r="AD426" s="108">
        <f t="shared" si="79"/>
        <v>1</v>
      </c>
    </row>
    <row r="427" spans="2:31" ht="16.5">
      <c r="B427" s="151"/>
      <c r="C427" s="99"/>
      <c r="D427" s="152"/>
      <c r="E427" s="153" t="str">
        <f t="shared" si="78"/>
        <v/>
      </c>
      <c r="F427" s="153" t="str">
        <f t="shared" si="75"/>
        <v/>
      </c>
      <c r="G427" s="153" t="str">
        <f t="shared" si="77"/>
        <v/>
      </c>
      <c r="H427" s="154"/>
      <c r="I427" s="163"/>
      <c r="X427" s="170" t="s">
        <v>1077</v>
      </c>
      <c r="Y427" s="441" t="s">
        <v>206</v>
      </c>
      <c r="Z427" s="108">
        <f>AA427-20</f>
        <v>-10</v>
      </c>
      <c r="AA427" s="150">
        <v>10</v>
      </c>
      <c r="AB427" s="150"/>
      <c r="AC427" s="150"/>
      <c r="AD427" s="108">
        <f t="shared" si="79"/>
        <v>1</v>
      </c>
    </row>
    <row r="428" spans="2:31" ht="16.5">
      <c r="B428" s="151"/>
      <c r="C428" s="99"/>
      <c r="D428" s="152"/>
      <c r="E428" s="153" t="str">
        <f t="shared" si="78"/>
        <v/>
      </c>
      <c r="F428" s="153" t="str">
        <f t="shared" si="75"/>
        <v/>
      </c>
      <c r="G428" s="153" t="str">
        <f t="shared" si="77"/>
        <v/>
      </c>
      <c r="H428" s="154"/>
      <c r="I428" s="163"/>
      <c r="X428" s="170" t="s">
        <v>1110</v>
      </c>
      <c r="Y428" s="441" t="s">
        <v>308</v>
      </c>
      <c r="Z428" s="108">
        <f>AA428-15</f>
        <v>-15</v>
      </c>
      <c r="AA428" s="150"/>
      <c r="AB428" s="150"/>
      <c r="AC428" s="150"/>
      <c r="AD428" s="108">
        <f t="shared" si="79"/>
        <v>1</v>
      </c>
    </row>
    <row r="429" spans="2:31" s="95" customFormat="1" ht="16.5">
      <c r="B429" s="155"/>
      <c r="C429" s="156"/>
      <c r="D429" s="157"/>
      <c r="E429" s="158" t="str">
        <f t="shared" si="78"/>
        <v/>
      </c>
      <c r="F429" s="158" t="str">
        <f t="shared" si="75"/>
        <v/>
      </c>
      <c r="G429" s="158" t="str">
        <f t="shared" si="77"/>
        <v/>
      </c>
      <c r="H429" s="159"/>
      <c r="I429" s="164"/>
      <c r="X429" s="171" t="s">
        <v>1065</v>
      </c>
      <c r="Y429" s="442" t="s">
        <v>186</v>
      </c>
      <c r="Z429" s="177">
        <f>AA429-14</f>
        <v>1</v>
      </c>
      <c r="AA429" s="178">
        <v>15</v>
      </c>
      <c r="AB429" s="178"/>
      <c r="AC429" s="178"/>
      <c r="AD429" s="177">
        <f t="shared" si="79"/>
        <v>1</v>
      </c>
    </row>
    <row r="430" spans="2:31" ht="16.5">
      <c r="B430" s="151"/>
      <c r="C430" s="99"/>
      <c r="D430" s="152"/>
      <c r="E430" s="153" t="str">
        <f t="shared" si="78"/>
        <v/>
      </c>
      <c r="F430" s="153" t="str">
        <f t="shared" si="75"/>
        <v/>
      </c>
      <c r="G430" s="153" t="str">
        <f t="shared" si="77"/>
        <v/>
      </c>
      <c r="H430" s="154"/>
      <c r="I430" s="163"/>
      <c r="X430" s="170" t="s">
        <v>1111</v>
      </c>
      <c r="Y430" s="441" t="s">
        <v>541</v>
      </c>
      <c r="Z430" s="108">
        <f>AA430-30</f>
        <v>0</v>
      </c>
      <c r="AA430" s="150">
        <v>30</v>
      </c>
      <c r="AB430" s="150"/>
      <c r="AC430" s="150"/>
      <c r="AD430" s="108">
        <f t="shared" si="79"/>
        <v>1</v>
      </c>
    </row>
    <row r="431" spans="2:31" ht="16.5">
      <c r="B431" s="151"/>
      <c r="C431" s="99"/>
      <c r="D431" s="152"/>
      <c r="E431" s="153" t="str">
        <f t="shared" si="78"/>
        <v/>
      </c>
      <c r="F431" s="153" t="str">
        <f t="shared" si="75"/>
        <v/>
      </c>
      <c r="G431" s="153" t="str">
        <f t="shared" si="77"/>
        <v/>
      </c>
      <c r="H431" s="154"/>
      <c r="I431" s="163"/>
      <c r="X431" s="170" t="s">
        <v>1112</v>
      </c>
      <c r="Y431" s="441" t="s">
        <v>636</v>
      </c>
      <c r="Z431" s="108">
        <f>AA431-15</f>
        <v>-10</v>
      </c>
      <c r="AA431" s="150">
        <v>5</v>
      </c>
      <c r="AB431" s="150"/>
      <c r="AC431" s="150"/>
      <c r="AD431" s="108">
        <f t="shared" si="79"/>
        <v>1</v>
      </c>
    </row>
    <row r="432" spans="2:31" ht="16.5">
      <c r="B432" s="151"/>
      <c r="C432" s="99"/>
      <c r="D432" s="152"/>
      <c r="E432" s="153" t="str">
        <f t="shared" si="78"/>
        <v/>
      </c>
      <c r="F432" s="153" t="str">
        <f t="shared" si="75"/>
        <v/>
      </c>
      <c r="G432" s="153" t="str">
        <f t="shared" si="77"/>
        <v/>
      </c>
      <c r="H432" s="154"/>
      <c r="I432" s="163"/>
      <c r="X432" s="172" t="s">
        <v>1113</v>
      </c>
      <c r="Y432" s="179" t="s">
        <v>317</v>
      </c>
      <c r="Z432" s="108">
        <v>-15</v>
      </c>
      <c r="AA432" s="172" t="s">
        <v>1114</v>
      </c>
      <c r="AB432" s="180"/>
      <c r="AC432" s="150"/>
      <c r="AD432" s="108">
        <f t="shared" si="79"/>
        <v>1</v>
      </c>
    </row>
    <row r="433" spans="2:30" ht="16.5">
      <c r="B433" s="151"/>
      <c r="C433" s="99"/>
      <c r="D433" s="152"/>
      <c r="E433" s="153" t="str">
        <f t="shared" si="78"/>
        <v/>
      </c>
      <c r="F433" s="153" t="str">
        <f t="shared" si="75"/>
        <v/>
      </c>
      <c r="G433" s="153" t="str">
        <f t="shared" si="77"/>
        <v/>
      </c>
      <c r="H433" s="154"/>
      <c r="I433" s="163"/>
      <c r="X433" s="170" t="s">
        <v>1115</v>
      </c>
      <c r="Y433" s="181" t="s">
        <v>313</v>
      </c>
      <c r="Z433" s="150">
        <v>-60</v>
      </c>
      <c r="AA433" s="150" t="s">
        <v>1114</v>
      </c>
      <c r="AB433" s="150"/>
      <c r="AC433" s="150"/>
      <c r="AD433" s="108">
        <f t="shared" si="79"/>
        <v>1</v>
      </c>
    </row>
    <row r="434" spans="2:30" ht="16.5">
      <c r="B434" s="151"/>
      <c r="C434" s="99"/>
      <c r="D434" s="152"/>
      <c r="E434" s="153" t="str">
        <f t="shared" si="78"/>
        <v/>
      </c>
      <c r="F434" s="153" t="str">
        <f t="shared" si="75"/>
        <v/>
      </c>
      <c r="G434" s="153" t="str">
        <f t="shared" si="77"/>
        <v/>
      </c>
      <c r="H434" s="154"/>
      <c r="I434" s="163"/>
      <c r="X434" s="170" t="s">
        <v>1089</v>
      </c>
      <c r="Y434" s="441" t="s">
        <v>280</v>
      </c>
      <c r="Z434" s="108">
        <f>AA434-15</f>
        <v>-8</v>
      </c>
      <c r="AA434" s="150">
        <v>7</v>
      </c>
      <c r="AB434" s="150"/>
      <c r="AC434" s="150"/>
      <c r="AD434" s="108">
        <f t="shared" si="79"/>
        <v>1</v>
      </c>
    </row>
    <row r="435" spans="2:30" ht="16.5">
      <c r="B435" s="151"/>
      <c r="C435" s="99"/>
      <c r="D435" s="152"/>
      <c r="E435" s="153" t="str">
        <f t="shared" si="78"/>
        <v/>
      </c>
      <c r="F435" s="153" t="str">
        <f t="shared" si="75"/>
        <v/>
      </c>
      <c r="G435" s="153" t="str">
        <f t="shared" si="77"/>
        <v/>
      </c>
      <c r="H435" s="154"/>
      <c r="I435" s="163"/>
      <c r="X435" s="170" t="s">
        <v>1034</v>
      </c>
      <c r="Y435" s="441" t="s">
        <v>192</v>
      </c>
      <c r="Z435" s="108">
        <f>AA435-31</f>
        <v>-1</v>
      </c>
      <c r="AA435" s="150">
        <v>30</v>
      </c>
      <c r="AB435" s="150"/>
      <c r="AC435" s="150"/>
      <c r="AD435" s="108">
        <f t="shared" si="79"/>
        <v>1</v>
      </c>
    </row>
    <row r="436" spans="2:30" ht="16.5">
      <c r="B436" s="151"/>
      <c r="C436" s="99"/>
      <c r="D436" s="152"/>
      <c r="E436" s="153" t="str">
        <f t="shared" si="78"/>
        <v/>
      </c>
      <c r="F436" s="153" t="str">
        <f t="shared" si="75"/>
        <v/>
      </c>
      <c r="G436" s="153" t="str">
        <f t="shared" si="77"/>
        <v/>
      </c>
      <c r="H436" s="154"/>
      <c r="I436" s="163"/>
      <c r="X436" s="170" t="s">
        <v>1116</v>
      </c>
      <c r="Y436" s="441" t="s">
        <v>559</v>
      </c>
      <c r="Z436" s="108">
        <f>AA436-28</f>
        <v>-13</v>
      </c>
      <c r="AA436" s="150">
        <v>15</v>
      </c>
      <c r="AB436" s="150" t="s">
        <v>1117</v>
      </c>
      <c r="AC436" s="150"/>
      <c r="AD436" s="108">
        <f t="shared" si="79"/>
        <v>1</v>
      </c>
    </row>
    <row r="437" spans="2:30" ht="16.5">
      <c r="B437" s="151"/>
      <c r="C437" s="99"/>
      <c r="D437" s="152"/>
      <c r="E437" s="153" t="str">
        <f t="shared" si="78"/>
        <v/>
      </c>
      <c r="F437" s="153" t="str">
        <f t="shared" si="75"/>
        <v/>
      </c>
      <c r="G437" s="153" t="str">
        <f t="shared" si="77"/>
        <v/>
      </c>
      <c r="H437" s="154"/>
      <c r="I437" s="163"/>
      <c r="X437" s="170" t="s">
        <v>1048</v>
      </c>
      <c r="Y437" s="175" t="s">
        <v>432</v>
      </c>
      <c r="Z437" s="108">
        <f>AA437-12</f>
        <v>3</v>
      </c>
      <c r="AA437" s="150">
        <v>15</v>
      </c>
      <c r="AB437" s="150"/>
      <c r="AC437" s="150"/>
      <c r="AD437" s="108">
        <f t="shared" si="79"/>
        <v>1</v>
      </c>
    </row>
    <row r="438" spans="2:30" ht="16.5">
      <c r="B438" s="151"/>
      <c r="C438" s="99"/>
      <c r="D438" s="152"/>
      <c r="E438" s="153" t="str">
        <f t="shared" si="78"/>
        <v/>
      </c>
      <c r="F438" s="153" t="str">
        <f t="shared" si="75"/>
        <v/>
      </c>
      <c r="G438" s="153" t="str">
        <f t="shared" si="77"/>
        <v/>
      </c>
      <c r="H438" s="154"/>
      <c r="I438" s="163"/>
      <c r="X438" s="172" t="s">
        <v>1118</v>
      </c>
      <c r="Y438" s="179" t="s">
        <v>199</v>
      </c>
      <c r="Z438" s="172">
        <f>Table1[[#This Row],[TTTT]]-30</f>
        <v>-29</v>
      </c>
      <c r="AA438" s="172">
        <v>1</v>
      </c>
      <c r="AB438" s="172" t="s">
        <v>1119</v>
      </c>
      <c r="AC438" s="150"/>
      <c r="AD438" s="108">
        <f t="shared" si="79"/>
        <v>1</v>
      </c>
    </row>
    <row r="439" spans="2:30" ht="16.5">
      <c r="B439" s="151"/>
      <c r="C439" s="99"/>
      <c r="D439" s="152"/>
      <c r="E439" s="153" t="str">
        <f t="shared" si="78"/>
        <v/>
      </c>
      <c r="F439" s="153" t="str">
        <f t="shared" si="75"/>
        <v/>
      </c>
      <c r="G439" s="153" t="str">
        <f t="shared" si="77"/>
        <v/>
      </c>
      <c r="H439" s="154"/>
      <c r="I439" s="163"/>
      <c r="X439" s="170" t="s">
        <v>1120</v>
      </c>
      <c r="Y439" s="182" t="s">
        <v>953</v>
      </c>
      <c r="Z439" s="108">
        <f>AA439-15</f>
        <v>0</v>
      </c>
      <c r="AA439" s="150">
        <v>15</v>
      </c>
      <c r="AB439" s="150" t="s">
        <v>1121</v>
      </c>
      <c r="AC439" s="150"/>
      <c r="AD439" s="108">
        <f t="shared" si="79"/>
        <v>1</v>
      </c>
    </row>
    <row r="440" spans="2:30" ht="16.5">
      <c r="B440" s="151"/>
      <c r="C440" s="99"/>
      <c r="D440" s="152"/>
      <c r="E440" s="153" t="str">
        <f t="shared" si="78"/>
        <v/>
      </c>
      <c r="F440" s="153" t="str">
        <f t="shared" si="75"/>
        <v/>
      </c>
      <c r="G440" s="153" t="str">
        <f t="shared" si="77"/>
        <v/>
      </c>
      <c r="H440" s="154"/>
      <c r="I440" s="163"/>
      <c r="X440" s="170" t="s">
        <v>1080</v>
      </c>
      <c r="Y440" s="441" t="s">
        <v>182</v>
      </c>
      <c r="Z440" s="108">
        <f>AA440-5</f>
        <v>25</v>
      </c>
      <c r="AA440" s="150">
        <v>30</v>
      </c>
      <c r="AB440" s="150" t="s">
        <v>1122</v>
      </c>
      <c r="AC440" s="150"/>
      <c r="AD440" s="108">
        <f t="shared" si="79"/>
        <v>1</v>
      </c>
    </row>
    <row r="441" spans="2:30" ht="16.5">
      <c r="B441" s="151"/>
      <c r="C441" s="99"/>
      <c r="D441" s="152"/>
      <c r="E441" s="153" t="str">
        <f t="shared" si="78"/>
        <v/>
      </c>
      <c r="F441" s="153" t="str">
        <f t="shared" si="75"/>
        <v/>
      </c>
      <c r="G441" s="153" t="str">
        <f t="shared" si="77"/>
        <v/>
      </c>
      <c r="H441" s="154"/>
      <c r="I441" s="163"/>
      <c r="X441" s="170" t="s">
        <v>1123</v>
      </c>
      <c r="Y441" s="441" t="s">
        <v>1124</v>
      </c>
      <c r="Z441" s="108">
        <f>AA441-15</f>
        <v>-15</v>
      </c>
      <c r="AA441" s="150"/>
      <c r="AB441" s="150"/>
      <c r="AC441" s="150"/>
      <c r="AD441" s="108">
        <f t="shared" si="79"/>
        <v>1</v>
      </c>
    </row>
    <row r="442" spans="2:30" ht="16.5">
      <c r="B442" s="151"/>
      <c r="C442" s="99"/>
      <c r="D442" s="152"/>
      <c r="E442" s="153" t="str">
        <f t="shared" ref="E442:E468" si="80">IFERROR(VLOOKUP(D442,$X:$Z,2,0),"")</f>
        <v/>
      </c>
      <c r="F442" s="153" t="str">
        <f t="shared" ref="F442:F468" si="81">IFERROR(VLOOKUP(D442,X:Z,3,0),"")</f>
        <v/>
      </c>
      <c r="G442" s="153" t="str">
        <f t="shared" si="77"/>
        <v/>
      </c>
      <c r="H442" s="154"/>
      <c r="I442" s="163"/>
      <c r="X442" s="170" t="s">
        <v>1090</v>
      </c>
      <c r="Y442" s="441" t="s">
        <v>159</v>
      </c>
      <c r="Z442" s="150">
        <v>-19</v>
      </c>
      <c r="AA442" s="150" t="s">
        <v>1114</v>
      </c>
      <c r="AB442" s="150"/>
      <c r="AC442" s="150"/>
      <c r="AD442" s="108">
        <f t="shared" si="79"/>
        <v>1</v>
      </c>
    </row>
    <row r="443" spans="2:30" ht="16.5">
      <c r="B443" s="151"/>
      <c r="C443" s="99"/>
      <c r="D443" s="152"/>
      <c r="E443" s="153" t="str">
        <f t="shared" si="80"/>
        <v/>
      </c>
      <c r="F443" s="153" t="str">
        <f t="shared" si="81"/>
        <v/>
      </c>
      <c r="G443" s="153" t="str">
        <f t="shared" si="77"/>
        <v/>
      </c>
      <c r="H443" s="154"/>
      <c r="I443" s="163"/>
      <c r="X443" s="170" t="s">
        <v>1125</v>
      </c>
      <c r="Y443" s="441" t="s">
        <v>258</v>
      </c>
      <c r="Z443" s="108">
        <f>AA443-15</f>
        <v>-8</v>
      </c>
      <c r="AA443" s="150">
        <v>7</v>
      </c>
      <c r="AB443" s="150" t="s">
        <v>1105</v>
      </c>
      <c r="AC443" s="150"/>
      <c r="AD443" s="108">
        <f t="shared" si="79"/>
        <v>1</v>
      </c>
    </row>
    <row r="444" spans="2:30" ht="16.5">
      <c r="B444" s="151"/>
      <c r="C444" s="99"/>
      <c r="D444" s="152"/>
      <c r="E444" s="153" t="str">
        <f t="shared" si="80"/>
        <v/>
      </c>
      <c r="F444" s="153" t="str">
        <f t="shared" si="81"/>
        <v/>
      </c>
      <c r="G444" s="153" t="str">
        <f t="shared" si="77"/>
        <v/>
      </c>
      <c r="H444" s="154"/>
      <c r="I444" s="163"/>
      <c r="X444" s="170" t="s">
        <v>1126</v>
      </c>
      <c r="Y444" s="441" t="s">
        <v>393</v>
      </c>
      <c r="Z444" s="108">
        <f>AA444-15</f>
        <v>-5</v>
      </c>
      <c r="AA444" s="150">
        <v>10</v>
      </c>
      <c r="AB444" s="150"/>
      <c r="AC444" s="150"/>
      <c r="AD444" s="108">
        <f t="shared" si="79"/>
        <v>1</v>
      </c>
    </row>
    <row r="445" spans="2:30" ht="16.5">
      <c r="B445" s="151"/>
      <c r="C445" s="99"/>
      <c r="D445" s="152"/>
      <c r="E445" s="153" t="str">
        <f t="shared" si="80"/>
        <v/>
      </c>
      <c r="F445" s="153" t="str">
        <f t="shared" si="81"/>
        <v/>
      </c>
      <c r="G445" s="153" t="str">
        <f t="shared" si="77"/>
        <v/>
      </c>
      <c r="H445" s="154"/>
      <c r="I445" s="163"/>
      <c r="X445" s="170" t="s">
        <v>1127</v>
      </c>
      <c r="Y445" s="441" t="s">
        <v>546</v>
      </c>
      <c r="Z445" s="108">
        <f>AA445-15</f>
        <v>0</v>
      </c>
      <c r="AA445" s="150">
        <v>15</v>
      </c>
      <c r="AB445" s="150"/>
      <c r="AC445" s="150"/>
      <c r="AD445" s="108">
        <f t="shared" si="79"/>
        <v>1</v>
      </c>
    </row>
    <row r="446" spans="2:30" ht="16.5">
      <c r="B446" s="151"/>
      <c r="C446" s="99"/>
      <c r="D446" s="152"/>
      <c r="E446" s="153" t="str">
        <f t="shared" si="80"/>
        <v/>
      </c>
      <c r="F446" s="153" t="str">
        <f t="shared" si="81"/>
        <v/>
      </c>
      <c r="G446" s="153" t="str">
        <f t="shared" si="77"/>
        <v/>
      </c>
      <c r="H446" s="154"/>
      <c r="I446" s="163"/>
      <c r="X446" s="170" t="s">
        <v>1071</v>
      </c>
      <c r="Y446" s="441" t="s">
        <v>381</v>
      </c>
      <c r="Z446" s="150">
        <v>-30</v>
      </c>
      <c r="AA446" s="150">
        <v>5</v>
      </c>
      <c r="AB446" s="150"/>
      <c r="AC446" s="150"/>
      <c r="AD446" s="108">
        <f t="shared" si="79"/>
        <v>1</v>
      </c>
    </row>
    <row r="447" spans="2:30" ht="16.5">
      <c r="B447" s="151"/>
      <c r="C447" s="99"/>
      <c r="D447" s="152"/>
      <c r="E447" s="153" t="str">
        <f t="shared" si="80"/>
        <v/>
      </c>
      <c r="F447" s="153" t="str">
        <f t="shared" si="81"/>
        <v/>
      </c>
      <c r="G447" s="153" t="str">
        <f t="shared" si="77"/>
        <v/>
      </c>
      <c r="H447" s="154"/>
      <c r="I447" s="163"/>
      <c r="X447" s="170" t="s">
        <v>1128</v>
      </c>
      <c r="Y447" s="441" t="s">
        <v>1129</v>
      </c>
      <c r="Z447" s="150">
        <v>15</v>
      </c>
      <c r="AA447" s="150" t="s">
        <v>1130</v>
      </c>
      <c r="AB447" s="150"/>
      <c r="AC447" s="150"/>
      <c r="AD447" s="108">
        <f t="shared" si="79"/>
        <v>1</v>
      </c>
    </row>
    <row r="448" spans="2:30" ht="16.5">
      <c r="B448" s="151"/>
      <c r="C448" s="99"/>
      <c r="D448" s="152"/>
      <c r="E448" s="153" t="str">
        <f t="shared" si="80"/>
        <v/>
      </c>
      <c r="F448" s="153" t="str">
        <f t="shared" si="81"/>
        <v/>
      </c>
      <c r="G448" s="153" t="str">
        <f t="shared" si="77"/>
        <v/>
      </c>
      <c r="H448" s="154"/>
      <c r="I448" s="163"/>
      <c r="X448" s="170" t="s">
        <v>1069</v>
      </c>
      <c r="Y448" s="441" t="s">
        <v>981</v>
      </c>
      <c r="Z448" s="150">
        <v>-15</v>
      </c>
      <c r="AA448" s="150" t="s">
        <v>1114</v>
      </c>
      <c r="AB448" s="150"/>
      <c r="AC448" s="150"/>
      <c r="AD448" s="108">
        <f t="shared" si="79"/>
        <v>1</v>
      </c>
    </row>
    <row r="449" spans="2:30" ht="16.5">
      <c r="B449" s="151"/>
      <c r="C449" s="99"/>
      <c r="D449" s="152"/>
      <c r="E449" s="153" t="str">
        <f t="shared" si="80"/>
        <v/>
      </c>
      <c r="F449" s="153" t="str">
        <f t="shared" si="81"/>
        <v/>
      </c>
      <c r="G449" s="153" t="str">
        <f t="shared" ref="G449:G468" si="82">IFERROR($L$2-B449-F449,"")</f>
        <v/>
      </c>
      <c r="H449" s="154"/>
      <c r="I449" s="163"/>
      <c r="X449" s="170" t="s">
        <v>1087</v>
      </c>
      <c r="Y449" s="443" t="s">
        <v>218</v>
      </c>
      <c r="Z449" s="108">
        <f>AA449-8</f>
        <v>22</v>
      </c>
      <c r="AA449" s="150">
        <v>30</v>
      </c>
      <c r="AB449" s="150" t="s">
        <v>1105</v>
      </c>
      <c r="AC449" s="150" t="s">
        <v>1131</v>
      </c>
      <c r="AD449" s="108">
        <f t="shared" si="79"/>
        <v>1</v>
      </c>
    </row>
    <row r="450" spans="2:30" ht="16.5">
      <c r="B450" s="151"/>
      <c r="C450" s="99"/>
      <c r="D450" s="152"/>
      <c r="E450" s="153" t="str">
        <f t="shared" si="80"/>
        <v/>
      </c>
      <c r="F450" s="153" t="str">
        <f t="shared" si="81"/>
        <v/>
      </c>
      <c r="G450" s="153" t="str">
        <f t="shared" si="82"/>
        <v/>
      </c>
      <c r="H450" s="154"/>
      <c r="I450" s="163"/>
      <c r="X450" s="172" t="s">
        <v>1132</v>
      </c>
      <c r="Y450" s="179" t="s">
        <v>631</v>
      </c>
      <c r="Z450" s="108">
        <f>AA450-15</f>
        <v>15</v>
      </c>
      <c r="AA450" s="172">
        <v>30</v>
      </c>
      <c r="AB450" s="172"/>
      <c r="AC450" s="150"/>
      <c r="AD450" s="108">
        <f t="shared" si="79"/>
        <v>1</v>
      </c>
    </row>
    <row r="451" spans="2:30" ht="16.5">
      <c r="B451" s="151"/>
      <c r="C451" s="99"/>
      <c r="D451" s="152"/>
      <c r="E451" s="153" t="str">
        <f t="shared" si="80"/>
        <v/>
      </c>
      <c r="F451" s="153" t="str">
        <f t="shared" si="81"/>
        <v/>
      </c>
      <c r="G451" s="153" t="str">
        <f t="shared" si="82"/>
        <v/>
      </c>
      <c r="H451" s="154"/>
      <c r="I451" s="163"/>
      <c r="X451" s="170" t="s">
        <v>1133</v>
      </c>
      <c r="Y451" s="441" t="s">
        <v>420</v>
      </c>
      <c r="Z451" s="108">
        <f>AA451-15</f>
        <v>-15</v>
      </c>
      <c r="AA451" s="150"/>
      <c r="AB451" s="150"/>
      <c r="AC451" s="150"/>
      <c r="AD451" s="108">
        <f t="shared" si="79"/>
        <v>1</v>
      </c>
    </row>
    <row r="452" spans="2:30" ht="16.5">
      <c r="B452" s="151"/>
      <c r="C452" s="99"/>
      <c r="D452" s="152"/>
      <c r="E452" s="153" t="str">
        <f t="shared" si="80"/>
        <v/>
      </c>
      <c r="F452" s="153" t="str">
        <f t="shared" si="81"/>
        <v/>
      </c>
      <c r="G452" s="153" t="str">
        <f t="shared" si="82"/>
        <v/>
      </c>
      <c r="H452" s="154"/>
      <c r="I452" s="163"/>
      <c r="X452" s="170" t="s">
        <v>1134</v>
      </c>
      <c r="Y452" s="441" t="s">
        <v>500</v>
      </c>
      <c r="Z452" s="108">
        <f>AA452-15</f>
        <v>10</v>
      </c>
      <c r="AA452" s="150">
        <v>25</v>
      </c>
      <c r="AB452" s="150"/>
      <c r="AC452" s="150"/>
      <c r="AD452" s="108">
        <f t="shared" si="79"/>
        <v>1</v>
      </c>
    </row>
    <row r="453" spans="2:30" ht="16.5">
      <c r="B453" s="151"/>
      <c r="C453" s="99"/>
      <c r="D453" s="152"/>
      <c r="E453" s="153" t="str">
        <f t="shared" si="80"/>
        <v/>
      </c>
      <c r="F453" s="153" t="str">
        <f t="shared" si="81"/>
        <v/>
      </c>
      <c r="G453" s="153" t="str">
        <f t="shared" si="82"/>
        <v/>
      </c>
      <c r="H453" s="154"/>
      <c r="I453" s="163"/>
      <c r="X453" s="170" t="s">
        <v>1035</v>
      </c>
      <c r="Y453" s="181" t="s">
        <v>251</v>
      </c>
      <c r="Z453" s="150">
        <v>-31</v>
      </c>
      <c r="AA453" s="150">
        <v>10</v>
      </c>
      <c r="AB453" s="150"/>
      <c r="AC453" s="150"/>
      <c r="AD453" s="108">
        <f t="shared" si="79"/>
        <v>1</v>
      </c>
    </row>
    <row r="454" spans="2:30" ht="16.5">
      <c r="B454" s="151"/>
      <c r="C454" s="99"/>
      <c r="D454" s="152"/>
      <c r="E454" s="153" t="str">
        <f t="shared" si="80"/>
        <v/>
      </c>
      <c r="F454" s="153" t="str">
        <f t="shared" si="81"/>
        <v/>
      </c>
      <c r="G454" s="153" t="str">
        <f t="shared" si="82"/>
        <v/>
      </c>
      <c r="H454" s="154"/>
      <c r="I454" s="163"/>
      <c r="X454" s="170" t="s">
        <v>1135</v>
      </c>
      <c r="Y454" s="441" t="s">
        <v>278</v>
      </c>
      <c r="Z454" s="108">
        <f>AA454-45</f>
        <v>-31</v>
      </c>
      <c r="AA454" s="150">
        <v>14</v>
      </c>
      <c r="AB454" s="150"/>
      <c r="AC454" s="150"/>
      <c r="AD454" s="108">
        <f t="shared" si="79"/>
        <v>1</v>
      </c>
    </row>
    <row r="455" spans="2:30" ht="16.5">
      <c r="B455" s="151"/>
      <c r="C455" s="99"/>
      <c r="D455" s="152"/>
      <c r="E455" s="153" t="str">
        <f t="shared" si="80"/>
        <v/>
      </c>
      <c r="F455" s="153" t="str">
        <f t="shared" si="81"/>
        <v/>
      </c>
      <c r="G455" s="153" t="str">
        <f t="shared" si="82"/>
        <v/>
      </c>
      <c r="H455" s="154"/>
      <c r="I455" s="163"/>
      <c r="X455" s="170" t="s">
        <v>1136</v>
      </c>
      <c r="Y455" s="441" t="s">
        <v>509</v>
      </c>
      <c r="Z455" s="108">
        <f>AA455-15</f>
        <v>-8</v>
      </c>
      <c r="AA455" s="150">
        <v>7</v>
      </c>
      <c r="AB455" s="150"/>
      <c r="AC455" s="150"/>
      <c r="AD455" s="108">
        <f t="shared" si="79"/>
        <v>1</v>
      </c>
    </row>
    <row r="456" spans="2:30" ht="16.5">
      <c r="B456" s="151"/>
      <c r="C456" s="99"/>
      <c r="D456" s="152"/>
      <c r="E456" s="153" t="str">
        <f t="shared" si="80"/>
        <v/>
      </c>
      <c r="F456" s="153" t="str">
        <f t="shared" si="81"/>
        <v/>
      </c>
      <c r="G456" s="153" t="str">
        <f t="shared" si="82"/>
        <v/>
      </c>
      <c r="H456" s="154"/>
      <c r="I456" s="163"/>
      <c r="X456" s="170" t="s">
        <v>1137</v>
      </c>
      <c r="Y456" s="188" t="s">
        <v>449</v>
      </c>
      <c r="Z456" s="150">
        <v>-31</v>
      </c>
      <c r="AA456" s="150">
        <v>5</v>
      </c>
      <c r="AB456" s="150" t="s">
        <v>1138</v>
      </c>
      <c r="AC456" s="150"/>
      <c r="AD456" s="108">
        <f t="shared" si="79"/>
        <v>1</v>
      </c>
    </row>
    <row r="457" spans="2:30" ht="16.5">
      <c r="B457" s="151"/>
      <c r="C457" s="99"/>
      <c r="D457" s="152"/>
      <c r="E457" s="153" t="str">
        <f t="shared" si="80"/>
        <v/>
      </c>
      <c r="F457" s="153" t="str">
        <f t="shared" si="81"/>
        <v/>
      </c>
      <c r="G457" s="153" t="str">
        <f t="shared" si="82"/>
        <v/>
      </c>
      <c r="H457" s="154"/>
      <c r="I457" s="163"/>
      <c r="X457" s="172" t="s">
        <v>1139</v>
      </c>
      <c r="Y457" s="179" t="s">
        <v>591</v>
      </c>
      <c r="Z457" s="108">
        <f>AA457-15</f>
        <v>15</v>
      </c>
      <c r="AA457" s="172">
        <v>30</v>
      </c>
      <c r="AB457" s="172"/>
      <c r="AC457" s="150"/>
      <c r="AD457" s="108">
        <f t="shared" si="79"/>
        <v>1</v>
      </c>
    </row>
    <row r="458" spans="2:30" ht="16.5">
      <c r="B458" s="151"/>
      <c r="C458" s="99"/>
      <c r="D458" s="152"/>
      <c r="E458" s="153" t="str">
        <f t="shared" si="80"/>
        <v/>
      </c>
      <c r="F458" s="153" t="str">
        <f t="shared" si="81"/>
        <v/>
      </c>
      <c r="G458" s="153" t="str">
        <f t="shared" si="82"/>
        <v/>
      </c>
      <c r="H458" s="154"/>
      <c r="I458" s="163"/>
      <c r="X458" s="170" t="s">
        <v>1057</v>
      </c>
      <c r="Y458" s="441" t="s">
        <v>977</v>
      </c>
      <c r="Z458" s="150">
        <v>-15</v>
      </c>
      <c r="AA458" s="150" t="s">
        <v>1114</v>
      </c>
      <c r="AB458" s="150"/>
      <c r="AC458" s="150"/>
      <c r="AD458" s="108">
        <f t="shared" si="79"/>
        <v>1</v>
      </c>
    </row>
    <row r="459" spans="2:30" ht="16.5">
      <c r="B459" s="151"/>
      <c r="C459" s="99"/>
      <c r="D459" s="152"/>
      <c r="E459" s="153" t="str">
        <f t="shared" si="80"/>
        <v/>
      </c>
      <c r="F459" s="153" t="str">
        <f t="shared" si="81"/>
        <v/>
      </c>
      <c r="G459" s="153" t="str">
        <f t="shared" si="82"/>
        <v/>
      </c>
      <c r="H459" s="154"/>
      <c r="I459" s="163"/>
      <c r="X459" s="170" t="s">
        <v>1036</v>
      </c>
      <c r="Y459" s="441" t="s">
        <v>193</v>
      </c>
      <c r="Z459" s="150">
        <v>-30</v>
      </c>
      <c r="AA459" s="150" t="s">
        <v>1130</v>
      </c>
      <c r="AB459" s="150"/>
      <c r="AC459" s="150"/>
      <c r="AD459" s="108">
        <f t="shared" si="79"/>
        <v>1</v>
      </c>
    </row>
    <row r="460" spans="2:30" ht="16.5">
      <c r="B460" s="151"/>
      <c r="C460" s="99"/>
      <c r="D460" s="152"/>
      <c r="E460" s="153" t="str">
        <f t="shared" si="80"/>
        <v/>
      </c>
      <c r="F460" s="153" t="str">
        <f t="shared" si="81"/>
        <v/>
      </c>
      <c r="G460" s="153" t="str">
        <f t="shared" si="82"/>
        <v/>
      </c>
      <c r="H460" s="154"/>
      <c r="I460" s="163"/>
      <c r="X460" s="170" t="s">
        <v>1140</v>
      </c>
      <c r="Y460" s="441" t="s">
        <v>658</v>
      </c>
      <c r="Z460" s="150">
        <v>-60</v>
      </c>
      <c r="AA460" s="150" t="s">
        <v>1114</v>
      </c>
      <c r="AB460" s="150"/>
      <c r="AC460" s="150"/>
      <c r="AD460" s="108">
        <f t="shared" si="79"/>
        <v>1</v>
      </c>
    </row>
    <row r="461" spans="2:30" ht="16.5">
      <c r="B461" s="151"/>
      <c r="C461" s="99"/>
      <c r="D461" s="152"/>
      <c r="E461" s="153" t="str">
        <f t="shared" si="80"/>
        <v/>
      </c>
      <c r="F461" s="153" t="str">
        <f t="shared" si="81"/>
        <v/>
      </c>
      <c r="G461" s="153" t="str">
        <f t="shared" si="82"/>
        <v/>
      </c>
      <c r="H461" s="154"/>
      <c r="I461" s="163"/>
      <c r="X461" s="170" t="s">
        <v>1141</v>
      </c>
      <c r="Y461" s="441" t="s">
        <v>426</v>
      </c>
      <c r="Z461" s="108">
        <f>AA461-15</f>
        <v>0</v>
      </c>
      <c r="AA461" s="150">
        <v>15</v>
      </c>
      <c r="AB461" s="150"/>
      <c r="AC461" s="150"/>
      <c r="AD461" s="108">
        <f t="shared" si="79"/>
        <v>1</v>
      </c>
    </row>
    <row r="462" spans="2:30" ht="16.5">
      <c r="B462" s="151"/>
      <c r="C462" s="99"/>
      <c r="D462" s="152"/>
      <c r="E462" s="153" t="str">
        <f t="shared" si="80"/>
        <v/>
      </c>
      <c r="F462" s="153" t="str">
        <f t="shared" si="81"/>
        <v/>
      </c>
      <c r="G462" s="153" t="str">
        <f t="shared" si="82"/>
        <v/>
      </c>
      <c r="H462" s="154"/>
      <c r="I462" s="163"/>
      <c r="X462" s="170" t="s">
        <v>1142</v>
      </c>
      <c r="Y462" s="441" t="s">
        <v>1143</v>
      </c>
      <c r="Z462" s="108">
        <f>AA462-15</f>
        <v>0</v>
      </c>
      <c r="AA462" s="150">
        <v>15</v>
      </c>
      <c r="AB462" s="150" t="s">
        <v>1144</v>
      </c>
      <c r="AC462" s="150"/>
      <c r="AD462" s="108">
        <f t="shared" si="79"/>
        <v>1</v>
      </c>
    </row>
    <row r="463" spans="2:30" ht="16.5">
      <c r="B463" s="151"/>
      <c r="C463" s="99"/>
      <c r="D463" s="152"/>
      <c r="E463" s="153" t="str">
        <f t="shared" si="80"/>
        <v/>
      </c>
      <c r="F463" s="153" t="str">
        <f t="shared" si="81"/>
        <v/>
      </c>
      <c r="G463" s="153" t="str">
        <f t="shared" si="82"/>
        <v/>
      </c>
      <c r="H463" s="154"/>
      <c r="I463" s="163"/>
      <c r="X463" s="170" t="s">
        <v>1047</v>
      </c>
      <c r="Y463" s="441" t="s">
        <v>228</v>
      </c>
      <c r="Z463" s="150">
        <v>-15</v>
      </c>
      <c r="AA463" s="150" t="s">
        <v>1145</v>
      </c>
      <c r="AB463" s="150"/>
      <c r="AC463" s="150"/>
      <c r="AD463" s="108">
        <f t="shared" si="79"/>
        <v>1</v>
      </c>
    </row>
    <row r="464" spans="2:30" ht="16.5">
      <c r="B464" s="151"/>
      <c r="C464" s="99"/>
      <c r="D464" s="152"/>
      <c r="E464" s="153" t="str">
        <f t="shared" si="80"/>
        <v/>
      </c>
      <c r="F464" s="153" t="str">
        <f t="shared" si="81"/>
        <v/>
      </c>
      <c r="G464" s="153" t="str">
        <f t="shared" si="82"/>
        <v/>
      </c>
      <c r="H464" s="154"/>
      <c r="I464" s="163"/>
      <c r="X464" s="170" t="s">
        <v>1146</v>
      </c>
      <c r="Y464" s="441" t="s">
        <v>1147</v>
      </c>
      <c r="Z464" s="150">
        <v>-31</v>
      </c>
      <c r="AA464" s="150" t="s">
        <v>1114</v>
      </c>
      <c r="AB464" s="150"/>
      <c r="AC464" s="150"/>
      <c r="AD464" s="108">
        <f t="shared" si="79"/>
        <v>1</v>
      </c>
    </row>
    <row r="465" spans="2:30" ht="16.5">
      <c r="B465" s="151"/>
      <c r="C465" s="99"/>
      <c r="D465" s="152"/>
      <c r="E465" s="153" t="str">
        <f t="shared" si="80"/>
        <v/>
      </c>
      <c r="F465" s="153" t="str">
        <f t="shared" si="81"/>
        <v/>
      </c>
      <c r="G465" s="153" t="str">
        <f t="shared" si="82"/>
        <v/>
      </c>
      <c r="H465" s="154"/>
      <c r="I465" s="163"/>
      <c r="X465" s="170" t="s">
        <v>1148</v>
      </c>
      <c r="Y465" s="441" t="s">
        <v>1149</v>
      </c>
      <c r="Z465" s="108">
        <f>AA465-15</f>
        <v>-15</v>
      </c>
      <c r="AA465" s="150"/>
      <c r="AB465" s="150"/>
      <c r="AC465" s="150"/>
      <c r="AD465" s="108">
        <f t="shared" si="79"/>
        <v>1</v>
      </c>
    </row>
    <row r="466" spans="2:30" ht="16.5">
      <c r="B466" s="151"/>
      <c r="C466" s="99"/>
      <c r="D466" s="152"/>
      <c r="E466" s="153" t="str">
        <f t="shared" si="80"/>
        <v/>
      </c>
      <c r="F466" s="153" t="str">
        <f t="shared" si="81"/>
        <v/>
      </c>
      <c r="G466" s="153" t="str">
        <f t="shared" si="82"/>
        <v/>
      </c>
      <c r="H466" s="154"/>
      <c r="I466" s="163"/>
      <c r="X466" s="170" t="s">
        <v>1150</v>
      </c>
      <c r="Y466" s="441" t="s">
        <v>672</v>
      </c>
      <c r="Z466" s="108">
        <f>AA466-15</f>
        <v>-12</v>
      </c>
      <c r="AA466" s="150">
        <v>3</v>
      </c>
      <c r="AB466" s="150"/>
      <c r="AC466" s="150"/>
      <c r="AD466" s="108">
        <f t="shared" si="79"/>
        <v>1</v>
      </c>
    </row>
    <row r="467" spans="2:30" ht="16.5">
      <c r="B467" s="151"/>
      <c r="C467" s="99"/>
      <c r="D467" s="152"/>
      <c r="E467" s="153" t="str">
        <f t="shared" si="80"/>
        <v/>
      </c>
      <c r="F467" s="153" t="str">
        <f t="shared" si="81"/>
        <v/>
      </c>
      <c r="G467" s="153" t="str">
        <f t="shared" si="82"/>
        <v/>
      </c>
      <c r="H467" s="154"/>
      <c r="I467" s="163"/>
      <c r="X467" s="170" t="s">
        <v>1151</v>
      </c>
      <c r="Y467" s="441" t="s">
        <v>410</v>
      </c>
      <c r="Z467" s="108">
        <f>AA467-15</f>
        <v>-8</v>
      </c>
      <c r="AA467" s="150">
        <v>7</v>
      </c>
      <c r="AB467" s="150"/>
      <c r="AC467" s="150"/>
      <c r="AD467" s="108">
        <f t="shared" si="79"/>
        <v>1</v>
      </c>
    </row>
    <row r="468" spans="2:30" ht="16.5">
      <c r="B468" s="151"/>
      <c r="C468" s="99"/>
      <c r="D468" s="152"/>
      <c r="E468" s="153" t="str">
        <f t="shared" si="80"/>
        <v/>
      </c>
      <c r="F468" s="153" t="str">
        <f t="shared" si="81"/>
        <v/>
      </c>
      <c r="G468" s="153" t="str">
        <f t="shared" si="82"/>
        <v/>
      </c>
      <c r="H468" s="154"/>
      <c r="I468" s="163"/>
      <c r="X468" s="170" t="s">
        <v>1152</v>
      </c>
      <c r="Y468" s="441" t="s">
        <v>176</v>
      </c>
      <c r="Z468" s="108">
        <f>AA468-15</f>
        <v>-15</v>
      </c>
      <c r="AA468" s="150"/>
      <c r="AB468" s="150"/>
      <c r="AC468" s="150"/>
      <c r="AD468" s="108">
        <f t="shared" si="79"/>
        <v>1</v>
      </c>
    </row>
    <row r="469" spans="2:30" ht="16.5">
      <c r="B469" s="183"/>
      <c r="C469" s="184"/>
      <c r="D469" s="184"/>
      <c r="E469" s="184"/>
      <c r="F469" s="184"/>
      <c r="G469" s="184"/>
      <c r="H469" s="184"/>
      <c r="I469" s="184"/>
      <c r="X469" s="170" t="s">
        <v>1153</v>
      </c>
      <c r="Y469" s="441" t="s">
        <v>189</v>
      </c>
      <c r="Z469" s="150">
        <v>0</v>
      </c>
      <c r="AA469" s="150" t="s">
        <v>1114</v>
      </c>
      <c r="AB469" s="150"/>
      <c r="AC469" s="150"/>
      <c r="AD469" s="108">
        <f t="shared" si="79"/>
        <v>1</v>
      </c>
    </row>
    <row r="470" spans="2:30" ht="18" customHeight="1">
      <c r="B470" s="183"/>
      <c r="C470" s="184"/>
      <c r="D470" s="184"/>
      <c r="E470" s="185"/>
      <c r="F470" s="185"/>
      <c r="G470" s="185"/>
      <c r="H470" s="185"/>
      <c r="I470" s="186"/>
      <c r="X470" s="170" t="s">
        <v>1154</v>
      </c>
      <c r="Y470" s="441" t="s">
        <v>640</v>
      </c>
      <c r="Z470" s="108">
        <f>AA470-15</f>
        <v>15</v>
      </c>
      <c r="AA470" s="150">
        <v>30</v>
      </c>
      <c r="AB470" s="150" t="s">
        <v>1105</v>
      </c>
      <c r="AC470" s="150"/>
      <c r="AD470" s="108">
        <f t="shared" si="79"/>
        <v>1</v>
      </c>
    </row>
    <row r="471" spans="2:30" ht="18" customHeight="1">
      <c r="B471" s="183"/>
      <c r="C471" s="184"/>
      <c r="D471" s="184"/>
      <c r="E471" s="185"/>
      <c r="F471" s="185"/>
      <c r="G471" s="185"/>
      <c r="H471" s="185"/>
      <c r="I471" s="186"/>
      <c r="X471" s="170" t="s">
        <v>1052</v>
      </c>
      <c r="Y471" s="441" t="s">
        <v>457</v>
      </c>
      <c r="Z471" s="150">
        <v>10</v>
      </c>
      <c r="AA471" s="150" t="s">
        <v>1155</v>
      </c>
      <c r="AB471" s="150" t="s">
        <v>1155</v>
      </c>
      <c r="AC471" s="150"/>
      <c r="AD471" s="108">
        <f t="shared" si="79"/>
        <v>1</v>
      </c>
    </row>
    <row r="472" spans="2:30" ht="18" customHeight="1">
      <c r="B472" s="183"/>
      <c r="C472" s="184"/>
      <c r="D472" s="184"/>
      <c r="E472" s="185"/>
      <c r="F472" s="185"/>
      <c r="G472" s="185"/>
      <c r="H472" s="185"/>
      <c r="I472" s="186"/>
      <c r="X472" s="170" t="s">
        <v>1156</v>
      </c>
      <c r="Y472" s="441" t="s">
        <v>476</v>
      </c>
      <c r="Z472" s="108">
        <f>AA472-15</f>
        <v>-12</v>
      </c>
      <c r="AA472" s="150">
        <v>3</v>
      </c>
      <c r="AB472" s="150"/>
      <c r="AC472" s="150"/>
      <c r="AD472" s="108">
        <f t="shared" si="79"/>
        <v>1</v>
      </c>
    </row>
    <row r="473" spans="2:30" ht="18" customHeight="1">
      <c r="B473" s="183"/>
      <c r="C473" s="184"/>
      <c r="D473" s="184"/>
      <c r="E473" s="185"/>
      <c r="F473" s="185"/>
      <c r="G473" s="185"/>
      <c r="H473" s="185"/>
      <c r="I473" s="185"/>
      <c r="X473" s="170" t="s">
        <v>1157</v>
      </c>
      <c r="Y473" s="441" t="s">
        <v>619</v>
      </c>
      <c r="Z473" s="108">
        <f>AA473-15</f>
        <v>-15</v>
      </c>
      <c r="AA473" s="150"/>
      <c r="AB473" s="150"/>
      <c r="AC473" s="150"/>
      <c r="AD473" s="108">
        <f t="shared" si="79"/>
        <v>1</v>
      </c>
    </row>
    <row r="474" spans="2:30" ht="18" customHeight="1">
      <c r="B474" s="183"/>
      <c r="C474" s="184"/>
      <c r="D474" s="184"/>
      <c r="E474" s="185"/>
      <c r="F474" s="185"/>
      <c r="G474" s="185"/>
      <c r="H474" s="185"/>
      <c r="I474" s="186"/>
      <c r="X474" s="170" t="s">
        <v>1095</v>
      </c>
      <c r="Y474" s="441" t="s">
        <v>180</v>
      </c>
      <c r="Z474" s="108">
        <f>AA474-40</f>
        <v>-10</v>
      </c>
      <c r="AA474" s="150">
        <v>30</v>
      </c>
      <c r="AB474" s="150" t="s">
        <v>1105</v>
      </c>
      <c r="AC474" s="150"/>
      <c r="AD474" s="108">
        <f t="shared" si="79"/>
        <v>1</v>
      </c>
    </row>
    <row r="475" spans="2:30" ht="18" customHeight="1">
      <c r="B475" s="183"/>
      <c r="C475" s="184"/>
      <c r="D475" s="184"/>
      <c r="E475" s="185"/>
      <c r="F475" s="185"/>
      <c r="G475" s="185"/>
      <c r="H475" s="185"/>
      <c r="I475" s="186"/>
      <c r="X475" s="170"/>
      <c r="Y475" s="441"/>
      <c r="Z475" s="108"/>
      <c r="AA475" s="150"/>
      <c r="AB475" s="150"/>
      <c r="AC475" s="150"/>
      <c r="AD475" s="108">
        <f t="shared" si="79"/>
        <v>0</v>
      </c>
    </row>
    <row r="476" spans="2:30" ht="18" customHeight="1">
      <c r="B476" s="183"/>
      <c r="C476" s="184"/>
      <c r="D476" s="184"/>
      <c r="E476" s="185"/>
      <c r="F476" s="185"/>
      <c r="G476" s="185"/>
      <c r="H476" s="185"/>
      <c r="I476" s="186"/>
      <c r="X476" s="170" t="s">
        <v>1158</v>
      </c>
      <c r="Y476" s="441" t="s">
        <v>1159</v>
      </c>
      <c r="Z476" s="108">
        <f>AA476-15</f>
        <v>-15</v>
      </c>
      <c r="AA476" s="150"/>
      <c r="AB476" s="150"/>
      <c r="AC476" s="150"/>
      <c r="AD476" s="108">
        <f t="shared" si="79"/>
        <v>1</v>
      </c>
    </row>
    <row r="477" spans="2:30" ht="18" customHeight="1">
      <c r="B477" s="183"/>
      <c r="C477" s="184"/>
      <c r="D477" s="184"/>
      <c r="E477" s="185"/>
      <c r="F477" s="185"/>
      <c r="G477" s="185"/>
      <c r="H477" s="185"/>
      <c r="I477" s="186"/>
      <c r="X477" s="170" t="s">
        <v>1160</v>
      </c>
      <c r="Y477" s="441" t="s">
        <v>597</v>
      </c>
      <c r="Z477" s="108">
        <f>AA477-15</f>
        <v>15</v>
      </c>
      <c r="AA477" s="150">
        <v>30</v>
      </c>
      <c r="AB477" s="150"/>
      <c r="AC477" s="150"/>
      <c r="AD477" s="108">
        <f t="shared" si="79"/>
        <v>1</v>
      </c>
    </row>
    <row r="478" spans="2:30" ht="18" customHeight="1">
      <c r="B478" s="183"/>
      <c r="C478" s="184"/>
      <c r="D478" s="184"/>
      <c r="E478" s="185"/>
      <c r="F478" s="185"/>
      <c r="G478" s="185"/>
      <c r="H478" s="185"/>
      <c r="I478" s="186"/>
      <c r="X478" s="170" t="s">
        <v>1075</v>
      </c>
      <c r="Y478" s="441" t="s">
        <v>268</v>
      </c>
      <c r="Z478" s="108">
        <f>AA478-15</f>
        <v>0</v>
      </c>
      <c r="AA478" s="150">
        <v>15</v>
      </c>
      <c r="AB478" s="150"/>
      <c r="AC478" s="150"/>
      <c r="AD478" s="108">
        <f t="shared" si="79"/>
        <v>1</v>
      </c>
    </row>
    <row r="479" spans="2:30" ht="18" customHeight="1">
      <c r="B479" s="183"/>
      <c r="C479" s="184"/>
      <c r="D479" s="184"/>
      <c r="E479" s="185"/>
      <c r="F479" s="185"/>
      <c r="G479" s="185"/>
      <c r="H479" s="185"/>
      <c r="I479" s="185"/>
      <c r="X479" s="170" t="s">
        <v>1044</v>
      </c>
      <c r="Y479" s="441" t="s">
        <v>577</v>
      </c>
      <c r="Z479" s="108">
        <f>AA479-15</f>
        <v>0</v>
      </c>
      <c r="AA479" s="150">
        <v>15</v>
      </c>
      <c r="AB479" s="150"/>
      <c r="AC479" s="150"/>
      <c r="AD479" s="108">
        <f t="shared" si="79"/>
        <v>1</v>
      </c>
    </row>
    <row r="480" spans="2:30" ht="18" customHeight="1">
      <c r="B480" s="183"/>
      <c r="C480" s="184"/>
      <c r="D480" s="184"/>
      <c r="E480" s="185"/>
      <c r="F480" s="185"/>
      <c r="G480" s="185"/>
      <c r="H480" s="185"/>
      <c r="I480" s="186"/>
      <c r="X480" s="187" t="s">
        <v>1081</v>
      </c>
      <c r="Y480" s="444" t="s">
        <v>498</v>
      </c>
      <c r="Z480" s="189">
        <v>-15</v>
      </c>
      <c r="AA480" s="190"/>
      <c r="AB480" s="190"/>
      <c r="AC480" s="191"/>
      <c r="AD480" s="192">
        <f t="shared" si="79"/>
        <v>1</v>
      </c>
    </row>
    <row r="481" spans="2:30" ht="18" customHeight="1">
      <c r="B481" s="183"/>
      <c r="C481" s="184"/>
      <c r="D481" s="184"/>
      <c r="E481" s="185"/>
      <c r="F481" s="185"/>
      <c r="G481" s="185"/>
      <c r="H481" s="185"/>
      <c r="I481" s="185"/>
      <c r="X481" s="170" t="s">
        <v>1161</v>
      </c>
      <c r="Y481" s="181" t="s">
        <v>438</v>
      </c>
      <c r="Z481" s="150">
        <v>-37</v>
      </c>
      <c r="AA481" s="150" t="s">
        <v>1114</v>
      </c>
      <c r="AB481" s="150" t="s">
        <v>1162</v>
      </c>
      <c r="AC481" s="150"/>
      <c r="AD481" s="108">
        <f t="shared" si="79"/>
        <v>1</v>
      </c>
    </row>
    <row r="482" spans="2:30" ht="18" customHeight="1">
      <c r="B482" s="183"/>
      <c r="C482" s="184"/>
      <c r="D482" s="184"/>
      <c r="E482" s="184"/>
      <c r="F482" s="184"/>
      <c r="G482" s="184"/>
      <c r="H482" s="184"/>
      <c r="I482" s="184"/>
      <c r="X482" s="170" t="s">
        <v>1163</v>
      </c>
      <c r="Y482" s="175" t="s">
        <v>404</v>
      </c>
      <c r="Z482" s="108">
        <f>AA482-15</f>
        <v>-10</v>
      </c>
      <c r="AA482" s="150">
        <v>5</v>
      </c>
      <c r="AB482" s="150"/>
      <c r="AC482" s="150"/>
      <c r="AD482" s="108">
        <f t="shared" si="79"/>
        <v>1</v>
      </c>
    </row>
    <row r="483" spans="2:30" ht="18" customHeight="1">
      <c r="B483" s="183"/>
      <c r="C483" s="184"/>
      <c r="D483" s="184"/>
      <c r="E483" s="184"/>
      <c r="F483" s="184"/>
      <c r="G483" s="184"/>
      <c r="H483" s="184"/>
      <c r="I483" s="184"/>
      <c r="X483" s="170" t="s">
        <v>1164</v>
      </c>
      <c r="Y483" s="441" t="s">
        <v>264</v>
      </c>
      <c r="Z483" s="150">
        <v>-60</v>
      </c>
      <c r="AA483" s="150" t="s">
        <v>1114</v>
      </c>
      <c r="AB483" s="150"/>
      <c r="AC483" s="150"/>
      <c r="AD483" s="108">
        <f t="shared" si="79"/>
        <v>1</v>
      </c>
    </row>
    <row r="484" spans="2:30" ht="18" customHeight="1">
      <c r="B484" s="183"/>
      <c r="C484" s="184"/>
      <c r="D484" s="184"/>
      <c r="E484" s="184"/>
      <c r="F484" s="184"/>
      <c r="G484" s="184"/>
      <c r="H484" s="184"/>
      <c r="I484" s="184"/>
      <c r="X484" s="170" t="s">
        <v>1084</v>
      </c>
      <c r="Y484" s="441" t="s">
        <v>593</v>
      </c>
      <c r="Z484" s="108">
        <f>AA484-1</f>
        <v>29</v>
      </c>
      <c r="AA484" s="150">
        <v>30</v>
      </c>
      <c r="AB484" s="150"/>
      <c r="AC484" s="150"/>
      <c r="AD484" s="108">
        <f t="shared" si="79"/>
        <v>1</v>
      </c>
    </row>
    <row r="485" spans="2:30" ht="18" customHeight="1">
      <c r="B485" s="183"/>
      <c r="C485" s="184"/>
      <c r="D485" s="184"/>
      <c r="E485" s="184"/>
      <c r="F485" s="184"/>
      <c r="G485" s="184"/>
      <c r="H485" s="184"/>
      <c r="I485" s="184"/>
      <c r="X485" s="170" t="s">
        <v>1066</v>
      </c>
      <c r="Y485" s="441" t="s">
        <v>188</v>
      </c>
      <c r="Z485" s="108">
        <v>22</v>
      </c>
      <c r="AA485" s="150">
        <v>15</v>
      </c>
      <c r="AB485" s="150"/>
      <c r="AC485" s="150"/>
      <c r="AD485" s="108">
        <f t="shared" si="79"/>
        <v>1</v>
      </c>
    </row>
    <row r="486" spans="2:30" ht="18" customHeight="1">
      <c r="B486" s="183"/>
      <c r="C486" s="184"/>
      <c r="D486" s="184"/>
      <c r="E486" s="184"/>
      <c r="F486" s="184"/>
      <c r="G486" s="184"/>
      <c r="H486" s="184"/>
      <c r="I486" s="184"/>
      <c r="X486" s="170" t="s">
        <v>1086</v>
      </c>
      <c r="Y486" s="441" t="s">
        <v>609</v>
      </c>
      <c r="Z486" s="108">
        <v>1</v>
      </c>
      <c r="AA486" s="150">
        <v>30</v>
      </c>
      <c r="AB486" s="150" t="s">
        <v>1105</v>
      </c>
      <c r="AC486" s="150"/>
      <c r="AD486" s="108">
        <f t="shared" ref="AD486:AD549" si="83">COUNTIFS(X:X,X486)</f>
        <v>1</v>
      </c>
    </row>
    <row r="487" spans="2:30" ht="18" customHeight="1">
      <c r="B487" s="183"/>
      <c r="C487" s="184"/>
      <c r="D487" s="184"/>
      <c r="E487" s="184"/>
      <c r="F487" s="184"/>
      <c r="G487" s="184"/>
      <c r="H487" s="184"/>
      <c r="I487" s="184"/>
      <c r="X487" s="170" t="s">
        <v>1165</v>
      </c>
      <c r="Y487" s="441" t="s">
        <v>643</v>
      </c>
      <c r="Z487" s="108">
        <f>AA487-15</f>
        <v>15</v>
      </c>
      <c r="AA487" s="150">
        <v>30</v>
      </c>
      <c r="AB487" s="150"/>
      <c r="AC487" s="150"/>
      <c r="AD487" s="108">
        <f t="shared" si="83"/>
        <v>1</v>
      </c>
    </row>
    <row r="488" spans="2:30" ht="18" customHeight="1">
      <c r="B488" s="183"/>
      <c r="C488" s="184"/>
      <c r="D488" s="184"/>
      <c r="E488" s="184"/>
      <c r="F488" s="184"/>
      <c r="G488" s="184"/>
      <c r="H488" s="184"/>
      <c r="I488" s="184"/>
      <c r="X488" s="170" t="s">
        <v>1166</v>
      </c>
      <c r="Y488" s="441" t="s">
        <v>1167</v>
      </c>
      <c r="Z488" s="108">
        <f>AA488-15</f>
        <v>-15</v>
      </c>
      <c r="AA488" s="150"/>
      <c r="AB488" s="150"/>
      <c r="AC488" s="150"/>
      <c r="AD488" s="108">
        <f t="shared" si="83"/>
        <v>1</v>
      </c>
    </row>
    <row r="489" spans="2:30" ht="18" customHeight="1">
      <c r="B489" s="183"/>
      <c r="C489" s="184"/>
      <c r="D489" s="184"/>
      <c r="E489" s="184"/>
      <c r="F489" s="184"/>
      <c r="G489" s="184"/>
      <c r="H489" s="184"/>
      <c r="I489" s="184"/>
      <c r="X489" s="170" t="s">
        <v>1046</v>
      </c>
      <c r="Y489" s="441" t="s">
        <v>178</v>
      </c>
      <c r="Z489" s="150">
        <v>-15</v>
      </c>
      <c r="AA489" s="150" t="s">
        <v>1114</v>
      </c>
      <c r="AB489" s="150"/>
      <c r="AC489" s="150"/>
      <c r="AD489" s="108">
        <f t="shared" si="83"/>
        <v>1</v>
      </c>
    </row>
    <row r="490" spans="2:30" ht="18" customHeight="1">
      <c r="B490" s="183"/>
      <c r="C490" s="184"/>
      <c r="D490" s="184"/>
      <c r="E490" s="184"/>
      <c r="F490" s="184"/>
      <c r="G490" s="184"/>
      <c r="H490" s="184"/>
      <c r="I490" s="184"/>
      <c r="X490" s="170" t="s">
        <v>1168</v>
      </c>
      <c r="Y490" s="441" t="s">
        <v>1169</v>
      </c>
      <c r="Z490" s="108">
        <f>AA490-15</f>
        <v>-15</v>
      </c>
      <c r="AA490" s="150"/>
      <c r="AB490" s="150"/>
      <c r="AC490" s="150"/>
      <c r="AD490" s="108">
        <f t="shared" si="83"/>
        <v>1</v>
      </c>
    </row>
    <row r="491" spans="2:30" ht="18" customHeight="1">
      <c r="B491" s="183"/>
      <c r="C491" s="184"/>
      <c r="D491" s="184"/>
      <c r="E491" s="184"/>
      <c r="F491" s="184"/>
      <c r="G491" s="184"/>
      <c r="H491" s="184"/>
      <c r="I491" s="184"/>
      <c r="X491" s="170" t="s">
        <v>602</v>
      </c>
      <c r="Y491" s="441" t="s">
        <v>602</v>
      </c>
      <c r="Z491" s="150">
        <v>-60</v>
      </c>
      <c r="AA491" s="150" t="s">
        <v>1114</v>
      </c>
      <c r="AB491" s="150"/>
      <c r="AC491" s="150"/>
      <c r="AD491" s="108">
        <f t="shared" si="83"/>
        <v>1</v>
      </c>
    </row>
    <row r="492" spans="2:30" ht="18" customHeight="1">
      <c r="B492" s="183"/>
      <c r="C492" s="184"/>
      <c r="D492" s="184"/>
      <c r="E492" s="184"/>
      <c r="F492" s="184"/>
      <c r="G492" s="184"/>
      <c r="H492" s="184"/>
      <c r="I492" s="184"/>
      <c r="X492" s="170" t="s">
        <v>1170</v>
      </c>
      <c r="Y492" s="441" t="s">
        <v>172</v>
      </c>
      <c r="Z492" s="150">
        <v>-15</v>
      </c>
      <c r="AA492" s="150" t="s">
        <v>1114</v>
      </c>
      <c r="AB492" s="150"/>
      <c r="AC492" s="150"/>
      <c r="AD492" s="108">
        <f t="shared" si="83"/>
        <v>1</v>
      </c>
    </row>
    <row r="493" spans="2:30" ht="18" customHeight="1">
      <c r="B493" s="183"/>
      <c r="C493" s="184"/>
      <c r="D493" s="184"/>
      <c r="E493" s="184"/>
      <c r="F493" s="184"/>
      <c r="G493" s="184"/>
      <c r="H493" s="184"/>
      <c r="I493" s="184"/>
      <c r="X493" s="170" t="s">
        <v>1171</v>
      </c>
      <c r="Y493" s="441" t="s">
        <v>362</v>
      </c>
      <c r="Z493" s="150">
        <v>-15</v>
      </c>
      <c r="AA493" s="150" t="s">
        <v>1114</v>
      </c>
      <c r="AB493" s="150"/>
      <c r="AC493" s="150"/>
      <c r="AD493" s="108">
        <f t="shared" si="83"/>
        <v>1</v>
      </c>
    </row>
    <row r="494" spans="2:30" ht="18" customHeight="1">
      <c r="B494" s="183"/>
      <c r="C494" s="184"/>
      <c r="D494" s="184"/>
      <c r="E494" s="184"/>
      <c r="F494" s="184"/>
      <c r="G494" s="184"/>
      <c r="H494" s="184"/>
      <c r="I494" s="184"/>
      <c r="X494" s="170" t="s">
        <v>1172</v>
      </c>
      <c r="Y494" s="441" t="s">
        <v>358</v>
      </c>
      <c r="Z494" s="150">
        <v>-31</v>
      </c>
      <c r="AA494" s="150" t="s">
        <v>1114</v>
      </c>
      <c r="AB494" s="150"/>
      <c r="AC494" s="150"/>
      <c r="AD494" s="108">
        <f t="shared" si="83"/>
        <v>1</v>
      </c>
    </row>
    <row r="495" spans="2:30" ht="18" customHeight="1">
      <c r="B495" s="183"/>
      <c r="C495" s="184"/>
      <c r="D495" s="184"/>
      <c r="E495" s="184"/>
      <c r="F495" s="184"/>
      <c r="G495" s="184"/>
      <c r="H495" s="184"/>
      <c r="I495" s="184"/>
      <c r="X495" s="170" t="s">
        <v>1037</v>
      </c>
      <c r="Y495" s="441" t="s">
        <v>226</v>
      </c>
      <c r="Z495" s="108">
        <f>AA495-30</f>
        <v>15</v>
      </c>
      <c r="AA495" s="150">
        <v>45</v>
      </c>
      <c r="AB495" s="150"/>
      <c r="AC495" s="150"/>
      <c r="AD495" s="108">
        <f t="shared" si="83"/>
        <v>1</v>
      </c>
    </row>
    <row r="496" spans="2:30" ht="18" customHeight="1">
      <c r="B496" s="183"/>
      <c r="C496" s="184"/>
      <c r="D496" s="184"/>
      <c r="E496" s="184"/>
      <c r="F496" s="184"/>
      <c r="G496" s="184"/>
      <c r="H496" s="184"/>
      <c r="I496" s="184"/>
      <c r="X496" s="170" t="s">
        <v>1067</v>
      </c>
      <c r="Y496" s="441" t="s">
        <v>184</v>
      </c>
      <c r="Z496" s="108">
        <f>AA496-16</f>
        <v>-6</v>
      </c>
      <c r="AA496" s="150">
        <v>10</v>
      </c>
      <c r="AB496" s="150"/>
      <c r="AC496" s="150"/>
      <c r="AD496" s="108">
        <f t="shared" si="83"/>
        <v>1</v>
      </c>
    </row>
    <row r="497" spans="2:30" ht="18" customHeight="1">
      <c r="B497" s="183"/>
      <c r="C497" s="184"/>
      <c r="D497" s="184"/>
      <c r="E497" s="184"/>
      <c r="F497" s="184"/>
      <c r="G497" s="184"/>
      <c r="H497" s="184"/>
      <c r="I497" s="184"/>
      <c r="X497" s="172" t="s">
        <v>1076</v>
      </c>
      <c r="Y497" s="179" t="s">
        <v>599</v>
      </c>
      <c r="Z497" s="172">
        <v>-15</v>
      </c>
      <c r="AA497" s="172"/>
      <c r="AB497" s="172"/>
      <c r="AC497" s="150"/>
      <c r="AD497" s="108">
        <f t="shared" si="83"/>
        <v>1</v>
      </c>
    </row>
    <row r="498" spans="2:30" ht="18" customHeight="1">
      <c r="B498" s="183"/>
      <c r="C498" s="184"/>
      <c r="D498" s="184"/>
      <c r="E498" s="184"/>
      <c r="F498" s="184"/>
      <c r="G498" s="184"/>
      <c r="H498" s="184"/>
      <c r="I498" s="184"/>
      <c r="X498" s="170" t="s">
        <v>1082</v>
      </c>
      <c r="Y498" s="441" t="s">
        <v>517</v>
      </c>
      <c r="Z498" s="108">
        <f>AA498-15</f>
        <v>0</v>
      </c>
      <c r="AA498" s="150">
        <v>15</v>
      </c>
      <c r="AB498" s="150"/>
      <c r="AC498" s="150"/>
      <c r="AD498" s="108">
        <f t="shared" si="83"/>
        <v>1</v>
      </c>
    </row>
    <row r="499" spans="2:30" ht="18" customHeight="1">
      <c r="B499" s="183"/>
      <c r="C499" s="184"/>
      <c r="D499" s="184"/>
      <c r="E499" s="184"/>
      <c r="F499" s="184"/>
      <c r="G499" s="184"/>
      <c r="H499" s="184"/>
      <c r="I499" s="184"/>
      <c r="X499" s="170" t="s">
        <v>1173</v>
      </c>
      <c r="Y499" s="442" t="s">
        <v>244</v>
      </c>
      <c r="Z499" s="150">
        <v>-60</v>
      </c>
      <c r="AA499" s="150" t="s">
        <v>1114</v>
      </c>
      <c r="AB499" s="150"/>
      <c r="AC499" s="150"/>
      <c r="AD499" s="108">
        <f t="shared" si="83"/>
        <v>1</v>
      </c>
    </row>
    <row r="500" spans="2:30" ht="18" customHeight="1">
      <c r="B500" s="183"/>
      <c r="C500" s="184"/>
      <c r="D500" s="184"/>
      <c r="E500" s="184"/>
      <c r="F500" s="184"/>
      <c r="G500" s="184"/>
      <c r="H500" s="184"/>
      <c r="I500" s="184"/>
      <c r="X500" s="170" t="s">
        <v>1174</v>
      </c>
      <c r="Y500" s="441" t="s">
        <v>544</v>
      </c>
      <c r="Z500" s="108">
        <f>AA500-15</f>
        <v>-15</v>
      </c>
      <c r="AA500" s="150"/>
      <c r="AB500" s="150"/>
      <c r="AC500" s="150"/>
      <c r="AD500" s="108">
        <f t="shared" si="83"/>
        <v>1</v>
      </c>
    </row>
    <row r="501" spans="2:30" ht="18" customHeight="1">
      <c r="B501" s="183"/>
      <c r="C501" s="184"/>
      <c r="D501" s="184"/>
      <c r="E501" s="184"/>
      <c r="F501" s="184"/>
      <c r="G501" s="184"/>
      <c r="H501" s="184"/>
      <c r="I501" s="184"/>
      <c r="X501" s="170" t="s">
        <v>1175</v>
      </c>
      <c r="Y501" s="441" t="s">
        <v>373</v>
      </c>
      <c r="Z501" s="108">
        <f>AA501-15</f>
        <v>-15</v>
      </c>
      <c r="AA501" s="150"/>
      <c r="AB501" s="150"/>
      <c r="AC501" s="150"/>
      <c r="AD501" s="108">
        <f t="shared" si="83"/>
        <v>1</v>
      </c>
    </row>
    <row r="502" spans="2:30" ht="18" customHeight="1">
      <c r="B502" s="183"/>
      <c r="C502" s="184"/>
      <c r="D502" s="184"/>
      <c r="E502" s="184"/>
      <c r="F502" s="184"/>
      <c r="G502" s="184"/>
      <c r="H502" s="184"/>
      <c r="I502" s="184"/>
      <c r="X502" s="170" t="s">
        <v>1176</v>
      </c>
      <c r="Y502" s="176" t="s">
        <v>379</v>
      </c>
      <c r="Z502" s="150">
        <v>-30</v>
      </c>
      <c r="AA502" s="150">
        <v>7</v>
      </c>
      <c r="AB502" s="150" t="s">
        <v>1108</v>
      </c>
      <c r="AC502" s="150"/>
      <c r="AD502" s="108">
        <f t="shared" si="83"/>
        <v>1</v>
      </c>
    </row>
    <row r="503" spans="2:30" ht="18" customHeight="1">
      <c r="B503" s="183"/>
      <c r="C503" s="184"/>
      <c r="D503" s="184"/>
      <c r="E503" s="184"/>
      <c r="F503" s="184"/>
      <c r="G503" s="184"/>
      <c r="H503" s="184"/>
      <c r="I503" s="184"/>
      <c r="X503" s="170" t="s">
        <v>1177</v>
      </c>
      <c r="Y503" s="441" t="s">
        <v>606</v>
      </c>
      <c r="Z503" s="108">
        <f>AA503-15</f>
        <v>0</v>
      </c>
      <c r="AA503" s="150">
        <v>15</v>
      </c>
      <c r="AB503" s="150"/>
      <c r="AC503" s="150"/>
      <c r="AD503" s="108">
        <f t="shared" si="83"/>
        <v>1</v>
      </c>
    </row>
    <row r="504" spans="2:30" ht="18" customHeight="1">
      <c r="B504" s="183"/>
      <c r="C504" s="184"/>
      <c r="D504" s="184"/>
      <c r="E504" s="184"/>
      <c r="F504" s="184"/>
      <c r="G504" s="184"/>
      <c r="H504" s="184"/>
      <c r="I504" s="184"/>
      <c r="X504" s="170" t="s">
        <v>1038</v>
      </c>
      <c r="Y504" s="441" t="s">
        <v>674</v>
      </c>
      <c r="Z504" s="108">
        <f>AA504-31</f>
        <v>-26</v>
      </c>
      <c r="AA504" s="150">
        <v>5</v>
      </c>
      <c r="AB504" s="150"/>
      <c r="AC504" s="150"/>
      <c r="AD504" s="108">
        <f t="shared" si="83"/>
        <v>1</v>
      </c>
    </row>
    <row r="505" spans="2:30" ht="18" customHeight="1">
      <c r="B505" s="183"/>
      <c r="C505" s="184"/>
      <c r="D505" s="184"/>
      <c r="E505" s="184"/>
      <c r="F505" s="184"/>
      <c r="G505" s="184"/>
      <c r="H505" s="184"/>
      <c r="I505" s="184"/>
      <c r="X505" s="172" t="s">
        <v>1092</v>
      </c>
      <c r="Y505" s="179" t="s">
        <v>982</v>
      </c>
      <c r="Z505" s="172">
        <f>AA505-30</f>
        <v>0</v>
      </c>
      <c r="AA505" s="172">
        <v>30</v>
      </c>
      <c r="AB505" s="172"/>
      <c r="AC505" s="150"/>
      <c r="AD505" s="108">
        <f t="shared" si="83"/>
        <v>1</v>
      </c>
    </row>
    <row r="506" spans="2:30" ht="18" customHeight="1">
      <c r="B506" s="183"/>
      <c r="C506" s="184"/>
      <c r="D506" s="184"/>
      <c r="E506" s="184"/>
      <c r="F506" s="184"/>
      <c r="G506" s="184"/>
      <c r="H506" s="184"/>
      <c r="I506" s="184"/>
      <c r="X506" s="170" t="s">
        <v>1178</v>
      </c>
      <c r="Y506" s="441" t="s">
        <v>1179</v>
      </c>
      <c r="Z506" s="108">
        <f>AA506-15</f>
        <v>15</v>
      </c>
      <c r="AA506" s="150">
        <v>30</v>
      </c>
      <c r="AB506" s="150"/>
      <c r="AC506" s="150"/>
      <c r="AD506" s="108">
        <f t="shared" si="83"/>
        <v>1</v>
      </c>
    </row>
    <row r="507" spans="2:30" ht="18" customHeight="1">
      <c r="B507" s="183"/>
      <c r="C507" s="184"/>
      <c r="D507" s="184"/>
      <c r="E507" s="184"/>
      <c r="F507" s="184"/>
      <c r="G507" s="184"/>
      <c r="H507" s="184"/>
      <c r="I507" s="184"/>
      <c r="X507" s="170" t="s">
        <v>1060</v>
      </c>
      <c r="Y507" s="441" t="s">
        <v>848</v>
      </c>
      <c r="Z507" s="108">
        <f>AA507-15</f>
        <v>-5</v>
      </c>
      <c r="AA507" s="150">
        <v>10</v>
      </c>
      <c r="AB507" s="150"/>
      <c r="AC507" s="150"/>
      <c r="AD507" s="108">
        <f t="shared" si="83"/>
        <v>1</v>
      </c>
    </row>
    <row r="508" spans="2:30" ht="18" customHeight="1">
      <c r="B508" s="183"/>
      <c r="C508" s="184"/>
      <c r="D508" s="184"/>
      <c r="E508" s="184"/>
      <c r="F508" s="184"/>
      <c r="G508" s="184"/>
      <c r="H508" s="184"/>
      <c r="I508" s="184"/>
      <c r="X508" s="170" t="s">
        <v>1180</v>
      </c>
      <c r="Y508" s="441" t="s">
        <v>796</v>
      </c>
      <c r="Z508" s="108">
        <f>AA508-15</f>
        <v>-15</v>
      </c>
      <c r="AA508" s="150"/>
      <c r="AB508" s="150"/>
      <c r="AC508" s="150"/>
      <c r="AD508" s="108">
        <f t="shared" si="83"/>
        <v>1</v>
      </c>
    </row>
    <row r="509" spans="2:30" ht="18" customHeight="1">
      <c r="B509" s="183"/>
      <c r="C509" s="184"/>
      <c r="D509" s="184"/>
      <c r="E509" s="184"/>
      <c r="F509" s="184"/>
      <c r="G509" s="184"/>
      <c r="H509" s="184"/>
      <c r="I509" s="184"/>
      <c r="X509" s="170" t="s">
        <v>1181</v>
      </c>
      <c r="Y509" s="188" t="s">
        <v>556</v>
      </c>
      <c r="Z509" s="150"/>
      <c r="AA509" s="150"/>
      <c r="AB509" s="150"/>
      <c r="AC509" s="150"/>
      <c r="AD509" s="108">
        <f t="shared" si="83"/>
        <v>1</v>
      </c>
    </row>
    <row r="510" spans="2:30" ht="18" customHeight="1">
      <c r="B510" s="183"/>
      <c r="C510" s="184"/>
      <c r="D510" s="184"/>
      <c r="E510" s="184"/>
      <c r="F510" s="184"/>
      <c r="G510" s="184"/>
      <c r="H510" s="184"/>
      <c r="I510" s="184"/>
      <c r="X510" s="170" t="s">
        <v>1094</v>
      </c>
      <c r="Y510" s="441" t="s">
        <v>520</v>
      </c>
      <c r="Z510" s="108">
        <f>AA510-15</f>
        <v>-5</v>
      </c>
      <c r="AA510" s="150">
        <v>10</v>
      </c>
      <c r="AB510" s="150"/>
      <c r="AC510" s="150"/>
      <c r="AD510" s="108">
        <f t="shared" si="83"/>
        <v>1</v>
      </c>
    </row>
    <row r="511" spans="2:30" ht="18" customHeight="1">
      <c r="B511" s="183"/>
      <c r="C511" s="184"/>
      <c r="D511" s="184"/>
      <c r="E511" s="184"/>
      <c r="F511" s="184"/>
      <c r="G511" s="184"/>
      <c r="H511" s="184"/>
      <c r="I511" s="184"/>
      <c r="X511" s="170" t="s">
        <v>1182</v>
      </c>
      <c r="Y511" s="441" t="s">
        <v>311</v>
      </c>
      <c r="Z511" s="108">
        <f>AA511-15</f>
        <v>-15</v>
      </c>
      <c r="AA511" s="150"/>
      <c r="AB511" s="150"/>
      <c r="AC511" s="150"/>
      <c r="AD511" s="108">
        <f t="shared" si="83"/>
        <v>1</v>
      </c>
    </row>
    <row r="512" spans="2:30" ht="18" customHeight="1">
      <c r="B512" s="183"/>
      <c r="C512" s="184"/>
      <c r="D512" s="184"/>
      <c r="E512" s="184"/>
      <c r="F512" s="184"/>
      <c r="G512" s="184"/>
      <c r="H512" s="184"/>
      <c r="I512" s="184"/>
      <c r="X512" s="170" t="s">
        <v>1183</v>
      </c>
      <c r="Y512" s="441" t="s">
        <v>1184</v>
      </c>
      <c r="Z512" s="108">
        <f>AA512-15</f>
        <v>-15</v>
      </c>
      <c r="AA512" s="150"/>
      <c r="AB512" s="150"/>
      <c r="AC512" s="150"/>
      <c r="AD512" s="108">
        <f t="shared" si="83"/>
        <v>1</v>
      </c>
    </row>
    <row r="513" spans="2:30" ht="18" customHeight="1">
      <c r="B513" s="183"/>
      <c r="C513" s="184"/>
      <c r="D513" s="184"/>
      <c r="E513" s="184"/>
      <c r="F513" s="184"/>
      <c r="G513" s="184"/>
      <c r="H513" s="184"/>
      <c r="I513" s="184"/>
      <c r="X513" s="170" t="s">
        <v>1185</v>
      </c>
      <c r="Y513" s="188" t="s">
        <v>480</v>
      </c>
      <c r="Z513" s="150">
        <v>-15</v>
      </c>
      <c r="AA513" s="150"/>
      <c r="AB513" s="150"/>
      <c r="AC513" s="150"/>
      <c r="AD513" s="108">
        <f t="shared" si="83"/>
        <v>1</v>
      </c>
    </row>
    <row r="514" spans="2:30" ht="18" customHeight="1">
      <c r="B514" s="183"/>
      <c r="C514" s="184"/>
      <c r="D514" s="184"/>
      <c r="E514" s="184"/>
      <c r="F514" s="184"/>
      <c r="G514" s="184"/>
      <c r="H514" s="184"/>
      <c r="I514" s="184"/>
      <c r="X514" s="193" t="s">
        <v>1051</v>
      </c>
      <c r="Y514" s="445" t="s">
        <v>222</v>
      </c>
      <c r="Z514" s="108">
        <v>12</v>
      </c>
      <c r="AA514" s="150">
        <v>7</v>
      </c>
      <c r="AB514" s="150" t="s">
        <v>1186</v>
      </c>
      <c r="AC514" s="194" t="s">
        <v>1187</v>
      </c>
      <c r="AD514" s="108">
        <f t="shared" si="83"/>
        <v>1</v>
      </c>
    </row>
    <row r="515" spans="2:30" ht="18" customHeight="1">
      <c r="B515" s="183"/>
      <c r="C515" s="184"/>
      <c r="D515" s="184"/>
      <c r="E515" s="184"/>
      <c r="F515" s="184"/>
      <c r="G515" s="184"/>
      <c r="H515" s="184"/>
      <c r="I515" s="184"/>
      <c r="X515" s="170" t="s">
        <v>1062</v>
      </c>
      <c r="Y515" s="441" t="s">
        <v>522</v>
      </c>
      <c r="Z515" s="108">
        <f>AA515-30</f>
        <v>-15</v>
      </c>
      <c r="AA515" s="150">
        <v>15</v>
      </c>
      <c r="AB515" s="150" t="s">
        <v>1188</v>
      </c>
      <c r="AC515" s="150"/>
      <c r="AD515" s="108">
        <f t="shared" si="83"/>
        <v>1</v>
      </c>
    </row>
    <row r="516" spans="2:30" ht="18" customHeight="1">
      <c r="B516" s="183"/>
      <c r="C516" s="184"/>
      <c r="D516" s="184"/>
      <c r="E516" s="184"/>
      <c r="F516" s="184"/>
      <c r="G516" s="184"/>
      <c r="H516" s="184"/>
      <c r="I516" s="184"/>
      <c r="X516" s="170" t="s">
        <v>1061</v>
      </c>
      <c r="Y516" s="441" t="s">
        <v>223</v>
      </c>
      <c r="Z516" s="108">
        <f>AA516-31</f>
        <v>-1</v>
      </c>
      <c r="AA516" s="150">
        <v>30</v>
      </c>
      <c r="AB516" s="150"/>
      <c r="AC516" s="150"/>
      <c r="AD516" s="108">
        <f t="shared" si="83"/>
        <v>1</v>
      </c>
    </row>
    <row r="517" spans="2:30" ht="18" customHeight="1">
      <c r="B517" s="183"/>
      <c r="C517" s="184"/>
      <c r="D517" s="184"/>
      <c r="E517" s="184"/>
      <c r="F517" s="184"/>
      <c r="G517" s="184"/>
      <c r="H517" s="184"/>
      <c r="I517" s="184"/>
      <c r="X517" s="170" t="s">
        <v>1189</v>
      </c>
      <c r="Y517" s="441" t="s">
        <v>660</v>
      </c>
      <c r="Z517" s="150">
        <v>-60</v>
      </c>
      <c r="AA517" s="150" t="s">
        <v>1114</v>
      </c>
      <c r="AB517" s="150"/>
      <c r="AC517" s="150"/>
      <c r="AD517" s="108">
        <f t="shared" si="83"/>
        <v>1</v>
      </c>
    </row>
    <row r="518" spans="2:30" ht="18" customHeight="1">
      <c r="B518" s="183"/>
      <c r="C518" s="184"/>
      <c r="D518" s="184"/>
      <c r="E518" s="184"/>
      <c r="F518" s="184"/>
      <c r="G518" s="184"/>
      <c r="H518" s="184"/>
      <c r="I518" s="184"/>
      <c r="X518" s="170" t="s">
        <v>1190</v>
      </c>
      <c r="Y518" s="441" t="s">
        <v>220</v>
      </c>
      <c r="Z518" s="108">
        <f>AA518-36</f>
        <v>-6</v>
      </c>
      <c r="AA518" s="150">
        <v>30</v>
      </c>
      <c r="AB518" s="150"/>
      <c r="AC518" s="150"/>
      <c r="AD518" s="108">
        <f t="shared" si="83"/>
        <v>1</v>
      </c>
    </row>
    <row r="519" spans="2:30" ht="18" customHeight="1">
      <c r="B519" s="183"/>
      <c r="C519" s="184"/>
      <c r="D519" s="184"/>
      <c r="E519" s="184"/>
      <c r="F519" s="184"/>
      <c r="G519" s="184"/>
      <c r="H519" s="184"/>
      <c r="I519" s="184"/>
      <c r="X519" s="170" t="s">
        <v>1191</v>
      </c>
      <c r="Y519" s="441" t="s">
        <v>165</v>
      </c>
      <c r="Z519" s="150">
        <v>-30</v>
      </c>
      <c r="AA519" s="150" t="s">
        <v>1114</v>
      </c>
      <c r="AB519" s="150"/>
      <c r="AC519" s="150"/>
      <c r="AD519" s="108">
        <f t="shared" si="83"/>
        <v>1</v>
      </c>
    </row>
    <row r="520" spans="2:30" ht="18" customHeight="1">
      <c r="B520" s="183"/>
      <c r="C520" s="184"/>
      <c r="D520" s="184"/>
      <c r="E520" s="184"/>
      <c r="F520" s="184"/>
      <c r="G520" s="184"/>
      <c r="H520" s="184"/>
      <c r="I520" s="184"/>
      <c r="X520" s="170" t="s">
        <v>1058</v>
      </c>
      <c r="Y520" s="441" t="s">
        <v>212</v>
      </c>
      <c r="Z520" s="108">
        <f>AA520-15</f>
        <v>0</v>
      </c>
      <c r="AA520" s="150">
        <v>15</v>
      </c>
      <c r="AB520" s="150" t="s">
        <v>1144</v>
      </c>
      <c r="AC520" s="150"/>
      <c r="AD520" s="108">
        <f t="shared" si="83"/>
        <v>1</v>
      </c>
    </row>
    <row r="521" spans="2:30" ht="18" customHeight="1">
      <c r="B521" s="183"/>
      <c r="C521" s="184"/>
      <c r="D521" s="184"/>
      <c r="E521" s="184"/>
      <c r="F521" s="184"/>
      <c r="G521" s="184"/>
      <c r="H521" s="184"/>
      <c r="I521" s="184"/>
      <c r="X521" s="170" t="s">
        <v>1192</v>
      </c>
      <c r="Y521" s="441" t="s">
        <v>418</v>
      </c>
      <c r="Z521" s="108">
        <f>AA521-15</f>
        <v>-8</v>
      </c>
      <c r="AA521" s="150">
        <v>7</v>
      </c>
      <c r="AB521" s="150"/>
      <c r="AC521" s="150"/>
      <c r="AD521" s="108">
        <f t="shared" si="83"/>
        <v>1</v>
      </c>
    </row>
    <row r="522" spans="2:30" ht="18" customHeight="1">
      <c r="B522" s="183"/>
      <c r="C522" s="184"/>
      <c r="D522" s="184"/>
      <c r="E522" s="184"/>
      <c r="F522" s="184"/>
      <c r="G522" s="184"/>
      <c r="H522" s="184"/>
      <c r="I522" s="184"/>
      <c r="X522" s="170" t="s">
        <v>1193</v>
      </c>
      <c r="Y522" s="441" t="s">
        <v>550</v>
      </c>
      <c r="Z522" s="108">
        <f>AA522-15</f>
        <v>-15</v>
      </c>
      <c r="AA522" s="150"/>
      <c r="AB522" s="150"/>
      <c r="AC522" s="150"/>
      <c r="AD522" s="108">
        <f t="shared" si="83"/>
        <v>1</v>
      </c>
    </row>
    <row r="523" spans="2:30" ht="18" customHeight="1">
      <c r="B523" s="183"/>
      <c r="C523" s="184"/>
      <c r="D523" s="184"/>
      <c r="E523" s="184"/>
      <c r="F523" s="184"/>
      <c r="G523" s="184"/>
      <c r="H523" s="184"/>
      <c r="I523" s="184"/>
      <c r="X523" s="170" t="s">
        <v>1063</v>
      </c>
      <c r="Y523" s="441" t="s">
        <v>526</v>
      </c>
      <c r="Z523" s="108">
        <f>AA523-28</f>
        <v>2</v>
      </c>
      <c r="AA523" s="150">
        <v>30</v>
      </c>
      <c r="AB523" s="150" t="s">
        <v>1138</v>
      </c>
      <c r="AC523" s="150"/>
      <c r="AD523" s="108">
        <f t="shared" si="83"/>
        <v>1</v>
      </c>
    </row>
    <row r="524" spans="2:30" ht="18" customHeight="1">
      <c r="B524" s="183"/>
      <c r="C524" s="184"/>
      <c r="D524" s="184"/>
      <c r="E524" s="184"/>
      <c r="F524" s="184"/>
      <c r="G524" s="184"/>
      <c r="H524" s="184"/>
      <c r="I524" s="184"/>
      <c r="X524" s="170" t="s">
        <v>1817</v>
      </c>
      <c r="Y524" s="441" t="s">
        <v>335</v>
      </c>
      <c r="Z524" s="108">
        <f t="shared" ref="Z524:Z531" si="84">AA524-15</f>
        <v>-15</v>
      </c>
      <c r="AA524" s="150"/>
      <c r="AB524" s="150"/>
      <c r="AC524" s="150"/>
      <c r="AD524" s="108">
        <f t="shared" si="83"/>
        <v>1</v>
      </c>
    </row>
    <row r="525" spans="2:30" ht="18" customHeight="1">
      <c r="B525" s="183"/>
      <c r="C525" s="184"/>
      <c r="D525" s="184"/>
      <c r="E525" s="184"/>
      <c r="F525" s="184"/>
      <c r="G525" s="184"/>
      <c r="H525" s="184"/>
      <c r="I525" s="184"/>
      <c r="X525" s="170" t="s">
        <v>1194</v>
      </c>
      <c r="Y525" s="441" t="s">
        <v>1195</v>
      </c>
      <c r="Z525" s="108">
        <f t="shared" si="84"/>
        <v>0</v>
      </c>
      <c r="AA525" s="150">
        <v>15</v>
      </c>
      <c r="AB525" s="150"/>
      <c r="AC525" s="150"/>
      <c r="AD525" s="108">
        <f t="shared" si="83"/>
        <v>1</v>
      </c>
    </row>
    <row r="526" spans="2:30" ht="18" customHeight="1">
      <c r="B526" s="183"/>
      <c r="C526" s="184"/>
      <c r="D526" s="184"/>
      <c r="E526" s="184"/>
      <c r="F526" s="184"/>
      <c r="G526" s="184"/>
      <c r="H526" s="184"/>
      <c r="I526" s="184"/>
      <c r="X526" s="170" t="s">
        <v>1196</v>
      </c>
      <c r="Y526" s="441" t="s">
        <v>282</v>
      </c>
      <c r="Z526" s="108">
        <f t="shared" si="84"/>
        <v>-15</v>
      </c>
      <c r="AA526" s="150"/>
      <c r="AB526" s="150"/>
      <c r="AC526" s="150"/>
      <c r="AD526" s="108">
        <f t="shared" si="83"/>
        <v>1</v>
      </c>
    </row>
    <row r="527" spans="2:30" ht="18" customHeight="1">
      <c r="B527" s="183"/>
      <c r="C527" s="184"/>
      <c r="D527" s="184"/>
      <c r="E527" s="184"/>
      <c r="F527" s="184"/>
      <c r="G527" s="184"/>
      <c r="H527" s="184"/>
      <c r="I527" s="184"/>
      <c r="X527" s="170" t="s">
        <v>1039</v>
      </c>
      <c r="Y527" s="441" t="s">
        <v>191</v>
      </c>
      <c r="Z527" s="108">
        <f t="shared" si="84"/>
        <v>0</v>
      </c>
      <c r="AA527" s="150">
        <v>15</v>
      </c>
      <c r="AB527" s="150"/>
      <c r="AC527" s="150"/>
      <c r="AD527" s="108">
        <f t="shared" si="83"/>
        <v>1</v>
      </c>
    </row>
    <row r="528" spans="2:30" ht="18" customHeight="1">
      <c r="B528" s="183"/>
      <c r="C528" s="184"/>
      <c r="D528" s="184"/>
      <c r="E528" s="184"/>
      <c r="F528" s="184"/>
      <c r="G528" s="184"/>
      <c r="H528" s="184"/>
      <c r="I528" s="184"/>
      <c r="X528" s="170" t="s">
        <v>1093</v>
      </c>
      <c r="Y528" s="441" t="s">
        <v>1197</v>
      </c>
      <c r="Z528" s="108">
        <f t="shared" si="84"/>
        <v>-15</v>
      </c>
      <c r="AA528" s="150"/>
      <c r="AB528" s="150"/>
      <c r="AC528" s="150"/>
      <c r="AD528" s="108">
        <f t="shared" si="83"/>
        <v>1</v>
      </c>
    </row>
    <row r="529" spans="2:30" ht="18" customHeight="1">
      <c r="B529" s="183"/>
      <c r="C529" s="184"/>
      <c r="D529" s="184"/>
      <c r="E529" s="184"/>
      <c r="F529" s="184"/>
      <c r="G529" s="184"/>
      <c r="H529" s="184"/>
      <c r="I529" s="184"/>
      <c r="X529" s="170" t="s">
        <v>1078</v>
      </c>
      <c r="Y529" s="441" t="s">
        <v>406</v>
      </c>
      <c r="Z529" s="108">
        <f t="shared" si="84"/>
        <v>-5</v>
      </c>
      <c r="AA529" s="150">
        <v>10</v>
      </c>
      <c r="AB529" s="150"/>
      <c r="AC529" s="150"/>
      <c r="AD529" s="108">
        <f t="shared" si="83"/>
        <v>1</v>
      </c>
    </row>
    <row r="530" spans="2:30" ht="18" customHeight="1">
      <c r="B530" s="183"/>
      <c r="C530" s="184"/>
      <c r="D530" s="184"/>
      <c r="E530" s="184"/>
      <c r="F530" s="184"/>
      <c r="G530" s="184"/>
      <c r="H530" s="184"/>
      <c r="I530" s="184"/>
      <c r="X530" s="170" t="s">
        <v>1198</v>
      </c>
      <c r="Y530" s="441" t="s">
        <v>377</v>
      </c>
      <c r="Z530" s="108">
        <f t="shared" si="84"/>
        <v>-15</v>
      </c>
      <c r="AA530" s="150"/>
      <c r="AB530" s="150"/>
      <c r="AC530" s="150"/>
      <c r="AD530" s="108">
        <f t="shared" si="83"/>
        <v>1</v>
      </c>
    </row>
    <row r="531" spans="2:30" ht="18" customHeight="1">
      <c r="B531" s="183"/>
      <c r="C531" s="184"/>
      <c r="D531" s="184"/>
      <c r="E531" s="184"/>
      <c r="F531" s="184"/>
      <c r="G531" s="184"/>
      <c r="H531" s="184"/>
      <c r="I531" s="184"/>
      <c r="X531" s="170" t="s">
        <v>1199</v>
      </c>
      <c r="Y531" s="441" t="s">
        <v>412</v>
      </c>
      <c r="Z531" s="108">
        <f t="shared" si="84"/>
        <v>-15</v>
      </c>
      <c r="AA531" s="150"/>
      <c r="AB531" s="150"/>
      <c r="AC531" s="150"/>
      <c r="AD531" s="108">
        <f t="shared" si="83"/>
        <v>1</v>
      </c>
    </row>
    <row r="532" spans="2:30" ht="18" customHeight="1">
      <c r="B532" s="183"/>
      <c r="C532" s="184"/>
      <c r="D532" s="184"/>
      <c r="E532" s="184"/>
      <c r="F532" s="184"/>
      <c r="G532" s="184"/>
      <c r="H532" s="184"/>
      <c r="I532" s="184"/>
      <c r="X532" s="170" t="s">
        <v>1064</v>
      </c>
      <c r="Y532" s="441" t="s">
        <v>587</v>
      </c>
      <c r="Z532" s="108">
        <f>AA532-14</f>
        <v>1</v>
      </c>
      <c r="AA532" s="150">
        <v>15</v>
      </c>
      <c r="AB532" s="150"/>
      <c r="AC532" s="150"/>
      <c r="AD532" s="108">
        <f t="shared" si="83"/>
        <v>1</v>
      </c>
    </row>
    <row r="533" spans="2:30" ht="18" customHeight="1">
      <c r="B533" s="183"/>
      <c r="C533" s="184"/>
      <c r="D533" s="184"/>
      <c r="E533" s="184"/>
      <c r="F533" s="184"/>
      <c r="G533" s="184"/>
      <c r="H533" s="184"/>
      <c r="I533" s="184"/>
      <c r="X533" s="170" t="s">
        <v>1200</v>
      </c>
      <c r="Y533" s="175" t="s">
        <v>187</v>
      </c>
      <c r="Z533" s="108">
        <f>AA533-15</f>
        <v>15</v>
      </c>
      <c r="AA533" s="150">
        <v>30</v>
      </c>
      <c r="AB533" s="150"/>
      <c r="AC533" s="150"/>
      <c r="AD533" s="108">
        <f t="shared" si="83"/>
        <v>1</v>
      </c>
    </row>
    <row r="534" spans="2:30" ht="18" customHeight="1">
      <c r="B534" s="183"/>
      <c r="C534" s="184"/>
      <c r="D534" s="184"/>
      <c r="E534" s="184"/>
      <c r="F534" s="184"/>
      <c r="G534" s="184"/>
      <c r="H534" s="184"/>
      <c r="I534" s="184"/>
      <c r="X534" s="170" t="s">
        <v>1201</v>
      </c>
      <c r="Y534" s="441" t="s">
        <v>1202</v>
      </c>
      <c r="Z534" s="108">
        <f>AA534-15</f>
        <v>-15</v>
      </c>
      <c r="AA534" s="150"/>
      <c r="AB534" s="150"/>
      <c r="AC534" s="150"/>
      <c r="AD534" s="108">
        <f t="shared" si="83"/>
        <v>1</v>
      </c>
    </row>
    <row r="535" spans="2:30" ht="18" customHeight="1">
      <c r="B535" s="183"/>
      <c r="C535" s="184"/>
      <c r="D535" s="184"/>
      <c r="E535" s="184"/>
      <c r="F535" s="184"/>
      <c r="G535" s="184"/>
      <c r="H535" s="184"/>
      <c r="I535" s="184"/>
      <c r="X535" s="170" t="s">
        <v>1203</v>
      </c>
      <c r="Y535" s="441" t="s">
        <v>1204</v>
      </c>
      <c r="Z535" s="108">
        <f>AA535-15</f>
        <v>-15</v>
      </c>
      <c r="AA535" s="150"/>
      <c r="AB535" s="150"/>
      <c r="AC535" s="150"/>
      <c r="AD535" s="108">
        <f t="shared" si="83"/>
        <v>1</v>
      </c>
    </row>
    <row r="536" spans="2:30" ht="18" customHeight="1">
      <c r="B536" s="183"/>
      <c r="C536" s="184"/>
      <c r="D536" s="184"/>
      <c r="E536" s="184"/>
      <c r="F536" s="184"/>
      <c r="G536" s="184"/>
      <c r="H536" s="184"/>
      <c r="I536" s="184"/>
      <c r="X536" s="170" t="s">
        <v>1096</v>
      </c>
      <c r="Y536" s="441" t="s">
        <v>539</v>
      </c>
      <c r="Z536" s="108">
        <f>AA536</f>
        <v>30</v>
      </c>
      <c r="AA536" s="150">
        <v>30</v>
      </c>
      <c r="AB536" s="150" t="s">
        <v>1105</v>
      </c>
      <c r="AC536" s="150"/>
      <c r="AD536" s="108">
        <f t="shared" si="83"/>
        <v>1</v>
      </c>
    </row>
    <row r="537" spans="2:30" ht="18" customHeight="1">
      <c r="B537" s="183"/>
      <c r="C537" s="184"/>
      <c r="D537" s="184"/>
      <c r="E537" s="184"/>
      <c r="F537" s="184"/>
      <c r="G537" s="184"/>
      <c r="H537" s="184"/>
      <c r="I537" s="184"/>
      <c r="X537" s="170" t="s">
        <v>1205</v>
      </c>
      <c r="Y537" s="441" t="s">
        <v>356</v>
      </c>
      <c r="Z537" s="108">
        <f>AA537-15</f>
        <v>-15</v>
      </c>
      <c r="AA537" s="150"/>
      <c r="AB537" s="150"/>
      <c r="AC537" s="150"/>
      <c r="AD537" s="108">
        <f t="shared" si="83"/>
        <v>1</v>
      </c>
    </row>
    <row r="538" spans="2:30" ht="18" customHeight="1">
      <c r="B538" s="183"/>
      <c r="C538" s="184"/>
      <c r="D538" s="184"/>
      <c r="E538" s="184"/>
      <c r="F538" s="184"/>
      <c r="G538" s="184"/>
      <c r="H538" s="184"/>
      <c r="I538" s="184"/>
      <c r="X538" s="170" t="s">
        <v>1206</v>
      </c>
      <c r="Y538" s="441" t="s">
        <v>960</v>
      </c>
      <c r="Z538" s="108">
        <f>AA538-15</f>
        <v>15</v>
      </c>
      <c r="AA538" s="150">
        <v>30</v>
      </c>
      <c r="AB538" s="150"/>
      <c r="AC538" s="150"/>
      <c r="AD538" s="108">
        <f t="shared" si="83"/>
        <v>1</v>
      </c>
    </row>
    <row r="539" spans="2:30" ht="18" customHeight="1">
      <c r="B539" s="183"/>
      <c r="C539" s="184"/>
      <c r="D539" s="184"/>
      <c r="E539" s="184"/>
      <c r="F539" s="184"/>
      <c r="G539" s="184"/>
      <c r="H539" s="184"/>
      <c r="I539" s="184"/>
      <c r="X539" s="170" t="s">
        <v>1207</v>
      </c>
      <c r="Y539" s="441" t="s">
        <v>1208</v>
      </c>
      <c r="Z539" s="150">
        <v>-60</v>
      </c>
      <c r="AA539" s="150" t="s">
        <v>1114</v>
      </c>
      <c r="AB539" s="150"/>
      <c r="AC539" s="150"/>
      <c r="AD539" s="108">
        <f t="shared" si="83"/>
        <v>1</v>
      </c>
    </row>
    <row r="540" spans="2:30" ht="18" customHeight="1">
      <c r="B540" s="183"/>
      <c r="C540" s="184"/>
      <c r="D540" s="184"/>
      <c r="E540" s="184"/>
      <c r="F540" s="184"/>
      <c r="G540" s="184"/>
      <c r="H540" s="184"/>
      <c r="I540" s="184"/>
      <c r="X540" s="170" t="s">
        <v>1056</v>
      </c>
      <c r="Y540" s="441" t="s">
        <v>370</v>
      </c>
      <c r="Z540" s="108">
        <f>AA540-15</f>
        <v>-5</v>
      </c>
      <c r="AA540" s="150">
        <v>10</v>
      </c>
      <c r="AB540" s="150" t="s">
        <v>1108</v>
      </c>
      <c r="AC540" s="150"/>
      <c r="AD540" s="108">
        <f t="shared" si="83"/>
        <v>2</v>
      </c>
    </row>
    <row r="541" spans="2:30" ht="18" customHeight="1">
      <c r="B541" s="183"/>
      <c r="C541" s="184"/>
      <c r="D541" s="184"/>
      <c r="E541" s="184"/>
      <c r="F541" s="184"/>
      <c r="G541" s="184"/>
      <c r="H541" s="184"/>
      <c r="I541" s="184"/>
      <c r="X541" s="172" t="s">
        <v>1056</v>
      </c>
      <c r="Y541" s="179" t="s">
        <v>370</v>
      </c>
      <c r="Z541" s="172">
        <v>-15</v>
      </c>
      <c r="AA541" s="172" t="s">
        <v>1114</v>
      </c>
      <c r="AB541" s="180"/>
      <c r="AC541" s="150"/>
      <c r="AD541" s="108">
        <f t="shared" si="83"/>
        <v>2</v>
      </c>
    </row>
    <row r="542" spans="2:30" ht="18" customHeight="1">
      <c r="B542" s="183"/>
      <c r="C542" s="184"/>
      <c r="D542" s="184"/>
      <c r="E542" s="184"/>
      <c r="F542" s="184"/>
      <c r="G542" s="184"/>
      <c r="H542" s="184"/>
      <c r="I542" s="184"/>
      <c r="X542" s="170" t="s">
        <v>1209</v>
      </c>
      <c r="Y542" s="188" t="s">
        <v>505</v>
      </c>
      <c r="Z542" s="150">
        <v>-31</v>
      </c>
      <c r="AA542" s="150" t="s">
        <v>1114</v>
      </c>
      <c r="AB542" s="150"/>
      <c r="AC542" s="150"/>
      <c r="AD542" s="108">
        <f t="shared" si="83"/>
        <v>1</v>
      </c>
    </row>
    <row r="543" spans="2:30" ht="18" customHeight="1">
      <c r="B543" s="183"/>
      <c r="C543" s="184"/>
      <c r="D543" s="184"/>
      <c r="E543" s="184"/>
      <c r="F543" s="184"/>
      <c r="G543" s="184"/>
      <c r="H543" s="184"/>
      <c r="I543" s="184"/>
      <c r="X543" s="170" t="s">
        <v>1054</v>
      </c>
      <c r="Y543" s="441" t="s">
        <v>276</v>
      </c>
      <c r="Z543" s="150">
        <v>-6</v>
      </c>
      <c r="AA543" s="150" t="s">
        <v>1114</v>
      </c>
      <c r="AB543" s="150" t="s">
        <v>1210</v>
      </c>
      <c r="AC543" s="150"/>
      <c r="AD543" s="108">
        <f t="shared" si="83"/>
        <v>1</v>
      </c>
    </row>
    <row r="544" spans="2:30" ht="18" customHeight="1">
      <c r="B544" s="183"/>
      <c r="C544" s="184"/>
      <c r="D544" s="184"/>
      <c r="E544" s="184"/>
      <c r="F544" s="184"/>
      <c r="G544" s="184"/>
      <c r="H544" s="184"/>
      <c r="I544" s="184"/>
      <c r="X544" s="170" t="s">
        <v>1211</v>
      </c>
      <c r="Y544" s="441" t="s">
        <v>1212</v>
      </c>
      <c r="Z544" s="150">
        <v>-60</v>
      </c>
      <c r="AA544" s="150" t="s">
        <v>1114</v>
      </c>
      <c r="AB544" s="150"/>
      <c r="AC544" s="150"/>
      <c r="AD544" s="108">
        <f t="shared" si="83"/>
        <v>1</v>
      </c>
    </row>
    <row r="545" spans="2:30" ht="18" customHeight="1">
      <c r="B545" s="183"/>
      <c r="C545" s="184"/>
      <c r="D545" s="184"/>
      <c r="E545" s="184"/>
      <c r="F545" s="184"/>
      <c r="G545" s="184"/>
      <c r="H545" s="184"/>
      <c r="I545" s="184"/>
      <c r="X545" s="170" t="s">
        <v>1213</v>
      </c>
      <c r="Y545" s="441" t="s">
        <v>204</v>
      </c>
      <c r="Z545" s="108">
        <f>AA545-31</f>
        <v>-1</v>
      </c>
      <c r="AA545" s="150">
        <v>30</v>
      </c>
      <c r="AB545" s="150" t="s">
        <v>1105</v>
      </c>
      <c r="AC545" s="150"/>
      <c r="AD545" s="108">
        <f t="shared" si="83"/>
        <v>1</v>
      </c>
    </row>
    <row r="546" spans="2:30" ht="18" customHeight="1">
      <c r="B546" s="183"/>
      <c r="C546" s="184"/>
      <c r="D546" s="184"/>
      <c r="E546" s="184"/>
      <c r="F546" s="184"/>
      <c r="G546" s="184"/>
      <c r="H546" s="184"/>
      <c r="I546" s="184"/>
      <c r="X546" s="170" t="s">
        <v>1068</v>
      </c>
      <c r="Y546" s="441" t="s">
        <v>217</v>
      </c>
      <c r="Z546" s="108">
        <f>AA546-30</f>
        <v>0</v>
      </c>
      <c r="AA546" s="195">
        <v>30</v>
      </c>
      <c r="AB546" s="195"/>
      <c r="AC546" s="150" t="s">
        <v>1131</v>
      </c>
      <c r="AD546" s="108">
        <f t="shared" si="83"/>
        <v>1</v>
      </c>
    </row>
    <row r="547" spans="2:30" ht="18" customHeight="1">
      <c r="B547" s="183"/>
      <c r="C547" s="184"/>
      <c r="D547" s="184"/>
      <c r="E547" s="184"/>
      <c r="F547" s="184"/>
      <c r="G547" s="184"/>
      <c r="H547" s="184"/>
      <c r="I547" s="184"/>
      <c r="X547" s="170" t="s">
        <v>1097</v>
      </c>
      <c r="Y547" s="441" t="s">
        <v>214</v>
      </c>
      <c r="Z547" s="108">
        <f>AA547-0</f>
        <v>26</v>
      </c>
      <c r="AA547" s="150">
        <v>26</v>
      </c>
      <c r="AB547" s="150"/>
      <c r="AC547" s="150"/>
      <c r="AD547" s="108">
        <f t="shared" si="83"/>
        <v>1</v>
      </c>
    </row>
    <row r="548" spans="2:30" ht="18" customHeight="1">
      <c r="X548" s="170" t="s">
        <v>1041</v>
      </c>
      <c r="Y548" s="446" t="s">
        <v>304</v>
      </c>
      <c r="Z548" s="150">
        <v>-31</v>
      </c>
      <c r="AA548" s="150" t="s">
        <v>1114</v>
      </c>
      <c r="AB548" s="150"/>
      <c r="AC548" s="150"/>
      <c r="AD548" s="108">
        <f t="shared" si="83"/>
        <v>1</v>
      </c>
    </row>
    <row r="549" spans="2:30" ht="18" customHeight="1">
      <c r="X549" s="170" t="s">
        <v>1214</v>
      </c>
      <c r="Y549" s="441" t="s">
        <v>634</v>
      </c>
      <c r="Z549" s="108">
        <f>AA549-15</f>
        <v>15</v>
      </c>
      <c r="AA549" s="150">
        <v>30</v>
      </c>
      <c r="AB549" s="150"/>
      <c r="AC549" s="150"/>
      <c r="AD549" s="108">
        <f t="shared" si="83"/>
        <v>1</v>
      </c>
    </row>
    <row r="550" spans="2:30" ht="18" customHeight="1">
      <c r="X550" s="170" t="s">
        <v>1079</v>
      </c>
      <c r="Y550" s="188" t="s">
        <v>208</v>
      </c>
      <c r="Z550" s="150">
        <f>AA550-20</f>
        <v>-10</v>
      </c>
      <c r="AA550" s="150">
        <v>10</v>
      </c>
      <c r="AB550" s="150"/>
      <c r="AC550" s="150"/>
      <c r="AD550" s="108">
        <f t="shared" ref="AD550:AD613" si="85">COUNTIFS(X:X,X550)</f>
        <v>1</v>
      </c>
    </row>
    <row r="551" spans="2:30" ht="18" customHeight="1">
      <c r="X551" s="170" t="s">
        <v>1215</v>
      </c>
      <c r="Y551" s="441" t="s">
        <v>295</v>
      </c>
      <c r="Z551" s="108">
        <f>AA551-15</f>
        <v>-15</v>
      </c>
      <c r="AA551" s="150"/>
      <c r="AB551" s="150"/>
      <c r="AC551" s="150"/>
      <c r="AD551" s="108">
        <f t="shared" si="85"/>
        <v>1</v>
      </c>
    </row>
    <row r="552" spans="2:30" ht="18" customHeight="1">
      <c r="X552" s="170" t="s">
        <v>1216</v>
      </c>
      <c r="Y552" s="176" t="s">
        <v>746</v>
      </c>
      <c r="Z552" s="108">
        <f>AA552-15</f>
        <v>-8</v>
      </c>
      <c r="AA552" s="150">
        <v>7</v>
      </c>
      <c r="AB552" s="150"/>
      <c r="AC552" s="150"/>
      <c r="AD552" s="108">
        <f t="shared" si="85"/>
        <v>1</v>
      </c>
    </row>
    <row r="553" spans="2:30" ht="18" customHeight="1">
      <c r="X553" s="170" t="s">
        <v>1217</v>
      </c>
      <c r="Y553" s="441" t="s">
        <v>387</v>
      </c>
      <c r="Z553" s="108">
        <f>AA553-15</f>
        <v>-5</v>
      </c>
      <c r="AA553" s="150">
        <v>10</v>
      </c>
      <c r="AB553" s="150"/>
      <c r="AC553" s="150"/>
      <c r="AD553" s="108">
        <f t="shared" si="85"/>
        <v>1</v>
      </c>
    </row>
    <row r="554" spans="2:30" ht="18" customHeight="1">
      <c r="X554" s="170" t="s">
        <v>1218</v>
      </c>
      <c r="Y554" s="441" t="s">
        <v>670</v>
      </c>
      <c r="Z554" s="108">
        <f>AA554-15</f>
        <v>-15</v>
      </c>
      <c r="AA554" s="150"/>
      <c r="AB554" s="150"/>
      <c r="AC554" s="150"/>
      <c r="AD554" s="108">
        <f t="shared" si="85"/>
        <v>1</v>
      </c>
    </row>
    <row r="555" spans="2:30" ht="18" customHeight="1">
      <c r="X555" s="170" t="s">
        <v>1049</v>
      </c>
      <c r="Y555" s="441" t="s">
        <v>801</v>
      </c>
      <c r="Z555" s="108">
        <f>AA555-10</f>
        <v>20</v>
      </c>
      <c r="AA555" s="150">
        <v>30</v>
      </c>
      <c r="AB555" s="150"/>
      <c r="AC555" s="150"/>
      <c r="AD555" s="108">
        <f t="shared" si="85"/>
        <v>1</v>
      </c>
    </row>
    <row r="556" spans="2:30" ht="18" customHeight="1">
      <c r="X556" s="170" t="s">
        <v>1219</v>
      </c>
      <c r="Y556" s="441" t="s">
        <v>1220</v>
      </c>
      <c r="Z556" s="108">
        <f>AA556-15</f>
        <v>0</v>
      </c>
      <c r="AA556" s="150">
        <v>15</v>
      </c>
      <c r="AB556" s="150"/>
      <c r="AC556" s="150"/>
      <c r="AD556" s="108">
        <f t="shared" si="85"/>
        <v>1</v>
      </c>
    </row>
    <row r="557" spans="2:30" ht="18" customHeight="1">
      <c r="X557" s="170" t="s">
        <v>1221</v>
      </c>
      <c r="Y557" s="441" t="s">
        <v>1222</v>
      </c>
      <c r="Z557" s="108">
        <f>AA557-15</f>
        <v>-15</v>
      </c>
      <c r="AA557" s="150"/>
      <c r="AB557" s="150"/>
      <c r="AC557" s="150"/>
      <c r="AD557" s="108">
        <f t="shared" si="85"/>
        <v>1</v>
      </c>
    </row>
    <row r="558" spans="2:30" ht="18" customHeight="1">
      <c r="X558" s="172" t="s">
        <v>1072</v>
      </c>
      <c r="Y558" s="179" t="s">
        <v>950</v>
      </c>
      <c r="Z558" s="172">
        <v>-15</v>
      </c>
      <c r="AA558" s="172" t="s">
        <v>1114</v>
      </c>
      <c r="AB558" s="172" t="s">
        <v>1223</v>
      </c>
      <c r="AC558" s="150"/>
      <c r="AD558" s="108">
        <f t="shared" si="85"/>
        <v>1</v>
      </c>
    </row>
    <row r="559" spans="2:30" ht="18" customHeight="1">
      <c r="X559" s="170" t="s">
        <v>1224</v>
      </c>
      <c r="Y559" s="446" t="s">
        <v>1225</v>
      </c>
      <c r="Z559" s="150">
        <v>-100</v>
      </c>
      <c r="AA559" s="150"/>
      <c r="AB559" s="150"/>
      <c r="AC559" s="150"/>
      <c r="AD559" s="108">
        <f t="shared" si="85"/>
        <v>1</v>
      </c>
    </row>
    <row r="560" spans="2:30" ht="18" customHeight="1">
      <c r="X560" s="170" t="s">
        <v>1059</v>
      </c>
      <c r="Y560" s="441" t="s">
        <v>163</v>
      </c>
      <c r="Z560" s="150">
        <v>-31</v>
      </c>
      <c r="AA560" s="150" t="s">
        <v>1114</v>
      </c>
      <c r="AB560" s="150"/>
      <c r="AC560" s="150"/>
      <c r="AD560" s="108">
        <f t="shared" si="85"/>
        <v>1</v>
      </c>
    </row>
    <row r="561" spans="24:30" ht="18" customHeight="1">
      <c r="X561" s="170" t="s">
        <v>1053</v>
      </c>
      <c r="Y561" s="441" t="s">
        <v>271</v>
      </c>
      <c r="Z561" s="150">
        <v>-15</v>
      </c>
      <c r="AA561" s="150" t="s">
        <v>1114</v>
      </c>
      <c r="AB561" s="150"/>
      <c r="AC561" s="150"/>
      <c r="AD561" s="108">
        <f t="shared" si="85"/>
        <v>1</v>
      </c>
    </row>
    <row r="562" spans="24:30" ht="18" customHeight="1">
      <c r="X562" s="170" t="s">
        <v>1083</v>
      </c>
      <c r="Y562" s="441" t="s">
        <v>979</v>
      </c>
      <c r="Z562" s="150">
        <v>-15</v>
      </c>
      <c r="AA562" s="150" t="s">
        <v>1130</v>
      </c>
      <c r="AB562" s="150"/>
      <c r="AC562" s="150"/>
      <c r="AD562" s="108">
        <f t="shared" si="85"/>
        <v>1</v>
      </c>
    </row>
    <row r="563" spans="24:30" ht="18" customHeight="1">
      <c r="X563" s="170" t="s">
        <v>1226</v>
      </c>
      <c r="Y563" s="441" t="s">
        <v>1227</v>
      </c>
      <c r="Z563" s="150">
        <v>-60</v>
      </c>
      <c r="AA563" s="150" t="s">
        <v>1109</v>
      </c>
      <c r="AB563" s="150"/>
      <c r="AC563" s="150"/>
      <c r="AD563" s="108">
        <f t="shared" si="85"/>
        <v>1</v>
      </c>
    </row>
    <row r="564" spans="24:30" ht="18" customHeight="1">
      <c r="X564" s="170" t="s">
        <v>1228</v>
      </c>
      <c r="Y564" s="441" t="s">
        <v>548</v>
      </c>
      <c r="Z564" s="150">
        <v>-60</v>
      </c>
      <c r="AA564" s="150" t="s">
        <v>1114</v>
      </c>
      <c r="AB564" s="150"/>
      <c r="AC564" s="150"/>
      <c r="AD564" s="108">
        <f t="shared" si="85"/>
        <v>1</v>
      </c>
    </row>
    <row r="565" spans="24:30" ht="18" customHeight="1">
      <c r="X565" s="170" t="s">
        <v>1055</v>
      </c>
      <c r="Y565" s="175" t="s">
        <v>434</v>
      </c>
      <c r="Z565" s="108">
        <f>AA565-15</f>
        <v>0</v>
      </c>
      <c r="AA565" s="150">
        <v>15</v>
      </c>
      <c r="AB565" s="150"/>
      <c r="AC565" s="150"/>
      <c r="AD565" s="108">
        <f t="shared" si="85"/>
        <v>1</v>
      </c>
    </row>
    <row r="566" spans="24:30" ht="18" customHeight="1">
      <c r="X566" s="170" t="s">
        <v>1229</v>
      </c>
      <c r="Y566" s="188" t="s">
        <v>1230</v>
      </c>
      <c r="Z566" s="150">
        <v>-60</v>
      </c>
      <c r="AA566" s="150" t="s">
        <v>1114</v>
      </c>
      <c r="AB566" s="150"/>
      <c r="AC566" s="150"/>
      <c r="AD566" s="108">
        <f t="shared" si="85"/>
        <v>1</v>
      </c>
    </row>
    <row r="567" spans="24:30" ht="18" customHeight="1">
      <c r="X567" s="170" t="s">
        <v>1231</v>
      </c>
      <c r="Y567" s="181" t="s">
        <v>1788</v>
      </c>
      <c r="Z567" s="150">
        <v>1</v>
      </c>
      <c r="AA567" s="150" t="s">
        <v>1114</v>
      </c>
      <c r="AB567" s="150"/>
      <c r="AC567" s="150"/>
      <c r="AD567" s="108">
        <f t="shared" si="85"/>
        <v>1</v>
      </c>
    </row>
    <row r="568" spans="24:30" ht="18" customHeight="1">
      <c r="X568" s="170" t="s">
        <v>1232</v>
      </c>
      <c r="Y568" s="441" t="s">
        <v>256</v>
      </c>
      <c r="Z568" s="108">
        <f>AA568-15</f>
        <v>-8</v>
      </c>
      <c r="AA568" s="150">
        <v>7</v>
      </c>
      <c r="AB568" s="150" t="s">
        <v>1233</v>
      </c>
      <c r="AC568" s="150"/>
      <c r="AD568" s="108">
        <f t="shared" si="85"/>
        <v>1</v>
      </c>
    </row>
    <row r="569" spans="24:30" ht="18" customHeight="1">
      <c r="X569" s="170" t="s">
        <v>1042</v>
      </c>
      <c r="Y569" s="441" t="s">
        <v>194</v>
      </c>
      <c r="Z569" s="108">
        <f>AA569-15</f>
        <v>-15</v>
      </c>
      <c r="AA569" s="150"/>
      <c r="AB569" s="150"/>
      <c r="AC569" s="150"/>
      <c r="AD569" s="108">
        <f t="shared" si="85"/>
        <v>1</v>
      </c>
    </row>
    <row r="570" spans="24:30" ht="18" customHeight="1">
      <c r="X570" s="170" t="s">
        <v>1234</v>
      </c>
      <c r="Y570" s="441" t="s">
        <v>1235</v>
      </c>
      <c r="Z570" s="108">
        <f>AA570-15</f>
        <v>-15</v>
      </c>
      <c r="AA570" s="150"/>
      <c r="AB570" s="150"/>
      <c r="AC570" s="150"/>
      <c r="AD570" s="108">
        <f t="shared" si="85"/>
        <v>1</v>
      </c>
    </row>
    <row r="571" spans="24:30" ht="18" customHeight="1">
      <c r="X571" s="170" t="s">
        <v>1043</v>
      </c>
      <c r="Y571" s="176" t="s">
        <v>249</v>
      </c>
      <c r="Z571" s="150">
        <v>-31</v>
      </c>
      <c r="AA571" s="150">
        <v>10</v>
      </c>
      <c r="AB571" s="150"/>
      <c r="AC571" s="150"/>
      <c r="AD571" s="108">
        <f t="shared" si="85"/>
        <v>1</v>
      </c>
    </row>
    <row r="572" spans="24:30" ht="18" customHeight="1">
      <c r="X572" s="170" t="s">
        <v>1073</v>
      </c>
      <c r="Y572" s="181" t="s">
        <v>383</v>
      </c>
      <c r="Z572" s="150">
        <v>-31</v>
      </c>
      <c r="AA572" s="150" t="s">
        <v>1114</v>
      </c>
      <c r="AB572" s="150"/>
      <c r="AC572" s="150"/>
      <c r="AD572" s="108">
        <f t="shared" si="85"/>
        <v>1</v>
      </c>
    </row>
    <row r="573" spans="24:30" ht="18" customHeight="1">
      <c r="X573" s="170" t="s">
        <v>1091</v>
      </c>
      <c r="Y573" s="441" t="s">
        <v>483</v>
      </c>
      <c r="Z573" s="108">
        <f>AA573-15</f>
        <v>-5</v>
      </c>
      <c r="AA573" s="150">
        <v>10</v>
      </c>
      <c r="AB573" s="150"/>
      <c r="AC573" s="150"/>
      <c r="AD573" s="108">
        <f t="shared" si="85"/>
        <v>1</v>
      </c>
    </row>
    <row r="574" spans="24:30" ht="18" customHeight="1">
      <c r="X574" s="170" t="s">
        <v>1088</v>
      </c>
      <c r="Y574" s="181" t="s">
        <v>177</v>
      </c>
      <c r="Z574" s="150">
        <v>-20</v>
      </c>
      <c r="AA574" s="150">
        <v>30</v>
      </c>
      <c r="AB574" s="150" t="s">
        <v>1236</v>
      </c>
      <c r="AC574" s="150"/>
      <c r="AD574" s="108">
        <f t="shared" si="85"/>
        <v>1</v>
      </c>
    </row>
    <row r="575" spans="24:30" ht="18" customHeight="1">
      <c r="X575" s="170" t="s">
        <v>1237</v>
      </c>
      <c r="Y575" s="441" t="s">
        <v>1238</v>
      </c>
      <c r="Z575" s="108">
        <f>AA575-15</f>
        <v>-15</v>
      </c>
      <c r="AA575" s="150"/>
      <c r="AB575" s="150"/>
      <c r="AC575" s="150"/>
      <c r="AD575" s="108">
        <f t="shared" si="85"/>
        <v>1</v>
      </c>
    </row>
    <row r="576" spans="24:30" ht="18" customHeight="1">
      <c r="X576" s="170" t="s">
        <v>1050</v>
      </c>
      <c r="Y576" s="441" t="s">
        <v>183</v>
      </c>
      <c r="Z576" s="108">
        <f>AA576</f>
        <v>15</v>
      </c>
      <c r="AA576" s="150">
        <v>15</v>
      </c>
      <c r="AB576" s="150"/>
      <c r="AC576" s="150"/>
      <c r="AD576" s="108">
        <f t="shared" si="85"/>
        <v>1</v>
      </c>
    </row>
    <row r="577" spans="24:30" ht="18" customHeight="1">
      <c r="X577" s="172" t="s">
        <v>1239</v>
      </c>
      <c r="Y577" s="179" t="s">
        <v>876</v>
      </c>
      <c r="Z577" s="172">
        <v>-9</v>
      </c>
      <c r="AA577" s="172" t="s">
        <v>1114</v>
      </c>
      <c r="AB577" s="180"/>
      <c r="AC577" s="150"/>
      <c r="AD577" s="108">
        <f t="shared" si="85"/>
        <v>1</v>
      </c>
    </row>
    <row r="578" spans="24:30" ht="18" customHeight="1">
      <c r="X578" s="170" t="s">
        <v>1240</v>
      </c>
      <c r="Y578" s="442" t="s">
        <v>306</v>
      </c>
      <c r="Z578" s="108">
        <f>AA578-15</f>
        <v>-15</v>
      </c>
      <c r="AA578" s="150"/>
      <c r="AB578" s="150"/>
      <c r="AC578" s="150"/>
      <c r="AD578" s="108">
        <f t="shared" si="85"/>
        <v>1</v>
      </c>
    </row>
    <row r="579" spans="24:30" ht="18" customHeight="1">
      <c r="X579" s="170" t="s">
        <v>1070</v>
      </c>
      <c r="Y579" s="441" t="s">
        <v>666</v>
      </c>
      <c r="Z579" s="108">
        <f>AA579-15</f>
        <v>-15</v>
      </c>
      <c r="AA579" s="150"/>
      <c r="AB579" s="150"/>
      <c r="AC579" s="150"/>
      <c r="AD579" s="108">
        <f t="shared" si="85"/>
        <v>1</v>
      </c>
    </row>
    <row r="580" spans="24:30" ht="18" customHeight="1">
      <c r="X580" s="170" t="s">
        <v>1045</v>
      </c>
      <c r="Y580" s="441" t="s">
        <v>225</v>
      </c>
      <c r="Z580" s="108">
        <f>AA580-0</f>
        <v>45</v>
      </c>
      <c r="AA580" s="150">
        <v>45</v>
      </c>
      <c r="AB580" s="150"/>
      <c r="AC580" s="150" t="s">
        <v>1131</v>
      </c>
      <c r="AD580" s="108">
        <f t="shared" si="85"/>
        <v>1</v>
      </c>
    </row>
    <row r="581" spans="24:30" ht="18" customHeight="1">
      <c r="X581" s="170" t="s">
        <v>1241</v>
      </c>
      <c r="Y581" s="176" t="s">
        <v>375</v>
      </c>
      <c r="Z581" s="108">
        <f>AA581-15</f>
        <v>-15</v>
      </c>
      <c r="AA581" s="150"/>
      <c r="AB581" s="150"/>
      <c r="AC581" s="150"/>
      <c r="AD581" s="108">
        <f t="shared" si="85"/>
        <v>1</v>
      </c>
    </row>
    <row r="582" spans="24:30" ht="18" customHeight="1">
      <c r="X582" s="170" t="s">
        <v>1242</v>
      </c>
      <c r="Y582" s="441" t="s">
        <v>348</v>
      </c>
      <c r="Z582" s="108">
        <f>AA582-15</f>
        <v>-15</v>
      </c>
      <c r="AA582" s="150"/>
      <c r="AB582" s="150"/>
      <c r="AC582" s="150"/>
      <c r="AD582" s="108">
        <f t="shared" si="85"/>
        <v>1</v>
      </c>
    </row>
    <row r="583" spans="24:30" ht="18" customHeight="1">
      <c r="X583" s="170" t="s">
        <v>1243</v>
      </c>
      <c r="Y583" s="176" t="s">
        <v>535</v>
      </c>
      <c r="Z583" s="108">
        <f>AA583-30</f>
        <v>0</v>
      </c>
      <c r="AA583" s="150">
        <v>30</v>
      </c>
      <c r="AB583" s="150"/>
      <c r="AC583" s="150"/>
      <c r="AD583" s="108">
        <f t="shared" si="85"/>
        <v>1</v>
      </c>
    </row>
    <row r="584" spans="24:30" ht="18" customHeight="1">
      <c r="X584" s="170" t="s">
        <v>1244</v>
      </c>
      <c r="Y584" s="441" t="s">
        <v>798</v>
      </c>
      <c r="Z584" s="108">
        <f>AA584-15</f>
        <v>-8</v>
      </c>
      <c r="AA584" s="150">
        <v>7</v>
      </c>
      <c r="AB584" s="150"/>
      <c r="AC584" s="150"/>
      <c r="AD584" s="108">
        <f t="shared" si="85"/>
        <v>1</v>
      </c>
    </row>
    <row r="585" spans="24:30" ht="18" customHeight="1">
      <c r="X585" s="170" t="s">
        <v>1245</v>
      </c>
      <c r="Y585" s="188" t="s">
        <v>253</v>
      </c>
      <c r="Z585" s="108">
        <f>AA585-15</f>
        <v>0</v>
      </c>
      <c r="AA585" s="150">
        <v>15</v>
      </c>
      <c r="AB585" s="150"/>
      <c r="AC585" s="150"/>
      <c r="AD585" s="153">
        <f t="shared" si="85"/>
        <v>1</v>
      </c>
    </row>
    <row r="586" spans="24:30" ht="18" customHeight="1">
      <c r="X586" s="170" t="s">
        <v>1246</v>
      </c>
      <c r="Y586" s="441" t="s">
        <v>360</v>
      </c>
      <c r="Z586" s="108">
        <f>AA586-15</f>
        <v>15</v>
      </c>
      <c r="AA586" s="150">
        <v>30</v>
      </c>
      <c r="AB586" s="150"/>
      <c r="AC586" s="150"/>
      <c r="AD586" s="153">
        <f t="shared" si="85"/>
        <v>1</v>
      </c>
    </row>
    <row r="587" spans="24:30" ht="18" customHeight="1">
      <c r="X587" s="172" t="s">
        <v>1680</v>
      </c>
      <c r="Y587" s="179" t="s">
        <v>446</v>
      </c>
      <c r="Z587" s="180">
        <v>15</v>
      </c>
      <c r="AA587" s="180"/>
      <c r="AB587" s="180"/>
      <c r="AC587" s="150"/>
      <c r="AD587" s="197">
        <f t="shared" si="85"/>
        <v>1</v>
      </c>
    </row>
    <row r="588" spans="24:30" ht="18" customHeight="1">
      <c r="X588" s="172" t="s">
        <v>1681</v>
      </c>
      <c r="Y588" s="179" t="s">
        <v>395</v>
      </c>
      <c r="Z588" s="180">
        <v>15</v>
      </c>
      <c r="AA588" s="180"/>
      <c r="AB588" s="180"/>
      <c r="AC588" s="150"/>
      <c r="AD588" s="197">
        <f t="shared" si="85"/>
        <v>1</v>
      </c>
    </row>
    <row r="589" spans="24:30" ht="18" customHeight="1">
      <c r="X589" s="577" t="s">
        <v>1682</v>
      </c>
      <c r="Y589" s="179" t="s">
        <v>273</v>
      </c>
      <c r="Z589" s="180">
        <v>15</v>
      </c>
      <c r="AA589" s="180"/>
      <c r="AB589" s="180"/>
      <c r="AC589" s="150"/>
      <c r="AD589" s="197">
        <f t="shared" si="85"/>
        <v>1</v>
      </c>
    </row>
    <row r="590" spans="24:30" ht="18" customHeight="1">
      <c r="X590" s="577" t="s">
        <v>1785</v>
      </c>
      <c r="Y590" s="179" t="s">
        <v>800</v>
      </c>
      <c r="Z590" s="180">
        <v>15</v>
      </c>
      <c r="AA590" s="180"/>
      <c r="AB590" s="180"/>
      <c r="AC590" s="150"/>
      <c r="AD590" s="197">
        <f t="shared" si="85"/>
        <v>1</v>
      </c>
    </row>
    <row r="591" spans="24:30" ht="18" customHeight="1">
      <c r="X591" s="577" t="s">
        <v>1786</v>
      </c>
      <c r="Y591" s="179" t="s">
        <v>1787</v>
      </c>
      <c r="Z591" s="180">
        <v>30</v>
      </c>
      <c r="AA591" s="180"/>
      <c r="AB591" s="180"/>
      <c r="AC591" s="150"/>
      <c r="AD591" s="197">
        <f t="shared" si="85"/>
        <v>1</v>
      </c>
    </row>
    <row r="592" spans="24:30" ht="18" customHeight="1">
      <c r="X592" s="577" t="s">
        <v>1789</v>
      </c>
      <c r="Y592" s="580" t="s">
        <v>1790</v>
      </c>
      <c r="Z592" s="577">
        <v>30</v>
      </c>
      <c r="AA592" s="577"/>
      <c r="AB592" s="577"/>
      <c r="AC592" s="581"/>
      <c r="AD592" s="197">
        <f t="shared" si="85"/>
        <v>1</v>
      </c>
    </row>
    <row r="593" spans="24:30" ht="18" customHeight="1">
      <c r="X593" s="172" t="s">
        <v>1793</v>
      </c>
      <c r="Y593" s="179" t="s">
        <v>1794</v>
      </c>
      <c r="Z593" s="180">
        <v>-15</v>
      </c>
      <c r="AA593" s="180"/>
      <c r="AB593" s="180"/>
      <c r="AC593" s="150"/>
      <c r="AD593" s="197">
        <f t="shared" si="85"/>
        <v>1</v>
      </c>
    </row>
    <row r="594" spans="24:30" ht="18" customHeight="1">
      <c r="X594" s="172" t="s">
        <v>1798</v>
      </c>
      <c r="Y594" s="179" t="s">
        <v>1796</v>
      </c>
      <c r="Z594" s="180">
        <v>-15</v>
      </c>
      <c r="AA594" s="180"/>
      <c r="AB594" s="180"/>
      <c r="AC594" s="150"/>
      <c r="AD594" s="197">
        <f t="shared" si="85"/>
        <v>1</v>
      </c>
    </row>
    <row r="595" spans="24:30" ht="18" customHeight="1">
      <c r="X595" s="592" t="s">
        <v>1802</v>
      </c>
      <c r="Y595" s="179" t="s">
        <v>1800</v>
      </c>
      <c r="Z595" s="180">
        <v>15</v>
      </c>
      <c r="AA595" s="180"/>
      <c r="AB595" s="180"/>
      <c r="AC595" s="150"/>
      <c r="AD595" s="197">
        <f t="shared" si="85"/>
        <v>1</v>
      </c>
    </row>
    <row r="596" spans="24:30" ht="18" customHeight="1">
      <c r="X596" s="592" t="s">
        <v>1805</v>
      </c>
      <c r="Y596" s="179" t="s">
        <v>1803</v>
      </c>
      <c r="Z596" s="180">
        <v>-15</v>
      </c>
      <c r="AA596" s="180"/>
      <c r="AB596" s="180"/>
      <c r="AC596" s="150"/>
      <c r="AD596" s="197">
        <f t="shared" si="85"/>
        <v>1</v>
      </c>
    </row>
    <row r="597" spans="24:30" ht="18" customHeight="1">
      <c r="X597" s="592" t="s">
        <v>1807</v>
      </c>
      <c r="Y597" s="179" t="s">
        <v>1806</v>
      </c>
      <c r="Z597" s="180">
        <v>15</v>
      </c>
      <c r="AA597" s="180"/>
      <c r="AB597" s="180"/>
      <c r="AC597" s="150"/>
      <c r="AD597" s="197">
        <f t="shared" si="85"/>
        <v>1</v>
      </c>
    </row>
    <row r="598" spans="24:30" ht="18" customHeight="1">
      <c r="X598" s="172" t="s">
        <v>1830</v>
      </c>
      <c r="Y598" s="179" t="s">
        <v>1828</v>
      </c>
      <c r="Z598" s="180">
        <v>-30</v>
      </c>
      <c r="AA598" s="180"/>
      <c r="AB598" s="180"/>
      <c r="AC598" s="150"/>
      <c r="AD598" s="197">
        <f t="shared" si="85"/>
        <v>1</v>
      </c>
    </row>
    <row r="599" spans="24:30" ht="18" customHeight="1">
      <c r="X599" s="601" t="s">
        <v>1834</v>
      </c>
      <c r="Y599" s="179" t="s">
        <v>1832</v>
      </c>
      <c r="Z599" s="180">
        <v>15</v>
      </c>
      <c r="AA599" s="180"/>
      <c r="AB599" s="180"/>
      <c r="AC599" s="150"/>
      <c r="AD599" s="197">
        <f t="shared" si="85"/>
        <v>1</v>
      </c>
    </row>
    <row r="600" spans="24:30" ht="18" customHeight="1">
      <c r="X600" s="601" t="s">
        <v>1845</v>
      </c>
      <c r="Y600" s="179" t="s">
        <v>1843</v>
      </c>
      <c r="Z600" s="601">
        <v>0</v>
      </c>
      <c r="AA600" s="180"/>
      <c r="AB600" s="180"/>
      <c r="AC600" s="150"/>
      <c r="AD600" s="197">
        <f t="shared" si="85"/>
        <v>1</v>
      </c>
    </row>
    <row r="601" spans="24:30" ht="18" customHeight="1">
      <c r="X601" s="601" t="s">
        <v>1868</v>
      </c>
      <c r="Y601" s="606" t="s">
        <v>1866</v>
      </c>
      <c r="Z601" s="601">
        <v>20</v>
      </c>
      <c r="AA601" s="180"/>
      <c r="AB601" s="180"/>
      <c r="AC601" s="150"/>
      <c r="AD601" s="197">
        <f t="shared" si="85"/>
        <v>1</v>
      </c>
    </row>
    <row r="602" spans="24:30" ht="18" customHeight="1">
      <c r="X602" s="601" t="s">
        <v>1881</v>
      </c>
      <c r="Y602" s="606" t="s">
        <v>1879</v>
      </c>
      <c r="Z602" s="601">
        <v>-20</v>
      </c>
      <c r="AA602" s="180"/>
      <c r="AB602" s="180"/>
      <c r="AC602" s="150"/>
      <c r="AD602" s="197">
        <f t="shared" si="85"/>
        <v>1</v>
      </c>
    </row>
    <row r="603" spans="24:30" ht="18" customHeight="1">
      <c r="X603" s="601" t="s">
        <v>1892</v>
      </c>
      <c r="Y603" s="606" t="s">
        <v>416</v>
      </c>
      <c r="Z603" s="601">
        <v>-20</v>
      </c>
      <c r="AA603" s="180"/>
      <c r="AB603" s="180"/>
      <c r="AC603" s="150"/>
      <c r="AD603" s="197">
        <f t="shared" si="85"/>
        <v>1</v>
      </c>
    </row>
    <row r="604" spans="24:30" ht="18" customHeight="1">
      <c r="X604" s="601" t="s">
        <v>1895</v>
      </c>
      <c r="Y604" s="606" t="s">
        <v>1896</v>
      </c>
      <c r="Z604" s="601">
        <v>-15</v>
      </c>
      <c r="AA604" s="180"/>
      <c r="AB604" s="180"/>
      <c r="AC604" s="150"/>
      <c r="AD604" s="197">
        <f t="shared" si="85"/>
        <v>1</v>
      </c>
    </row>
    <row r="605" spans="24:30" ht="18" customHeight="1">
      <c r="X605" s="601"/>
      <c r="Y605" s="606"/>
      <c r="Z605" s="601"/>
      <c r="AA605" s="180"/>
      <c r="AB605" s="180"/>
      <c r="AC605" s="150"/>
      <c r="AD605" s="197">
        <f t="shared" si="85"/>
        <v>0</v>
      </c>
    </row>
    <row r="606" spans="24:30" ht="18" customHeight="1">
      <c r="X606" s="601"/>
      <c r="Y606" s="606"/>
      <c r="Z606" s="601"/>
      <c r="AA606" s="180"/>
      <c r="AB606" s="180"/>
      <c r="AC606" s="150"/>
      <c r="AD606" s="197">
        <f t="shared" si="85"/>
        <v>0</v>
      </c>
    </row>
    <row r="607" spans="24:30" ht="18" customHeight="1">
      <c r="X607" s="601"/>
      <c r="Y607" s="606"/>
      <c r="Z607" s="180"/>
      <c r="AA607" s="180"/>
      <c r="AB607" s="180"/>
      <c r="AC607" s="150"/>
      <c r="AD607" s="197">
        <f t="shared" si="85"/>
        <v>0</v>
      </c>
    </row>
    <row r="608" spans="24:30" ht="18" customHeight="1">
      <c r="X608" s="601"/>
      <c r="Y608" s="606"/>
      <c r="Z608" s="180"/>
      <c r="AA608" s="180"/>
      <c r="AB608" s="180"/>
      <c r="AC608" s="150"/>
      <c r="AD608" s="197">
        <f t="shared" si="85"/>
        <v>0</v>
      </c>
    </row>
    <row r="609" spans="24:30" ht="18" customHeight="1">
      <c r="X609" s="601"/>
      <c r="Y609" s="606"/>
      <c r="Z609" s="180"/>
      <c r="AA609" s="180"/>
      <c r="AB609" s="180"/>
      <c r="AC609" s="150"/>
      <c r="AD609" s="197">
        <f t="shared" si="85"/>
        <v>0</v>
      </c>
    </row>
    <row r="610" spans="24:30" ht="18" customHeight="1">
      <c r="X610" s="601"/>
      <c r="Y610" s="606"/>
      <c r="Z610" s="180"/>
      <c r="AA610" s="180"/>
      <c r="AB610" s="180"/>
      <c r="AC610" s="150"/>
      <c r="AD610" s="197">
        <f t="shared" si="85"/>
        <v>0</v>
      </c>
    </row>
    <row r="611" spans="24:30" ht="18" customHeight="1">
      <c r="X611" s="601"/>
      <c r="Y611" s="606"/>
      <c r="Z611" s="180"/>
      <c r="AA611" s="180"/>
      <c r="AB611" s="180"/>
      <c r="AC611" s="150"/>
      <c r="AD611" s="197">
        <f t="shared" si="85"/>
        <v>0</v>
      </c>
    </row>
    <row r="612" spans="24:30" ht="18" customHeight="1">
      <c r="X612" s="180"/>
      <c r="Y612" s="179"/>
      <c r="Z612" s="180"/>
      <c r="AA612" s="180"/>
      <c r="AB612" s="180"/>
      <c r="AC612" s="150"/>
      <c r="AD612" s="197">
        <f t="shared" si="85"/>
        <v>0</v>
      </c>
    </row>
    <row r="613" spans="24:30" ht="18" customHeight="1">
      <c r="X613" s="180"/>
      <c r="Y613" s="179"/>
      <c r="Z613" s="180"/>
      <c r="AA613" s="180"/>
      <c r="AB613" s="180"/>
      <c r="AC613" s="150"/>
      <c r="AD613" s="197">
        <f t="shared" si="85"/>
        <v>0</v>
      </c>
    </row>
    <row r="614" spans="24:30" ht="18" customHeight="1">
      <c r="X614" s="180"/>
      <c r="Y614" s="179"/>
      <c r="Z614" s="180"/>
      <c r="AA614" s="180"/>
      <c r="AB614" s="180"/>
      <c r="AC614" s="150"/>
      <c r="AD614" s="197">
        <f t="shared" ref="AD614:AD630" si="86">COUNTIFS(X:X,X614)</f>
        <v>0</v>
      </c>
    </row>
    <row r="615" spans="24:30" ht="18" customHeight="1">
      <c r="X615" s="180"/>
      <c r="Y615" s="179"/>
      <c r="Z615" s="180"/>
      <c r="AA615" s="180"/>
      <c r="AB615" s="180"/>
      <c r="AC615" s="150"/>
      <c r="AD615" s="197">
        <f t="shared" si="86"/>
        <v>0</v>
      </c>
    </row>
    <row r="616" spans="24:30" ht="18" customHeight="1">
      <c r="X616" s="180"/>
      <c r="Y616" s="179"/>
      <c r="Z616" s="180"/>
      <c r="AA616" s="180"/>
      <c r="AB616" s="180"/>
      <c r="AC616" s="150"/>
      <c r="AD616" s="197">
        <f t="shared" si="86"/>
        <v>0</v>
      </c>
    </row>
    <row r="617" spans="24:30" ht="18" customHeight="1">
      <c r="X617" s="180"/>
      <c r="Y617" s="179"/>
      <c r="Z617" s="180"/>
      <c r="AA617" s="180"/>
      <c r="AB617" s="180"/>
      <c r="AC617" s="150"/>
      <c r="AD617" s="197">
        <f t="shared" si="86"/>
        <v>0</v>
      </c>
    </row>
    <row r="618" spans="24:30" ht="18" customHeight="1">
      <c r="X618" s="180"/>
      <c r="Y618" s="179"/>
      <c r="Z618" s="180"/>
      <c r="AA618" s="180"/>
      <c r="AB618" s="180"/>
      <c r="AC618" s="150"/>
      <c r="AD618" s="197">
        <f t="shared" si="86"/>
        <v>0</v>
      </c>
    </row>
    <row r="619" spans="24:30" ht="18" customHeight="1">
      <c r="Y619" s="196"/>
      <c r="AC619" s="100"/>
      <c r="AD619" s="197">
        <f t="shared" si="86"/>
        <v>0</v>
      </c>
    </row>
    <row r="620" spans="24:30" ht="18" customHeight="1">
      <c r="AC620" s="100"/>
      <c r="AD620" s="197">
        <f t="shared" si="86"/>
        <v>0</v>
      </c>
    </row>
    <row r="621" spans="24:30" ht="18" customHeight="1">
      <c r="AC621" s="100"/>
      <c r="AD621" s="197">
        <f t="shared" si="86"/>
        <v>0</v>
      </c>
    </row>
    <row r="622" spans="24:30" ht="18" customHeight="1">
      <c r="AC622" s="100"/>
      <c r="AD622" s="197">
        <f t="shared" si="86"/>
        <v>0</v>
      </c>
    </row>
    <row r="623" spans="24:30" ht="18" customHeight="1">
      <c r="AC623" s="100"/>
      <c r="AD623" s="197">
        <f t="shared" si="86"/>
        <v>0</v>
      </c>
    </row>
    <row r="624" spans="24:30" ht="18" customHeight="1">
      <c r="AC624" s="100"/>
      <c r="AD624" s="197">
        <f t="shared" si="86"/>
        <v>0</v>
      </c>
    </row>
    <row r="625" spans="29:30" ht="18" customHeight="1">
      <c r="AC625" s="100"/>
      <c r="AD625" s="197">
        <f t="shared" si="86"/>
        <v>0</v>
      </c>
    </row>
    <row r="626" spans="29:30" ht="16.5">
      <c r="AC626" s="100"/>
      <c r="AD626" s="197">
        <f t="shared" si="86"/>
        <v>0</v>
      </c>
    </row>
    <row r="627" spans="29:30" ht="16.5">
      <c r="AD627" s="197">
        <f t="shared" si="86"/>
        <v>0</v>
      </c>
    </row>
    <row r="628" spans="29:30" ht="16.5">
      <c r="AD628" s="197">
        <f t="shared" si="86"/>
        <v>0</v>
      </c>
    </row>
    <row r="629" spans="29:30" ht="16.5">
      <c r="AD629" s="197">
        <f t="shared" si="86"/>
        <v>0</v>
      </c>
    </row>
    <row r="630" spans="29:30" ht="16.5">
      <c r="AD630" s="197">
        <f t="shared" si="86"/>
        <v>0</v>
      </c>
    </row>
    <row r="631" spans="29:30" ht="18" customHeight="1"/>
    <row r="632" spans="29:30" ht="18" customHeight="1"/>
  </sheetData>
  <sheetProtection sort="0" autoFilter="0" pivotTables="0"/>
  <autoFilter ref="D4:I468"/>
  <mergeCells count="4">
    <mergeCell ref="B1:I1"/>
    <mergeCell ref="M2:N2"/>
    <mergeCell ref="Q2:R2"/>
    <mergeCell ref="K417:L417"/>
  </mergeCells>
  <conditionalFormatting sqref="Y448">
    <cfRule type="duplicateValues" dxfId="129" priority="745"/>
  </conditionalFormatting>
  <conditionalFormatting sqref="Y452">
    <cfRule type="duplicateValues" dxfId="128" priority="304"/>
  </conditionalFormatting>
  <conditionalFormatting sqref="Y489">
    <cfRule type="duplicateValues" dxfId="127" priority="307"/>
  </conditionalFormatting>
  <conditionalFormatting sqref="Y490">
    <cfRule type="duplicateValues" dxfId="126" priority="756"/>
  </conditionalFormatting>
  <conditionalFormatting sqref="Y491">
    <cfRule type="duplicateValues" dxfId="125" priority="755"/>
  </conditionalFormatting>
  <conditionalFormatting sqref="Y492">
    <cfRule type="duplicateValues" dxfId="124" priority="754"/>
  </conditionalFormatting>
  <conditionalFormatting sqref="Y493">
    <cfRule type="duplicateValues" dxfId="123" priority="305"/>
  </conditionalFormatting>
  <conditionalFormatting sqref="Y495">
    <cfRule type="duplicateValues" dxfId="122" priority="752"/>
  </conditionalFormatting>
  <conditionalFormatting sqref="Y497">
    <cfRule type="duplicateValues" dxfId="121" priority="306"/>
  </conditionalFormatting>
  <conditionalFormatting sqref="Y508">
    <cfRule type="duplicateValues" dxfId="120" priority="751"/>
  </conditionalFormatting>
  <conditionalFormatting sqref="Y509">
    <cfRule type="duplicateValues" dxfId="119" priority="750"/>
  </conditionalFormatting>
  <conditionalFormatting sqref="Y510">
    <cfRule type="duplicateValues" dxfId="118" priority="749"/>
  </conditionalFormatting>
  <conditionalFormatting sqref="Y512">
    <cfRule type="duplicateValues" dxfId="117" priority="748"/>
  </conditionalFormatting>
  <conditionalFormatting sqref="Y547">
    <cfRule type="duplicateValues" dxfId="116" priority="250"/>
  </conditionalFormatting>
  <conditionalFormatting sqref="Y552">
    <cfRule type="duplicateValues" dxfId="115" priority="308"/>
  </conditionalFormatting>
  <conditionalFormatting sqref="Y558">
    <cfRule type="duplicateValues" dxfId="114" priority="746"/>
  </conditionalFormatting>
  <conditionalFormatting sqref="Y562">
    <cfRule type="duplicateValues" dxfId="113" priority="723"/>
  </conditionalFormatting>
  <conditionalFormatting sqref="Y563">
    <cfRule type="duplicateValues" dxfId="112" priority="722"/>
  </conditionalFormatting>
  <conditionalFormatting sqref="Y566">
    <cfRule type="duplicateValues" dxfId="111" priority="706"/>
  </conditionalFormatting>
  <conditionalFormatting sqref="Y567">
    <cfRule type="duplicateValues" dxfId="110" priority="685"/>
  </conditionalFormatting>
  <conditionalFormatting sqref="Y568">
    <cfRule type="duplicateValues" dxfId="109" priority="664"/>
  </conditionalFormatting>
  <conditionalFormatting sqref="Y569">
    <cfRule type="duplicateValues" dxfId="108" priority="638"/>
  </conditionalFormatting>
  <conditionalFormatting sqref="Y570">
    <cfRule type="duplicateValues" dxfId="107" priority="635"/>
  </conditionalFormatting>
  <conditionalFormatting sqref="Y571">
    <cfRule type="duplicateValues" dxfId="106" priority="636"/>
  </conditionalFormatting>
  <conditionalFormatting sqref="Y514:Y516">
    <cfRule type="duplicateValues" dxfId="105" priority="747"/>
  </conditionalFormatting>
  <conditionalFormatting sqref="G5:I7 G15:I19 G114 G20:H22 G90:G98 H93:I98 G23:I89 G99:I113 G115:I417">
    <cfRule type="expression" dxfId="104" priority="242">
      <formula>$G5="T"</formula>
    </cfRule>
    <cfRule type="expression" dxfId="103" priority="243">
      <formula>$G5="v"</formula>
    </cfRule>
    <cfRule type="expression" dxfId="102" priority="244">
      <formula>$G5="k1"</formula>
    </cfRule>
  </conditionalFormatting>
  <conditionalFormatting sqref="H5:I7 H14:I19 H20:H22 H23:I89 H93:I113 H115:I468">
    <cfRule type="expression" dxfId="101" priority="245">
      <formula>COUNTIFS($G5,"&lt;="&amp;"0")</formula>
    </cfRule>
    <cfRule type="expression" dxfId="100" priority="246">
      <formula>COUNTIFS($G5,"&lt;="&amp;"30")</formula>
    </cfRule>
    <cfRule type="expression" dxfId="99" priority="247">
      <formula>COUNTIFS($G5,"&lt;="&amp;"60")</formula>
    </cfRule>
    <cfRule type="expression" dxfId="98" priority="248">
      <formula>COONTIFS($G5,"&gt;="&amp;"31")</formula>
    </cfRule>
    <cfRule type="expression" dxfId="97" priority="249">
      <formula>COUNTIFS($G5,"&gt;="&amp;"60")</formula>
    </cfRule>
  </conditionalFormatting>
  <conditionalFormatting sqref="G14:I14 G8:G13">
    <cfRule type="expression" dxfId="96" priority="558">
      <formula>$G8="T"</formula>
    </cfRule>
    <cfRule type="expression" dxfId="95" priority="578">
      <formula>$G8="v"</formula>
    </cfRule>
    <cfRule type="expression" dxfId="94" priority="579">
      <formula>$G8="k1"</formula>
    </cfRule>
  </conditionalFormatting>
  <conditionalFormatting sqref="G418:I450">
    <cfRule type="expression" dxfId="93" priority="288">
      <formula>$G418="T"</formula>
    </cfRule>
    <cfRule type="expression" dxfId="92" priority="289">
      <formula>$G418="v"</formula>
    </cfRule>
    <cfRule type="expression" dxfId="91" priority="290">
      <formula>$G418="k1"</formula>
    </cfRule>
  </conditionalFormatting>
  <conditionalFormatting sqref="Y475:Y488 Y446:Y447 Y453:Y457 Y459:Y463 Y450:Y451 Y465:Y473">
    <cfRule type="duplicateValues" dxfId="90" priority="758"/>
  </conditionalFormatting>
  <conditionalFormatting sqref="G451:I468">
    <cfRule type="expression" dxfId="89" priority="398">
      <formula>$G451="T"</formula>
    </cfRule>
    <cfRule type="expression" dxfId="88" priority="399">
      <formula>$G451="v"</formula>
    </cfRule>
    <cfRule type="expression" dxfId="87" priority="400">
      <formula>$G451="k1"</formula>
    </cfRule>
  </conditionalFormatting>
  <conditionalFormatting sqref="Y501:Y502 Y505:Y507">
    <cfRule type="duplicateValues" dxfId="86" priority="759"/>
  </conditionalFormatting>
  <conditionalFormatting sqref="Y546 Y517:Y526 Y534 Y536:Y544 Y528 Y559:Y560 Y530:Y532 Y553:Y556 Y548:Y551">
    <cfRule type="duplicateValues" dxfId="85" priority="757"/>
  </conditionalFormatting>
  <conditionalFormatting sqref="H8:H13">
    <cfRule type="expression" dxfId="84" priority="153">
      <formula>COUNTIFS($G8,"&lt;="&amp;"0")</formula>
    </cfRule>
    <cfRule type="expression" dxfId="83" priority="154">
      <formula>COUNTIFS($G8,"&lt;="&amp;"30")</formula>
    </cfRule>
    <cfRule type="expression" dxfId="82" priority="155">
      <formula>COUNTIFS($G8,"&lt;="&amp;"60")</formula>
    </cfRule>
    <cfRule type="expression" dxfId="81" priority="156">
      <formula>COONTIFS($G8,"&gt;="&amp;"31")</formula>
    </cfRule>
    <cfRule type="expression" dxfId="80" priority="157">
      <formula>COUNTIFS($G8,"&gt;="&amp;"60")</formula>
    </cfRule>
  </conditionalFormatting>
  <conditionalFormatting sqref="H8:H13">
    <cfRule type="expression" dxfId="79" priority="158">
      <formula>$G8="T"</formula>
    </cfRule>
    <cfRule type="expression" dxfId="78" priority="159">
      <formula>$G8="v"</formula>
    </cfRule>
    <cfRule type="expression" dxfId="77" priority="160">
      <formula>$G8="k1"</formula>
    </cfRule>
  </conditionalFormatting>
  <conditionalFormatting sqref="I8">
    <cfRule type="expression" dxfId="76" priority="137">
      <formula>COUNTIFS($G8,"&lt;="&amp;"0")</formula>
    </cfRule>
    <cfRule type="expression" dxfId="75" priority="138">
      <formula>COUNTIFS($G8,"&lt;="&amp;"30")</formula>
    </cfRule>
    <cfRule type="expression" dxfId="74" priority="139">
      <formula>COUNTIFS($G8,"&lt;="&amp;"60")</formula>
    </cfRule>
    <cfRule type="expression" dxfId="73" priority="140">
      <formula>COONTIFS($G8,"&gt;="&amp;"31")</formula>
    </cfRule>
    <cfRule type="expression" dxfId="72" priority="141">
      <formula>COUNTIFS($G8,"&gt;="&amp;"60")</formula>
    </cfRule>
    <cfRule type="expression" dxfId="71" priority="142">
      <formula>$G8="T"</formula>
    </cfRule>
    <cfRule type="expression" dxfId="70" priority="143">
      <formula>$G8="v"</formula>
    </cfRule>
    <cfRule type="expression" dxfId="69" priority="144">
      <formula>$G8="k1"</formula>
    </cfRule>
  </conditionalFormatting>
  <conditionalFormatting sqref="I9:I13">
    <cfRule type="expression" dxfId="68" priority="145">
      <formula>COUNTIFS($G9,"&lt;="&amp;"0")</formula>
    </cfRule>
    <cfRule type="expression" dxfId="67" priority="146">
      <formula>COUNTIFS($G9,"&lt;="&amp;"30")</formula>
    </cfRule>
    <cfRule type="expression" dxfId="66" priority="147">
      <formula>COUNTIFS($G9,"&lt;="&amp;"60")</formula>
    </cfRule>
    <cfRule type="expression" dxfId="65" priority="148">
      <formula>COONTIFS($G9,"&gt;="&amp;"31")</formula>
    </cfRule>
    <cfRule type="expression" dxfId="64" priority="149">
      <formula>COUNTIFS($G9,"&gt;="&amp;"60")</formula>
    </cfRule>
  </conditionalFormatting>
  <conditionalFormatting sqref="I9:I13">
    <cfRule type="expression" dxfId="63" priority="150">
      <formula>$G9="T"</formula>
    </cfRule>
    <cfRule type="expression" dxfId="62" priority="151">
      <formula>$G9="v"</formula>
    </cfRule>
    <cfRule type="expression" dxfId="61" priority="152">
      <formula>$G9="k1"</formula>
    </cfRule>
  </conditionalFormatting>
  <conditionalFormatting sqref="H90:H92">
    <cfRule type="expression" dxfId="60" priority="129">
      <formula>$G90="T"</formula>
    </cfRule>
    <cfRule type="expression" dxfId="59" priority="130">
      <formula>$G90="v"</formula>
    </cfRule>
    <cfRule type="expression" dxfId="58" priority="131">
      <formula>$G90="k1"</formula>
    </cfRule>
  </conditionalFormatting>
  <conditionalFormatting sqref="H90:H92">
    <cfRule type="expression" dxfId="57" priority="132">
      <formula>COUNTIFS($G90,"&lt;="&amp;"0")</formula>
    </cfRule>
    <cfRule type="expression" dxfId="56" priority="133">
      <formula>COUNTIFS($G90,"&lt;="&amp;"30")</formula>
    </cfRule>
    <cfRule type="expression" dxfId="55" priority="134">
      <formula>COUNTIFS($G90,"&lt;="&amp;"60")</formula>
    </cfRule>
    <cfRule type="expression" dxfId="54" priority="135">
      <formula>COONTIFS($G90,"&gt;="&amp;"31")</formula>
    </cfRule>
    <cfRule type="expression" dxfId="53" priority="136">
      <formula>COUNTIFS($G90,"&gt;="&amp;"60")</formula>
    </cfRule>
  </conditionalFormatting>
  <conditionalFormatting sqref="I90:I92">
    <cfRule type="expression" dxfId="52" priority="121">
      <formula>$G90="T"</formula>
    </cfRule>
    <cfRule type="expression" dxfId="51" priority="122">
      <formula>$G90="v"</formula>
    </cfRule>
    <cfRule type="expression" dxfId="50" priority="123">
      <formula>$G90="k1"</formula>
    </cfRule>
  </conditionalFormatting>
  <conditionalFormatting sqref="I90:I92">
    <cfRule type="expression" dxfId="49" priority="124">
      <formula>COUNTIFS($G90,"&lt;="&amp;"0")</formula>
    </cfRule>
    <cfRule type="expression" dxfId="48" priority="125">
      <formula>COUNTIFS($G90,"&lt;="&amp;"30")</formula>
    </cfRule>
    <cfRule type="expression" dxfId="47" priority="126">
      <formula>COUNTIFS($G90,"&lt;="&amp;"60")</formula>
    </cfRule>
    <cfRule type="expression" dxfId="46" priority="127">
      <formula>COONTIFS($G90,"&gt;="&amp;"31")</formula>
    </cfRule>
    <cfRule type="expression" dxfId="45" priority="128">
      <formula>COUNTIFS($G90,"&gt;="&amp;"60")</formula>
    </cfRule>
  </conditionalFormatting>
  <conditionalFormatting sqref="H114:I114">
    <cfRule type="expression" dxfId="44" priority="17">
      <formula>$G114="T"</formula>
    </cfRule>
    <cfRule type="expression" dxfId="43" priority="18">
      <formula>$G114="v"</formula>
    </cfRule>
    <cfRule type="expression" dxfId="42" priority="19">
      <formula>$G114="k1"</formula>
    </cfRule>
  </conditionalFormatting>
  <conditionalFormatting sqref="H114:I114">
    <cfRule type="expression" dxfId="41" priority="20">
      <formula>COUNTIFS($G114,"&lt;="&amp;"0")</formula>
    </cfRule>
    <cfRule type="expression" dxfId="40" priority="21">
      <formula>COUNTIFS($G114,"&lt;="&amp;"30")</formula>
    </cfRule>
    <cfRule type="expression" dxfId="39" priority="22">
      <formula>COUNTIFS($G114,"&lt;="&amp;"60")</formula>
    </cfRule>
    <cfRule type="expression" dxfId="38" priority="23">
      <formula>COONTIFS($G114,"&gt;="&amp;"31")</formula>
    </cfRule>
    <cfRule type="expression" dxfId="37" priority="24">
      <formula>COUNTIFS($G114,"&gt;="&amp;"60")</formula>
    </cfRule>
  </conditionalFormatting>
  <conditionalFormatting sqref="I20:I22">
    <cfRule type="expression" dxfId="36" priority="9">
      <formula>$G20="T"</formula>
    </cfRule>
    <cfRule type="expression" dxfId="35" priority="10">
      <formula>$G20="v"</formula>
    </cfRule>
    <cfRule type="expression" dxfId="34" priority="11">
      <formula>$G20="k1"</formula>
    </cfRule>
  </conditionalFormatting>
  <conditionalFormatting sqref="I20:I22">
    <cfRule type="expression" dxfId="33" priority="12">
      <formula>COUNTIFS($G20,"&lt;="&amp;"0")</formula>
    </cfRule>
    <cfRule type="expression" dxfId="32" priority="13">
      <formula>COUNTIFS($G20,"&lt;="&amp;"30")</formula>
    </cfRule>
    <cfRule type="expression" dxfId="31" priority="14">
      <formula>COUNTIFS($G20,"&lt;="&amp;"60")</formula>
    </cfRule>
    <cfRule type="expression" dxfId="30" priority="15">
      <formula>COONTIFS($G20,"&gt;="&amp;"31")</formula>
    </cfRule>
    <cfRule type="expression" dxfId="29" priority="16">
      <formula>COUNTIFS($G20,"&gt;="&amp;"60")</formula>
    </cfRule>
  </conditionalFormatting>
  <dataValidations count="50">
    <dataValidation type="custom" errorStyle="warning" allowBlank="1" showInputMessage="1" showErrorMessage="1" error="da tồn tại " sqref="Y440">
      <formula1>COUNTIF($B5:V$5,#REF!)=1</formula1>
    </dataValidation>
    <dataValidation type="custom" errorStyle="warning" allowBlank="1" showInputMessage="1" showErrorMessage="1" error="da tồn tại " sqref="Y439">
      <formula1>COUNTIF($B5:V$5,#REF!)=1</formula1>
    </dataValidation>
    <dataValidation type="list" allowBlank="1" showInputMessage="1" sqref="D12:D15 D25 D32:D34 D5:D9 D29 K5:K417">
      <formula1>OFFSET($X$422,MATCH(D5&amp;"*",dsncc,0)-1,0,COUNTIF(dsncc,D5&amp;"*"),1)</formula1>
    </dataValidation>
    <dataValidation type="custom" errorStyle="warning" allowBlank="1" showInputMessage="1" showErrorMessage="1" error="da tồn tại " sqref="Y449">
      <formula1>COUNTIF($B5:V$5,#REF!)=1</formula1>
    </dataValidation>
    <dataValidation type="custom" errorStyle="warning" allowBlank="1" showInputMessage="1" showErrorMessage="1" error="da tồn tại " sqref="Y431">
      <formula1>COUNTIF($B$5:V6,#REF!)=1</formula1>
    </dataValidation>
    <dataValidation type="list" allowBlank="1" showInputMessage="1" sqref="D10 D30:D31 D74 D418:D468 D153 D26:D28 D16:D24 D37:D72">
      <formula1>ma_ncc_tm</formula1>
    </dataValidation>
    <dataValidation type="custom" errorStyle="warning" allowBlank="1" showInputMessage="1" showErrorMessage="1" error="da tồn tại " sqref="Y423">
      <formula1>COUNTIF($B5:V$5,#REF!)=1</formula1>
    </dataValidation>
    <dataValidation type="custom" errorStyle="warning" allowBlank="1" showInputMessage="1" showErrorMessage="1" error="da tồn tại " sqref="Y451">
      <formula1>COUNTIF($B5:V$5,#REF!)=1</formula1>
    </dataValidation>
    <dataValidation type="custom" errorStyle="warning" allowBlank="1" showInputMessage="1" showErrorMessage="1" error="da tồn tại " sqref="Y429">
      <formula1>COUNTIF($B5:V$5,#REF!)=1</formula1>
    </dataValidation>
    <dataValidation type="custom" errorStyle="warning" allowBlank="1" showInputMessage="1" showErrorMessage="1" error="da tồn tại " sqref="Y428">
      <formula1>COUNTIF($B5:V$5,#REF!)=1</formula1>
    </dataValidation>
    <dataValidation type="custom" errorStyle="warning" allowBlank="1" showInputMessage="1" showErrorMessage="1" error="da tồn tại " sqref="Y453">
      <formula1>COUNTIF($B5:V$5,#REF!)=1</formula1>
    </dataValidation>
    <dataValidation type="custom" errorStyle="warning" allowBlank="1" showInputMessage="1" showErrorMessage="1" error="da tồn tại " sqref="Y430">
      <formula1>COUNTIF($B5:V$5,#REF!)=1</formula1>
    </dataValidation>
    <dataValidation type="custom" errorStyle="warning" allowBlank="1" showInputMessage="1" showErrorMessage="1" error="da tồn tại " sqref="Y461:Y462">
      <formula1>COUNTIF(#REF!,Y463)=1</formula1>
    </dataValidation>
    <dataValidation type="custom" errorStyle="warning" allowBlank="1" showInputMessage="1" showErrorMessage="1" error="da tồn tại " sqref="Y452">
      <formula1>COUNTIF($B5:V$5,#REF!)=1</formula1>
    </dataValidation>
    <dataValidation type="custom" errorStyle="warning" allowBlank="1" showInputMessage="1" showErrorMessage="1" error="da tồn tại " sqref="Y434">
      <formula1>COUNTIF($B5:V$5,#REF!)=1</formula1>
    </dataValidation>
    <dataValidation type="custom" errorStyle="warning" allowBlank="1" showInputMessage="1" showErrorMessage="1" error="da tồn tại " sqref="Y436">
      <formula1>COUNTIF($B5:V$5,#REF!)=1</formula1>
    </dataValidation>
    <dataValidation type="custom" errorStyle="warning" allowBlank="1" showInputMessage="1" showErrorMessage="1" error="da tồn tại " sqref="Y456">
      <formula1>COUNTIF($B5:V$5,#REF!)=1</formula1>
    </dataValidation>
    <dataValidation type="custom" errorStyle="warning" allowBlank="1" showInputMessage="1" showErrorMessage="1" error="da tồn tại " sqref="Y444">
      <formula1>COUNTIF($B5:V$5,#REF!)=1</formula1>
    </dataValidation>
    <dataValidation type="custom" errorStyle="warning" allowBlank="1" showInputMessage="1" showErrorMessage="1" error="da tồn tại " sqref="Y447">
      <formula1>COUNTIF($B5:V$5,#REF!)=1</formula1>
    </dataValidation>
    <dataValidation type="custom" errorStyle="warning" allowBlank="1" showInputMessage="1" showErrorMessage="1" error="da tồn tại " sqref="Y448">
      <formula1>COUNTIF($B$5:V6,#REF!)=1</formula1>
    </dataValidation>
    <dataValidation type="custom" errorStyle="warning" allowBlank="1" showInputMessage="1" showErrorMessage="1" error="da tồn tại " sqref="Y455">
      <formula1>COUNTIF($B5:V$5,#REF!)=1</formula1>
    </dataValidation>
    <dataValidation type="custom" errorStyle="warning" allowBlank="1" showInputMessage="1" showErrorMessage="1" error="da tồn tại " sqref="Y457">
      <formula1>COUNTIF($B5:V$5,#REF!)=1</formula1>
    </dataValidation>
    <dataValidation type="custom" errorStyle="warning" allowBlank="1" showInputMessage="1" showErrorMessage="1" error="da tồn tại " sqref="Y458">
      <formula1>COUNTIF($B5:V$5,#REF!)=1</formula1>
    </dataValidation>
    <dataValidation type="custom" errorStyle="warning" allowBlank="1" showInputMessage="1" showErrorMessage="1" error="da tồn tại " sqref="Y459">
      <formula1>COUNTIF($B5:V$5,#REF!)=1</formula1>
    </dataValidation>
    <dataValidation type="custom" errorStyle="warning" allowBlank="1" showInputMessage="1" showErrorMessage="1" error="da tồn tại " sqref="Y460">
      <formula1>COUNTIF($B$5:V6,#REF!)=1</formula1>
    </dataValidation>
    <dataValidation type="custom" errorStyle="warning" allowBlank="1" showInputMessage="1" showErrorMessage="1" error="da tồn tại " sqref="Y463:Y467">
      <formula1>COUNTIF(#REF!,#REF!)=1</formula1>
    </dataValidation>
    <dataValidation type="custom" errorStyle="warning" allowBlank="1" showInputMessage="1" showErrorMessage="1" error="da tồn tại " sqref="Y424">
      <formula1>COUNTIF($B5:V$5,Y425)=1</formula1>
    </dataValidation>
    <dataValidation type="custom" errorStyle="warning" allowBlank="1" showInputMessage="1" showErrorMessage="1" error="da tồn tại " sqref="Y422">
      <formula1>COUNTIF($B5:V$5,Y424)=1</formula1>
    </dataValidation>
    <dataValidation type="custom" errorStyle="warning" allowBlank="1" showInputMessage="1" showErrorMessage="1" error="da tồn tại " sqref="Y438">
      <formula1>COUNTIF($B5:V$5,Y440)=1</formula1>
    </dataValidation>
    <dataValidation type="custom" errorStyle="warning" allowBlank="1" showInputMessage="1" showErrorMessage="1" error="da tồn tại " sqref="Y571">
      <formula1>COUNTIF($B$6:Y7,Y572)=1</formula1>
    </dataValidation>
    <dataValidation type="custom" errorStyle="warning" allowBlank="1" showInputMessage="1" showErrorMessage="1" error="da tồn tại " sqref="Y425">
      <formula1>COUNTIF($B5:V$5,Y428)=1</formula1>
    </dataValidation>
    <dataValidation type="custom" errorStyle="warning" allowBlank="1" showInputMessage="1" showErrorMessage="1" error="da tồn tại " sqref="Y446">
      <formula1>COUNTIF($B5:V$5,Y448)=1</formula1>
    </dataValidation>
    <dataValidation type="custom" errorStyle="warning" allowBlank="1" showInputMessage="1" showErrorMessage="1" error="da tồn tại " sqref="Y426">
      <formula1>COUNTIF($B$5:V6,Y429)=1</formula1>
    </dataValidation>
    <dataValidation type="custom" errorStyle="warning" allowBlank="1" showInputMessage="1" showErrorMessage="1" error="da tồn tại " sqref="Y427">
      <formula1>COUNTIF($B$5:V6,Y430)=1</formula1>
    </dataValidation>
    <dataValidation type="custom" errorStyle="warning" allowBlank="1" showInputMessage="1" showErrorMessage="1" error="da tồn tại " sqref="Y432">
      <formula1>COUNTIF($B5:V$5,Y433)=1</formula1>
    </dataValidation>
    <dataValidation type="custom" errorStyle="warning" allowBlank="1" showInputMessage="1" showErrorMessage="1" error="da tồn tại " sqref="Y433">
      <formula1>COUNTIF($B5:V$5,Y436)=1</formula1>
    </dataValidation>
    <dataValidation type="custom" errorStyle="warning" allowBlank="1" showInputMessage="1" showErrorMessage="1" error="da tồn tại " sqref="Y493">
      <formula1>COUNTIF($C$7:Y504,#REF!)=1</formula1>
    </dataValidation>
    <dataValidation type="custom" errorStyle="warning" allowBlank="1" showInputMessage="1" showErrorMessage="1" error="da tồn tại " sqref="Y435">
      <formula1>COUNTIF($B5:V$5,Y437)=1</formula1>
    </dataValidation>
    <dataValidation type="custom" errorStyle="warning" allowBlank="1" showInputMessage="1" showErrorMessage="1" error="da tồn tại " sqref="Y445">
      <formula1>COUNTIF($B5:V$5,Y446)=1</formula1>
    </dataValidation>
    <dataValidation type="custom" errorStyle="warning" allowBlank="1" showInputMessage="1" showErrorMessage="1" error="da tồn tại " sqref="Y437">
      <formula1>COUNTIF($B5:V$5,Y438)=1</formula1>
    </dataValidation>
    <dataValidation type="custom" errorStyle="warning" allowBlank="1" showInputMessage="1" showErrorMessage="1" error="da tồn tại " sqref="Y441">
      <formula1>COUNTIF($B5:V$5,Y442)=1</formula1>
    </dataValidation>
    <dataValidation type="custom" errorStyle="warning" allowBlank="1" showInputMessage="1" showErrorMessage="1" error="da tồn tại " sqref="Y442">
      <formula1>COUNTIF($B5:V$5,Y444)=1</formula1>
    </dataValidation>
    <dataValidation type="custom" errorStyle="warning" allowBlank="1" showInputMessage="1" showErrorMessage="1" error="da tồn tại " sqref="Y443">
      <formula1>COUNTIF($B$5:V6,Y445)=1</formula1>
    </dataValidation>
    <dataValidation type="custom" errorStyle="warning" allowBlank="1" showInputMessage="1" showErrorMessage="1" error="da tồn tại " sqref="Y450">
      <formula1>COUNTIF($B5:V$5,Y452)=1</formula1>
    </dataValidation>
    <dataValidation type="custom" errorStyle="warning" allowBlank="1" showInputMessage="1" showErrorMessage="1" error="da tồn tại " sqref="Y454">
      <formula1>COUNTIF($B5:V$5,Y456)=1</formula1>
    </dataValidation>
    <dataValidation type="custom" errorStyle="warning" allowBlank="1" showInputMessage="1" showErrorMessage="1" error="da tồn tại " sqref="Y570">
      <formula1>COUNTIF($B$6:Y7,Y575)=1</formula1>
    </dataValidation>
    <dataValidation type="custom" errorStyle="warning" allowBlank="1" showInputMessage="1" showErrorMessage="1" error="da tồn tại " sqref="Y529">
      <formula1>COUNTIF($B$6:Y7,Y539)=1</formula1>
    </dataValidation>
    <dataValidation type="custom" errorStyle="warning" allowBlank="1" showInputMessage="1" showErrorMessage="1" error="da tồn tại " sqref="Y547">
      <formula1>COUNTIF($C$8:Y549,Y549)=1</formula1>
    </dataValidation>
    <dataValidation type="custom" errorStyle="warning" allowBlank="1" showInputMessage="1" showErrorMessage="1" error="da tồn tại " sqref="Y561">
      <formula1>COUNTIF($B6:V$7,Y566)=1</formula1>
    </dataValidation>
    <dataValidation type="list" allowBlank="1" showInputMessage="1" showErrorMessage="1" sqref="O2 S2">
      <formula1>OFFSET(#REF!,0,0,COUNTA($B:$B)-3)</formula1>
    </dataValidation>
  </dataValidations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CV715"/>
  <sheetViews>
    <sheetView showGridLines="0" zoomScale="90" zoomScaleNormal="90" workbookViewId="0">
      <pane xSplit="2" ySplit="6" topLeftCell="C403" activePane="bottomRight" state="frozen"/>
      <selection pane="topRight"/>
      <selection pane="bottomLeft"/>
      <selection pane="bottomRight" activeCell="A3" sqref="A3:M3"/>
    </sheetView>
  </sheetViews>
  <sheetFormatPr defaultColWidth="9.140625" defaultRowHeight="16.149999999999999" customHeight="1"/>
  <cols>
    <col min="1" max="1" width="5.85546875" style="458" customWidth="1"/>
    <col min="2" max="2" width="21.140625" style="458" hidden="1" customWidth="1"/>
    <col min="3" max="3" width="40.140625" style="458" customWidth="1"/>
    <col min="4" max="14" width="16.7109375" style="458" customWidth="1"/>
    <col min="15" max="15" width="9.140625" style="458" customWidth="1"/>
    <col min="16" max="24" width="9.140625" style="458"/>
    <col min="25" max="25" width="9.140625" style="458" customWidth="1"/>
    <col min="26" max="16384" width="9.140625" style="458"/>
  </cols>
  <sheetData>
    <row r="1" spans="1:44" ht="19.899999999999999" customHeight="1">
      <c r="A1" s="683" t="s">
        <v>1247</v>
      </c>
      <c r="B1" s="683"/>
      <c r="C1" s="683"/>
      <c r="D1" s="683"/>
      <c r="E1" s="683"/>
      <c r="F1" s="683"/>
      <c r="G1" s="683"/>
      <c r="H1" s="683"/>
      <c r="I1" s="683"/>
      <c r="J1" s="683"/>
      <c r="K1" s="683"/>
      <c r="L1" s="683"/>
      <c r="M1" s="683"/>
      <c r="N1" s="455"/>
      <c r="O1" s="456"/>
      <c r="P1" s="456"/>
      <c r="Q1" s="456"/>
      <c r="R1" s="456"/>
      <c r="S1" s="456"/>
      <c r="T1" s="456"/>
      <c r="U1" s="456"/>
      <c r="V1" s="456"/>
      <c r="W1" s="456"/>
      <c r="X1" s="456"/>
      <c r="Y1" s="456"/>
      <c r="Z1" s="457"/>
      <c r="AA1" s="457"/>
      <c r="AB1" s="457"/>
      <c r="AC1" s="457"/>
      <c r="AD1" s="457"/>
      <c r="AE1" s="457"/>
      <c r="AF1" s="457"/>
      <c r="AG1" s="457"/>
      <c r="AH1" s="457"/>
      <c r="AI1" s="457"/>
      <c r="AJ1" s="457"/>
      <c r="AK1" s="457"/>
      <c r="AL1" s="457"/>
      <c r="AM1" s="457"/>
      <c r="AN1" s="457"/>
      <c r="AO1" s="457"/>
      <c r="AP1" s="457"/>
      <c r="AQ1" s="457"/>
      <c r="AR1" s="457"/>
    </row>
    <row r="2" spans="1:44" ht="19.899999999999999" customHeight="1">
      <c r="A2" s="683" t="s">
        <v>1683</v>
      </c>
      <c r="B2" s="683"/>
      <c r="C2" s="683"/>
      <c r="D2" s="683"/>
      <c r="E2" s="683"/>
      <c r="F2" s="683"/>
      <c r="G2" s="683"/>
      <c r="H2" s="683"/>
      <c r="I2" s="683"/>
      <c r="J2" s="683"/>
      <c r="K2" s="683"/>
      <c r="L2" s="683"/>
      <c r="M2" s="683"/>
      <c r="N2" s="455"/>
      <c r="O2" s="456"/>
      <c r="P2" s="456"/>
      <c r="Q2" s="456"/>
      <c r="R2" s="456"/>
      <c r="S2" s="456"/>
      <c r="T2" s="456"/>
      <c r="U2" s="456"/>
      <c r="V2" s="456"/>
      <c r="W2" s="456"/>
      <c r="X2" s="456"/>
      <c r="Y2" s="456"/>
      <c r="Z2" s="457"/>
      <c r="AA2" s="457"/>
      <c r="AB2" s="457"/>
      <c r="AC2" s="457"/>
      <c r="AD2" s="457"/>
      <c r="AE2" s="457"/>
      <c r="AF2" s="457"/>
      <c r="AG2" s="457"/>
      <c r="AH2" s="457"/>
      <c r="AI2" s="457"/>
      <c r="AJ2" s="457"/>
      <c r="AK2" s="457"/>
      <c r="AL2" s="457"/>
      <c r="AM2" s="457"/>
      <c r="AN2" s="457"/>
      <c r="AO2" s="457"/>
      <c r="AP2" s="457"/>
      <c r="AQ2" s="457"/>
      <c r="AR2" s="457"/>
    </row>
    <row r="3" spans="1:44" ht="16.149999999999999" customHeight="1">
      <c r="A3" s="684"/>
      <c r="B3" s="684"/>
      <c r="C3" s="684"/>
      <c r="D3" s="684"/>
      <c r="E3" s="684"/>
      <c r="F3" s="684"/>
      <c r="G3" s="684"/>
      <c r="H3" s="684"/>
      <c r="I3" s="684"/>
      <c r="J3" s="684"/>
      <c r="K3" s="684"/>
      <c r="L3" s="684"/>
      <c r="M3" s="684"/>
      <c r="N3" s="459"/>
      <c r="O3" s="460"/>
      <c r="P3" s="460"/>
      <c r="Q3" s="460"/>
      <c r="R3" s="460"/>
      <c r="S3" s="460"/>
      <c r="T3" s="460"/>
      <c r="U3" s="460"/>
      <c r="V3" s="460"/>
      <c r="W3" s="460"/>
      <c r="X3" s="460"/>
      <c r="Y3" s="460"/>
    </row>
    <row r="5" spans="1:44" ht="16.149999999999999" customHeight="1">
      <c r="A5" s="691" t="s">
        <v>151</v>
      </c>
      <c r="B5" s="693" t="s">
        <v>1248</v>
      </c>
      <c r="C5" s="695" t="s">
        <v>1685</v>
      </c>
      <c r="D5" s="685" t="s">
        <v>1249</v>
      </c>
      <c r="E5" s="686"/>
      <c r="F5" s="686"/>
      <c r="G5" s="686"/>
      <c r="H5" s="687"/>
      <c r="I5" s="688" t="s">
        <v>5</v>
      </c>
      <c r="J5" s="689"/>
      <c r="K5" s="689"/>
      <c r="L5" s="689"/>
      <c r="M5" s="690"/>
      <c r="N5" s="681" t="s">
        <v>1782</v>
      </c>
      <c r="O5" s="461"/>
      <c r="P5" s="461"/>
      <c r="Q5" s="461"/>
      <c r="R5" s="461"/>
      <c r="S5" s="461"/>
      <c r="T5" s="461"/>
      <c r="U5" s="461"/>
      <c r="V5" s="461"/>
      <c r="W5" s="461"/>
      <c r="X5" s="461"/>
      <c r="Y5" s="461"/>
    </row>
    <row r="6" spans="1:44" ht="16.149999999999999" customHeight="1">
      <c r="A6" s="692"/>
      <c r="B6" s="694"/>
      <c r="C6" s="696"/>
      <c r="D6" s="462" t="s">
        <v>1775</v>
      </c>
      <c r="E6" s="463" t="s">
        <v>1250</v>
      </c>
      <c r="F6" s="464" t="s">
        <v>1251</v>
      </c>
      <c r="G6" s="463" t="s">
        <v>1252</v>
      </c>
      <c r="H6" s="463" t="s">
        <v>1253</v>
      </c>
      <c r="I6" s="462" t="str">
        <f>D6</f>
        <v>THÁNG 02</v>
      </c>
      <c r="J6" s="463" t="s">
        <v>1250</v>
      </c>
      <c r="K6" s="463" t="s">
        <v>1251</v>
      </c>
      <c r="L6" s="463" t="s">
        <v>1252</v>
      </c>
      <c r="M6" s="463" t="s">
        <v>1253</v>
      </c>
      <c r="N6" s="682"/>
      <c r="O6" s="461"/>
      <c r="P6" s="461"/>
      <c r="Q6" s="461"/>
      <c r="R6" s="461"/>
      <c r="S6" s="461"/>
      <c r="T6" s="461"/>
      <c r="U6" s="461"/>
      <c r="V6" s="461"/>
      <c r="W6" s="461"/>
      <c r="X6" s="461"/>
      <c r="Y6" s="461"/>
    </row>
    <row r="7" spans="1:44" s="471" customFormat="1" ht="16.149999999999999" customHeight="1">
      <c r="A7" s="465"/>
      <c r="B7" s="466"/>
      <c r="C7" s="467"/>
      <c r="D7" s="467"/>
      <c r="E7" s="468"/>
      <c r="F7" s="469"/>
      <c r="G7" s="468"/>
      <c r="H7" s="468"/>
      <c r="I7" s="467"/>
      <c r="J7" s="468"/>
      <c r="K7" s="468"/>
      <c r="L7" s="468"/>
      <c r="M7" s="468"/>
      <c r="N7" s="470"/>
      <c r="O7" s="461"/>
      <c r="P7" s="461"/>
      <c r="Q7" s="461"/>
      <c r="R7" s="461"/>
      <c r="S7" s="461"/>
      <c r="T7" s="461"/>
      <c r="U7" s="461"/>
      <c r="V7" s="461"/>
      <c r="W7" s="461"/>
      <c r="X7" s="461"/>
      <c r="Y7" s="461"/>
    </row>
    <row r="8" spans="1:44" s="479" customFormat="1" ht="16.149999999999999" customHeight="1">
      <c r="A8" s="472" t="s">
        <v>9</v>
      </c>
      <c r="B8" s="473"/>
      <c r="C8" s="474" t="s">
        <v>1687</v>
      </c>
      <c r="D8" s="475"/>
      <c r="E8" s="476"/>
      <c r="F8" s="477"/>
      <c r="G8" s="476"/>
      <c r="H8" s="476"/>
      <c r="I8" s="475"/>
      <c r="J8" s="476"/>
      <c r="K8" s="476"/>
      <c r="L8" s="476"/>
      <c r="M8" s="476"/>
      <c r="N8" s="478"/>
      <c r="O8" s="461"/>
      <c r="P8" s="461"/>
      <c r="Q8" s="461"/>
      <c r="R8" s="461"/>
      <c r="S8" s="461"/>
      <c r="T8" s="461"/>
      <c r="U8" s="461"/>
      <c r="V8" s="461"/>
      <c r="W8" s="461"/>
      <c r="X8" s="461"/>
      <c r="Y8" s="461"/>
    </row>
    <row r="9" spans="1:44" s="479" customFormat="1" ht="16.149999999999999" customHeight="1">
      <c r="A9" s="480">
        <v>1</v>
      </c>
      <c r="B9" s="481" t="s">
        <v>1254</v>
      </c>
      <c r="C9" s="482" t="s">
        <v>1255</v>
      </c>
      <c r="D9" s="483">
        <f>SUM(E9:H9)</f>
        <v>0</v>
      </c>
      <c r="E9" s="484"/>
      <c r="F9" s="484"/>
      <c r="G9" s="484"/>
      <c r="H9" s="484"/>
      <c r="I9" s="483">
        <f t="shared" ref="I9:I77" si="0">SUM(J9:M9)</f>
        <v>0</v>
      </c>
      <c r="J9" s="484"/>
      <c r="K9" s="484"/>
      <c r="L9" s="484"/>
      <c r="M9" s="484"/>
      <c r="N9" s="485"/>
      <c r="O9" s="459"/>
    </row>
    <row r="10" spans="1:44" s="479" customFormat="1" ht="16.149999999999999" customHeight="1">
      <c r="A10" s="480"/>
      <c r="B10" s="481" t="s">
        <v>1254</v>
      </c>
      <c r="C10" s="486" t="s">
        <v>1256</v>
      </c>
      <c r="D10" s="483">
        <f t="shared" ref="D10:D73" si="1">SUM(E10:H10)</f>
        <v>113784981</v>
      </c>
      <c r="E10" s="484"/>
      <c r="F10" s="484"/>
      <c r="G10" s="484"/>
      <c r="H10" s="484">
        <v>113784981</v>
      </c>
      <c r="I10" s="483">
        <f t="shared" si="0"/>
        <v>0</v>
      </c>
      <c r="J10" s="484"/>
      <c r="K10" s="484"/>
      <c r="L10" s="484"/>
      <c r="M10" s="484"/>
      <c r="N10" s="485"/>
      <c r="O10" s="459"/>
    </row>
    <row r="11" spans="1:44" s="479" customFormat="1" ht="16.149999999999999" customHeight="1">
      <c r="A11" s="480"/>
      <c r="B11" s="481" t="s">
        <v>1254</v>
      </c>
      <c r="C11" s="486"/>
      <c r="D11" s="483">
        <f t="shared" si="1"/>
        <v>0</v>
      </c>
      <c r="E11" s="484"/>
      <c r="F11" s="484"/>
      <c r="G11" s="484"/>
      <c r="H11" s="484"/>
      <c r="I11" s="483">
        <f t="shared" si="0"/>
        <v>0</v>
      </c>
      <c r="J11" s="484"/>
      <c r="K11" s="484"/>
      <c r="L11" s="484"/>
      <c r="M11" s="484"/>
      <c r="N11" s="485"/>
      <c r="O11" s="459"/>
    </row>
    <row r="12" spans="1:44" s="479" customFormat="1" ht="16.149999999999999" customHeight="1">
      <c r="A12" s="480">
        <v>2</v>
      </c>
      <c r="B12" s="481" t="s">
        <v>1257</v>
      </c>
      <c r="C12" s="487" t="s">
        <v>1258</v>
      </c>
      <c r="D12" s="483">
        <f t="shared" si="1"/>
        <v>0</v>
      </c>
      <c r="E12" s="484"/>
      <c r="F12" s="484"/>
      <c r="G12" s="484"/>
      <c r="H12" s="484"/>
      <c r="I12" s="483">
        <f t="shared" si="0"/>
        <v>0</v>
      </c>
      <c r="J12" s="484"/>
      <c r="K12" s="484"/>
      <c r="L12" s="484"/>
      <c r="M12" s="484"/>
      <c r="N12" s="485"/>
      <c r="O12" s="459"/>
    </row>
    <row r="13" spans="1:44" s="479" customFormat="1" ht="16.149999999999999" customHeight="1">
      <c r="A13" s="480"/>
      <c r="B13" s="481" t="s">
        <v>1257</v>
      </c>
      <c r="C13" s="486" t="s">
        <v>1259</v>
      </c>
      <c r="D13" s="483">
        <f t="shared" si="1"/>
        <v>0</v>
      </c>
      <c r="E13" s="484"/>
      <c r="F13" s="484"/>
      <c r="G13" s="484"/>
      <c r="H13" s="484"/>
      <c r="I13" s="483">
        <f t="shared" si="0"/>
        <v>0</v>
      </c>
      <c r="J13" s="484"/>
      <c r="K13" s="484"/>
      <c r="L13" s="484"/>
      <c r="M13" s="484"/>
      <c r="N13" s="485"/>
      <c r="O13" s="459"/>
    </row>
    <row r="14" spans="1:44" s="479" customFormat="1" ht="16.149999999999999" customHeight="1">
      <c r="A14" s="480"/>
      <c r="B14" s="481" t="s">
        <v>1257</v>
      </c>
      <c r="C14" s="486" t="s">
        <v>1781</v>
      </c>
      <c r="D14" s="483">
        <f t="shared" si="1"/>
        <v>0</v>
      </c>
      <c r="E14" s="484"/>
      <c r="F14" s="484"/>
      <c r="G14" s="484"/>
      <c r="H14" s="484"/>
      <c r="I14" s="483">
        <f t="shared" si="0"/>
        <v>0</v>
      </c>
      <c r="J14" s="484"/>
      <c r="K14" s="484"/>
      <c r="L14" s="484"/>
      <c r="M14" s="484"/>
      <c r="N14" s="485">
        <v>138148117</v>
      </c>
      <c r="O14" s="459"/>
    </row>
    <row r="15" spans="1:44" s="479" customFormat="1" ht="16.149999999999999" customHeight="1">
      <c r="A15" s="480"/>
      <c r="B15" s="481" t="s">
        <v>1257</v>
      </c>
      <c r="C15" s="486"/>
      <c r="D15" s="483">
        <f t="shared" si="1"/>
        <v>0</v>
      </c>
      <c r="E15" s="484"/>
      <c r="F15" s="484"/>
      <c r="G15" s="484"/>
      <c r="H15" s="484"/>
      <c r="I15" s="483">
        <f t="shared" si="0"/>
        <v>0</v>
      </c>
      <c r="J15" s="484"/>
      <c r="K15" s="484"/>
      <c r="L15" s="484"/>
      <c r="M15" s="484"/>
      <c r="N15" s="485"/>
      <c r="O15" s="459"/>
    </row>
    <row r="16" spans="1:44" s="479" customFormat="1" ht="16.149999999999999" customHeight="1">
      <c r="A16" s="480">
        <v>3</v>
      </c>
      <c r="B16" s="481" t="s">
        <v>1260</v>
      </c>
      <c r="C16" s="487" t="s">
        <v>1261</v>
      </c>
      <c r="D16" s="483">
        <f t="shared" si="1"/>
        <v>0</v>
      </c>
      <c r="E16" s="484"/>
      <c r="F16" s="484"/>
      <c r="G16" s="484"/>
      <c r="H16" s="484"/>
      <c r="I16" s="483">
        <f t="shared" si="0"/>
        <v>0</v>
      </c>
      <c r="J16" s="484"/>
      <c r="K16" s="484"/>
      <c r="L16" s="484"/>
      <c r="M16" s="484"/>
      <c r="N16" s="485"/>
      <c r="O16" s="459"/>
    </row>
    <row r="17" spans="1:25" s="479" customFormat="1" ht="16.149999999999999" customHeight="1">
      <c r="A17" s="480"/>
      <c r="B17" s="481" t="s">
        <v>1260</v>
      </c>
      <c r="C17" s="486" t="s">
        <v>1262</v>
      </c>
      <c r="D17" s="483">
        <f t="shared" si="1"/>
        <v>0</v>
      </c>
      <c r="E17" s="484"/>
      <c r="F17" s="484"/>
      <c r="G17" s="484"/>
      <c r="H17" s="484"/>
      <c r="I17" s="483">
        <f t="shared" si="0"/>
        <v>0</v>
      </c>
      <c r="J17" s="484"/>
      <c r="K17" s="484"/>
      <c r="L17" s="484"/>
      <c r="M17" s="484"/>
      <c r="N17" s="485"/>
      <c r="O17" s="459"/>
    </row>
    <row r="18" spans="1:25" s="479" customFormat="1" ht="16.149999999999999" customHeight="1">
      <c r="A18" s="480"/>
      <c r="B18" s="481" t="s">
        <v>1260</v>
      </c>
      <c r="C18" s="486"/>
      <c r="D18" s="483">
        <f t="shared" si="1"/>
        <v>0</v>
      </c>
      <c r="E18" s="484"/>
      <c r="F18" s="484"/>
      <c r="G18" s="484"/>
      <c r="H18" s="484"/>
      <c r="I18" s="483">
        <f t="shared" si="0"/>
        <v>0</v>
      </c>
      <c r="J18" s="484"/>
      <c r="K18" s="484"/>
      <c r="L18" s="484"/>
      <c r="M18" s="484"/>
      <c r="N18" s="485"/>
      <c r="O18" s="459"/>
    </row>
    <row r="19" spans="1:25" s="479" customFormat="1" ht="16.149999999999999" customHeight="1">
      <c r="A19" s="480">
        <v>4</v>
      </c>
      <c r="B19" s="481" t="s">
        <v>1263</v>
      </c>
      <c r="C19" s="487" t="s">
        <v>1264</v>
      </c>
      <c r="D19" s="483">
        <f t="shared" si="1"/>
        <v>0</v>
      </c>
      <c r="E19" s="484"/>
      <c r="F19" s="484"/>
      <c r="G19" s="484"/>
      <c r="H19" s="484"/>
      <c r="I19" s="483">
        <f t="shared" si="0"/>
        <v>0</v>
      </c>
      <c r="J19" s="484"/>
      <c r="K19" s="484"/>
      <c r="L19" s="484"/>
      <c r="M19" s="484"/>
      <c r="N19" s="485"/>
      <c r="O19" s="488"/>
      <c r="P19" s="488"/>
      <c r="Q19" s="488"/>
      <c r="R19" s="488"/>
      <c r="S19" s="488"/>
      <c r="T19" s="488"/>
      <c r="U19" s="488"/>
      <c r="V19" s="488"/>
      <c r="W19" s="488"/>
      <c r="X19" s="488"/>
      <c r="Y19" s="488"/>
    </row>
    <row r="20" spans="1:25" s="479" customFormat="1" ht="16.149999999999999" customHeight="1">
      <c r="A20" s="480"/>
      <c r="B20" s="481" t="s">
        <v>1263</v>
      </c>
      <c r="C20" s="486" t="s">
        <v>1265</v>
      </c>
      <c r="D20" s="483">
        <f t="shared" si="1"/>
        <v>0</v>
      </c>
      <c r="E20" s="484"/>
      <c r="F20" s="484"/>
      <c r="G20" s="484"/>
      <c r="H20" s="484"/>
      <c r="I20" s="483">
        <f t="shared" si="0"/>
        <v>0</v>
      </c>
      <c r="J20" s="484"/>
      <c r="K20" s="484"/>
      <c r="L20" s="484"/>
      <c r="M20" s="484"/>
      <c r="N20" s="485"/>
      <c r="O20" s="488"/>
      <c r="P20" s="488"/>
      <c r="Q20" s="488"/>
      <c r="R20" s="488"/>
      <c r="S20" s="488"/>
      <c r="T20" s="488"/>
      <c r="U20" s="488"/>
      <c r="V20" s="488"/>
      <c r="W20" s="488"/>
      <c r="X20" s="488"/>
      <c r="Y20" s="488"/>
    </row>
    <row r="21" spans="1:25" s="479" customFormat="1" ht="16.149999999999999" customHeight="1">
      <c r="A21" s="480"/>
      <c r="B21" s="481" t="s">
        <v>1263</v>
      </c>
      <c r="C21" s="486" t="s">
        <v>1266</v>
      </c>
      <c r="D21" s="483">
        <f t="shared" si="1"/>
        <v>0</v>
      </c>
      <c r="E21" s="484"/>
      <c r="F21" s="484"/>
      <c r="G21" s="484"/>
      <c r="H21" s="484"/>
      <c r="I21" s="483">
        <f t="shared" si="0"/>
        <v>0</v>
      </c>
      <c r="J21" s="484"/>
      <c r="K21" s="484"/>
      <c r="L21" s="484"/>
      <c r="M21" s="484"/>
      <c r="N21" s="485"/>
      <c r="O21" s="488"/>
      <c r="P21" s="488"/>
      <c r="Q21" s="488"/>
      <c r="R21" s="488"/>
      <c r="S21" s="488"/>
      <c r="T21" s="488"/>
      <c r="U21" s="488"/>
      <c r="V21" s="488"/>
      <c r="W21" s="488"/>
      <c r="X21" s="488"/>
      <c r="Y21" s="488"/>
    </row>
    <row r="22" spans="1:25" s="479" customFormat="1" ht="16.149999999999999" customHeight="1">
      <c r="A22" s="480"/>
      <c r="B22" s="481" t="s">
        <v>1263</v>
      </c>
      <c r="C22" s="486" t="s">
        <v>1267</v>
      </c>
      <c r="D22" s="483">
        <f t="shared" si="1"/>
        <v>0</v>
      </c>
      <c r="E22" s="484"/>
      <c r="F22" s="484"/>
      <c r="G22" s="484"/>
      <c r="H22" s="484"/>
      <c r="I22" s="483">
        <f t="shared" si="0"/>
        <v>0</v>
      </c>
      <c r="J22" s="484"/>
      <c r="K22" s="484"/>
      <c r="L22" s="484"/>
      <c r="M22" s="484"/>
      <c r="N22" s="485"/>
      <c r="O22" s="488"/>
      <c r="P22" s="488"/>
      <c r="Q22" s="488"/>
      <c r="R22" s="488"/>
      <c r="S22" s="488"/>
      <c r="T22" s="488"/>
      <c r="U22" s="488"/>
      <c r="V22" s="488"/>
      <c r="W22" s="488"/>
      <c r="X22" s="488"/>
      <c r="Y22" s="488"/>
    </row>
    <row r="23" spans="1:25" s="479" customFormat="1" ht="16.149999999999999" customHeight="1">
      <c r="A23" s="480"/>
      <c r="B23" s="481" t="s">
        <v>1263</v>
      </c>
      <c r="C23" s="486" t="s">
        <v>1268</v>
      </c>
      <c r="D23" s="483">
        <f t="shared" si="1"/>
        <v>0</v>
      </c>
      <c r="E23" s="484"/>
      <c r="F23" s="484"/>
      <c r="G23" s="484"/>
      <c r="H23" s="484"/>
      <c r="I23" s="483">
        <f t="shared" si="0"/>
        <v>0</v>
      </c>
      <c r="J23" s="484"/>
      <c r="K23" s="484"/>
      <c r="L23" s="484"/>
      <c r="M23" s="484"/>
      <c r="N23" s="485"/>
      <c r="O23" s="488"/>
      <c r="P23" s="488"/>
      <c r="Q23" s="488"/>
      <c r="R23" s="488"/>
      <c r="S23" s="488"/>
      <c r="T23" s="488"/>
      <c r="U23" s="488"/>
      <c r="V23" s="488"/>
      <c r="W23" s="488"/>
      <c r="X23" s="488"/>
      <c r="Y23" s="488"/>
    </row>
    <row r="24" spans="1:25" s="479" customFormat="1" ht="16.149999999999999" customHeight="1">
      <c r="A24" s="480"/>
      <c r="B24" s="481" t="s">
        <v>1263</v>
      </c>
      <c r="C24" s="486" t="s">
        <v>1269</v>
      </c>
      <c r="D24" s="483">
        <f t="shared" si="1"/>
        <v>0</v>
      </c>
      <c r="E24" s="484"/>
      <c r="F24" s="484"/>
      <c r="G24" s="484"/>
      <c r="H24" s="484"/>
      <c r="I24" s="483">
        <f t="shared" si="0"/>
        <v>0</v>
      </c>
      <c r="J24" s="484"/>
      <c r="K24" s="484"/>
      <c r="L24" s="484"/>
      <c r="M24" s="484"/>
      <c r="N24" s="485"/>
      <c r="O24" s="488"/>
      <c r="P24" s="488"/>
      <c r="Q24" s="488"/>
      <c r="R24" s="488"/>
      <c r="S24" s="488"/>
      <c r="T24" s="488"/>
      <c r="U24" s="488"/>
      <c r="V24" s="488"/>
      <c r="W24" s="488"/>
      <c r="X24" s="488"/>
      <c r="Y24" s="488"/>
    </row>
    <row r="25" spans="1:25" s="479" customFormat="1" ht="16.149999999999999" customHeight="1">
      <c r="A25" s="480"/>
      <c r="B25" s="481" t="s">
        <v>1263</v>
      </c>
      <c r="C25" s="486" t="s">
        <v>1270</v>
      </c>
      <c r="D25" s="483">
        <f t="shared" si="1"/>
        <v>0</v>
      </c>
      <c r="E25" s="484"/>
      <c r="F25" s="484"/>
      <c r="G25" s="484"/>
      <c r="H25" s="484"/>
      <c r="I25" s="483">
        <f t="shared" si="0"/>
        <v>0</v>
      </c>
      <c r="J25" s="484"/>
      <c r="K25" s="484"/>
      <c r="L25" s="484"/>
      <c r="M25" s="484"/>
      <c r="N25" s="485"/>
      <c r="O25" s="488"/>
      <c r="P25" s="488"/>
      <c r="Q25" s="488"/>
      <c r="R25" s="488"/>
      <c r="S25" s="488"/>
      <c r="T25" s="488"/>
      <c r="U25" s="488"/>
      <c r="V25" s="488"/>
      <c r="W25" s="488"/>
      <c r="X25" s="488"/>
      <c r="Y25" s="488"/>
    </row>
    <row r="26" spans="1:25" s="479" customFormat="1" ht="16.149999999999999" customHeight="1">
      <c r="A26" s="480"/>
      <c r="B26" s="481" t="s">
        <v>1263</v>
      </c>
      <c r="C26" s="489" t="s">
        <v>1271</v>
      </c>
      <c r="D26" s="483">
        <f t="shared" si="1"/>
        <v>0</v>
      </c>
      <c r="E26" s="484"/>
      <c r="F26" s="484"/>
      <c r="G26" s="484"/>
      <c r="H26" s="484"/>
      <c r="I26" s="483">
        <f t="shared" si="0"/>
        <v>0</v>
      </c>
      <c r="J26" s="484"/>
      <c r="K26" s="484"/>
      <c r="L26" s="484"/>
      <c r="M26" s="484"/>
      <c r="N26" s="485"/>
      <c r="O26" s="488"/>
      <c r="P26" s="488"/>
      <c r="Q26" s="488"/>
      <c r="R26" s="488"/>
      <c r="S26" s="488"/>
      <c r="T26" s="488"/>
      <c r="U26" s="488"/>
      <c r="V26" s="488"/>
      <c r="W26" s="488"/>
      <c r="X26" s="488"/>
      <c r="Y26" s="488"/>
    </row>
    <row r="27" spans="1:25" s="479" customFormat="1" ht="16.149999999999999" customHeight="1">
      <c r="A27" s="480"/>
      <c r="B27" s="481" t="s">
        <v>1263</v>
      </c>
      <c r="C27" s="486" t="s">
        <v>1272</v>
      </c>
      <c r="D27" s="483">
        <f t="shared" si="1"/>
        <v>0</v>
      </c>
      <c r="E27" s="484"/>
      <c r="F27" s="484"/>
      <c r="G27" s="484"/>
      <c r="H27" s="484"/>
      <c r="I27" s="483">
        <f t="shared" si="0"/>
        <v>0</v>
      </c>
      <c r="J27" s="484"/>
      <c r="K27" s="484"/>
      <c r="L27" s="484"/>
      <c r="M27" s="484"/>
      <c r="N27" s="485"/>
      <c r="O27" s="488"/>
      <c r="P27" s="488"/>
      <c r="Q27" s="488"/>
      <c r="R27" s="488"/>
      <c r="S27" s="488"/>
      <c r="T27" s="488"/>
      <c r="U27" s="488"/>
      <c r="V27" s="488"/>
      <c r="W27" s="488"/>
      <c r="X27" s="488"/>
      <c r="Y27" s="488"/>
    </row>
    <row r="28" spans="1:25" s="479" customFormat="1" ht="16.149999999999999" customHeight="1">
      <c r="A28" s="480"/>
      <c r="B28" s="481" t="s">
        <v>1263</v>
      </c>
      <c r="C28" s="486"/>
      <c r="D28" s="483">
        <f t="shared" si="1"/>
        <v>0</v>
      </c>
      <c r="E28" s="484"/>
      <c r="F28" s="484"/>
      <c r="G28" s="484"/>
      <c r="H28" s="484"/>
      <c r="I28" s="483">
        <f t="shared" si="0"/>
        <v>0</v>
      </c>
      <c r="J28" s="484"/>
      <c r="K28" s="484"/>
      <c r="L28" s="484"/>
      <c r="M28" s="484"/>
      <c r="N28" s="485"/>
      <c r="O28" s="488"/>
      <c r="P28" s="488"/>
      <c r="Q28" s="488"/>
      <c r="R28" s="488"/>
      <c r="S28" s="488"/>
      <c r="T28" s="488"/>
      <c r="U28" s="488"/>
      <c r="V28" s="488"/>
      <c r="W28" s="488"/>
      <c r="X28" s="488"/>
      <c r="Y28" s="488"/>
    </row>
    <row r="29" spans="1:25" s="479" customFormat="1" ht="16.149999999999999" customHeight="1">
      <c r="A29" s="480">
        <v>5</v>
      </c>
      <c r="B29" s="481" t="s">
        <v>1273</v>
      </c>
      <c r="C29" s="487" t="s">
        <v>1274</v>
      </c>
      <c r="D29" s="483">
        <f t="shared" si="1"/>
        <v>0</v>
      </c>
      <c r="E29" s="484"/>
      <c r="F29" s="484"/>
      <c r="G29" s="484"/>
      <c r="H29" s="484"/>
      <c r="I29" s="483">
        <f t="shared" si="0"/>
        <v>0</v>
      </c>
      <c r="J29" s="484"/>
      <c r="K29" s="484"/>
      <c r="L29" s="484"/>
      <c r="M29" s="484"/>
      <c r="N29" s="485"/>
      <c r="O29" s="488"/>
      <c r="P29" s="488"/>
      <c r="Q29" s="488"/>
      <c r="R29" s="488"/>
      <c r="S29" s="488"/>
      <c r="T29" s="488"/>
      <c r="U29" s="488"/>
      <c r="V29" s="488"/>
      <c r="W29" s="488"/>
      <c r="X29" s="488"/>
      <c r="Y29" s="488"/>
    </row>
    <row r="30" spans="1:25" s="479" customFormat="1" ht="16.149999999999999" customHeight="1">
      <c r="A30" s="480"/>
      <c r="B30" s="481"/>
      <c r="C30" s="489" t="s">
        <v>1688</v>
      </c>
      <c r="D30" s="483">
        <f t="shared" si="1"/>
        <v>0</v>
      </c>
      <c r="E30" s="484"/>
      <c r="F30" s="484"/>
      <c r="G30" s="484"/>
      <c r="H30" s="484"/>
      <c r="I30" s="483">
        <f t="shared" si="0"/>
        <v>0</v>
      </c>
      <c r="J30" s="484"/>
      <c r="K30" s="484"/>
      <c r="L30" s="484"/>
      <c r="M30" s="484"/>
      <c r="N30" s="485"/>
      <c r="O30" s="488"/>
      <c r="P30" s="488"/>
      <c r="Q30" s="488"/>
      <c r="R30" s="488"/>
      <c r="S30" s="488"/>
      <c r="T30" s="488"/>
      <c r="U30" s="488"/>
      <c r="V30" s="488"/>
      <c r="W30" s="488"/>
      <c r="X30" s="488"/>
      <c r="Y30" s="488"/>
    </row>
    <row r="31" spans="1:25" s="479" customFormat="1" ht="16.149999999999999" customHeight="1">
      <c r="A31" s="480"/>
      <c r="B31" s="481"/>
      <c r="C31" s="489" t="s">
        <v>1689</v>
      </c>
      <c r="D31" s="483">
        <f t="shared" si="1"/>
        <v>0</v>
      </c>
      <c r="E31" s="484"/>
      <c r="F31" s="484"/>
      <c r="G31" s="484"/>
      <c r="H31" s="484"/>
      <c r="I31" s="483">
        <f t="shared" si="0"/>
        <v>0</v>
      </c>
      <c r="J31" s="484"/>
      <c r="K31" s="484"/>
      <c r="L31" s="484"/>
      <c r="M31" s="484"/>
      <c r="N31" s="485"/>
      <c r="O31" s="488"/>
      <c r="P31" s="488"/>
      <c r="Q31" s="488"/>
      <c r="R31" s="488"/>
      <c r="S31" s="488"/>
      <c r="T31" s="488"/>
      <c r="U31" s="488"/>
      <c r="V31" s="488"/>
      <c r="W31" s="488"/>
      <c r="X31" s="488"/>
      <c r="Y31" s="488"/>
    </row>
    <row r="32" spans="1:25" s="479" customFormat="1" ht="16.149999999999999" customHeight="1">
      <c r="A32" s="480"/>
      <c r="B32" s="481"/>
      <c r="C32" s="489" t="s">
        <v>1690</v>
      </c>
      <c r="D32" s="483">
        <f t="shared" si="1"/>
        <v>0</v>
      </c>
      <c r="E32" s="484"/>
      <c r="F32" s="484"/>
      <c r="G32" s="484"/>
      <c r="H32" s="484"/>
      <c r="I32" s="483">
        <f t="shared" si="0"/>
        <v>0</v>
      </c>
      <c r="J32" s="484"/>
      <c r="K32" s="484"/>
      <c r="L32" s="484"/>
      <c r="M32" s="484"/>
      <c r="N32" s="485"/>
      <c r="O32" s="488"/>
      <c r="P32" s="488"/>
      <c r="Q32" s="488"/>
      <c r="R32" s="488"/>
      <c r="S32" s="488"/>
      <c r="T32" s="488"/>
      <c r="U32" s="488"/>
      <c r="V32" s="488"/>
      <c r="W32" s="488"/>
      <c r="X32" s="488"/>
      <c r="Y32" s="488"/>
    </row>
    <row r="33" spans="1:25" s="479" customFormat="1" ht="16.149999999999999" customHeight="1">
      <c r="A33" s="480"/>
      <c r="B33" s="481" t="s">
        <v>1273</v>
      </c>
      <c r="C33" s="489" t="s">
        <v>1275</v>
      </c>
      <c r="D33" s="483">
        <f t="shared" si="1"/>
        <v>0</v>
      </c>
      <c r="E33" s="484"/>
      <c r="F33" s="484"/>
      <c r="G33" s="484"/>
      <c r="H33" s="484"/>
      <c r="I33" s="483">
        <f t="shared" si="0"/>
        <v>0</v>
      </c>
      <c r="J33" s="484"/>
      <c r="K33" s="484"/>
      <c r="L33" s="484"/>
      <c r="M33" s="484"/>
      <c r="N33" s="485"/>
      <c r="O33" s="488"/>
      <c r="P33" s="488"/>
      <c r="Q33" s="488"/>
      <c r="R33" s="488"/>
      <c r="S33" s="488"/>
      <c r="T33" s="488"/>
      <c r="U33" s="488"/>
      <c r="V33" s="488"/>
      <c r="W33" s="488"/>
      <c r="X33" s="488"/>
      <c r="Y33" s="488"/>
    </row>
    <row r="34" spans="1:25" s="479" customFormat="1" ht="16.149999999999999" customHeight="1">
      <c r="A34" s="480"/>
      <c r="B34" s="481" t="s">
        <v>1273</v>
      </c>
      <c r="C34" s="489" t="s">
        <v>1276</v>
      </c>
      <c r="D34" s="483">
        <f t="shared" si="1"/>
        <v>31170950</v>
      </c>
      <c r="E34" s="484">
        <v>31170950</v>
      </c>
      <c r="F34" s="484"/>
      <c r="G34" s="484"/>
      <c r="H34" s="484"/>
      <c r="I34" s="483">
        <f t="shared" si="0"/>
        <v>0</v>
      </c>
      <c r="J34" s="484"/>
      <c r="K34" s="484"/>
      <c r="L34" s="484"/>
      <c r="M34" s="484"/>
      <c r="N34" s="485"/>
      <c r="O34" s="488"/>
      <c r="P34" s="488"/>
      <c r="Q34" s="488"/>
      <c r="R34" s="488"/>
      <c r="S34" s="488"/>
      <c r="T34" s="488"/>
      <c r="U34" s="488"/>
      <c r="V34" s="488"/>
      <c r="W34" s="488"/>
      <c r="X34" s="488"/>
      <c r="Y34" s="488"/>
    </row>
    <row r="35" spans="1:25" s="479" customFormat="1" ht="16.149999999999999" customHeight="1">
      <c r="A35" s="480"/>
      <c r="B35" s="481" t="s">
        <v>1273</v>
      </c>
      <c r="C35" s="489" t="s">
        <v>1277</v>
      </c>
      <c r="D35" s="483">
        <f t="shared" si="1"/>
        <v>0</v>
      </c>
      <c r="E35" s="490"/>
      <c r="F35" s="484"/>
      <c r="G35" s="484"/>
      <c r="H35" s="490"/>
      <c r="I35" s="483">
        <f t="shared" si="0"/>
        <v>0</v>
      </c>
      <c r="J35" s="484"/>
      <c r="K35" s="484"/>
      <c r="L35" s="484"/>
      <c r="M35" s="484"/>
      <c r="N35" s="485"/>
      <c r="O35" s="488"/>
      <c r="P35" s="488"/>
      <c r="Q35" s="488"/>
      <c r="R35" s="488"/>
      <c r="S35" s="488"/>
      <c r="T35" s="488"/>
      <c r="U35" s="488"/>
      <c r="V35" s="488"/>
      <c r="W35" s="488"/>
      <c r="X35" s="488"/>
      <c r="Y35" s="488"/>
    </row>
    <row r="36" spans="1:25" s="479" customFormat="1" ht="16.149999999999999" customHeight="1">
      <c r="A36" s="480"/>
      <c r="B36" s="481" t="s">
        <v>1273</v>
      </c>
      <c r="C36" s="489" t="s">
        <v>1278</v>
      </c>
      <c r="D36" s="483">
        <f t="shared" si="1"/>
        <v>0</v>
      </c>
      <c r="E36" s="484"/>
      <c r="F36" s="484"/>
      <c r="G36" s="484"/>
      <c r="H36" s="484"/>
      <c r="I36" s="483">
        <f t="shared" si="0"/>
        <v>0</v>
      </c>
      <c r="J36" s="484"/>
      <c r="K36" s="484"/>
      <c r="L36" s="484"/>
      <c r="M36" s="484"/>
      <c r="N36" s="485"/>
      <c r="O36" s="488"/>
      <c r="P36" s="488"/>
      <c r="Q36" s="488"/>
      <c r="R36" s="488"/>
      <c r="S36" s="488"/>
      <c r="T36" s="488"/>
      <c r="U36" s="488"/>
      <c r="V36" s="488"/>
      <c r="W36" s="488"/>
      <c r="X36" s="488"/>
      <c r="Y36" s="488"/>
    </row>
    <row r="37" spans="1:25" s="479" customFormat="1" ht="16.149999999999999" customHeight="1">
      <c r="A37" s="480"/>
      <c r="B37" s="481" t="s">
        <v>1273</v>
      </c>
      <c r="C37" s="489" t="s">
        <v>1691</v>
      </c>
      <c r="D37" s="483">
        <f t="shared" si="1"/>
        <v>0</v>
      </c>
      <c r="E37" s="484"/>
      <c r="F37" s="484"/>
      <c r="G37" s="484"/>
      <c r="H37" s="484"/>
      <c r="I37" s="483">
        <f t="shared" si="0"/>
        <v>0</v>
      </c>
      <c r="J37" s="484"/>
      <c r="K37" s="484"/>
      <c r="L37" s="484"/>
      <c r="M37" s="484"/>
      <c r="N37" s="485"/>
      <c r="O37" s="488"/>
      <c r="P37" s="488"/>
      <c r="Q37" s="488"/>
      <c r="R37" s="488"/>
      <c r="S37" s="488"/>
      <c r="T37" s="488"/>
      <c r="U37" s="488"/>
      <c r="V37" s="488"/>
      <c r="W37" s="488"/>
      <c r="X37" s="488"/>
      <c r="Y37" s="488"/>
    </row>
    <row r="38" spans="1:25" s="479" customFormat="1" ht="16.149999999999999" customHeight="1">
      <c r="A38" s="480"/>
      <c r="B38" s="481" t="s">
        <v>1273</v>
      </c>
      <c r="C38" s="489" t="s">
        <v>1279</v>
      </c>
      <c r="D38" s="483">
        <f t="shared" si="1"/>
        <v>0</v>
      </c>
      <c r="E38" s="484"/>
      <c r="F38" s="484"/>
      <c r="G38" s="484"/>
      <c r="H38" s="484"/>
      <c r="I38" s="483">
        <f t="shared" si="0"/>
        <v>0</v>
      </c>
      <c r="J38" s="484"/>
      <c r="K38" s="484"/>
      <c r="L38" s="484"/>
      <c r="M38" s="484"/>
      <c r="N38" s="485"/>
      <c r="O38" s="488"/>
      <c r="P38" s="488"/>
      <c r="Q38" s="488"/>
      <c r="R38" s="488"/>
      <c r="S38" s="488"/>
      <c r="T38" s="488"/>
      <c r="U38" s="488"/>
      <c r="V38" s="488"/>
      <c r="W38" s="488"/>
      <c r="X38" s="488"/>
      <c r="Y38" s="488"/>
    </row>
    <row r="39" spans="1:25" s="479" customFormat="1" ht="16.149999999999999" customHeight="1">
      <c r="A39" s="480"/>
      <c r="B39" s="481" t="s">
        <v>1273</v>
      </c>
      <c r="C39" s="489" t="s">
        <v>1280</v>
      </c>
      <c r="D39" s="483">
        <f t="shared" si="1"/>
        <v>0</v>
      </c>
      <c r="E39" s="484"/>
      <c r="F39" s="484"/>
      <c r="G39" s="484"/>
      <c r="H39" s="484"/>
      <c r="I39" s="483">
        <f t="shared" si="0"/>
        <v>0</v>
      </c>
      <c r="J39" s="484"/>
      <c r="K39" s="484"/>
      <c r="L39" s="484"/>
      <c r="M39" s="484"/>
      <c r="N39" s="485"/>
      <c r="O39" s="488"/>
      <c r="P39" s="488"/>
      <c r="Q39" s="488"/>
      <c r="R39" s="488"/>
      <c r="S39" s="488"/>
      <c r="T39" s="488"/>
      <c r="U39" s="488"/>
      <c r="V39" s="488"/>
      <c r="W39" s="488"/>
      <c r="X39" s="488"/>
      <c r="Y39" s="488"/>
    </row>
    <row r="40" spans="1:25" s="479" customFormat="1" ht="16.149999999999999" customHeight="1">
      <c r="A40" s="480"/>
      <c r="B40" s="481" t="s">
        <v>1273</v>
      </c>
      <c r="C40" s="489" t="s">
        <v>1281</v>
      </c>
      <c r="D40" s="483">
        <f t="shared" si="1"/>
        <v>0</v>
      </c>
      <c r="E40" s="484"/>
      <c r="F40" s="484"/>
      <c r="G40" s="484"/>
      <c r="H40" s="484"/>
      <c r="I40" s="483">
        <f t="shared" si="0"/>
        <v>0</v>
      </c>
      <c r="J40" s="484"/>
      <c r="K40" s="484"/>
      <c r="L40" s="484"/>
      <c r="M40" s="484"/>
      <c r="N40" s="485"/>
      <c r="O40" s="488"/>
      <c r="P40" s="488"/>
      <c r="Q40" s="488"/>
      <c r="R40" s="488"/>
      <c r="S40" s="488"/>
      <c r="T40" s="488"/>
      <c r="U40" s="488"/>
      <c r="V40" s="488"/>
      <c r="W40" s="488"/>
      <c r="X40" s="488"/>
      <c r="Y40" s="488"/>
    </row>
    <row r="41" spans="1:25" s="479" customFormat="1" ht="16.149999999999999" customHeight="1">
      <c r="A41" s="480"/>
      <c r="B41" s="481" t="s">
        <v>1273</v>
      </c>
      <c r="C41" s="489" t="s">
        <v>1282</v>
      </c>
      <c r="D41" s="483">
        <f t="shared" si="1"/>
        <v>0</v>
      </c>
      <c r="E41" s="484"/>
      <c r="F41" s="484"/>
      <c r="G41" s="484"/>
      <c r="H41" s="484"/>
      <c r="I41" s="483">
        <f t="shared" si="0"/>
        <v>0</v>
      </c>
      <c r="J41" s="484"/>
      <c r="K41" s="484"/>
      <c r="L41" s="484"/>
      <c r="M41" s="484"/>
      <c r="N41" s="485"/>
      <c r="O41" s="488"/>
      <c r="P41" s="488"/>
      <c r="Q41" s="488"/>
      <c r="R41" s="488"/>
      <c r="S41" s="488"/>
      <c r="T41" s="488"/>
      <c r="U41" s="488"/>
      <c r="V41" s="488"/>
      <c r="W41" s="488"/>
      <c r="X41" s="488"/>
      <c r="Y41" s="488"/>
    </row>
    <row r="42" spans="1:25" s="479" customFormat="1" ht="16.149999999999999" customHeight="1">
      <c r="A42" s="480"/>
      <c r="B42" s="481" t="s">
        <v>1273</v>
      </c>
      <c r="C42" s="489" t="s">
        <v>1692</v>
      </c>
      <c r="D42" s="483">
        <f t="shared" si="1"/>
        <v>0</v>
      </c>
      <c r="E42" s="490"/>
      <c r="F42" s="484"/>
      <c r="G42" s="484"/>
      <c r="H42" s="490"/>
      <c r="I42" s="483">
        <f t="shared" si="0"/>
        <v>0</v>
      </c>
      <c r="J42" s="484"/>
      <c r="K42" s="484"/>
      <c r="L42" s="484"/>
      <c r="M42" s="484"/>
      <c r="N42" s="485"/>
      <c r="O42" s="488"/>
      <c r="P42" s="488"/>
      <c r="Q42" s="488"/>
      <c r="R42" s="488"/>
      <c r="S42" s="488"/>
      <c r="T42" s="488"/>
      <c r="U42" s="488"/>
      <c r="V42" s="488"/>
      <c r="W42" s="488"/>
      <c r="X42" s="488"/>
      <c r="Y42" s="488"/>
    </row>
    <row r="43" spans="1:25" s="479" customFormat="1" ht="16.149999999999999" customHeight="1">
      <c r="A43" s="480"/>
      <c r="B43" s="481" t="s">
        <v>1273</v>
      </c>
      <c r="C43" s="489"/>
      <c r="D43" s="483">
        <f t="shared" si="1"/>
        <v>0</v>
      </c>
      <c r="E43" s="484"/>
      <c r="F43" s="484"/>
      <c r="G43" s="484"/>
      <c r="H43" s="484"/>
      <c r="I43" s="483">
        <f t="shared" si="0"/>
        <v>0</v>
      </c>
      <c r="J43" s="484"/>
      <c r="K43" s="484"/>
      <c r="L43" s="484"/>
      <c r="M43" s="484"/>
      <c r="N43" s="485"/>
      <c r="O43" s="488"/>
      <c r="P43" s="488"/>
      <c r="Q43" s="488"/>
      <c r="R43" s="488"/>
      <c r="S43" s="488"/>
      <c r="T43" s="488"/>
      <c r="U43" s="488"/>
      <c r="V43" s="488"/>
      <c r="W43" s="488"/>
      <c r="X43" s="488"/>
      <c r="Y43" s="488"/>
    </row>
    <row r="44" spans="1:25" s="479" customFormat="1" ht="16.149999999999999" customHeight="1">
      <c r="A44" s="480">
        <v>6</v>
      </c>
      <c r="B44" s="481" t="s">
        <v>1283</v>
      </c>
      <c r="C44" s="487" t="s">
        <v>1284</v>
      </c>
      <c r="D44" s="483">
        <f t="shared" si="1"/>
        <v>0</v>
      </c>
      <c r="E44" s="484"/>
      <c r="F44" s="484"/>
      <c r="G44" s="484"/>
      <c r="H44" s="484"/>
      <c r="I44" s="483">
        <f t="shared" si="0"/>
        <v>0</v>
      </c>
      <c r="J44" s="484"/>
      <c r="K44" s="484"/>
      <c r="L44" s="484"/>
      <c r="M44" s="484"/>
      <c r="N44" s="485"/>
      <c r="O44" s="488"/>
      <c r="P44" s="488"/>
      <c r="Q44" s="488"/>
      <c r="R44" s="488"/>
      <c r="S44" s="488"/>
      <c r="T44" s="488"/>
      <c r="U44" s="488"/>
      <c r="V44" s="488"/>
      <c r="W44" s="488"/>
      <c r="X44" s="488"/>
      <c r="Y44" s="488"/>
    </row>
    <row r="45" spans="1:25" s="479" customFormat="1" ht="16.149999999999999" customHeight="1">
      <c r="A45" s="480"/>
      <c r="B45" s="481" t="s">
        <v>1283</v>
      </c>
      <c r="C45" s="486" t="s">
        <v>1285</v>
      </c>
      <c r="D45" s="483">
        <f t="shared" si="1"/>
        <v>6449510</v>
      </c>
      <c r="E45" s="459"/>
      <c r="F45" s="484"/>
      <c r="G45" s="484"/>
      <c r="H45" s="459">
        <v>6449510</v>
      </c>
      <c r="I45" s="483">
        <f t="shared" si="0"/>
        <v>0</v>
      </c>
      <c r="J45" s="484"/>
      <c r="K45" s="484"/>
      <c r="L45" s="484"/>
      <c r="M45" s="484"/>
      <c r="N45" s="485"/>
      <c r="O45" s="488"/>
      <c r="P45" s="488"/>
      <c r="Q45" s="488"/>
      <c r="R45" s="488"/>
      <c r="S45" s="488"/>
      <c r="T45" s="488"/>
      <c r="U45" s="488"/>
      <c r="V45" s="488"/>
      <c r="W45" s="488"/>
      <c r="X45" s="488"/>
      <c r="Y45" s="488"/>
    </row>
    <row r="46" spans="1:25" s="479" customFormat="1" ht="16.149999999999999" customHeight="1">
      <c r="A46" s="480"/>
      <c r="B46" s="481" t="s">
        <v>1283</v>
      </c>
      <c r="C46" s="486" t="s">
        <v>1286</v>
      </c>
      <c r="D46" s="483">
        <f t="shared" si="1"/>
        <v>0</v>
      </c>
      <c r="E46" s="484"/>
      <c r="F46" s="484"/>
      <c r="G46" s="484"/>
      <c r="H46" s="484"/>
      <c r="I46" s="483">
        <f t="shared" si="0"/>
        <v>0</v>
      </c>
      <c r="J46" s="484"/>
      <c r="K46" s="484"/>
      <c r="L46" s="484"/>
      <c r="M46" s="484"/>
      <c r="N46" s="485"/>
      <c r="O46" s="488"/>
      <c r="P46" s="488"/>
      <c r="Q46" s="488"/>
      <c r="R46" s="488"/>
      <c r="S46" s="488"/>
      <c r="T46" s="488"/>
      <c r="U46" s="488"/>
      <c r="V46" s="488"/>
      <c r="W46" s="488"/>
      <c r="X46" s="488"/>
      <c r="Y46" s="488"/>
    </row>
    <row r="47" spans="1:25" s="479" customFormat="1" ht="16.149999999999999" customHeight="1">
      <c r="A47" s="480"/>
      <c r="B47" s="481" t="s">
        <v>1283</v>
      </c>
      <c r="C47" s="486" t="s">
        <v>1287</v>
      </c>
      <c r="D47" s="483">
        <f t="shared" si="1"/>
        <v>0</v>
      </c>
      <c r="E47" s="484"/>
      <c r="F47" s="484"/>
      <c r="G47" s="484"/>
      <c r="H47" s="484"/>
      <c r="I47" s="483">
        <f t="shared" si="0"/>
        <v>0</v>
      </c>
      <c r="J47" s="484"/>
      <c r="K47" s="484"/>
      <c r="L47" s="484"/>
      <c r="M47" s="484"/>
      <c r="N47" s="485"/>
      <c r="O47" s="488"/>
      <c r="P47" s="488"/>
      <c r="Q47" s="488"/>
      <c r="R47" s="488"/>
      <c r="S47" s="488"/>
      <c r="T47" s="488"/>
      <c r="U47" s="488"/>
      <c r="V47" s="488"/>
      <c r="W47" s="488"/>
      <c r="X47" s="488"/>
      <c r="Y47" s="488"/>
    </row>
    <row r="48" spans="1:25" s="479" customFormat="1" ht="16.149999999999999" customHeight="1">
      <c r="A48" s="480"/>
      <c r="B48" s="481" t="s">
        <v>1283</v>
      </c>
      <c r="C48" s="486" t="s">
        <v>1288</v>
      </c>
      <c r="D48" s="483">
        <f t="shared" si="1"/>
        <v>0</v>
      </c>
      <c r="E48" s="484"/>
      <c r="F48" s="484"/>
      <c r="G48" s="484"/>
      <c r="H48" s="484"/>
      <c r="I48" s="483">
        <f t="shared" si="0"/>
        <v>0</v>
      </c>
      <c r="J48" s="484"/>
      <c r="K48" s="484"/>
      <c r="L48" s="484"/>
      <c r="M48" s="484"/>
      <c r="N48" s="485"/>
      <c r="O48" s="488"/>
      <c r="P48" s="488"/>
      <c r="Q48" s="488"/>
      <c r="R48" s="488"/>
      <c r="S48" s="488"/>
      <c r="T48" s="488"/>
      <c r="U48" s="488"/>
      <c r="V48" s="488"/>
      <c r="W48" s="488"/>
      <c r="X48" s="488"/>
      <c r="Y48" s="488"/>
    </row>
    <row r="49" spans="1:25" s="479" customFormat="1" ht="16.149999999999999" customHeight="1">
      <c r="A49" s="480"/>
      <c r="B49" s="481" t="s">
        <v>1283</v>
      </c>
      <c r="C49" s="486" t="s">
        <v>1289</v>
      </c>
      <c r="D49" s="483">
        <f t="shared" si="1"/>
        <v>15096455</v>
      </c>
      <c r="E49" s="484"/>
      <c r="F49" s="484"/>
      <c r="G49" s="484"/>
      <c r="H49" s="484">
        <v>15096455</v>
      </c>
      <c r="I49" s="483">
        <f t="shared" si="0"/>
        <v>0</v>
      </c>
      <c r="J49" s="484"/>
      <c r="K49" s="484"/>
      <c r="L49" s="484"/>
      <c r="M49" s="484"/>
      <c r="N49" s="485"/>
      <c r="O49" s="488"/>
      <c r="P49" s="488"/>
      <c r="Q49" s="488"/>
      <c r="R49" s="488"/>
      <c r="S49" s="488"/>
      <c r="T49" s="488"/>
      <c r="U49" s="488"/>
      <c r="V49" s="488"/>
      <c r="W49" s="488"/>
      <c r="X49" s="488"/>
      <c r="Y49" s="488"/>
    </row>
    <row r="50" spans="1:25" s="479" customFormat="1" ht="16.149999999999999" customHeight="1">
      <c r="A50" s="480"/>
      <c r="B50" s="481"/>
      <c r="C50" s="486" t="s">
        <v>1290</v>
      </c>
      <c r="D50" s="483">
        <f t="shared" si="1"/>
        <v>0</v>
      </c>
      <c r="E50" s="484"/>
      <c r="F50" s="484"/>
      <c r="G50" s="484"/>
      <c r="H50" s="484"/>
      <c r="I50" s="483">
        <f t="shared" si="0"/>
        <v>0</v>
      </c>
      <c r="J50" s="484"/>
      <c r="K50" s="484"/>
      <c r="L50" s="484"/>
      <c r="M50" s="484"/>
      <c r="N50" s="485"/>
      <c r="O50" s="488"/>
      <c r="P50" s="488"/>
      <c r="Q50" s="488"/>
      <c r="R50" s="488"/>
      <c r="S50" s="488"/>
      <c r="T50" s="488"/>
      <c r="U50" s="488"/>
      <c r="V50" s="488"/>
      <c r="W50" s="488"/>
      <c r="X50" s="488"/>
      <c r="Y50" s="488"/>
    </row>
    <row r="51" spans="1:25" s="479" customFormat="1" ht="16.149999999999999" customHeight="1">
      <c r="A51" s="480"/>
      <c r="B51" s="481" t="s">
        <v>1283</v>
      </c>
      <c r="C51" s="486"/>
      <c r="D51" s="483">
        <f t="shared" si="1"/>
        <v>0</v>
      </c>
      <c r="E51" s="484"/>
      <c r="F51" s="484"/>
      <c r="G51" s="484"/>
      <c r="H51" s="484"/>
      <c r="I51" s="483">
        <f t="shared" si="0"/>
        <v>0</v>
      </c>
      <c r="J51" s="484"/>
      <c r="K51" s="484"/>
      <c r="L51" s="484"/>
      <c r="M51" s="484"/>
      <c r="N51" s="485"/>
      <c r="O51" s="488"/>
      <c r="P51" s="488"/>
      <c r="Q51" s="488"/>
      <c r="R51" s="488"/>
      <c r="S51" s="488"/>
      <c r="T51" s="488"/>
      <c r="U51" s="488"/>
      <c r="V51" s="488"/>
      <c r="W51" s="488"/>
      <c r="X51" s="488"/>
      <c r="Y51" s="488"/>
    </row>
    <row r="52" spans="1:25" s="479" customFormat="1" ht="16.149999999999999" customHeight="1">
      <c r="A52" s="480">
        <v>7</v>
      </c>
      <c r="B52" s="481" t="s">
        <v>1291</v>
      </c>
      <c r="C52" s="487" t="s">
        <v>1292</v>
      </c>
      <c r="D52" s="483">
        <f t="shared" si="1"/>
        <v>0</v>
      </c>
      <c r="E52" s="484"/>
      <c r="F52" s="484"/>
      <c r="G52" s="484"/>
      <c r="H52" s="484"/>
      <c r="I52" s="483">
        <f t="shared" si="0"/>
        <v>0</v>
      </c>
      <c r="J52" s="484"/>
      <c r="K52" s="484"/>
      <c r="L52" s="484"/>
      <c r="M52" s="484"/>
      <c r="N52" s="485"/>
      <c r="O52" s="488"/>
      <c r="P52" s="488"/>
      <c r="Q52" s="488"/>
      <c r="R52" s="488"/>
      <c r="S52" s="488"/>
      <c r="T52" s="488"/>
      <c r="U52" s="488"/>
      <c r="V52" s="488"/>
      <c r="W52" s="488"/>
      <c r="X52" s="488"/>
      <c r="Y52" s="488"/>
    </row>
    <row r="53" spans="1:25" s="479" customFormat="1" ht="16.149999999999999" customHeight="1">
      <c r="A53" s="480"/>
      <c r="B53" s="481" t="s">
        <v>1291</v>
      </c>
      <c r="C53" s="486" t="s">
        <v>1293</v>
      </c>
      <c r="D53" s="483">
        <f t="shared" si="1"/>
        <v>0</v>
      </c>
      <c r="E53" s="484"/>
      <c r="F53" s="484"/>
      <c r="G53" s="484"/>
      <c r="H53" s="484"/>
      <c r="I53" s="483">
        <f t="shared" si="0"/>
        <v>0</v>
      </c>
      <c r="J53" s="484"/>
      <c r="K53" s="484"/>
      <c r="L53" s="484"/>
      <c r="M53" s="484"/>
      <c r="N53" s="485"/>
      <c r="O53" s="488"/>
      <c r="P53" s="488"/>
      <c r="Q53" s="488"/>
      <c r="R53" s="488"/>
      <c r="S53" s="488"/>
      <c r="T53" s="488"/>
      <c r="U53" s="488"/>
      <c r="V53" s="488"/>
      <c r="W53" s="488"/>
      <c r="X53" s="488"/>
      <c r="Y53" s="488"/>
    </row>
    <row r="54" spans="1:25" s="479" customFormat="1" ht="16.149999999999999" customHeight="1">
      <c r="A54" s="480"/>
      <c r="B54" s="481" t="s">
        <v>1291</v>
      </c>
      <c r="C54" s="486"/>
      <c r="D54" s="483">
        <f t="shared" si="1"/>
        <v>0</v>
      </c>
      <c r="E54" s="484"/>
      <c r="F54" s="484"/>
      <c r="G54" s="484"/>
      <c r="H54" s="484"/>
      <c r="I54" s="483">
        <f t="shared" si="0"/>
        <v>0</v>
      </c>
      <c r="J54" s="484"/>
      <c r="K54" s="484"/>
      <c r="L54" s="484"/>
      <c r="M54" s="484"/>
      <c r="N54" s="485"/>
      <c r="O54" s="488"/>
      <c r="P54" s="488"/>
      <c r="Q54" s="488"/>
      <c r="R54" s="488"/>
      <c r="S54" s="488"/>
      <c r="T54" s="488"/>
      <c r="U54" s="488"/>
      <c r="V54" s="488"/>
      <c r="W54" s="488"/>
      <c r="X54" s="488"/>
      <c r="Y54" s="488"/>
    </row>
    <row r="55" spans="1:25" s="479" customFormat="1" ht="16.149999999999999" customHeight="1">
      <c r="A55" s="480">
        <v>8</v>
      </c>
      <c r="B55" s="481" t="s">
        <v>1294</v>
      </c>
      <c r="C55" s="487" t="s">
        <v>1295</v>
      </c>
      <c r="D55" s="483">
        <f t="shared" si="1"/>
        <v>0</v>
      </c>
      <c r="E55" s="484"/>
      <c r="F55" s="484"/>
      <c r="G55" s="484"/>
      <c r="H55" s="484"/>
      <c r="I55" s="483">
        <f t="shared" si="0"/>
        <v>0</v>
      </c>
      <c r="J55" s="484"/>
      <c r="K55" s="484"/>
      <c r="L55" s="484"/>
      <c r="M55" s="484"/>
      <c r="N55" s="485"/>
      <c r="O55" s="488"/>
      <c r="P55" s="488"/>
      <c r="Q55" s="488"/>
      <c r="R55" s="488"/>
      <c r="S55" s="488"/>
      <c r="T55" s="488"/>
      <c r="U55" s="488"/>
      <c r="V55" s="488"/>
      <c r="W55" s="488"/>
      <c r="X55" s="488"/>
      <c r="Y55" s="488"/>
    </row>
    <row r="56" spans="1:25" s="479" customFormat="1" ht="16.149999999999999" customHeight="1">
      <c r="A56" s="480"/>
      <c r="B56" s="481" t="s">
        <v>1294</v>
      </c>
      <c r="C56" s="486" t="s">
        <v>1296</v>
      </c>
      <c r="D56" s="483">
        <f t="shared" si="1"/>
        <v>5484195</v>
      </c>
      <c r="E56" s="484"/>
      <c r="F56" s="484"/>
      <c r="G56" s="484"/>
      <c r="H56" s="484">
        <v>5484195</v>
      </c>
      <c r="I56" s="483">
        <f t="shared" si="0"/>
        <v>0</v>
      </c>
      <c r="J56" s="484"/>
      <c r="K56" s="484"/>
      <c r="L56" s="484"/>
      <c r="M56" s="484"/>
      <c r="N56" s="485"/>
      <c r="O56" s="488"/>
      <c r="P56" s="488"/>
      <c r="Q56" s="488"/>
      <c r="R56" s="488"/>
      <c r="S56" s="488"/>
      <c r="T56" s="488"/>
      <c r="U56" s="488"/>
      <c r="V56" s="488"/>
      <c r="W56" s="488"/>
      <c r="X56" s="488"/>
      <c r="Y56" s="488"/>
    </row>
    <row r="57" spans="1:25" s="479" customFormat="1" ht="16.149999999999999" customHeight="1">
      <c r="A57" s="480"/>
      <c r="B57" s="481" t="s">
        <v>1294</v>
      </c>
      <c r="C57" s="486"/>
      <c r="D57" s="483">
        <f t="shared" si="1"/>
        <v>0</v>
      </c>
      <c r="E57" s="484"/>
      <c r="F57" s="484"/>
      <c r="G57" s="484"/>
      <c r="H57" s="484"/>
      <c r="I57" s="483">
        <f t="shared" si="0"/>
        <v>0</v>
      </c>
      <c r="J57" s="484"/>
      <c r="K57" s="484"/>
      <c r="L57" s="484"/>
      <c r="M57" s="484"/>
      <c r="N57" s="485"/>
      <c r="O57" s="488"/>
      <c r="P57" s="488"/>
      <c r="Q57" s="488"/>
      <c r="R57" s="488"/>
      <c r="S57" s="488"/>
      <c r="T57" s="488"/>
      <c r="U57" s="488"/>
      <c r="V57" s="488"/>
      <c r="W57" s="488"/>
      <c r="X57" s="488"/>
      <c r="Y57" s="488"/>
    </row>
    <row r="58" spans="1:25" s="479" customFormat="1" ht="16.149999999999999" customHeight="1">
      <c r="A58" s="480">
        <v>9</v>
      </c>
      <c r="B58" s="481" t="s">
        <v>1297</v>
      </c>
      <c r="C58" s="487" t="s">
        <v>1298</v>
      </c>
      <c r="D58" s="483">
        <f t="shared" si="1"/>
        <v>0</v>
      </c>
      <c r="E58" s="484"/>
      <c r="F58" s="484"/>
      <c r="G58" s="484"/>
      <c r="H58" s="484"/>
      <c r="I58" s="483">
        <f t="shared" si="0"/>
        <v>0</v>
      </c>
      <c r="J58" s="484"/>
      <c r="K58" s="484"/>
      <c r="L58" s="484"/>
      <c r="M58" s="484"/>
      <c r="N58" s="485"/>
      <c r="O58" s="488"/>
      <c r="P58" s="488"/>
      <c r="Q58" s="488"/>
      <c r="R58" s="488"/>
      <c r="S58" s="488"/>
      <c r="T58" s="488"/>
      <c r="U58" s="488"/>
      <c r="V58" s="488"/>
      <c r="W58" s="488"/>
      <c r="X58" s="488"/>
      <c r="Y58" s="488"/>
    </row>
    <row r="59" spans="1:25" s="479" customFormat="1" ht="16.149999999999999" customHeight="1">
      <c r="A59" s="480"/>
      <c r="B59" s="481" t="s">
        <v>1297</v>
      </c>
      <c r="C59" s="489" t="s">
        <v>1299</v>
      </c>
      <c r="D59" s="483">
        <f t="shared" si="1"/>
        <v>0</v>
      </c>
      <c r="E59" s="484"/>
      <c r="F59" s="491"/>
      <c r="G59" s="491"/>
      <c r="H59" s="484"/>
      <c r="I59" s="483">
        <f t="shared" si="0"/>
        <v>0</v>
      </c>
      <c r="J59" s="484"/>
      <c r="K59" s="484"/>
      <c r="L59" s="484"/>
      <c r="M59" s="484"/>
      <c r="N59" s="485"/>
      <c r="O59" s="488"/>
      <c r="P59" s="488"/>
      <c r="Q59" s="488"/>
      <c r="R59" s="488"/>
      <c r="S59" s="488"/>
      <c r="T59" s="488"/>
      <c r="U59" s="488"/>
      <c r="V59" s="488"/>
      <c r="W59" s="488"/>
      <c r="X59" s="488"/>
      <c r="Y59" s="488"/>
    </row>
    <row r="60" spans="1:25" s="479" customFormat="1" ht="15.6" customHeight="1">
      <c r="A60" s="480"/>
      <c r="B60" s="481" t="s">
        <v>1297</v>
      </c>
      <c r="C60" s="486" t="s">
        <v>1300</v>
      </c>
      <c r="D60" s="483">
        <f t="shared" si="1"/>
        <v>0</v>
      </c>
      <c r="E60" s="484"/>
      <c r="F60" s="484"/>
      <c r="G60" s="484"/>
      <c r="H60" s="484"/>
      <c r="I60" s="483">
        <f t="shared" si="0"/>
        <v>0</v>
      </c>
      <c r="J60" s="484"/>
      <c r="K60" s="484"/>
      <c r="L60" s="484"/>
      <c r="M60" s="484"/>
      <c r="N60" s="485"/>
      <c r="O60" s="488"/>
      <c r="P60" s="488"/>
      <c r="Q60" s="488"/>
      <c r="R60" s="488"/>
      <c r="S60" s="488"/>
      <c r="T60" s="488"/>
      <c r="U60" s="488"/>
      <c r="V60" s="488"/>
      <c r="W60" s="488"/>
      <c r="X60" s="488"/>
      <c r="Y60" s="488"/>
    </row>
    <row r="61" spans="1:25" s="479" customFormat="1" ht="16.149999999999999" customHeight="1">
      <c r="A61" s="492"/>
      <c r="B61" s="481" t="s">
        <v>1297</v>
      </c>
      <c r="C61" s="493" t="s">
        <v>1301</v>
      </c>
      <c r="D61" s="483">
        <f t="shared" si="1"/>
        <v>0</v>
      </c>
      <c r="E61" s="484"/>
      <c r="F61" s="484"/>
      <c r="G61" s="484"/>
      <c r="H61" s="484"/>
      <c r="I61" s="483">
        <f t="shared" si="0"/>
        <v>0</v>
      </c>
      <c r="J61" s="484"/>
      <c r="K61" s="484"/>
      <c r="L61" s="484"/>
      <c r="M61" s="484"/>
      <c r="N61" s="485"/>
      <c r="O61" s="488"/>
      <c r="P61" s="488"/>
      <c r="Q61" s="488"/>
      <c r="R61" s="488"/>
      <c r="S61" s="488"/>
      <c r="T61" s="488"/>
      <c r="U61" s="488"/>
      <c r="V61" s="488"/>
      <c r="W61" s="488"/>
      <c r="X61" s="488"/>
      <c r="Y61" s="488"/>
    </row>
    <row r="62" spans="1:25" s="479" customFormat="1" ht="16.149999999999999" customHeight="1">
      <c r="A62" s="492"/>
      <c r="B62" s="481" t="s">
        <v>1297</v>
      </c>
      <c r="C62" s="493" t="s">
        <v>1302</v>
      </c>
      <c r="D62" s="483">
        <f t="shared" si="1"/>
        <v>0</v>
      </c>
      <c r="E62" s="484"/>
      <c r="F62" s="484"/>
      <c r="G62" s="484"/>
      <c r="H62" s="484"/>
      <c r="I62" s="483">
        <f t="shared" si="0"/>
        <v>0</v>
      </c>
      <c r="J62" s="484"/>
      <c r="K62" s="484"/>
      <c r="L62" s="484"/>
      <c r="M62" s="484"/>
      <c r="N62" s="485"/>
      <c r="O62" s="488"/>
      <c r="P62" s="488"/>
      <c r="Q62" s="488"/>
      <c r="R62" s="488"/>
      <c r="S62" s="488"/>
      <c r="T62" s="488"/>
      <c r="U62" s="488"/>
      <c r="V62" s="488"/>
      <c r="W62" s="488"/>
      <c r="X62" s="488"/>
      <c r="Y62" s="488"/>
    </row>
    <row r="63" spans="1:25" s="479" customFormat="1" ht="16.149999999999999" customHeight="1">
      <c r="A63" s="492"/>
      <c r="B63" s="481" t="s">
        <v>1297</v>
      </c>
      <c r="C63" s="493" t="s">
        <v>1303</v>
      </c>
      <c r="D63" s="483">
        <f t="shared" si="1"/>
        <v>0</v>
      </c>
      <c r="E63" s="484"/>
      <c r="F63" s="484"/>
      <c r="G63" s="484"/>
      <c r="H63" s="484"/>
      <c r="I63" s="483">
        <f t="shared" si="0"/>
        <v>0</v>
      </c>
      <c r="J63" s="484"/>
      <c r="K63" s="484"/>
      <c r="L63" s="484"/>
      <c r="M63" s="484"/>
      <c r="N63" s="485"/>
      <c r="O63" s="488"/>
      <c r="P63" s="488"/>
      <c r="Q63" s="488"/>
      <c r="R63" s="488"/>
      <c r="S63" s="488"/>
      <c r="T63" s="488"/>
      <c r="U63" s="488"/>
      <c r="V63" s="488"/>
      <c r="W63" s="488"/>
      <c r="X63" s="488"/>
      <c r="Y63" s="488"/>
    </row>
    <row r="64" spans="1:25" s="479" customFormat="1" ht="16.149999999999999" customHeight="1">
      <c r="A64" s="492"/>
      <c r="B64" s="481" t="s">
        <v>1297</v>
      </c>
      <c r="C64" s="493" t="s">
        <v>1304</v>
      </c>
      <c r="D64" s="483">
        <f t="shared" si="1"/>
        <v>0</v>
      </c>
      <c r="E64" s="484"/>
      <c r="F64" s="484"/>
      <c r="G64" s="484"/>
      <c r="H64" s="484"/>
      <c r="I64" s="483">
        <f t="shared" si="0"/>
        <v>0</v>
      </c>
      <c r="J64" s="484"/>
      <c r="K64" s="484"/>
      <c r="L64" s="484"/>
      <c r="M64" s="484"/>
      <c r="N64" s="485"/>
      <c r="O64" s="488"/>
      <c r="P64" s="488"/>
      <c r="Q64" s="488"/>
      <c r="R64" s="488"/>
      <c r="S64" s="488"/>
      <c r="T64" s="488"/>
      <c r="U64" s="488"/>
      <c r="V64" s="488"/>
      <c r="W64" s="488"/>
      <c r="X64" s="488"/>
      <c r="Y64" s="488"/>
    </row>
    <row r="65" spans="1:25" s="479" customFormat="1" ht="16.149999999999999" customHeight="1">
      <c r="A65" s="492"/>
      <c r="B65" s="481" t="s">
        <v>1297</v>
      </c>
      <c r="C65" s="493" t="s">
        <v>1305</v>
      </c>
      <c r="D65" s="483">
        <f t="shared" si="1"/>
        <v>731595682</v>
      </c>
      <c r="E65" s="484">
        <v>731595682</v>
      </c>
      <c r="F65" s="484"/>
      <c r="G65" s="484"/>
      <c r="H65" s="484"/>
      <c r="I65" s="483">
        <f t="shared" si="0"/>
        <v>0</v>
      </c>
      <c r="J65" s="484"/>
      <c r="K65" s="484"/>
      <c r="L65" s="484"/>
      <c r="M65" s="484"/>
      <c r="N65" s="485"/>
      <c r="O65" s="488"/>
      <c r="P65" s="488"/>
      <c r="Q65" s="488"/>
      <c r="R65" s="488"/>
      <c r="S65" s="488"/>
      <c r="T65" s="488"/>
      <c r="U65" s="488"/>
      <c r="V65" s="488"/>
      <c r="W65" s="488"/>
      <c r="X65" s="488"/>
      <c r="Y65" s="488"/>
    </row>
    <row r="66" spans="1:25" s="479" customFormat="1" ht="16.149999999999999" customHeight="1">
      <c r="A66" s="492"/>
      <c r="B66" s="481" t="s">
        <v>1297</v>
      </c>
      <c r="C66" s="493" t="s">
        <v>1306</v>
      </c>
      <c r="D66" s="483">
        <f t="shared" si="1"/>
        <v>0</v>
      </c>
      <c r="E66" s="484"/>
      <c r="F66" s="484"/>
      <c r="G66" s="484"/>
      <c r="H66" s="484"/>
      <c r="I66" s="483">
        <f t="shared" si="0"/>
        <v>0</v>
      </c>
      <c r="J66" s="484"/>
      <c r="K66" s="484"/>
      <c r="L66" s="484"/>
      <c r="M66" s="484"/>
      <c r="N66" s="485"/>
      <c r="O66" s="488"/>
      <c r="P66" s="488"/>
      <c r="Q66" s="488"/>
      <c r="R66" s="488"/>
      <c r="S66" s="488"/>
      <c r="T66" s="488"/>
      <c r="U66" s="488"/>
      <c r="V66" s="488"/>
      <c r="W66" s="488"/>
      <c r="X66" s="488"/>
      <c r="Y66" s="488"/>
    </row>
    <row r="67" spans="1:25" s="479" customFormat="1" ht="16.149999999999999" customHeight="1">
      <c r="A67" s="492"/>
      <c r="B67" s="481" t="s">
        <v>1297</v>
      </c>
      <c r="C67" s="493" t="s">
        <v>1307</v>
      </c>
      <c r="D67" s="483">
        <f t="shared" si="1"/>
        <v>0</v>
      </c>
      <c r="E67" s="484"/>
      <c r="F67" s="484"/>
      <c r="G67" s="484"/>
      <c r="H67" s="484"/>
      <c r="I67" s="483">
        <f t="shared" si="0"/>
        <v>0</v>
      </c>
      <c r="J67" s="484"/>
      <c r="K67" s="484"/>
      <c r="L67" s="484"/>
      <c r="M67" s="484"/>
      <c r="N67" s="485"/>
      <c r="O67" s="488"/>
      <c r="P67" s="488"/>
      <c r="Q67" s="488"/>
      <c r="R67" s="488"/>
      <c r="S67" s="488"/>
      <c r="T67" s="488"/>
      <c r="U67" s="488"/>
      <c r="V67" s="488"/>
      <c r="W67" s="488"/>
      <c r="X67" s="488"/>
      <c r="Y67" s="488"/>
    </row>
    <row r="68" spans="1:25" s="479" customFormat="1" ht="16.149999999999999" customHeight="1">
      <c r="A68" s="492"/>
      <c r="B68" s="481"/>
      <c r="C68" s="493" t="s">
        <v>1693</v>
      </c>
      <c r="D68" s="483">
        <f t="shared" si="1"/>
        <v>0</v>
      </c>
      <c r="E68" s="484"/>
      <c r="F68" s="484"/>
      <c r="G68" s="484"/>
      <c r="H68" s="484"/>
      <c r="I68" s="483">
        <f t="shared" si="0"/>
        <v>0</v>
      </c>
      <c r="J68" s="484"/>
      <c r="K68" s="484"/>
      <c r="L68" s="484"/>
      <c r="M68" s="484"/>
      <c r="N68" s="485"/>
      <c r="O68" s="488"/>
      <c r="P68" s="488"/>
      <c r="Q68" s="488"/>
      <c r="R68" s="488"/>
      <c r="S68" s="488"/>
      <c r="T68" s="488"/>
      <c r="U68" s="488"/>
      <c r="V68" s="488"/>
      <c r="W68" s="488"/>
      <c r="X68" s="488"/>
      <c r="Y68" s="488"/>
    </row>
    <row r="69" spans="1:25" s="479" customFormat="1" ht="16.149999999999999" customHeight="1">
      <c r="A69" s="492"/>
      <c r="B69" s="481"/>
      <c r="C69" s="493" t="s">
        <v>1694</v>
      </c>
      <c r="D69" s="483">
        <f t="shared" si="1"/>
        <v>3250000000</v>
      </c>
      <c r="E69" s="484">
        <v>3250000000</v>
      </c>
      <c r="F69" s="484"/>
      <c r="G69" s="484"/>
      <c r="H69" s="484"/>
      <c r="I69" s="483">
        <f t="shared" si="0"/>
        <v>0</v>
      </c>
      <c r="J69" s="484"/>
      <c r="K69" s="484"/>
      <c r="L69" s="484"/>
      <c r="M69" s="484"/>
      <c r="N69" s="485"/>
      <c r="O69" s="488"/>
      <c r="P69" s="488"/>
      <c r="Q69" s="488"/>
      <c r="R69" s="488"/>
      <c r="S69" s="488"/>
      <c r="T69" s="488"/>
      <c r="U69" s="488"/>
      <c r="V69" s="488"/>
      <c r="W69" s="488"/>
      <c r="X69" s="488"/>
      <c r="Y69" s="488"/>
    </row>
    <row r="70" spans="1:25" s="479" customFormat="1" ht="16.149999999999999" customHeight="1">
      <c r="A70" s="492"/>
      <c r="B70" s="481"/>
      <c r="C70" s="493" t="s">
        <v>1695</v>
      </c>
      <c r="D70" s="483">
        <f t="shared" si="1"/>
        <v>350000000</v>
      </c>
      <c r="E70" s="484">
        <v>350000000</v>
      </c>
      <c r="F70" s="484"/>
      <c r="G70" s="484"/>
      <c r="H70" s="484"/>
      <c r="I70" s="483">
        <f t="shared" si="0"/>
        <v>0</v>
      </c>
      <c r="J70" s="484"/>
      <c r="K70" s="484"/>
      <c r="L70" s="484"/>
      <c r="M70" s="484"/>
      <c r="N70" s="485"/>
      <c r="O70" s="488"/>
      <c r="P70" s="488"/>
      <c r="Q70" s="488"/>
      <c r="R70" s="488"/>
      <c r="S70" s="488"/>
      <c r="T70" s="488"/>
      <c r="U70" s="488"/>
      <c r="V70" s="488"/>
      <c r="W70" s="488"/>
      <c r="X70" s="488"/>
      <c r="Y70" s="488"/>
    </row>
    <row r="71" spans="1:25" s="479" customFormat="1" ht="16.149999999999999" customHeight="1">
      <c r="A71" s="492"/>
      <c r="B71" s="481" t="s">
        <v>1297</v>
      </c>
      <c r="C71" s="493"/>
      <c r="D71" s="483">
        <f t="shared" si="1"/>
        <v>0</v>
      </c>
      <c r="E71" s="484"/>
      <c r="F71" s="484"/>
      <c r="G71" s="484"/>
      <c r="H71" s="484"/>
      <c r="I71" s="483">
        <f t="shared" si="0"/>
        <v>0</v>
      </c>
      <c r="J71" s="484"/>
      <c r="K71" s="484"/>
      <c r="L71" s="484"/>
      <c r="M71" s="484"/>
      <c r="N71" s="485"/>
      <c r="O71" s="494"/>
    </row>
    <row r="72" spans="1:25" s="479" customFormat="1" ht="16.149999999999999" customHeight="1">
      <c r="A72" s="492">
        <v>10</v>
      </c>
      <c r="B72" s="495" t="s">
        <v>1308</v>
      </c>
      <c r="C72" s="496" t="s">
        <v>1309</v>
      </c>
      <c r="D72" s="483">
        <f t="shared" si="1"/>
        <v>0</v>
      </c>
      <c r="E72" s="491"/>
      <c r="F72" s="491"/>
      <c r="G72" s="491"/>
      <c r="H72" s="491"/>
      <c r="I72" s="483">
        <f t="shared" si="0"/>
        <v>0</v>
      </c>
      <c r="J72" s="491"/>
      <c r="K72" s="491"/>
      <c r="L72" s="491"/>
      <c r="M72" s="491"/>
      <c r="N72" s="497"/>
      <c r="O72" s="488"/>
      <c r="P72" s="488"/>
      <c r="Q72" s="488"/>
      <c r="R72" s="488"/>
      <c r="S72" s="488"/>
      <c r="T72" s="488"/>
      <c r="U72" s="488"/>
      <c r="V72" s="488"/>
      <c r="W72" s="488"/>
      <c r="X72" s="488"/>
      <c r="Y72" s="488"/>
    </row>
    <row r="73" spans="1:25" s="479" customFormat="1" ht="16.149999999999999" customHeight="1">
      <c r="A73" s="492"/>
      <c r="B73" s="495" t="s">
        <v>1308</v>
      </c>
      <c r="C73" s="489" t="s">
        <v>1310</v>
      </c>
      <c r="D73" s="483">
        <f t="shared" si="1"/>
        <v>0</v>
      </c>
      <c r="E73" s="491"/>
      <c r="F73" s="491"/>
      <c r="G73" s="491"/>
      <c r="H73" s="491"/>
      <c r="I73" s="483">
        <f t="shared" si="0"/>
        <v>0</v>
      </c>
      <c r="J73" s="491"/>
      <c r="K73" s="491"/>
      <c r="L73" s="491"/>
      <c r="M73" s="491"/>
      <c r="N73" s="497"/>
      <c r="O73" s="488"/>
      <c r="P73" s="488"/>
      <c r="Q73" s="488"/>
      <c r="R73" s="488"/>
      <c r="S73" s="488"/>
      <c r="T73" s="488"/>
      <c r="U73" s="488"/>
      <c r="V73" s="488"/>
      <c r="W73" s="488"/>
      <c r="X73" s="488"/>
      <c r="Y73" s="488"/>
    </row>
    <row r="74" spans="1:25" s="479" customFormat="1" ht="16.149999999999999" customHeight="1">
      <c r="A74" s="492"/>
      <c r="B74" s="495" t="s">
        <v>1308</v>
      </c>
      <c r="C74" s="489" t="s">
        <v>1311</v>
      </c>
      <c r="D74" s="483">
        <f t="shared" ref="D74:D137" si="2">SUM(E74:H74)</f>
        <v>0</v>
      </c>
      <c r="E74" s="491"/>
      <c r="F74" s="491"/>
      <c r="G74" s="491"/>
      <c r="H74" s="491"/>
      <c r="I74" s="483">
        <f t="shared" si="0"/>
        <v>0</v>
      </c>
      <c r="J74" s="491"/>
      <c r="K74" s="491"/>
      <c r="L74" s="491"/>
      <c r="M74" s="491"/>
      <c r="N74" s="497"/>
      <c r="O74" s="488"/>
      <c r="P74" s="488"/>
      <c r="Q74" s="488"/>
      <c r="R74" s="488"/>
      <c r="S74" s="488"/>
      <c r="T74" s="488"/>
      <c r="U74" s="488"/>
      <c r="V74" s="488"/>
      <c r="W74" s="488"/>
      <c r="X74" s="488"/>
      <c r="Y74" s="488"/>
    </row>
    <row r="75" spans="1:25" s="479" customFormat="1" ht="16.149999999999999" customHeight="1">
      <c r="A75" s="492"/>
      <c r="B75" s="495" t="s">
        <v>1308</v>
      </c>
      <c r="C75" s="489" t="s">
        <v>1312</v>
      </c>
      <c r="D75" s="483">
        <f t="shared" si="2"/>
        <v>33762935</v>
      </c>
      <c r="E75" s="491">
        <v>33762935</v>
      </c>
      <c r="F75" s="491"/>
      <c r="G75" s="491"/>
      <c r="H75" s="491"/>
      <c r="I75" s="483">
        <f t="shared" si="0"/>
        <v>0</v>
      </c>
      <c r="J75" s="491"/>
      <c r="K75" s="491"/>
      <c r="L75" s="491"/>
      <c r="M75" s="491"/>
      <c r="N75" s="497"/>
      <c r="O75" s="488"/>
      <c r="P75" s="488"/>
      <c r="Q75" s="488"/>
      <c r="R75" s="488"/>
      <c r="S75" s="488"/>
      <c r="T75" s="488"/>
      <c r="U75" s="488"/>
      <c r="V75" s="488"/>
      <c r="W75" s="488"/>
      <c r="X75" s="488"/>
      <c r="Y75" s="488"/>
    </row>
    <row r="76" spans="1:25" s="479" customFormat="1" ht="16.149999999999999" customHeight="1">
      <c r="A76" s="492"/>
      <c r="B76" s="495" t="s">
        <v>1308</v>
      </c>
      <c r="C76" s="489"/>
      <c r="D76" s="483">
        <f t="shared" si="2"/>
        <v>0</v>
      </c>
      <c r="E76" s="491"/>
      <c r="F76" s="491"/>
      <c r="G76" s="491"/>
      <c r="H76" s="491"/>
      <c r="I76" s="483">
        <f t="shared" si="0"/>
        <v>0</v>
      </c>
      <c r="J76" s="491"/>
      <c r="K76" s="491"/>
      <c r="L76" s="491"/>
      <c r="M76" s="491"/>
      <c r="N76" s="497"/>
      <c r="O76" s="488"/>
      <c r="P76" s="488"/>
      <c r="Q76" s="488"/>
      <c r="R76" s="488"/>
      <c r="S76" s="488"/>
      <c r="T76" s="488"/>
      <c r="U76" s="488"/>
      <c r="V76" s="488"/>
      <c r="W76" s="488"/>
      <c r="X76" s="488"/>
      <c r="Y76" s="488"/>
    </row>
    <row r="77" spans="1:25" s="479" customFormat="1" ht="16.149999999999999" customHeight="1">
      <c r="A77" s="492">
        <v>11</v>
      </c>
      <c r="B77" s="495" t="s">
        <v>1313</v>
      </c>
      <c r="C77" s="496" t="s">
        <v>1314</v>
      </c>
      <c r="D77" s="483">
        <f t="shared" si="2"/>
        <v>0</v>
      </c>
      <c r="E77" s="491"/>
      <c r="F77" s="491"/>
      <c r="G77" s="491"/>
      <c r="H77" s="491"/>
      <c r="I77" s="483">
        <f t="shared" si="0"/>
        <v>0</v>
      </c>
      <c r="J77" s="498"/>
      <c r="K77" s="498"/>
      <c r="L77" s="498"/>
      <c r="M77" s="498"/>
      <c r="N77" s="499"/>
      <c r="O77" s="488"/>
      <c r="P77" s="488"/>
      <c r="Q77" s="488"/>
      <c r="R77" s="488"/>
      <c r="S77" s="488"/>
      <c r="T77" s="488"/>
      <c r="U77" s="488"/>
      <c r="V77" s="488"/>
      <c r="W77" s="488"/>
      <c r="X77" s="488"/>
      <c r="Y77" s="488"/>
    </row>
    <row r="78" spans="1:25" s="479" customFormat="1" ht="16.149999999999999" customHeight="1">
      <c r="A78" s="492"/>
      <c r="B78" s="495" t="s">
        <v>1313</v>
      </c>
      <c r="C78" s="489" t="s">
        <v>1315</v>
      </c>
      <c r="D78" s="483">
        <f t="shared" si="2"/>
        <v>0</v>
      </c>
      <c r="E78" s="491"/>
      <c r="F78" s="491"/>
      <c r="G78" s="491"/>
      <c r="H78" s="491"/>
      <c r="I78" s="483">
        <f t="shared" ref="I78:I141" si="3">SUM(J78:M78)</f>
        <v>0</v>
      </c>
      <c r="J78" s="491"/>
      <c r="K78" s="491"/>
      <c r="L78" s="491"/>
      <c r="M78" s="491"/>
      <c r="N78" s="497"/>
      <c r="O78" s="488"/>
      <c r="P78" s="488"/>
      <c r="Q78" s="488"/>
      <c r="R78" s="488"/>
      <c r="S78" s="488"/>
      <c r="T78" s="488"/>
      <c r="U78" s="488"/>
      <c r="V78" s="488"/>
      <c r="W78" s="488"/>
      <c r="X78" s="488"/>
      <c r="Y78" s="488"/>
    </row>
    <row r="79" spans="1:25" s="479" customFormat="1" ht="16.149999999999999" customHeight="1">
      <c r="A79" s="492"/>
      <c r="B79" s="495" t="s">
        <v>1313</v>
      </c>
      <c r="C79" s="489"/>
      <c r="D79" s="483">
        <f t="shared" si="2"/>
        <v>0</v>
      </c>
      <c r="E79" s="491"/>
      <c r="F79" s="491"/>
      <c r="G79" s="491"/>
      <c r="H79" s="491"/>
      <c r="I79" s="483">
        <f t="shared" si="3"/>
        <v>0</v>
      </c>
      <c r="J79" s="491"/>
      <c r="K79" s="491"/>
      <c r="L79" s="491"/>
      <c r="M79" s="491"/>
      <c r="N79" s="497"/>
      <c r="O79" s="488"/>
      <c r="P79" s="488"/>
      <c r="Q79" s="488"/>
      <c r="R79" s="488"/>
      <c r="S79" s="488"/>
      <c r="T79" s="488"/>
      <c r="U79" s="488"/>
      <c r="V79" s="488"/>
      <c r="W79" s="488"/>
      <c r="X79" s="488"/>
      <c r="Y79" s="488"/>
    </row>
    <row r="80" spans="1:25" s="479" customFormat="1" ht="16.149999999999999" customHeight="1">
      <c r="A80" s="492"/>
      <c r="B80" s="495" t="s">
        <v>1313</v>
      </c>
      <c r="C80" s="489"/>
      <c r="D80" s="483">
        <f t="shared" si="2"/>
        <v>0</v>
      </c>
      <c r="E80" s="491"/>
      <c r="F80" s="491"/>
      <c r="G80" s="491"/>
      <c r="H80" s="491"/>
      <c r="I80" s="483">
        <f t="shared" si="3"/>
        <v>0</v>
      </c>
      <c r="J80" s="491"/>
      <c r="K80" s="491"/>
      <c r="L80" s="491"/>
      <c r="M80" s="491"/>
      <c r="N80" s="497"/>
      <c r="O80" s="488"/>
      <c r="P80" s="488"/>
      <c r="Q80" s="488"/>
      <c r="R80" s="488"/>
      <c r="S80" s="488"/>
      <c r="T80" s="488"/>
      <c r="U80" s="488"/>
      <c r="V80" s="488"/>
      <c r="W80" s="488"/>
      <c r="X80" s="488"/>
      <c r="Y80" s="488"/>
    </row>
    <row r="81" spans="1:25" s="479" customFormat="1" ht="16.149999999999999" customHeight="1">
      <c r="A81" s="492">
        <v>12</v>
      </c>
      <c r="B81" s="495" t="s">
        <v>1316</v>
      </c>
      <c r="C81" s="496" t="s">
        <v>1317</v>
      </c>
      <c r="D81" s="483">
        <f t="shared" si="2"/>
        <v>0</v>
      </c>
      <c r="E81" s="491"/>
      <c r="F81" s="491"/>
      <c r="G81" s="491"/>
      <c r="H81" s="491"/>
      <c r="I81" s="483">
        <f t="shared" si="3"/>
        <v>0</v>
      </c>
      <c r="J81" s="491"/>
      <c r="K81" s="491"/>
      <c r="L81" s="491"/>
      <c r="M81" s="491"/>
      <c r="N81" s="497"/>
      <c r="O81" s="488"/>
      <c r="P81" s="488"/>
      <c r="Q81" s="488"/>
      <c r="R81" s="488"/>
      <c r="S81" s="488"/>
      <c r="T81" s="488"/>
      <c r="U81" s="488"/>
      <c r="V81" s="488"/>
      <c r="W81" s="488"/>
      <c r="X81" s="488"/>
      <c r="Y81" s="488"/>
    </row>
    <row r="82" spans="1:25" s="479" customFormat="1" ht="16.149999999999999" customHeight="1">
      <c r="A82" s="492"/>
      <c r="B82" s="495" t="s">
        <v>1316</v>
      </c>
      <c r="C82" s="489" t="s">
        <v>1318</v>
      </c>
      <c r="D82" s="483">
        <f t="shared" si="2"/>
        <v>0</v>
      </c>
      <c r="E82" s="491"/>
      <c r="F82" s="491"/>
      <c r="G82" s="491"/>
      <c r="H82" s="491"/>
      <c r="I82" s="483">
        <f t="shared" si="3"/>
        <v>0</v>
      </c>
      <c r="J82" s="491"/>
      <c r="K82" s="491"/>
      <c r="L82" s="491"/>
      <c r="M82" s="491"/>
      <c r="N82" s="497"/>
      <c r="O82" s="488"/>
      <c r="P82" s="488"/>
      <c r="Q82" s="488"/>
      <c r="R82" s="488"/>
      <c r="S82" s="488"/>
      <c r="T82" s="488"/>
      <c r="U82" s="488"/>
      <c r="V82" s="488"/>
      <c r="W82" s="488"/>
      <c r="X82" s="488"/>
      <c r="Y82" s="488"/>
    </row>
    <row r="83" spans="1:25" s="479" customFormat="1" ht="16.149999999999999" customHeight="1">
      <c r="A83" s="492"/>
      <c r="B83" s="495" t="s">
        <v>1316</v>
      </c>
      <c r="C83" s="489" t="s">
        <v>1319</v>
      </c>
      <c r="D83" s="483">
        <f t="shared" si="2"/>
        <v>0</v>
      </c>
      <c r="E83" s="491"/>
      <c r="F83" s="491"/>
      <c r="G83" s="491"/>
      <c r="H83" s="491"/>
      <c r="I83" s="483">
        <f t="shared" si="3"/>
        <v>0</v>
      </c>
      <c r="J83" s="491"/>
      <c r="K83" s="491"/>
      <c r="L83" s="491"/>
      <c r="M83" s="491"/>
      <c r="N83" s="497"/>
      <c r="O83" s="488"/>
      <c r="P83" s="488"/>
      <c r="Q83" s="488"/>
      <c r="R83" s="488"/>
      <c r="S83" s="488"/>
      <c r="T83" s="488"/>
      <c r="U83" s="488"/>
      <c r="V83" s="488"/>
      <c r="W83" s="488"/>
      <c r="X83" s="488"/>
      <c r="Y83" s="488"/>
    </row>
    <row r="84" spans="1:25" s="479" customFormat="1" ht="16.149999999999999" customHeight="1">
      <c r="A84" s="492"/>
      <c r="B84" s="495" t="s">
        <v>1316</v>
      </c>
      <c r="C84" s="489" t="s">
        <v>1320</v>
      </c>
      <c r="D84" s="483">
        <f t="shared" si="2"/>
        <v>0</v>
      </c>
      <c r="E84" s="491"/>
      <c r="F84" s="491"/>
      <c r="G84" s="491"/>
      <c r="H84" s="491"/>
      <c r="I84" s="483">
        <f t="shared" si="3"/>
        <v>0</v>
      </c>
      <c r="J84" s="491"/>
      <c r="K84" s="491"/>
      <c r="L84" s="491"/>
      <c r="M84" s="491"/>
      <c r="N84" s="497"/>
      <c r="O84" s="488"/>
      <c r="P84" s="488"/>
      <c r="Q84" s="488"/>
      <c r="R84" s="488"/>
      <c r="S84" s="488"/>
      <c r="T84" s="488"/>
      <c r="U84" s="488"/>
      <c r="V84" s="488"/>
      <c r="W84" s="488"/>
      <c r="X84" s="488"/>
      <c r="Y84" s="488"/>
    </row>
    <row r="85" spans="1:25" s="479" customFormat="1" ht="16.149999999999999" customHeight="1">
      <c r="A85" s="492"/>
      <c r="B85" s="495" t="s">
        <v>1316</v>
      </c>
      <c r="C85" s="489" t="s">
        <v>1321</v>
      </c>
      <c r="D85" s="483">
        <f t="shared" si="2"/>
        <v>25000000</v>
      </c>
      <c r="E85" s="491">
        <v>25000000</v>
      </c>
      <c r="F85" s="491"/>
      <c r="G85" s="491"/>
      <c r="H85" s="491"/>
      <c r="I85" s="483">
        <f t="shared" si="3"/>
        <v>0</v>
      </c>
      <c r="J85" s="491"/>
      <c r="K85" s="491"/>
      <c r="L85" s="491"/>
      <c r="M85" s="491"/>
      <c r="N85" s="497"/>
      <c r="O85" s="488"/>
      <c r="P85" s="488"/>
      <c r="Q85" s="488"/>
      <c r="R85" s="488"/>
      <c r="S85" s="488"/>
      <c r="T85" s="488"/>
      <c r="U85" s="488"/>
      <c r="V85" s="488"/>
      <c r="W85" s="488"/>
      <c r="X85" s="488"/>
      <c r="Y85" s="488"/>
    </row>
    <row r="86" spans="1:25" s="479" customFormat="1" ht="16.149999999999999" customHeight="1">
      <c r="A86" s="492"/>
      <c r="B86" s="495"/>
      <c r="C86" s="489" t="s">
        <v>1696</v>
      </c>
      <c r="D86" s="483">
        <f t="shared" si="2"/>
        <v>0</v>
      </c>
      <c r="E86" s="491"/>
      <c r="F86" s="491"/>
      <c r="G86" s="491"/>
      <c r="H86" s="491"/>
      <c r="I86" s="483">
        <f t="shared" si="3"/>
        <v>0</v>
      </c>
      <c r="J86" s="491"/>
      <c r="K86" s="491"/>
      <c r="L86" s="491"/>
      <c r="M86" s="491"/>
      <c r="N86" s="497"/>
      <c r="O86" s="488"/>
      <c r="P86" s="488"/>
      <c r="Q86" s="488"/>
      <c r="R86" s="488"/>
      <c r="S86" s="488"/>
      <c r="T86" s="488"/>
      <c r="U86" s="488"/>
      <c r="V86" s="488"/>
      <c r="W86" s="488"/>
      <c r="X86" s="488"/>
      <c r="Y86" s="488"/>
    </row>
    <row r="87" spans="1:25" s="479" customFormat="1" ht="16.149999999999999" customHeight="1">
      <c r="A87" s="492"/>
      <c r="B87" s="495" t="s">
        <v>1316</v>
      </c>
      <c r="C87" s="489"/>
      <c r="D87" s="483">
        <f t="shared" si="2"/>
        <v>0</v>
      </c>
      <c r="E87" s="491"/>
      <c r="F87" s="491"/>
      <c r="G87" s="491"/>
      <c r="H87" s="491"/>
      <c r="I87" s="483">
        <f t="shared" si="3"/>
        <v>0</v>
      </c>
      <c r="J87" s="491"/>
      <c r="K87" s="491"/>
      <c r="L87" s="491"/>
      <c r="M87" s="491"/>
      <c r="N87" s="497"/>
      <c r="O87" s="488"/>
      <c r="P87" s="488"/>
      <c r="Q87" s="488"/>
      <c r="R87" s="488"/>
      <c r="S87" s="488"/>
      <c r="T87" s="488"/>
      <c r="U87" s="488"/>
      <c r="V87" s="488"/>
      <c r="W87" s="488"/>
      <c r="X87" s="488"/>
      <c r="Y87" s="488"/>
    </row>
    <row r="88" spans="1:25" s="479" customFormat="1" ht="16.149999999999999" customHeight="1">
      <c r="A88" s="492">
        <v>13</v>
      </c>
      <c r="B88" s="495" t="s">
        <v>1322</v>
      </c>
      <c r="C88" s="496" t="s">
        <v>1323</v>
      </c>
      <c r="D88" s="483">
        <f t="shared" si="2"/>
        <v>0</v>
      </c>
      <c r="E88" s="491"/>
      <c r="F88" s="491"/>
      <c r="G88" s="484"/>
      <c r="H88" s="491"/>
      <c r="I88" s="483">
        <f t="shared" si="3"/>
        <v>0</v>
      </c>
      <c r="J88" s="491"/>
      <c r="K88" s="491"/>
      <c r="L88" s="491"/>
      <c r="M88" s="491"/>
      <c r="N88" s="497"/>
      <c r="O88" s="488"/>
      <c r="P88" s="488"/>
      <c r="Q88" s="488"/>
      <c r="R88" s="488"/>
      <c r="S88" s="488"/>
      <c r="T88" s="488"/>
      <c r="U88" s="488"/>
      <c r="V88" s="488"/>
      <c r="W88" s="488"/>
      <c r="X88" s="488"/>
      <c r="Y88" s="488"/>
    </row>
    <row r="89" spans="1:25" s="479" customFormat="1" ht="16.149999999999999" customHeight="1">
      <c r="A89" s="492"/>
      <c r="B89" s="495" t="s">
        <v>1322</v>
      </c>
      <c r="C89" s="489" t="s">
        <v>1324</v>
      </c>
      <c r="D89" s="483">
        <f t="shared" si="2"/>
        <v>33186204</v>
      </c>
      <c r="E89" s="491"/>
      <c r="F89" s="491"/>
      <c r="G89" s="491"/>
      <c r="H89" s="491">
        <v>33186204</v>
      </c>
      <c r="I89" s="483">
        <f t="shared" si="3"/>
        <v>0</v>
      </c>
      <c r="J89" s="491"/>
      <c r="K89" s="491"/>
      <c r="L89" s="491"/>
      <c r="M89" s="491"/>
      <c r="N89" s="497"/>
      <c r="O89" s="488"/>
      <c r="P89" s="488"/>
      <c r="Q89" s="488"/>
      <c r="R89" s="488"/>
      <c r="S89" s="488"/>
      <c r="T89" s="488"/>
      <c r="U89" s="488"/>
      <c r="V89" s="488"/>
      <c r="W89" s="488"/>
      <c r="X89" s="488"/>
      <c r="Y89" s="488"/>
    </row>
    <row r="90" spans="1:25" s="479" customFormat="1" ht="16.149999999999999" customHeight="1">
      <c r="A90" s="492"/>
      <c r="B90" s="495" t="s">
        <v>1322</v>
      </c>
      <c r="C90" s="489" t="s">
        <v>1325</v>
      </c>
      <c r="D90" s="483">
        <f t="shared" si="2"/>
        <v>0</v>
      </c>
      <c r="E90" s="491"/>
      <c r="F90" s="500"/>
      <c r="G90" s="491"/>
      <c r="H90" s="500"/>
      <c r="I90" s="483">
        <f t="shared" si="3"/>
        <v>0</v>
      </c>
      <c r="J90" s="491"/>
      <c r="K90" s="491"/>
      <c r="L90" s="491"/>
      <c r="M90" s="491"/>
      <c r="N90" s="497"/>
      <c r="O90" s="488"/>
      <c r="P90" s="488"/>
      <c r="Q90" s="488"/>
      <c r="R90" s="488"/>
      <c r="S90" s="488"/>
      <c r="T90" s="488"/>
      <c r="U90" s="488"/>
      <c r="V90" s="488"/>
      <c r="W90" s="488"/>
      <c r="X90" s="488"/>
      <c r="Y90" s="488"/>
    </row>
    <row r="91" spans="1:25" s="479" customFormat="1" ht="16.149999999999999" customHeight="1">
      <c r="A91" s="492"/>
      <c r="B91" s="495" t="s">
        <v>1322</v>
      </c>
      <c r="C91" s="489" t="s">
        <v>1326</v>
      </c>
      <c r="D91" s="483">
        <f t="shared" si="2"/>
        <v>0</v>
      </c>
      <c r="E91" s="491"/>
      <c r="F91" s="500"/>
      <c r="G91" s="491"/>
      <c r="H91" s="501"/>
      <c r="I91" s="483">
        <f t="shared" si="3"/>
        <v>0</v>
      </c>
      <c r="J91" s="491"/>
      <c r="K91" s="491"/>
      <c r="L91" s="491"/>
      <c r="M91" s="491"/>
      <c r="N91" s="497"/>
      <c r="O91" s="488"/>
      <c r="P91" s="488"/>
      <c r="Q91" s="488"/>
      <c r="R91" s="488"/>
      <c r="S91" s="488"/>
      <c r="T91" s="488"/>
      <c r="U91" s="488"/>
      <c r="V91" s="488"/>
      <c r="W91" s="488"/>
      <c r="X91" s="488"/>
      <c r="Y91" s="488"/>
    </row>
    <row r="92" spans="1:25" s="479" customFormat="1" ht="16.149999999999999" customHeight="1">
      <c r="A92" s="492"/>
      <c r="B92" s="495" t="s">
        <v>1322</v>
      </c>
      <c r="C92" s="489"/>
      <c r="D92" s="483">
        <f t="shared" si="2"/>
        <v>0</v>
      </c>
      <c r="E92" s="491"/>
      <c r="F92" s="500"/>
      <c r="G92" s="491"/>
      <c r="H92" s="501"/>
      <c r="I92" s="483">
        <f t="shared" si="3"/>
        <v>0</v>
      </c>
      <c r="J92" s="491"/>
      <c r="K92" s="491"/>
      <c r="L92" s="491"/>
      <c r="M92" s="491"/>
      <c r="N92" s="497"/>
      <c r="O92" s="488"/>
      <c r="P92" s="488"/>
      <c r="Q92" s="488"/>
      <c r="R92" s="488"/>
      <c r="S92" s="488"/>
      <c r="T92" s="488"/>
      <c r="U92" s="488"/>
      <c r="V92" s="488"/>
      <c r="W92" s="488"/>
      <c r="X92" s="488"/>
      <c r="Y92" s="488"/>
    </row>
    <row r="93" spans="1:25" s="479" customFormat="1" ht="16.149999999999999" customHeight="1">
      <c r="A93" s="492"/>
      <c r="B93" s="495" t="s">
        <v>1322</v>
      </c>
      <c r="C93" s="489"/>
      <c r="D93" s="483">
        <f t="shared" si="2"/>
        <v>0</v>
      </c>
      <c r="E93" s="501"/>
      <c r="F93" s="491"/>
      <c r="G93" s="491"/>
      <c r="H93" s="501"/>
      <c r="I93" s="483">
        <f t="shared" si="3"/>
        <v>0</v>
      </c>
      <c r="J93" s="491"/>
      <c r="K93" s="491"/>
      <c r="L93" s="491"/>
      <c r="M93" s="491"/>
      <c r="N93" s="497"/>
      <c r="O93" s="488"/>
      <c r="P93" s="488"/>
      <c r="Q93" s="488"/>
      <c r="R93" s="488"/>
      <c r="S93" s="488"/>
      <c r="T93" s="488"/>
      <c r="U93" s="488"/>
      <c r="V93" s="488"/>
      <c r="W93" s="488"/>
      <c r="X93" s="488"/>
      <c r="Y93" s="488"/>
    </row>
    <row r="94" spans="1:25" s="479" customFormat="1" ht="16.149999999999999" customHeight="1">
      <c r="A94" s="492">
        <v>14</v>
      </c>
      <c r="B94" s="495" t="s">
        <v>1327</v>
      </c>
      <c r="C94" s="496" t="s">
        <v>1328</v>
      </c>
      <c r="D94" s="483">
        <f t="shared" si="2"/>
        <v>0</v>
      </c>
      <c r="E94" s="491"/>
      <c r="F94" s="491"/>
      <c r="G94" s="491"/>
      <c r="H94" s="491"/>
      <c r="I94" s="483">
        <f t="shared" si="3"/>
        <v>0</v>
      </c>
      <c r="J94" s="491"/>
      <c r="K94" s="491"/>
      <c r="L94" s="491"/>
      <c r="M94" s="491"/>
      <c r="N94" s="497"/>
      <c r="O94" s="488"/>
      <c r="P94" s="488"/>
      <c r="Q94" s="488"/>
      <c r="R94" s="488"/>
      <c r="S94" s="488"/>
      <c r="T94" s="488"/>
      <c r="U94" s="488"/>
      <c r="V94" s="488"/>
      <c r="W94" s="488"/>
      <c r="X94" s="488"/>
      <c r="Y94" s="488"/>
    </row>
    <row r="95" spans="1:25" s="479" customFormat="1" ht="16.149999999999999" customHeight="1">
      <c r="A95" s="492"/>
      <c r="B95" s="495" t="s">
        <v>1327</v>
      </c>
      <c r="C95" s="486" t="s">
        <v>1697</v>
      </c>
      <c r="D95" s="483">
        <f t="shared" si="2"/>
        <v>28578000</v>
      </c>
      <c r="E95" s="491"/>
      <c r="F95" s="491"/>
      <c r="G95" s="491"/>
      <c r="H95" s="491">
        <v>28578000</v>
      </c>
      <c r="I95" s="483">
        <f t="shared" si="3"/>
        <v>0</v>
      </c>
      <c r="J95" s="491"/>
      <c r="K95" s="491"/>
      <c r="L95" s="491"/>
      <c r="M95" s="491"/>
      <c r="N95" s="497"/>
      <c r="O95" s="488"/>
      <c r="P95" s="488"/>
      <c r="Q95" s="488"/>
      <c r="R95" s="488"/>
      <c r="S95" s="488"/>
      <c r="T95" s="488"/>
      <c r="U95" s="488"/>
      <c r="V95" s="488"/>
      <c r="W95" s="488"/>
      <c r="X95" s="488"/>
      <c r="Y95" s="488"/>
    </row>
    <row r="96" spans="1:25" s="479" customFormat="1" ht="16.149999999999999" customHeight="1">
      <c r="A96" s="492"/>
      <c r="B96" s="495" t="s">
        <v>1327</v>
      </c>
      <c r="C96" s="489" t="s">
        <v>1329</v>
      </c>
      <c r="D96" s="483">
        <f t="shared" si="2"/>
        <v>0</v>
      </c>
      <c r="E96" s="491"/>
      <c r="F96" s="491"/>
      <c r="G96" s="491"/>
      <c r="H96" s="491"/>
      <c r="I96" s="483">
        <f t="shared" si="3"/>
        <v>0</v>
      </c>
      <c r="J96" s="491"/>
      <c r="K96" s="491"/>
      <c r="L96" s="491"/>
      <c r="M96" s="491"/>
      <c r="N96" s="497"/>
      <c r="O96" s="488"/>
      <c r="P96" s="488"/>
      <c r="Q96" s="488"/>
      <c r="R96" s="488"/>
      <c r="S96" s="488"/>
      <c r="T96" s="488"/>
      <c r="U96" s="488"/>
      <c r="V96" s="488"/>
      <c r="W96" s="488"/>
      <c r="X96" s="488"/>
      <c r="Y96" s="488"/>
    </row>
    <row r="97" spans="1:16324" s="479" customFormat="1" ht="16.149999999999999" customHeight="1">
      <c r="A97" s="492">
        <v>15</v>
      </c>
      <c r="B97" s="495" t="s">
        <v>1330</v>
      </c>
      <c r="C97" s="496" t="s">
        <v>1331</v>
      </c>
      <c r="D97" s="483">
        <f t="shared" si="2"/>
        <v>0</v>
      </c>
      <c r="E97" s="491"/>
      <c r="F97" s="491"/>
      <c r="G97" s="491"/>
      <c r="H97" s="491"/>
      <c r="I97" s="483">
        <f t="shared" si="3"/>
        <v>0</v>
      </c>
      <c r="J97" s="491"/>
      <c r="K97" s="491"/>
      <c r="L97" s="491"/>
      <c r="M97" s="491"/>
      <c r="N97" s="497"/>
      <c r="O97" s="488"/>
      <c r="P97" s="488"/>
      <c r="Q97" s="488"/>
      <c r="R97" s="488"/>
      <c r="S97" s="488"/>
      <c r="T97" s="488"/>
      <c r="U97" s="488"/>
      <c r="V97" s="488"/>
      <c r="W97" s="488"/>
      <c r="X97" s="488"/>
      <c r="Y97" s="488"/>
    </row>
    <row r="98" spans="1:16324" s="479" customFormat="1" ht="16.149999999999999" customHeight="1">
      <c r="A98" s="492"/>
      <c r="B98" s="495" t="s">
        <v>1330</v>
      </c>
      <c r="C98" s="486" t="s">
        <v>1332</v>
      </c>
      <c r="D98" s="483">
        <f t="shared" si="2"/>
        <v>0</v>
      </c>
      <c r="E98" s="491"/>
      <c r="F98" s="491"/>
      <c r="G98" s="491"/>
      <c r="H98" s="491"/>
      <c r="I98" s="483">
        <f t="shared" si="3"/>
        <v>0</v>
      </c>
      <c r="J98" s="491"/>
      <c r="K98" s="491"/>
      <c r="L98" s="491"/>
      <c r="M98" s="491"/>
      <c r="N98" s="497">
        <v>64378595</v>
      </c>
      <c r="O98" s="488"/>
      <c r="P98" s="488"/>
      <c r="Q98" s="488"/>
      <c r="R98" s="488"/>
      <c r="S98" s="488"/>
      <c r="T98" s="488"/>
      <c r="U98" s="488"/>
      <c r="V98" s="488"/>
      <c r="W98" s="488"/>
      <c r="X98" s="488"/>
      <c r="Y98" s="488"/>
    </row>
    <row r="99" spans="1:16324" s="479" customFormat="1" ht="16.149999999999999" customHeight="1">
      <c r="A99" s="492"/>
      <c r="B99" s="495" t="s">
        <v>1330</v>
      </c>
      <c r="C99" s="489"/>
      <c r="D99" s="483">
        <f t="shared" si="2"/>
        <v>0</v>
      </c>
      <c r="E99" s="491"/>
      <c r="F99" s="491"/>
      <c r="G99" s="491"/>
      <c r="H99" s="491"/>
      <c r="I99" s="483">
        <f t="shared" si="3"/>
        <v>0</v>
      </c>
      <c r="J99" s="491"/>
      <c r="K99" s="491"/>
      <c r="L99" s="491"/>
      <c r="M99" s="491"/>
      <c r="N99" s="497"/>
      <c r="O99" s="488"/>
      <c r="P99" s="488"/>
      <c r="Q99" s="488"/>
      <c r="R99" s="488"/>
      <c r="S99" s="488"/>
      <c r="T99" s="488"/>
      <c r="U99" s="488"/>
      <c r="V99" s="488"/>
      <c r="W99" s="488"/>
      <c r="X99" s="488"/>
      <c r="Y99" s="488"/>
    </row>
    <row r="100" spans="1:16324" s="479" customFormat="1" ht="16.149999999999999" customHeight="1">
      <c r="A100" s="492">
        <v>16</v>
      </c>
      <c r="B100" s="495" t="s">
        <v>1333</v>
      </c>
      <c r="C100" s="496" t="s">
        <v>1334</v>
      </c>
      <c r="D100" s="483">
        <f t="shared" si="2"/>
        <v>0</v>
      </c>
      <c r="E100" s="491"/>
      <c r="F100" s="491"/>
      <c r="G100" s="491"/>
      <c r="H100" s="491"/>
      <c r="I100" s="483">
        <f t="shared" si="3"/>
        <v>0</v>
      </c>
      <c r="J100" s="491"/>
      <c r="K100" s="491"/>
      <c r="L100" s="491"/>
      <c r="M100" s="491"/>
      <c r="N100" s="497"/>
      <c r="O100" s="488"/>
      <c r="P100" s="488"/>
      <c r="Q100" s="488"/>
      <c r="R100" s="488"/>
      <c r="S100" s="488"/>
      <c r="T100" s="488"/>
      <c r="U100" s="488"/>
      <c r="V100" s="488"/>
      <c r="W100" s="488"/>
      <c r="X100" s="488"/>
      <c r="Y100" s="488"/>
    </row>
    <row r="101" spans="1:16324" s="479" customFormat="1" ht="16.149999999999999" customHeight="1">
      <c r="A101" s="492"/>
      <c r="B101" s="495" t="s">
        <v>1333</v>
      </c>
      <c r="C101" s="489" t="s">
        <v>1335</v>
      </c>
      <c r="D101" s="483">
        <f t="shared" si="2"/>
        <v>0</v>
      </c>
      <c r="E101" s="491"/>
      <c r="F101" s="491"/>
      <c r="G101" s="491"/>
      <c r="H101" s="491"/>
      <c r="I101" s="483">
        <f t="shared" si="3"/>
        <v>0</v>
      </c>
      <c r="J101" s="491"/>
      <c r="K101" s="491"/>
      <c r="L101" s="491"/>
      <c r="M101" s="491"/>
      <c r="N101" s="497"/>
      <c r="O101" s="488"/>
      <c r="P101" s="488"/>
      <c r="Q101" s="488"/>
      <c r="R101" s="488"/>
      <c r="S101" s="488"/>
      <c r="T101" s="488"/>
      <c r="U101" s="488"/>
      <c r="V101" s="488"/>
      <c r="W101" s="488"/>
      <c r="X101" s="488"/>
      <c r="Y101" s="488"/>
    </row>
    <row r="102" spans="1:16324" s="479" customFormat="1" ht="16.149999999999999" customHeight="1">
      <c r="A102" s="492"/>
      <c r="B102" s="495" t="s">
        <v>1333</v>
      </c>
      <c r="C102" s="502" t="s">
        <v>1336</v>
      </c>
      <c r="D102" s="483">
        <f t="shared" si="2"/>
        <v>0</v>
      </c>
      <c r="E102" s="491"/>
      <c r="F102" s="503"/>
      <c r="G102" s="491"/>
      <c r="H102" s="491"/>
      <c r="I102" s="483">
        <f t="shared" si="3"/>
        <v>0</v>
      </c>
      <c r="J102" s="491"/>
      <c r="K102" s="491"/>
      <c r="L102" s="491"/>
      <c r="M102" s="491"/>
      <c r="N102" s="497"/>
      <c r="O102" s="488"/>
      <c r="P102" s="488"/>
      <c r="Q102" s="488"/>
      <c r="R102" s="488"/>
      <c r="S102" s="488"/>
      <c r="T102" s="488"/>
      <c r="U102" s="488"/>
      <c r="V102" s="488"/>
      <c r="W102" s="488"/>
      <c r="X102" s="488"/>
      <c r="Y102" s="488"/>
    </row>
    <row r="103" spans="1:16324" s="479" customFormat="1" ht="16.149999999999999" customHeight="1">
      <c r="A103" s="492"/>
      <c r="B103" s="495" t="s">
        <v>1333</v>
      </c>
      <c r="C103" s="489" t="s">
        <v>1337</v>
      </c>
      <c r="D103" s="483">
        <f t="shared" si="2"/>
        <v>0</v>
      </c>
      <c r="E103" s="491"/>
      <c r="F103" s="503"/>
      <c r="G103" s="491"/>
      <c r="H103" s="491"/>
      <c r="I103" s="483">
        <f t="shared" si="3"/>
        <v>0</v>
      </c>
      <c r="J103" s="491"/>
      <c r="K103" s="491"/>
      <c r="L103" s="491"/>
      <c r="M103" s="491"/>
      <c r="N103" s="497"/>
      <c r="O103" s="488"/>
      <c r="P103" s="488"/>
      <c r="Q103" s="488"/>
      <c r="R103" s="488"/>
      <c r="S103" s="488"/>
      <c r="T103" s="488"/>
      <c r="U103" s="488"/>
      <c r="V103" s="488"/>
      <c r="W103" s="488"/>
      <c r="X103" s="488"/>
      <c r="Y103" s="488"/>
    </row>
    <row r="104" spans="1:16324" s="479" customFormat="1" ht="16.149999999999999" customHeight="1">
      <c r="A104" s="504"/>
      <c r="B104" s="495" t="s">
        <v>1333</v>
      </c>
      <c r="C104" s="489" t="s">
        <v>1780</v>
      </c>
      <c r="D104" s="483">
        <f t="shared" si="2"/>
        <v>0</v>
      </c>
      <c r="E104" s="491"/>
      <c r="F104" s="491"/>
      <c r="G104" s="491"/>
      <c r="H104" s="491"/>
      <c r="I104" s="483">
        <f t="shared" si="3"/>
        <v>0</v>
      </c>
      <c r="J104" s="505"/>
      <c r="K104" s="505"/>
      <c r="L104" s="506"/>
      <c r="M104" s="491"/>
      <c r="N104" s="497">
        <v>137564789</v>
      </c>
      <c r="O104" s="488"/>
      <c r="P104" s="488"/>
      <c r="Q104" s="488"/>
      <c r="R104" s="488"/>
      <c r="S104" s="488"/>
      <c r="T104" s="488"/>
      <c r="U104" s="488"/>
      <c r="V104" s="488"/>
      <c r="W104" s="488"/>
      <c r="X104" s="488"/>
      <c r="Y104" s="488"/>
      <c r="Z104" s="507"/>
      <c r="AA104" s="507"/>
      <c r="AB104" s="507"/>
      <c r="AC104" s="507"/>
      <c r="AD104" s="507"/>
      <c r="AE104" s="507"/>
      <c r="AF104" s="507"/>
      <c r="AG104" s="507"/>
      <c r="AH104" s="507"/>
      <c r="AI104" s="507"/>
      <c r="AJ104" s="507"/>
      <c r="AK104" s="507"/>
      <c r="AL104" s="507"/>
      <c r="AM104" s="507"/>
      <c r="AN104" s="507"/>
      <c r="AO104" s="507"/>
      <c r="AP104" s="507"/>
      <c r="AQ104" s="507"/>
      <c r="AR104" s="507"/>
      <c r="AS104" s="507"/>
      <c r="AT104" s="507"/>
      <c r="AU104" s="507"/>
      <c r="AV104" s="507"/>
      <c r="AW104" s="507"/>
      <c r="AX104" s="507"/>
      <c r="AY104" s="507"/>
      <c r="AZ104" s="507"/>
      <c r="BA104" s="507"/>
      <c r="BB104" s="507"/>
      <c r="BC104" s="507"/>
      <c r="BD104" s="507"/>
      <c r="BE104" s="507"/>
      <c r="BF104" s="507"/>
      <c r="BG104" s="507"/>
      <c r="BH104" s="507"/>
      <c r="BI104" s="507"/>
      <c r="BJ104" s="507"/>
      <c r="BK104" s="507"/>
      <c r="BL104" s="507"/>
      <c r="BM104" s="507"/>
      <c r="BN104" s="507"/>
      <c r="BO104" s="507"/>
      <c r="BP104" s="507"/>
      <c r="BQ104" s="507"/>
      <c r="BR104" s="507"/>
      <c r="BS104" s="507"/>
      <c r="BT104" s="507"/>
      <c r="BU104" s="507"/>
      <c r="BV104" s="507"/>
      <c r="BW104" s="507"/>
      <c r="BX104" s="507"/>
      <c r="BY104" s="507"/>
      <c r="BZ104" s="507"/>
      <c r="CA104" s="507"/>
      <c r="CB104" s="507"/>
      <c r="CC104" s="507"/>
      <c r="CD104" s="507"/>
      <c r="CE104" s="507"/>
      <c r="CF104" s="507"/>
      <c r="CG104" s="507"/>
      <c r="CH104" s="507"/>
      <c r="CI104" s="507"/>
      <c r="CJ104" s="507"/>
      <c r="CK104" s="507"/>
      <c r="CL104" s="507"/>
      <c r="CM104" s="507"/>
      <c r="CN104" s="507"/>
      <c r="CO104" s="507"/>
      <c r="CP104" s="507"/>
      <c r="CQ104" s="507"/>
      <c r="CR104" s="507"/>
      <c r="CS104" s="507"/>
      <c r="CT104" s="507"/>
      <c r="CU104" s="507"/>
      <c r="CV104" s="507"/>
      <c r="CW104" s="507"/>
      <c r="CX104" s="507"/>
      <c r="CY104" s="507"/>
      <c r="CZ104" s="507"/>
      <c r="DA104" s="507"/>
      <c r="DB104" s="507"/>
      <c r="DC104" s="507"/>
      <c r="DD104" s="507"/>
      <c r="DE104" s="507"/>
      <c r="DF104" s="507"/>
      <c r="DG104" s="507"/>
      <c r="DH104" s="507"/>
      <c r="DI104" s="507"/>
      <c r="DJ104" s="507"/>
      <c r="DK104" s="507"/>
      <c r="DL104" s="507"/>
      <c r="DM104" s="507"/>
      <c r="DN104" s="507"/>
      <c r="DO104" s="507"/>
      <c r="DP104" s="507"/>
      <c r="DQ104" s="507"/>
      <c r="DR104" s="507"/>
      <c r="DS104" s="507"/>
      <c r="DT104" s="507"/>
      <c r="DU104" s="507"/>
      <c r="DV104" s="507"/>
      <c r="DW104" s="507"/>
      <c r="DX104" s="507"/>
      <c r="DY104" s="507"/>
      <c r="DZ104" s="507"/>
      <c r="EA104" s="507"/>
      <c r="EB104" s="507"/>
      <c r="EC104" s="507"/>
      <c r="ED104" s="507"/>
      <c r="EE104" s="507"/>
      <c r="EF104" s="507"/>
      <c r="EG104" s="507"/>
      <c r="EH104" s="507"/>
      <c r="EI104" s="507"/>
      <c r="EJ104" s="507"/>
      <c r="EK104" s="507"/>
      <c r="EL104" s="507"/>
      <c r="EM104" s="507"/>
      <c r="EN104" s="507"/>
      <c r="EO104" s="507"/>
      <c r="EP104" s="507"/>
      <c r="EQ104" s="507"/>
      <c r="ER104" s="507"/>
      <c r="ES104" s="507"/>
      <c r="ET104" s="507"/>
      <c r="EU104" s="507"/>
      <c r="EV104" s="507"/>
      <c r="EW104" s="507"/>
      <c r="EX104" s="507"/>
      <c r="EY104" s="507"/>
      <c r="EZ104" s="507"/>
      <c r="FA104" s="507"/>
      <c r="FB104" s="507"/>
      <c r="FC104" s="507"/>
      <c r="FD104" s="507"/>
      <c r="FE104" s="507"/>
      <c r="FF104" s="507"/>
      <c r="FG104" s="507"/>
      <c r="FH104" s="507"/>
      <c r="FI104" s="507"/>
      <c r="FJ104" s="507"/>
      <c r="FK104" s="507"/>
      <c r="FL104" s="507"/>
      <c r="FM104" s="507"/>
      <c r="FN104" s="507"/>
      <c r="FO104" s="507"/>
      <c r="FP104" s="507"/>
      <c r="FQ104" s="507"/>
      <c r="FR104" s="507"/>
      <c r="FS104" s="507"/>
      <c r="FT104" s="507"/>
      <c r="FU104" s="507"/>
      <c r="FV104" s="507"/>
      <c r="FW104" s="507"/>
      <c r="FX104" s="507"/>
      <c r="FY104" s="507"/>
      <c r="FZ104" s="507"/>
      <c r="GA104" s="507"/>
      <c r="GB104" s="507"/>
      <c r="GC104" s="507"/>
      <c r="GD104" s="507"/>
      <c r="GE104" s="507"/>
      <c r="GF104" s="507"/>
      <c r="GG104" s="507"/>
      <c r="GH104" s="507"/>
      <c r="GI104" s="507"/>
      <c r="GJ104" s="507"/>
      <c r="GK104" s="507"/>
      <c r="GL104" s="507"/>
      <c r="GM104" s="507"/>
      <c r="GN104" s="507"/>
      <c r="GO104" s="507"/>
      <c r="GP104" s="507"/>
      <c r="GQ104" s="507"/>
      <c r="GR104" s="507"/>
      <c r="GS104" s="507"/>
      <c r="GT104" s="507"/>
      <c r="GU104" s="507"/>
      <c r="GV104" s="507"/>
      <c r="GW104" s="507"/>
      <c r="GX104" s="507"/>
      <c r="GY104" s="507"/>
      <c r="GZ104" s="507"/>
      <c r="HA104" s="507"/>
      <c r="HB104" s="507"/>
      <c r="HC104" s="507"/>
      <c r="HD104" s="507"/>
      <c r="HE104" s="507"/>
      <c r="HF104" s="507"/>
      <c r="HG104" s="507"/>
      <c r="HH104" s="507"/>
      <c r="HI104" s="507"/>
      <c r="HJ104" s="507"/>
      <c r="HK104" s="507"/>
      <c r="HL104" s="507"/>
      <c r="HM104" s="507"/>
      <c r="HN104" s="507"/>
      <c r="HO104" s="507"/>
      <c r="HP104" s="507"/>
      <c r="HQ104" s="507"/>
      <c r="HR104" s="507"/>
      <c r="HS104" s="507"/>
      <c r="HT104" s="507"/>
      <c r="HU104" s="507"/>
      <c r="HV104" s="507"/>
      <c r="HW104" s="507"/>
      <c r="HX104" s="507"/>
      <c r="HY104" s="507"/>
      <c r="HZ104" s="507"/>
      <c r="IA104" s="507"/>
      <c r="IB104" s="507"/>
      <c r="IC104" s="507"/>
      <c r="ID104" s="507"/>
      <c r="IE104" s="507"/>
      <c r="IF104" s="507"/>
      <c r="IG104" s="507"/>
      <c r="IH104" s="507"/>
      <c r="II104" s="507"/>
      <c r="IJ104" s="507"/>
      <c r="IK104" s="507"/>
      <c r="IL104" s="507"/>
      <c r="IM104" s="507"/>
      <c r="IN104" s="507"/>
      <c r="IO104" s="507"/>
      <c r="IP104" s="507"/>
      <c r="IQ104" s="507"/>
      <c r="IR104" s="507"/>
      <c r="IS104" s="507"/>
      <c r="IT104" s="507"/>
      <c r="IU104" s="507"/>
      <c r="IV104" s="507"/>
      <c r="IW104" s="507"/>
      <c r="IX104" s="507"/>
      <c r="IY104" s="507"/>
      <c r="IZ104" s="507"/>
      <c r="JA104" s="507"/>
      <c r="JB104" s="507"/>
      <c r="JC104" s="507"/>
      <c r="JD104" s="507"/>
      <c r="JE104" s="507"/>
      <c r="JF104" s="507"/>
      <c r="JG104" s="507"/>
      <c r="JH104" s="507"/>
      <c r="JI104" s="507"/>
      <c r="JJ104" s="507"/>
      <c r="JK104" s="507"/>
      <c r="JL104" s="507"/>
      <c r="JM104" s="507"/>
      <c r="JN104" s="507"/>
      <c r="JO104" s="507"/>
      <c r="JP104" s="507"/>
      <c r="JQ104" s="507"/>
      <c r="JR104" s="507"/>
      <c r="JS104" s="507"/>
      <c r="JT104" s="507"/>
      <c r="JU104" s="507"/>
      <c r="JV104" s="507"/>
      <c r="JW104" s="507"/>
      <c r="JX104" s="507"/>
      <c r="JY104" s="507"/>
      <c r="JZ104" s="507"/>
      <c r="KA104" s="507"/>
      <c r="KB104" s="507"/>
      <c r="KC104" s="507"/>
      <c r="KD104" s="507"/>
      <c r="KE104" s="507"/>
      <c r="KF104" s="507"/>
      <c r="KG104" s="507"/>
      <c r="KH104" s="507"/>
      <c r="KI104" s="507"/>
      <c r="KJ104" s="507"/>
      <c r="KK104" s="507"/>
      <c r="KL104" s="507"/>
      <c r="KM104" s="507"/>
      <c r="KN104" s="507"/>
      <c r="KO104" s="507"/>
      <c r="KP104" s="507"/>
      <c r="KQ104" s="507"/>
      <c r="KR104" s="507"/>
      <c r="KS104" s="507"/>
      <c r="KT104" s="507"/>
      <c r="KU104" s="507"/>
      <c r="KV104" s="507"/>
      <c r="KW104" s="507"/>
      <c r="KX104" s="507"/>
      <c r="KY104" s="507"/>
      <c r="KZ104" s="507"/>
      <c r="LA104" s="507"/>
      <c r="LB104" s="507"/>
      <c r="LC104" s="507"/>
      <c r="LD104" s="507"/>
      <c r="LE104" s="507"/>
      <c r="LF104" s="507"/>
      <c r="LG104" s="507"/>
      <c r="LH104" s="507"/>
      <c r="LI104" s="507"/>
      <c r="LJ104" s="507"/>
      <c r="LK104" s="507"/>
      <c r="LL104" s="507"/>
      <c r="LM104" s="507"/>
      <c r="LN104" s="507"/>
      <c r="LO104" s="507"/>
      <c r="LP104" s="507"/>
      <c r="LQ104" s="507"/>
      <c r="LR104" s="507"/>
      <c r="LS104" s="507"/>
      <c r="LT104" s="507"/>
      <c r="LU104" s="507"/>
      <c r="LV104" s="507"/>
      <c r="LW104" s="507"/>
      <c r="LX104" s="507"/>
      <c r="LY104" s="507"/>
      <c r="LZ104" s="507"/>
      <c r="MA104" s="507"/>
      <c r="MB104" s="507"/>
      <c r="MC104" s="507"/>
      <c r="MD104" s="507"/>
      <c r="ME104" s="507"/>
      <c r="MF104" s="507"/>
      <c r="MG104" s="507"/>
      <c r="MH104" s="507"/>
      <c r="MI104" s="507"/>
      <c r="MJ104" s="507"/>
      <c r="MK104" s="507"/>
      <c r="ML104" s="507"/>
      <c r="MM104" s="507"/>
      <c r="MN104" s="507"/>
      <c r="MO104" s="507"/>
      <c r="MP104" s="507"/>
      <c r="MQ104" s="507"/>
      <c r="MR104" s="507"/>
      <c r="MS104" s="507"/>
      <c r="MT104" s="507"/>
      <c r="MU104" s="507"/>
      <c r="MV104" s="507"/>
      <c r="MW104" s="507"/>
      <c r="MX104" s="507"/>
      <c r="MY104" s="507"/>
      <c r="MZ104" s="507"/>
      <c r="NA104" s="507"/>
      <c r="NB104" s="507"/>
      <c r="NC104" s="507"/>
      <c r="ND104" s="507"/>
      <c r="NE104" s="507"/>
      <c r="NF104" s="507"/>
      <c r="NG104" s="507"/>
      <c r="NH104" s="507"/>
      <c r="NI104" s="507"/>
      <c r="NJ104" s="507"/>
      <c r="NK104" s="507"/>
      <c r="NL104" s="507"/>
      <c r="NM104" s="507"/>
      <c r="NN104" s="507"/>
      <c r="NO104" s="507"/>
      <c r="NP104" s="507"/>
      <c r="NQ104" s="507"/>
      <c r="NR104" s="507"/>
      <c r="NS104" s="507"/>
      <c r="NT104" s="507"/>
      <c r="NU104" s="507"/>
      <c r="NV104" s="507"/>
      <c r="NW104" s="507"/>
      <c r="NX104" s="507"/>
      <c r="NY104" s="507"/>
      <c r="NZ104" s="507"/>
      <c r="OA104" s="507"/>
      <c r="OB104" s="507"/>
      <c r="OC104" s="507"/>
      <c r="OD104" s="507"/>
      <c r="OE104" s="507"/>
      <c r="OF104" s="507"/>
      <c r="OG104" s="507"/>
      <c r="OH104" s="507"/>
      <c r="OI104" s="507"/>
      <c r="OJ104" s="507"/>
      <c r="OK104" s="507"/>
      <c r="OL104" s="507"/>
      <c r="OM104" s="507"/>
      <c r="ON104" s="507"/>
      <c r="OO104" s="507"/>
      <c r="OP104" s="507"/>
      <c r="OQ104" s="507"/>
      <c r="OR104" s="507"/>
      <c r="OS104" s="507"/>
      <c r="OT104" s="507"/>
      <c r="OU104" s="507"/>
      <c r="OV104" s="507"/>
      <c r="OW104" s="507"/>
      <c r="OX104" s="507"/>
      <c r="OY104" s="507"/>
      <c r="OZ104" s="507"/>
      <c r="PA104" s="507"/>
      <c r="PB104" s="507"/>
      <c r="PC104" s="507"/>
      <c r="PD104" s="507"/>
      <c r="PE104" s="507"/>
      <c r="PF104" s="507"/>
      <c r="PG104" s="507"/>
      <c r="PH104" s="507"/>
      <c r="PI104" s="507"/>
      <c r="PJ104" s="507"/>
      <c r="PK104" s="507"/>
      <c r="PL104" s="507"/>
      <c r="PM104" s="507"/>
      <c r="PN104" s="507"/>
      <c r="PO104" s="507"/>
      <c r="PP104" s="507"/>
      <c r="PQ104" s="507"/>
      <c r="PR104" s="507"/>
      <c r="PS104" s="507"/>
      <c r="PT104" s="507"/>
      <c r="PU104" s="507"/>
      <c r="PV104" s="507"/>
      <c r="PW104" s="507"/>
      <c r="PX104" s="507"/>
      <c r="PY104" s="507"/>
      <c r="PZ104" s="507"/>
      <c r="QA104" s="507"/>
      <c r="QB104" s="507"/>
      <c r="QC104" s="507"/>
      <c r="QD104" s="507"/>
      <c r="QE104" s="507"/>
      <c r="QF104" s="507"/>
      <c r="QG104" s="507"/>
      <c r="QH104" s="507"/>
      <c r="QI104" s="507"/>
      <c r="QJ104" s="507"/>
      <c r="QK104" s="507"/>
      <c r="QL104" s="507"/>
      <c r="QM104" s="507"/>
      <c r="QN104" s="507"/>
      <c r="QO104" s="507"/>
      <c r="QP104" s="507"/>
      <c r="QQ104" s="507"/>
      <c r="QR104" s="507"/>
      <c r="QS104" s="507"/>
      <c r="QT104" s="507"/>
      <c r="QU104" s="507"/>
      <c r="QV104" s="507"/>
      <c r="QW104" s="507"/>
      <c r="QX104" s="507"/>
      <c r="QY104" s="507"/>
      <c r="QZ104" s="507"/>
      <c r="RA104" s="507"/>
      <c r="RB104" s="507"/>
      <c r="RC104" s="507"/>
      <c r="RD104" s="507"/>
      <c r="RE104" s="507"/>
      <c r="RF104" s="507"/>
      <c r="RG104" s="507"/>
      <c r="RH104" s="507"/>
      <c r="RI104" s="507"/>
      <c r="RJ104" s="507"/>
      <c r="RK104" s="507"/>
      <c r="RL104" s="507"/>
      <c r="RM104" s="507"/>
      <c r="RN104" s="507"/>
      <c r="RO104" s="507"/>
      <c r="RP104" s="507"/>
      <c r="RQ104" s="507"/>
      <c r="RR104" s="507"/>
      <c r="RS104" s="507"/>
      <c r="RT104" s="507"/>
      <c r="RU104" s="507"/>
      <c r="RV104" s="507"/>
      <c r="RW104" s="507"/>
      <c r="RX104" s="507"/>
      <c r="RY104" s="507"/>
      <c r="RZ104" s="507"/>
      <c r="SA104" s="507"/>
      <c r="SB104" s="507"/>
      <c r="SC104" s="507"/>
      <c r="SD104" s="507"/>
      <c r="SE104" s="507"/>
      <c r="SF104" s="507"/>
      <c r="SG104" s="507"/>
      <c r="SH104" s="507"/>
      <c r="SI104" s="507"/>
      <c r="SJ104" s="507"/>
      <c r="SK104" s="507"/>
      <c r="SL104" s="507"/>
      <c r="SM104" s="507"/>
      <c r="SN104" s="507"/>
      <c r="SO104" s="507"/>
      <c r="SP104" s="507"/>
      <c r="SQ104" s="507"/>
      <c r="SR104" s="507"/>
      <c r="SS104" s="507"/>
      <c r="ST104" s="507"/>
      <c r="SU104" s="507"/>
      <c r="SV104" s="507"/>
      <c r="SW104" s="507"/>
      <c r="SX104" s="507"/>
      <c r="SY104" s="507"/>
      <c r="SZ104" s="507"/>
      <c r="TA104" s="507"/>
      <c r="TB104" s="507"/>
      <c r="TC104" s="507"/>
      <c r="TD104" s="507"/>
      <c r="TE104" s="507"/>
      <c r="TF104" s="507"/>
      <c r="TG104" s="507"/>
      <c r="TH104" s="507"/>
      <c r="TI104" s="507"/>
      <c r="TJ104" s="507"/>
      <c r="TK104" s="507"/>
      <c r="TL104" s="507"/>
      <c r="TM104" s="507"/>
      <c r="TN104" s="507"/>
      <c r="TO104" s="507"/>
      <c r="TP104" s="507"/>
      <c r="TQ104" s="507"/>
      <c r="TR104" s="507"/>
      <c r="TS104" s="507"/>
      <c r="TT104" s="507"/>
      <c r="TU104" s="507"/>
      <c r="TV104" s="507"/>
      <c r="TW104" s="507"/>
      <c r="TX104" s="507"/>
      <c r="TY104" s="507"/>
      <c r="TZ104" s="507"/>
      <c r="UA104" s="507"/>
      <c r="UB104" s="507"/>
      <c r="UC104" s="507"/>
      <c r="UD104" s="507"/>
      <c r="UE104" s="507"/>
      <c r="UF104" s="507"/>
      <c r="UG104" s="507"/>
      <c r="UH104" s="507"/>
      <c r="UI104" s="507"/>
      <c r="UJ104" s="507"/>
      <c r="UK104" s="507"/>
      <c r="UL104" s="507"/>
      <c r="UM104" s="507"/>
      <c r="UN104" s="507"/>
      <c r="UO104" s="507"/>
      <c r="UP104" s="507"/>
      <c r="UQ104" s="507"/>
      <c r="UR104" s="507"/>
      <c r="US104" s="507"/>
      <c r="UT104" s="507"/>
      <c r="UU104" s="507"/>
      <c r="UV104" s="507"/>
      <c r="UW104" s="507"/>
      <c r="UX104" s="507"/>
      <c r="UY104" s="507"/>
      <c r="UZ104" s="507"/>
      <c r="VA104" s="507"/>
      <c r="VB104" s="507"/>
      <c r="VC104" s="507"/>
      <c r="VD104" s="507"/>
      <c r="VE104" s="507"/>
      <c r="VF104" s="507"/>
      <c r="VG104" s="507"/>
      <c r="VH104" s="507"/>
      <c r="VI104" s="507"/>
      <c r="VJ104" s="507"/>
      <c r="VK104" s="507"/>
      <c r="VL104" s="507"/>
      <c r="VM104" s="507"/>
      <c r="VN104" s="507"/>
      <c r="VO104" s="507"/>
      <c r="VP104" s="507"/>
      <c r="VQ104" s="507"/>
      <c r="VR104" s="507"/>
      <c r="VS104" s="507"/>
      <c r="VT104" s="507"/>
      <c r="VU104" s="507"/>
      <c r="VV104" s="507"/>
      <c r="VW104" s="507"/>
      <c r="VX104" s="507"/>
      <c r="VY104" s="507"/>
      <c r="VZ104" s="507"/>
      <c r="WA104" s="507"/>
      <c r="WB104" s="507"/>
      <c r="WC104" s="507"/>
      <c r="WD104" s="507"/>
      <c r="WE104" s="507"/>
      <c r="WF104" s="507"/>
      <c r="WG104" s="507"/>
      <c r="WH104" s="507"/>
      <c r="WI104" s="507"/>
      <c r="WJ104" s="507"/>
      <c r="WK104" s="507"/>
      <c r="WL104" s="507"/>
      <c r="WM104" s="507"/>
      <c r="WN104" s="507"/>
      <c r="WO104" s="507"/>
      <c r="WP104" s="507"/>
      <c r="WQ104" s="507"/>
      <c r="WR104" s="507"/>
      <c r="WS104" s="507"/>
      <c r="WT104" s="507"/>
      <c r="WU104" s="507"/>
      <c r="WV104" s="507"/>
      <c r="WW104" s="507"/>
      <c r="WX104" s="507"/>
      <c r="WY104" s="507"/>
      <c r="WZ104" s="507"/>
      <c r="XA104" s="507"/>
      <c r="XB104" s="507"/>
      <c r="XC104" s="507"/>
      <c r="XD104" s="507"/>
      <c r="XE104" s="507"/>
      <c r="XF104" s="507"/>
      <c r="XG104" s="507"/>
      <c r="XH104" s="507"/>
      <c r="XI104" s="507"/>
      <c r="XJ104" s="507"/>
      <c r="XK104" s="507"/>
      <c r="XL104" s="507"/>
      <c r="XM104" s="507"/>
      <c r="XN104" s="507"/>
      <c r="XO104" s="507"/>
      <c r="XP104" s="507"/>
      <c r="XQ104" s="507"/>
      <c r="XR104" s="507"/>
      <c r="XS104" s="507"/>
      <c r="XT104" s="507"/>
      <c r="XU104" s="507"/>
      <c r="XV104" s="507"/>
      <c r="XW104" s="507"/>
      <c r="XX104" s="507"/>
      <c r="XY104" s="507"/>
      <c r="XZ104" s="507"/>
      <c r="YA104" s="507"/>
      <c r="YB104" s="507"/>
      <c r="YC104" s="507"/>
      <c r="YD104" s="507"/>
      <c r="YE104" s="507"/>
      <c r="YF104" s="507"/>
      <c r="YG104" s="507"/>
      <c r="YH104" s="507"/>
      <c r="YI104" s="507"/>
      <c r="YJ104" s="507"/>
      <c r="YK104" s="507"/>
      <c r="YL104" s="507"/>
      <c r="YM104" s="507"/>
      <c r="YN104" s="507"/>
      <c r="YO104" s="507"/>
      <c r="YP104" s="507"/>
      <c r="YQ104" s="507"/>
      <c r="YR104" s="507"/>
      <c r="YS104" s="507"/>
      <c r="YT104" s="507"/>
      <c r="YU104" s="507"/>
      <c r="YV104" s="507"/>
      <c r="YW104" s="507"/>
      <c r="YX104" s="507"/>
      <c r="YY104" s="507"/>
      <c r="YZ104" s="507"/>
      <c r="ZA104" s="507"/>
      <c r="ZB104" s="507"/>
      <c r="ZC104" s="507"/>
      <c r="ZD104" s="507"/>
      <c r="ZE104" s="507"/>
      <c r="ZF104" s="507"/>
      <c r="ZG104" s="507"/>
      <c r="ZH104" s="507"/>
      <c r="ZI104" s="507"/>
      <c r="ZJ104" s="507"/>
      <c r="ZK104" s="507"/>
      <c r="ZL104" s="507"/>
      <c r="ZM104" s="507"/>
      <c r="ZN104" s="507"/>
      <c r="ZO104" s="507"/>
      <c r="ZP104" s="507"/>
      <c r="ZQ104" s="507"/>
      <c r="ZR104" s="507"/>
      <c r="ZS104" s="507"/>
      <c r="ZT104" s="507"/>
      <c r="ZU104" s="507"/>
      <c r="ZV104" s="507"/>
      <c r="ZW104" s="507"/>
      <c r="ZX104" s="507"/>
      <c r="ZY104" s="507"/>
      <c r="ZZ104" s="507"/>
      <c r="AAA104" s="507"/>
      <c r="AAB104" s="507"/>
      <c r="AAC104" s="507"/>
      <c r="AAD104" s="507"/>
      <c r="AAE104" s="507"/>
      <c r="AAF104" s="507"/>
      <c r="AAG104" s="507"/>
      <c r="AAH104" s="507"/>
      <c r="AAI104" s="507"/>
      <c r="AAJ104" s="507"/>
      <c r="AAK104" s="507"/>
      <c r="AAL104" s="507"/>
      <c r="AAM104" s="507"/>
      <c r="AAN104" s="507"/>
      <c r="AAO104" s="507"/>
      <c r="AAP104" s="507"/>
      <c r="AAQ104" s="507"/>
      <c r="AAR104" s="507"/>
      <c r="AAS104" s="507"/>
      <c r="AAT104" s="507"/>
      <c r="AAU104" s="507"/>
      <c r="AAV104" s="507"/>
      <c r="AAW104" s="507"/>
      <c r="AAX104" s="507"/>
      <c r="AAY104" s="507"/>
      <c r="AAZ104" s="507"/>
      <c r="ABA104" s="507"/>
      <c r="ABB104" s="507"/>
      <c r="ABC104" s="507"/>
      <c r="ABD104" s="507"/>
      <c r="ABE104" s="507"/>
      <c r="ABF104" s="507"/>
      <c r="ABG104" s="507"/>
      <c r="ABH104" s="507"/>
      <c r="ABI104" s="507"/>
      <c r="ABJ104" s="507"/>
      <c r="ABK104" s="507"/>
      <c r="ABL104" s="507"/>
      <c r="ABM104" s="507"/>
      <c r="ABN104" s="507"/>
      <c r="ABO104" s="507"/>
      <c r="ABP104" s="507"/>
      <c r="ABQ104" s="507"/>
      <c r="ABR104" s="507"/>
      <c r="ABS104" s="507"/>
      <c r="ABT104" s="507"/>
      <c r="ABU104" s="507"/>
      <c r="ABV104" s="507"/>
      <c r="ABW104" s="507"/>
      <c r="ABX104" s="507"/>
      <c r="ABY104" s="507"/>
      <c r="ABZ104" s="507"/>
      <c r="ACA104" s="507"/>
      <c r="ACB104" s="507"/>
      <c r="ACC104" s="507"/>
      <c r="ACD104" s="507"/>
      <c r="ACE104" s="507"/>
      <c r="ACF104" s="507"/>
      <c r="ACG104" s="507"/>
      <c r="ACH104" s="507"/>
      <c r="ACI104" s="507"/>
      <c r="ACJ104" s="507"/>
      <c r="ACK104" s="507"/>
      <c r="ACL104" s="507"/>
      <c r="ACM104" s="507"/>
      <c r="ACN104" s="507"/>
      <c r="ACO104" s="507"/>
      <c r="ACP104" s="507"/>
      <c r="ACQ104" s="507"/>
      <c r="ACR104" s="507"/>
      <c r="ACS104" s="507"/>
      <c r="ACT104" s="507"/>
      <c r="ACU104" s="507"/>
      <c r="ACV104" s="507"/>
      <c r="ACW104" s="507"/>
      <c r="ACX104" s="507"/>
      <c r="ACY104" s="507"/>
      <c r="ACZ104" s="507"/>
      <c r="ADA104" s="507"/>
      <c r="ADB104" s="507"/>
      <c r="ADC104" s="507"/>
      <c r="ADD104" s="507"/>
      <c r="ADE104" s="507"/>
      <c r="ADF104" s="507"/>
      <c r="ADG104" s="507"/>
      <c r="ADH104" s="507"/>
      <c r="ADI104" s="507"/>
      <c r="ADJ104" s="507"/>
      <c r="ADK104" s="507"/>
      <c r="ADL104" s="507"/>
      <c r="ADM104" s="507"/>
      <c r="ADN104" s="507"/>
      <c r="ADO104" s="507"/>
      <c r="ADP104" s="507"/>
      <c r="ADQ104" s="507"/>
      <c r="ADR104" s="507"/>
      <c r="ADS104" s="507"/>
      <c r="ADT104" s="507"/>
      <c r="ADU104" s="507"/>
      <c r="ADV104" s="507"/>
      <c r="ADW104" s="507"/>
      <c r="ADX104" s="507"/>
      <c r="ADY104" s="507"/>
      <c r="ADZ104" s="507"/>
      <c r="AEA104" s="507"/>
      <c r="AEB104" s="507"/>
      <c r="AEC104" s="507"/>
      <c r="AED104" s="507"/>
      <c r="AEE104" s="507"/>
      <c r="AEF104" s="507"/>
      <c r="AEG104" s="507"/>
      <c r="AEH104" s="507"/>
      <c r="AEI104" s="507"/>
      <c r="AEJ104" s="507"/>
      <c r="AEK104" s="507"/>
      <c r="AEL104" s="507"/>
      <c r="AEM104" s="507"/>
      <c r="AEN104" s="507"/>
      <c r="AEO104" s="507"/>
      <c r="AEP104" s="507"/>
      <c r="AEQ104" s="507"/>
      <c r="AER104" s="507"/>
      <c r="AES104" s="507"/>
      <c r="AET104" s="507"/>
      <c r="AEU104" s="507"/>
      <c r="AEV104" s="507"/>
      <c r="AEW104" s="507"/>
      <c r="AEX104" s="507"/>
      <c r="AEY104" s="507"/>
      <c r="AEZ104" s="507"/>
      <c r="AFA104" s="507"/>
      <c r="AFB104" s="507"/>
      <c r="AFC104" s="507"/>
      <c r="AFD104" s="507"/>
      <c r="AFE104" s="507"/>
      <c r="AFF104" s="507"/>
      <c r="AFG104" s="507"/>
      <c r="AFH104" s="507"/>
      <c r="AFI104" s="507"/>
      <c r="AFJ104" s="507"/>
      <c r="AFK104" s="507"/>
      <c r="AFL104" s="507"/>
      <c r="AFM104" s="507"/>
      <c r="AFN104" s="507"/>
      <c r="AFO104" s="507"/>
      <c r="AFP104" s="507"/>
      <c r="AFQ104" s="507"/>
      <c r="AFR104" s="507"/>
      <c r="AFS104" s="507"/>
      <c r="AFT104" s="507"/>
      <c r="AFU104" s="507"/>
      <c r="AFV104" s="507"/>
      <c r="AFW104" s="507"/>
      <c r="AFX104" s="507"/>
      <c r="AFY104" s="507"/>
      <c r="AFZ104" s="507"/>
      <c r="AGA104" s="507"/>
      <c r="AGB104" s="507"/>
      <c r="AGC104" s="507"/>
      <c r="AGD104" s="507"/>
      <c r="AGE104" s="507"/>
      <c r="AGF104" s="507"/>
      <c r="AGG104" s="507"/>
      <c r="AGH104" s="507"/>
      <c r="AGI104" s="507"/>
      <c r="AGJ104" s="507"/>
      <c r="AGK104" s="507"/>
      <c r="AGL104" s="507"/>
      <c r="AGM104" s="507"/>
      <c r="AGN104" s="507"/>
      <c r="AGO104" s="507"/>
      <c r="AGP104" s="507"/>
      <c r="AGQ104" s="507"/>
      <c r="AGR104" s="507"/>
      <c r="AGS104" s="507"/>
      <c r="AGT104" s="507"/>
      <c r="AGU104" s="507"/>
      <c r="AGV104" s="507"/>
      <c r="AGW104" s="507"/>
      <c r="AGX104" s="507"/>
      <c r="AGY104" s="507"/>
      <c r="AGZ104" s="507"/>
      <c r="AHA104" s="507"/>
      <c r="AHB104" s="507"/>
      <c r="AHC104" s="507"/>
      <c r="AHD104" s="507"/>
      <c r="AHE104" s="507"/>
      <c r="AHF104" s="507"/>
      <c r="AHG104" s="507"/>
      <c r="AHH104" s="507"/>
      <c r="AHI104" s="507"/>
      <c r="AHJ104" s="507"/>
      <c r="AHK104" s="507"/>
      <c r="AHL104" s="507"/>
      <c r="AHM104" s="507"/>
      <c r="AHN104" s="507"/>
      <c r="AHO104" s="507"/>
      <c r="AHP104" s="507"/>
      <c r="AHQ104" s="507"/>
      <c r="AHR104" s="507"/>
      <c r="AHS104" s="507"/>
      <c r="AHT104" s="507"/>
      <c r="AHU104" s="507"/>
      <c r="AHV104" s="507"/>
      <c r="AHW104" s="507"/>
      <c r="AHX104" s="507"/>
      <c r="AHY104" s="507"/>
      <c r="AHZ104" s="507"/>
      <c r="AIA104" s="507"/>
      <c r="AIB104" s="507"/>
      <c r="AIC104" s="507"/>
      <c r="AID104" s="507"/>
      <c r="AIE104" s="507"/>
      <c r="AIF104" s="507"/>
      <c r="AIG104" s="507"/>
      <c r="AIH104" s="507"/>
      <c r="AII104" s="507"/>
      <c r="AIJ104" s="507"/>
      <c r="AIK104" s="507"/>
      <c r="AIL104" s="507"/>
      <c r="AIM104" s="507"/>
      <c r="AIN104" s="507"/>
      <c r="AIO104" s="507"/>
      <c r="AIP104" s="507"/>
      <c r="AIQ104" s="507"/>
      <c r="AIR104" s="507"/>
      <c r="AIS104" s="507"/>
      <c r="AIT104" s="507"/>
      <c r="AIU104" s="507"/>
      <c r="AIV104" s="507"/>
      <c r="AIW104" s="507"/>
      <c r="AIX104" s="507"/>
      <c r="AIY104" s="507"/>
      <c r="AIZ104" s="507"/>
      <c r="AJA104" s="507"/>
      <c r="AJB104" s="507"/>
      <c r="AJC104" s="507"/>
      <c r="AJD104" s="507"/>
      <c r="AJE104" s="507"/>
      <c r="AJF104" s="507"/>
      <c r="AJG104" s="507"/>
      <c r="AJH104" s="507"/>
      <c r="AJI104" s="507"/>
      <c r="AJJ104" s="507"/>
      <c r="AJK104" s="507"/>
      <c r="AJL104" s="507"/>
      <c r="AJM104" s="507"/>
      <c r="AJN104" s="507"/>
      <c r="AJO104" s="507"/>
      <c r="AJP104" s="507"/>
      <c r="AJQ104" s="507"/>
      <c r="AJR104" s="507"/>
      <c r="AJS104" s="507"/>
      <c r="AJT104" s="507"/>
      <c r="AJU104" s="507"/>
      <c r="AJV104" s="507"/>
      <c r="AJW104" s="507"/>
      <c r="AJX104" s="507"/>
      <c r="AJY104" s="507"/>
      <c r="AJZ104" s="507"/>
      <c r="AKA104" s="507"/>
      <c r="AKB104" s="507"/>
      <c r="AKC104" s="507"/>
      <c r="AKD104" s="507"/>
      <c r="AKE104" s="507"/>
      <c r="AKF104" s="507"/>
      <c r="AKG104" s="507"/>
      <c r="AKH104" s="507"/>
      <c r="AKI104" s="507"/>
      <c r="AKJ104" s="507"/>
      <c r="AKK104" s="507"/>
      <c r="AKL104" s="507"/>
      <c r="AKM104" s="507"/>
      <c r="AKN104" s="507"/>
      <c r="AKO104" s="507"/>
      <c r="AKP104" s="507"/>
      <c r="AKQ104" s="507"/>
      <c r="AKR104" s="507"/>
      <c r="AKS104" s="507"/>
      <c r="AKT104" s="507"/>
      <c r="AKU104" s="507"/>
      <c r="AKV104" s="507"/>
      <c r="AKW104" s="507"/>
      <c r="AKX104" s="507"/>
      <c r="AKY104" s="507"/>
      <c r="AKZ104" s="507"/>
      <c r="ALA104" s="507"/>
      <c r="ALB104" s="507"/>
      <c r="ALC104" s="507"/>
      <c r="ALD104" s="507"/>
      <c r="ALE104" s="507"/>
      <c r="ALF104" s="507"/>
      <c r="ALG104" s="507"/>
      <c r="ALH104" s="507"/>
      <c r="ALI104" s="507"/>
      <c r="ALJ104" s="507"/>
      <c r="ALK104" s="507"/>
      <c r="ALL104" s="507"/>
      <c r="ALM104" s="507"/>
      <c r="ALN104" s="507"/>
      <c r="ALO104" s="507"/>
      <c r="ALP104" s="507"/>
      <c r="ALQ104" s="507"/>
      <c r="ALR104" s="507"/>
      <c r="ALS104" s="507"/>
      <c r="ALT104" s="507"/>
      <c r="ALU104" s="507"/>
      <c r="ALV104" s="507"/>
      <c r="ALW104" s="507"/>
      <c r="ALX104" s="507"/>
      <c r="ALY104" s="507"/>
      <c r="ALZ104" s="507"/>
      <c r="AMA104" s="507"/>
      <c r="AMB104" s="507"/>
      <c r="AMC104" s="507"/>
      <c r="AMD104" s="507"/>
      <c r="AME104" s="507"/>
      <c r="AMF104" s="507"/>
      <c r="AMG104" s="507"/>
      <c r="AMH104" s="507"/>
      <c r="AMI104" s="507"/>
      <c r="AMJ104" s="507"/>
      <c r="AMK104" s="507"/>
      <c r="AML104" s="507"/>
      <c r="AMM104" s="507"/>
      <c r="AMN104" s="507"/>
      <c r="AMO104" s="507"/>
      <c r="AMP104" s="507"/>
      <c r="AMQ104" s="507"/>
      <c r="AMR104" s="507"/>
      <c r="AMS104" s="507"/>
      <c r="AMT104" s="507"/>
      <c r="AMU104" s="507"/>
      <c r="AMV104" s="507"/>
      <c r="AMW104" s="507"/>
      <c r="AMX104" s="507"/>
      <c r="AMY104" s="507"/>
      <c r="AMZ104" s="507"/>
      <c r="ANA104" s="507"/>
      <c r="ANB104" s="507"/>
      <c r="ANC104" s="507"/>
      <c r="AND104" s="507"/>
      <c r="ANE104" s="507"/>
      <c r="ANF104" s="507"/>
      <c r="ANG104" s="507"/>
      <c r="ANH104" s="507"/>
      <c r="ANI104" s="507"/>
      <c r="ANJ104" s="507"/>
      <c r="ANK104" s="507"/>
      <c r="ANL104" s="507"/>
      <c r="ANM104" s="507"/>
      <c r="ANN104" s="507"/>
      <c r="ANO104" s="507"/>
      <c r="ANP104" s="507"/>
      <c r="ANQ104" s="507"/>
      <c r="ANR104" s="507"/>
      <c r="ANS104" s="507"/>
      <c r="ANT104" s="507"/>
      <c r="ANU104" s="507"/>
      <c r="ANV104" s="507"/>
      <c r="ANW104" s="507"/>
      <c r="ANX104" s="507"/>
      <c r="ANY104" s="507"/>
      <c r="ANZ104" s="507"/>
      <c r="AOA104" s="507"/>
      <c r="AOB104" s="507"/>
      <c r="AOC104" s="507"/>
      <c r="AOD104" s="507"/>
      <c r="AOE104" s="507"/>
      <c r="AOF104" s="507"/>
      <c r="AOG104" s="507"/>
      <c r="AOH104" s="507"/>
      <c r="AOI104" s="507"/>
      <c r="AOJ104" s="507"/>
      <c r="AOK104" s="507"/>
      <c r="AOL104" s="507"/>
      <c r="AOM104" s="507"/>
      <c r="AON104" s="507"/>
      <c r="AOO104" s="507"/>
      <c r="AOP104" s="507"/>
      <c r="AOQ104" s="507"/>
      <c r="AOR104" s="507"/>
      <c r="AOS104" s="507"/>
      <c r="AOT104" s="507"/>
      <c r="AOU104" s="507"/>
      <c r="AOV104" s="507"/>
      <c r="AOW104" s="507"/>
      <c r="AOX104" s="507"/>
      <c r="AOY104" s="507"/>
      <c r="AOZ104" s="507"/>
      <c r="APA104" s="507"/>
      <c r="APB104" s="507"/>
      <c r="APC104" s="507"/>
      <c r="APD104" s="507"/>
      <c r="APE104" s="507"/>
      <c r="APF104" s="507"/>
      <c r="APG104" s="507"/>
      <c r="APH104" s="507"/>
      <c r="API104" s="507"/>
      <c r="APJ104" s="507"/>
      <c r="APK104" s="507"/>
      <c r="APL104" s="507"/>
      <c r="APM104" s="507"/>
      <c r="APN104" s="507"/>
      <c r="APO104" s="507"/>
      <c r="APP104" s="507"/>
      <c r="APQ104" s="507"/>
      <c r="APR104" s="507"/>
      <c r="APS104" s="507"/>
      <c r="APT104" s="507"/>
      <c r="APU104" s="507"/>
      <c r="APV104" s="507"/>
      <c r="APW104" s="507"/>
      <c r="APX104" s="507"/>
      <c r="APY104" s="507"/>
      <c r="APZ104" s="507"/>
      <c r="AQA104" s="507"/>
      <c r="AQB104" s="507"/>
      <c r="AQC104" s="507"/>
      <c r="AQD104" s="507"/>
      <c r="AQE104" s="507"/>
      <c r="AQF104" s="507"/>
      <c r="AQG104" s="507"/>
      <c r="AQH104" s="507"/>
      <c r="AQI104" s="507"/>
      <c r="AQJ104" s="507"/>
      <c r="AQK104" s="507"/>
      <c r="AQL104" s="507"/>
      <c r="AQM104" s="507"/>
      <c r="AQN104" s="507"/>
      <c r="AQO104" s="507"/>
      <c r="AQP104" s="507"/>
      <c r="AQQ104" s="507"/>
      <c r="AQR104" s="507"/>
      <c r="AQS104" s="507"/>
      <c r="AQT104" s="507"/>
      <c r="AQU104" s="507"/>
      <c r="AQV104" s="507"/>
      <c r="AQW104" s="507"/>
      <c r="AQX104" s="507"/>
      <c r="AQY104" s="507"/>
      <c r="AQZ104" s="507"/>
      <c r="ARA104" s="507"/>
      <c r="ARB104" s="507"/>
      <c r="ARC104" s="507"/>
      <c r="ARD104" s="507"/>
      <c r="ARE104" s="507"/>
      <c r="ARF104" s="507"/>
      <c r="ARG104" s="507"/>
      <c r="ARH104" s="507"/>
      <c r="ARI104" s="507"/>
      <c r="ARJ104" s="507"/>
      <c r="ARK104" s="507"/>
      <c r="ARL104" s="507"/>
      <c r="ARM104" s="507"/>
      <c r="ARN104" s="507"/>
      <c r="ARO104" s="507"/>
      <c r="ARP104" s="507"/>
      <c r="ARQ104" s="507"/>
      <c r="ARR104" s="507"/>
      <c r="ARS104" s="507"/>
      <c r="ART104" s="507"/>
      <c r="ARU104" s="507"/>
      <c r="ARV104" s="507"/>
      <c r="ARW104" s="507"/>
      <c r="ARX104" s="507"/>
      <c r="ARY104" s="507"/>
      <c r="ARZ104" s="507"/>
      <c r="ASA104" s="507"/>
      <c r="ASB104" s="507"/>
      <c r="ASC104" s="507"/>
      <c r="ASD104" s="507"/>
      <c r="ASE104" s="507"/>
      <c r="ASF104" s="507"/>
      <c r="ASG104" s="507"/>
      <c r="ASH104" s="507"/>
      <c r="ASI104" s="507"/>
      <c r="ASJ104" s="507"/>
      <c r="ASK104" s="507"/>
      <c r="ASL104" s="507"/>
      <c r="ASM104" s="507"/>
      <c r="ASN104" s="507"/>
      <c r="ASO104" s="507"/>
      <c r="ASP104" s="507"/>
      <c r="ASQ104" s="507"/>
      <c r="ASR104" s="507"/>
      <c r="ASS104" s="507"/>
      <c r="AST104" s="507"/>
      <c r="ASU104" s="507"/>
      <c r="ASV104" s="507"/>
      <c r="ASW104" s="507"/>
      <c r="ASX104" s="507"/>
      <c r="ASY104" s="507"/>
      <c r="ASZ104" s="507"/>
      <c r="ATA104" s="507"/>
      <c r="ATB104" s="507"/>
      <c r="ATC104" s="507"/>
      <c r="ATD104" s="507"/>
      <c r="ATE104" s="507"/>
      <c r="ATF104" s="507"/>
      <c r="ATG104" s="507"/>
      <c r="ATH104" s="507"/>
      <c r="ATI104" s="507"/>
      <c r="ATJ104" s="507"/>
      <c r="ATK104" s="507"/>
      <c r="ATL104" s="507"/>
      <c r="ATM104" s="507"/>
      <c r="ATN104" s="507"/>
      <c r="ATO104" s="507"/>
      <c r="ATP104" s="507"/>
      <c r="ATQ104" s="507"/>
      <c r="ATR104" s="507"/>
      <c r="ATS104" s="507"/>
      <c r="ATT104" s="507"/>
      <c r="ATU104" s="507"/>
      <c r="ATV104" s="507"/>
      <c r="ATW104" s="507"/>
      <c r="ATX104" s="507"/>
      <c r="ATY104" s="507"/>
      <c r="ATZ104" s="507"/>
      <c r="AUA104" s="507"/>
      <c r="AUB104" s="507"/>
      <c r="AUC104" s="507"/>
      <c r="AUD104" s="507"/>
      <c r="AUE104" s="507"/>
      <c r="AUF104" s="507"/>
      <c r="AUG104" s="507"/>
      <c r="AUH104" s="507"/>
      <c r="AUI104" s="507"/>
      <c r="AUJ104" s="507"/>
      <c r="AUK104" s="507"/>
      <c r="AUL104" s="507"/>
      <c r="AUM104" s="507"/>
      <c r="AUN104" s="507"/>
      <c r="AUO104" s="507"/>
      <c r="AUP104" s="507"/>
      <c r="AUQ104" s="507"/>
      <c r="AUR104" s="507"/>
      <c r="AUS104" s="507"/>
      <c r="AUT104" s="507"/>
      <c r="AUU104" s="507"/>
      <c r="AUV104" s="507"/>
      <c r="AUW104" s="507"/>
      <c r="AUX104" s="507"/>
      <c r="AUY104" s="507"/>
      <c r="AUZ104" s="507"/>
      <c r="AVA104" s="507"/>
      <c r="AVB104" s="507"/>
      <c r="AVC104" s="507"/>
      <c r="AVD104" s="507"/>
      <c r="AVE104" s="507"/>
      <c r="AVF104" s="507"/>
      <c r="AVG104" s="507"/>
      <c r="AVH104" s="507"/>
      <c r="AVI104" s="507"/>
      <c r="AVJ104" s="507"/>
      <c r="AVK104" s="507"/>
      <c r="AVL104" s="507"/>
      <c r="AVM104" s="507"/>
      <c r="AVN104" s="507"/>
      <c r="AVO104" s="507"/>
      <c r="AVP104" s="507"/>
      <c r="AVQ104" s="507"/>
      <c r="AVR104" s="507"/>
      <c r="AVS104" s="507"/>
      <c r="AVT104" s="507"/>
      <c r="AVU104" s="507"/>
      <c r="AVV104" s="507"/>
      <c r="AVW104" s="507"/>
      <c r="AVX104" s="507"/>
      <c r="AVY104" s="507"/>
      <c r="AVZ104" s="507"/>
      <c r="AWA104" s="507"/>
      <c r="AWB104" s="507"/>
      <c r="AWC104" s="507"/>
      <c r="AWD104" s="507"/>
      <c r="AWE104" s="507"/>
      <c r="AWF104" s="507"/>
      <c r="AWG104" s="507"/>
      <c r="AWH104" s="507"/>
      <c r="AWI104" s="507"/>
      <c r="AWJ104" s="507"/>
      <c r="AWK104" s="507"/>
      <c r="AWL104" s="507"/>
      <c r="AWM104" s="507"/>
      <c r="AWN104" s="507"/>
      <c r="AWO104" s="507"/>
      <c r="AWP104" s="507"/>
      <c r="AWQ104" s="507"/>
      <c r="AWR104" s="507"/>
      <c r="AWS104" s="507"/>
      <c r="AWT104" s="507"/>
      <c r="AWU104" s="507"/>
      <c r="AWV104" s="507"/>
      <c r="AWW104" s="507"/>
      <c r="AWX104" s="507"/>
      <c r="AWY104" s="507"/>
      <c r="AWZ104" s="507"/>
      <c r="AXA104" s="507"/>
      <c r="AXB104" s="507"/>
      <c r="AXC104" s="507"/>
      <c r="AXD104" s="507"/>
      <c r="AXE104" s="507"/>
      <c r="AXF104" s="507"/>
      <c r="AXG104" s="507"/>
      <c r="AXH104" s="507"/>
      <c r="AXI104" s="507"/>
      <c r="AXJ104" s="507"/>
      <c r="AXK104" s="507"/>
      <c r="AXL104" s="507"/>
      <c r="AXM104" s="507"/>
      <c r="AXN104" s="507"/>
      <c r="AXO104" s="507"/>
      <c r="AXP104" s="507"/>
      <c r="AXQ104" s="507"/>
      <c r="AXR104" s="507"/>
      <c r="AXS104" s="507"/>
      <c r="AXT104" s="507"/>
      <c r="AXU104" s="507"/>
      <c r="AXV104" s="507"/>
      <c r="AXW104" s="507"/>
      <c r="AXX104" s="507"/>
      <c r="AXY104" s="507"/>
      <c r="AXZ104" s="507"/>
      <c r="AYA104" s="507"/>
      <c r="AYB104" s="507"/>
      <c r="AYC104" s="507"/>
      <c r="AYD104" s="507"/>
      <c r="AYE104" s="507"/>
      <c r="AYF104" s="507"/>
      <c r="AYG104" s="507"/>
      <c r="AYH104" s="507"/>
      <c r="AYI104" s="507"/>
      <c r="AYJ104" s="507"/>
      <c r="AYK104" s="507"/>
      <c r="AYL104" s="507"/>
      <c r="AYM104" s="507"/>
      <c r="AYN104" s="507"/>
      <c r="AYO104" s="507"/>
      <c r="AYP104" s="507"/>
      <c r="AYQ104" s="507"/>
      <c r="AYR104" s="507"/>
      <c r="AYS104" s="507"/>
      <c r="AYT104" s="507"/>
      <c r="AYU104" s="507"/>
      <c r="AYV104" s="507"/>
      <c r="AYW104" s="507"/>
      <c r="AYX104" s="507"/>
      <c r="AYY104" s="507"/>
      <c r="AYZ104" s="507"/>
      <c r="AZA104" s="507"/>
      <c r="AZB104" s="507"/>
      <c r="AZC104" s="507"/>
      <c r="AZD104" s="507"/>
      <c r="AZE104" s="507"/>
      <c r="AZF104" s="507"/>
      <c r="AZG104" s="507"/>
      <c r="AZH104" s="507"/>
      <c r="AZI104" s="507"/>
      <c r="AZJ104" s="507"/>
      <c r="AZK104" s="507"/>
      <c r="AZL104" s="507"/>
      <c r="AZM104" s="507"/>
      <c r="AZN104" s="507"/>
      <c r="AZO104" s="507"/>
      <c r="AZP104" s="507"/>
      <c r="AZQ104" s="507"/>
      <c r="AZR104" s="507"/>
      <c r="AZS104" s="507"/>
      <c r="AZT104" s="507"/>
      <c r="AZU104" s="507"/>
      <c r="AZV104" s="507"/>
      <c r="AZW104" s="507"/>
      <c r="AZX104" s="507"/>
      <c r="AZY104" s="507"/>
      <c r="AZZ104" s="507"/>
      <c r="BAA104" s="507"/>
      <c r="BAB104" s="507"/>
      <c r="BAC104" s="507"/>
      <c r="BAD104" s="507"/>
      <c r="BAE104" s="507"/>
      <c r="BAF104" s="507"/>
      <c r="BAG104" s="507"/>
      <c r="BAH104" s="507"/>
      <c r="BAI104" s="507"/>
      <c r="BAJ104" s="507"/>
      <c r="BAK104" s="507"/>
      <c r="BAL104" s="507"/>
      <c r="BAM104" s="507"/>
      <c r="BAN104" s="507"/>
      <c r="BAO104" s="507"/>
      <c r="BAP104" s="507"/>
      <c r="BAQ104" s="507"/>
      <c r="BAR104" s="507"/>
      <c r="BAS104" s="507"/>
      <c r="BAT104" s="507"/>
      <c r="BAU104" s="507"/>
      <c r="BAV104" s="507"/>
      <c r="BAW104" s="507"/>
      <c r="BAX104" s="507"/>
      <c r="BAY104" s="507"/>
      <c r="BAZ104" s="507"/>
      <c r="BBA104" s="507"/>
      <c r="BBB104" s="507"/>
      <c r="BBC104" s="507"/>
      <c r="BBD104" s="507"/>
      <c r="BBE104" s="507"/>
      <c r="BBF104" s="507"/>
      <c r="BBG104" s="507"/>
      <c r="BBH104" s="507"/>
      <c r="BBI104" s="507"/>
      <c r="BBJ104" s="507"/>
      <c r="BBK104" s="507"/>
      <c r="BBL104" s="507"/>
      <c r="BBM104" s="507"/>
      <c r="BBN104" s="507"/>
      <c r="BBO104" s="507"/>
      <c r="BBP104" s="507"/>
      <c r="BBQ104" s="507"/>
      <c r="BBR104" s="507"/>
      <c r="BBS104" s="507"/>
      <c r="BBT104" s="507"/>
      <c r="BBU104" s="507"/>
      <c r="BBV104" s="507"/>
      <c r="BBW104" s="507"/>
      <c r="BBX104" s="507"/>
      <c r="BBY104" s="507"/>
      <c r="BBZ104" s="507"/>
      <c r="BCA104" s="507"/>
      <c r="BCB104" s="507"/>
      <c r="BCC104" s="507"/>
      <c r="BCD104" s="507"/>
      <c r="BCE104" s="507"/>
      <c r="BCF104" s="507"/>
      <c r="BCG104" s="507"/>
      <c r="BCH104" s="507"/>
      <c r="BCI104" s="507"/>
      <c r="BCJ104" s="507"/>
      <c r="BCK104" s="507"/>
      <c r="BCL104" s="507"/>
      <c r="BCM104" s="507"/>
      <c r="BCN104" s="507"/>
      <c r="BCO104" s="507"/>
      <c r="BCP104" s="507"/>
      <c r="BCQ104" s="507"/>
      <c r="BCR104" s="507"/>
      <c r="BCS104" s="507"/>
      <c r="BCT104" s="507"/>
      <c r="BCU104" s="507"/>
      <c r="BCV104" s="507"/>
      <c r="BCW104" s="507"/>
      <c r="BCX104" s="507"/>
      <c r="BCY104" s="507"/>
      <c r="BCZ104" s="507"/>
      <c r="BDA104" s="507"/>
      <c r="BDB104" s="507"/>
      <c r="BDC104" s="507"/>
      <c r="BDD104" s="507"/>
      <c r="BDE104" s="507"/>
      <c r="BDF104" s="507"/>
      <c r="BDG104" s="507"/>
      <c r="BDH104" s="507"/>
      <c r="BDI104" s="507"/>
      <c r="BDJ104" s="507"/>
      <c r="BDK104" s="507"/>
      <c r="BDL104" s="507"/>
      <c r="BDM104" s="507"/>
      <c r="BDN104" s="507"/>
      <c r="BDO104" s="507"/>
      <c r="BDP104" s="507"/>
      <c r="BDQ104" s="507"/>
      <c r="BDR104" s="507"/>
      <c r="BDS104" s="507"/>
      <c r="BDT104" s="507"/>
      <c r="BDU104" s="507"/>
      <c r="BDV104" s="507"/>
      <c r="BDW104" s="507"/>
      <c r="BDX104" s="507"/>
      <c r="BDY104" s="507"/>
      <c r="BDZ104" s="507"/>
      <c r="BEA104" s="507"/>
      <c r="BEB104" s="507"/>
      <c r="BEC104" s="507"/>
      <c r="BED104" s="507"/>
      <c r="BEE104" s="507"/>
      <c r="BEF104" s="507"/>
      <c r="BEG104" s="507"/>
      <c r="BEH104" s="507"/>
      <c r="BEI104" s="507"/>
      <c r="BEJ104" s="507"/>
      <c r="BEK104" s="507"/>
      <c r="BEL104" s="507"/>
      <c r="BEM104" s="507"/>
      <c r="BEN104" s="507"/>
      <c r="BEO104" s="507"/>
      <c r="BEP104" s="507"/>
      <c r="BEQ104" s="507"/>
      <c r="BER104" s="507"/>
      <c r="BES104" s="507"/>
      <c r="BET104" s="507"/>
      <c r="BEU104" s="507"/>
      <c r="BEV104" s="507"/>
      <c r="BEW104" s="507"/>
      <c r="BEX104" s="507"/>
      <c r="BEY104" s="507"/>
      <c r="BEZ104" s="507"/>
      <c r="BFA104" s="507"/>
      <c r="BFB104" s="507"/>
      <c r="BFC104" s="507"/>
      <c r="BFD104" s="507"/>
      <c r="BFE104" s="507"/>
      <c r="BFF104" s="507"/>
      <c r="BFG104" s="507"/>
      <c r="BFH104" s="507"/>
      <c r="BFI104" s="507"/>
      <c r="BFJ104" s="507"/>
      <c r="BFK104" s="507"/>
      <c r="BFL104" s="507"/>
      <c r="BFM104" s="507"/>
      <c r="BFN104" s="507"/>
      <c r="BFO104" s="507"/>
      <c r="BFP104" s="507"/>
      <c r="BFQ104" s="507"/>
      <c r="BFR104" s="507"/>
      <c r="BFS104" s="507"/>
      <c r="BFT104" s="507"/>
      <c r="BFU104" s="507"/>
      <c r="BFV104" s="507"/>
      <c r="BFW104" s="507"/>
      <c r="BFX104" s="507"/>
      <c r="BFY104" s="507"/>
      <c r="BFZ104" s="507"/>
      <c r="BGA104" s="507"/>
      <c r="BGB104" s="507"/>
      <c r="BGC104" s="507"/>
      <c r="BGD104" s="507"/>
      <c r="BGE104" s="507"/>
      <c r="BGF104" s="507"/>
      <c r="BGG104" s="507"/>
      <c r="BGH104" s="507"/>
      <c r="BGI104" s="507"/>
      <c r="BGJ104" s="507"/>
      <c r="BGK104" s="507"/>
      <c r="BGL104" s="507"/>
      <c r="BGM104" s="507"/>
      <c r="BGN104" s="507"/>
      <c r="BGO104" s="507"/>
      <c r="BGP104" s="507"/>
      <c r="BGQ104" s="507"/>
      <c r="BGR104" s="507"/>
      <c r="BGS104" s="507"/>
      <c r="BGT104" s="507"/>
      <c r="BGU104" s="507"/>
      <c r="BGV104" s="507"/>
      <c r="BGW104" s="507"/>
      <c r="BGX104" s="507"/>
      <c r="BGY104" s="507"/>
      <c r="BGZ104" s="507"/>
      <c r="BHA104" s="507"/>
      <c r="BHB104" s="507"/>
      <c r="BHC104" s="507"/>
      <c r="BHD104" s="507"/>
      <c r="BHE104" s="507"/>
      <c r="BHF104" s="507"/>
      <c r="BHG104" s="507"/>
      <c r="BHH104" s="507"/>
      <c r="BHI104" s="507"/>
      <c r="BHJ104" s="507"/>
      <c r="BHK104" s="507"/>
      <c r="BHL104" s="507"/>
      <c r="BHM104" s="507"/>
      <c r="BHN104" s="507"/>
      <c r="BHO104" s="507"/>
      <c r="BHP104" s="507"/>
      <c r="BHQ104" s="507"/>
      <c r="BHR104" s="507"/>
      <c r="BHS104" s="507"/>
      <c r="BHT104" s="507"/>
      <c r="BHU104" s="507"/>
      <c r="BHV104" s="507"/>
      <c r="BHW104" s="507"/>
      <c r="BHX104" s="507"/>
      <c r="BHY104" s="507"/>
      <c r="BHZ104" s="507"/>
      <c r="BIA104" s="507"/>
      <c r="BIB104" s="507"/>
      <c r="BIC104" s="507"/>
      <c r="BID104" s="507"/>
      <c r="BIE104" s="507"/>
      <c r="BIF104" s="507"/>
      <c r="BIG104" s="507"/>
      <c r="BIH104" s="507"/>
      <c r="BII104" s="507"/>
      <c r="BIJ104" s="507"/>
      <c r="BIK104" s="507"/>
      <c r="BIL104" s="507"/>
      <c r="BIM104" s="507"/>
      <c r="BIN104" s="507"/>
      <c r="BIO104" s="507"/>
      <c r="BIP104" s="507"/>
      <c r="BIQ104" s="507"/>
      <c r="BIR104" s="507"/>
      <c r="BIS104" s="507"/>
      <c r="BIT104" s="507"/>
      <c r="BIU104" s="507"/>
      <c r="BIV104" s="507"/>
      <c r="BIW104" s="507"/>
      <c r="BIX104" s="507"/>
      <c r="BIY104" s="507"/>
      <c r="BIZ104" s="507"/>
      <c r="BJA104" s="507"/>
      <c r="BJB104" s="507"/>
      <c r="BJC104" s="507"/>
      <c r="BJD104" s="507"/>
      <c r="BJE104" s="507"/>
      <c r="BJF104" s="507"/>
      <c r="BJG104" s="507"/>
      <c r="BJH104" s="507"/>
      <c r="BJI104" s="507"/>
      <c r="BJJ104" s="507"/>
      <c r="BJK104" s="507"/>
      <c r="BJL104" s="507"/>
      <c r="BJM104" s="507"/>
      <c r="BJN104" s="507"/>
      <c r="BJO104" s="507"/>
      <c r="BJP104" s="507"/>
      <c r="BJQ104" s="507"/>
      <c r="BJR104" s="507"/>
      <c r="BJS104" s="507"/>
      <c r="BJT104" s="507"/>
      <c r="BJU104" s="507"/>
      <c r="BJV104" s="507"/>
      <c r="BJW104" s="507"/>
      <c r="BJX104" s="507"/>
      <c r="BJY104" s="507"/>
      <c r="BJZ104" s="507"/>
      <c r="BKA104" s="507"/>
      <c r="BKB104" s="507"/>
      <c r="BKC104" s="507"/>
      <c r="BKD104" s="507"/>
      <c r="BKE104" s="507"/>
      <c r="BKF104" s="507"/>
      <c r="BKG104" s="507"/>
      <c r="BKH104" s="507"/>
      <c r="BKI104" s="507"/>
      <c r="BKJ104" s="507"/>
      <c r="BKK104" s="507"/>
      <c r="BKL104" s="507"/>
      <c r="BKM104" s="507"/>
      <c r="BKN104" s="507"/>
      <c r="BKO104" s="507"/>
      <c r="BKP104" s="507"/>
      <c r="BKQ104" s="507"/>
      <c r="BKR104" s="507"/>
      <c r="BKS104" s="507"/>
      <c r="BKT104" s="507"/>
      <c r="BKU104" s="507"/>
      <c r="BKV104" s="507"/>
      <c r="BKW104" s="507"/>
      <c r="BKX104" s="507"/>
      <c r="BKY104" s="507"/>
      <c r="BKZ104" s="507"/>
      <c r="BLA104" s="507"/>
      <c r="BLB104" s="507"/>
      <c r="BLC104" s="507"/>
      <c r="BLD104" s="507"/>
      <c r="BLE104" s="507"/>
      <c r="BLF104" s="507"/>
      <c r="BLG104" s="507"/>
      <c r="BLH104" s="507"/>
      <c r="BLI104" s="507"/>
      <c r="BLJ104" s="507"/>
      <c r="BLK104" s="507"/>
      <c r="BLL104" s="507"/>
      <c r="BLM104" s="507"/>
      <c r="BLN104" s="507"/>
      <c r="BLO104" s="507"/>
      <c r="BLP104" s="507"/>
      <c r="BLQ104" s="507"/>
      <c r="BLR104" s="507"/>
      <c r="BLS104" s="507"/>
      <c r="BLT104" s="507"/>
      <c r="BLU104" s="507"/>
      <c r="BLV104" s="507"/>
      <c r="BLW104" s="507"/>
      <c r="BLX104" s="507"/>
      <c r="BLY104" s="507"/>
      <c r="BLZ104" s="507"/>
      <c r="BMA104" s="507"/>
      <c r="BMB104" s="507"/>
      <c r="BMC104" s="507"/>
      <c r="BMD104" s="507"/>
      <c r="BME104" s="507"/>
      <c r="BMF104" s="507"/>
      <c r="BMG104" s="507"/>
      <c r="BMH104" s="507"/>
      <c r="BMI104" s="507"/>
      <c r="BMJ104" s="507"/>
      <c r="BMK104" s="507"/>
      <c r="BML104" s="507"/>
      <c r="BMM104" s="507"/>
      <c r="BMN104" s="507"/>
      <c r="BMO104" s="507"/>
      <c r="BMP104" s="507"/>
      <c r="BMQ104" s="507"/>
      <c r="BMR104" s="507"/>
      <c r="BMS104" s="507"/>
      <c r="BMT104" s="507"/>
      <c r="BMU104" s="507"/>
      <c r="BMV104" s="507"/>
      <c r="BMW104" s="507"/>
      <c r="BMX104" s="507"/>
      <c r="BMY104" s="507"/>
      <c r="BMZ104" s="507"/>
      <c r="BNA104" s="507"/>
      <c r="BNB104" s="507"/>
      <c r="BNC104" s="507"/>
      <c r="BND104" s="507"/>
      <c r="BNE104" s="507"/>
      <c r="BNF104" s="507"/>
      <c r="BNG104" s="507"/>
      <c r="BNH104" s="507"/>
      <c r="BNI104" s="507"/>
      <c r="BNJ104" s="507"/>
      <c r="BNK104" s="507"/>
      <c r="BNL104" s="507"/>
      <c r="BNM104" s="507"/>
      <c r="BNN104" s="507"/>
      <c r="BNO104" s="507"/>
      <c r="BNP104" s="507"/>
      <c r="BNQ104" s="507"/>
      <c r="BNR104" s="507"/>
      <c r="BNS104" s="507"/>
      <c r="BNT104" s="507"/>
      <c r="BNU104" s="507"/>
      <c r="BNV104" s="507"/>
      <c r="BNW104" s="507"/>
      <c r="BNX104" s="507"/>
      <c r="BNY104" s="507"/>
      <c r="BNZ104" s="507"/>
      <c r="BOA104" s="507"/>
      <c r="BOB104" s="507"/>
      <c r="BOC104" s="507"/>
      <c r="BOD104" s="507"/>
      <c r="BOE104" s="507"/>
      <c r="BOF104" s="507"/>
      <c r="BOG104" s="507"/>
      <c r="BOH104" s="507"/>
      <c r="BOI104" s="507"/>
      <c r="BOJ104" s="507"/>
      <c r="BOK104" s="507"/>
      <c r="BOL104" s="507"/>
      <c r="BOM104" s="507"/>
      <c r="BON104" s="507"/>
      <c r="BOO104" s="507"/>
      <c r="BOP104" s="507"/>
      <c r="BOQ104" s="507"/>
      <c r="BOR104" s="507"/>
      <c r="BOS104" s="507"/>
      <c r="BOT104" s="507"/>
      <c r="BOU104" s="507"/>
      <c r="BOV104" s="507"/>
      <c r="BOW104" s="507"/>
      <c r="BOX104" s="507"/>
      <c r="BOY104" s="507"/>
      <c r="BOZ104" s="507"/>
      <c r="BPA104" s="507"/>
      <c r="BPB104" s="507"/>
      <c r="BPC104" s="507"/>
      <c r="BPD104" s="507"/>
      <c r="BPE104" s="507"/>
      <c r="BPF104" s="507"/>
      <c r="BPG104" s="507"/>
      <c r="BPH104" s="507"/>
      <c r="BPI104" s="507"/>
      <c r="BPJ104" s="507"/>
      <c r="BPK104" s="507"/>
      <c r="BPL104" s="507"/>
      <c r="BPM104" s="507"/>
      <c r="BPN104" s="507"/>
      <c r="BPO104" s="507"/>
      <c r="BPP104" s="507"/>
      <c r="BPQ104" s="507"/>
      <c r="BPR104" s="507"/>
      <c r="BPS104" s="507"/>
      <c r="BPT104" s="507"/>
      <c r="BPU104" s="507"/>
      <c r="BPV104" s="507"/>
      <c r="BPW104" s="507"/>
      <c r="BPX104" s="507"/>
      <c r="BPY104" s="507"/>
      <c r="BPZ104" s="507"/>
      <c r="BQA104" s="507"/>
      <c r="BQB104" s="507"/>
      <c r="BQC104" s="507"/>
      <c r="BQD104" s="507"/>
      <c r="BQE104" s="507"/>
      <c r="BQF104" s="507"/>
      <c r="BQG104" s="507"/>
      <c r="BQH104" s="507"/>
      <c r="BQI104" s="507"/>
      <c r="BQJ104" s="507"/>
      <c r="BQK104" s="507"/>
      <c r="BQL104" s="507"/>
      <c r="BQM104" s="507"/>
      <c r="BQN104" s="507"/>
      <c r="BQO104" s="507"/>
      <c r="BQP104" s="507"/>
      <c r="BQQ104" s="507"/>
      <c r="BQR104" s="507"/>
      <c r="BQS104" s="507"/>
      <c r="BQT104" s="507"/>
      <c r="BQU104" s="507"/>
      <c r="BQV104" s="507"/>
      <c r="BQW104" s="507"/>
      <c r="BQX104" s="507"/>
      <c r="BQY104" s="507"/>
      <c r="BQZ104" s="507"/>
      <c r="BRA104" s="507"/>
      <c r="BRB104" s="507"/>
      <c r="BRC104" s="507"/>
      <c r="BRD104" s="507"/>
      <c r="BRE104" s="507"/>
      <c r="BRF104" s="507"/>
      <c r="BRG104" s="507"/>
      <c r="BRH104" s="507"/>
      <c r="BRI104" s="507"/>
      <c r="BRJ104" s="507"/>
      <c r="BRK104" s="507"/>
      <c r="BRL104" s="507"/>
      <c r="BRM104" s="507"/>
      <c r="BRN104" s="507"/>
      <c r="BRO104" s="507"/>
      <c r="BRP104" s="507"/>
      <c r="BRQ104" s="507"/>
      <c r="BRR104" s="507"/>
      <c r="BRS104" s="507"/>
      <c r="BRT104" s="507"/>
      <c r="BRU104" s="507"/>
      <c r="BRV104" s="507"/>
      <c r="BRW104" s="507"/>
      <c r="BRX104" s="507"/>
      <c r="BRY104" s="507"/>
      <c r="BRZ104" s="507"/>
      <c r="BSA104" s="507"/>
      <c r="BSB104" s="507"/>
      <c r="BSC104" s="507"/>
      <c r="BSD104" s="507"/>
      <c r="BSE104" s="507"/>
      <c r="BSF104" s="507"/>
      <c r="BSG104" s="507"/>
      <c r="BSH104" s="507"/>
      <c r="BSI104" s="507"/>
      <c r="BSJ104" s="507"/>
      <c r="BSK104" s="507"/>
      <c r="BSL104" s="507"/>
      <c r="BSM104" s="507"/>
      <c r="BSN104" s="507"/>
      <c r="BSO104" s="507"/>
      <c r="BSP104" s="507"/>
      <c r="BSQ104" s="507"/>
      <c r="BSR104" s="507"/>
      <c r="BSS104" s="507"/>
      <c r="BST104" s="507"/>
      <c r="BSU104" s="507"/>
      <c r="BSV104" s="507"/>
      <c r="BSW104" s="507"/>
      <c r="BSX104" s="507"/>
      <c r="BSY104" s="507"/>
      <c r="BSZ104" s="507"/>
      <c r="BTA104" s="507"/>
      <c r="BTB104" s="507"/>
      <c r="BTC104" s="507"/>
      <c r="BTD104" s="507"/>
      <c r="BTE104" s="507"/>
      <c r="BTF104" s="507"/>
      <c r="BTG104" s="507"/>
      <c r="BTH104" s="507"/>
      <c r="BTI104" s="507"/>
      <c r="BTJ104" s="507"/>
      <c r="BTK104" s="507"/>
      <c r="BTL104" s="507"/>
      <c r="BTM104" s="507"/>
      <c r="BTN104" s="507"/>
      <c r="BTO104" s="507"/>
      <c r="BTP104" s="507"/>
      <c r="BTQ104" s="507"/>
      <c r="BTR104" s="507"/>
      <c r="BTS104" s="507"/>
      <c r="BTT104" s="507"/>
      <c r="BTU104" s="507"/>
      <c r="BTV104" s="507"/>
      <c r="BTW104" s="507"/>
      <c r="BTX104" s="507"/>
      <c r="BTY104" s="507"/>
      <c r="BTZ104" s="507"/>
      <c r="BUA104" s="507"/>
      <c r="BUB104" s="507"/>
      <c r="BUC104" s="507"/>
      <c r="BUD104" s="507"/>
      <c r="BUE104" s="507"/>
      <c r="BUF104" s="507"/>
      <c r="BUG104" s="507"/>
      <c r="BUH104" s="507"/>
      <c r="BUI104" s="507"/>
      <c r="BUJ104" s="507"/>
      <c r="BUK104" s="507"/>
      <c r="BUL104" s="507"/>
      <c r="BUM104" s="507"/>
      <c r="BUN104" s="507"/>
      <c r="BUO104" s="507"/>
      <c r="BUP104" s="507"/>
      <c r="BUQ104" s="507"/>
      <c r="BUR104" s="507"/>
      <c r="BUS104" s="507"/>
      <c r="BUT104" s="507"/>
      <c r="BUU104" s="507"/>
      <c r="BUV104" s="507"/>
      <c r="BUW104" s="507"/>
      <c r="BUX104" s="507"/>
      <c r="BUY104" s="507"/>
      <c r="BUZ104" s="507"/>
      <c r="BVA104" s="507"/>
      <c r="BVB104" s="507"/>
      <c r="BVC104" s="507"/>
      <c r="BVD104" s="507"/>
      <c r="BVE104" s="507"/>
      <c r="BVF104" s="507"/>
      <c r="BVG104" s="507"/>
      <c r="BVH104" s="507"/>
      <c r="BVI104" s="507"/>
      <c r="BVJ104" s="507"/>
      <c r="BVK104" s="507"/>
      <c r="BVL104" s="507"/>
      <c r="BVM104" s="507"/>
      <c r="BVN104" s="507"/>
      <c r="BVO104" s="507"/>
      <c r="BVP104" s="507"/>
      <c r="BVQ104" s="507"/>
      <c r="BVR104" s="507"/>
      <c r="BVS104" s="507"/>
      <c r="BVT104" s="507"/>
      <c r="BVU104" s="507"/>
      <c r="BVV104" s="507"/>
      <c r="BVW104" s="507"/>
      <c r="BVX104" s="507"/>
      <c r="BVY104" s="507"/>
      <c r="BVZ104" s="507"/>
      <c r="BWA104" s="507"/>
      <c r="BWB104" s="507"/>
      <c r="BWC104" s="507"/>
      <c r="BWD104" s="507"/>
      <c r="BWE104" s="507"/>
      <c r="BWF104" s="507"/>
      <c r="BWG104" s="507"/>
      <c r="BWH104" s="507"/>
      <c r="BWI104" s="507"/>
      <c r="BWJ104" s="507"/>
      <c r="BWK104" s="507"/>
      <c r="BWL104" s="507"/>
      <c r="BWM104" s="507"/>
      <c r="BWN104" s="507"/>
      <c r="BWO104" s="507"/>
      <c r="BWP104" s="507"/>
      <c r="BWQ104" s="507"/>
      <c r="BWR104" s="507"/>
      <c r="BWS104" s="507"/>
      <c r="BWT104" s="507"/>
      <c r="BWU104" s="507"/>
      <c r="BWV104" s="507"/>
      <c r="BWW104" s="507"/>
      <c r="BWX104" s="507"/>
      <c r="BWY104" s="507"/>
      <c r="BWZ104" s="507"/>
      <c r="BXA104" s="507"/>
      <c r="BXB104" s="507"/>
      <c r="BXC104" s="507"/>
      <c r="BXD104" s="507"/>
      <c r="BXE104" s="507"/>
      <c r="BXF104" s="507"/>
      <c r="BXG104" s="507"/>
      <c r="BXH104" s="507"/>
      <c r="BXI104" s="507"/>
      <c r="BXJ104" s="507"/>
      <c r="BXK104" s="507"/>
      <c r="BXL104" s="507"/>
      <c r="BXM104" s="507"/>
      <c r="BXN104" s="507"/>
      <c r="BXO104" s="507"/>
      <c r="BXP104" s="507"/>
      <c r="BXQ104" s="507"/>
      <c r="BXR104" s="507"/>
      <c r="BXS104" s="507"/>
      <c r="BXT104" s="507"/>
      <c r="BXU104" s="507"/>
      <c r="BXV104" s="507"/>
      <c r="BXW104" s="507"/>
      <c r="BXX104" s="507"/>
      <c r="BXY104" s="507"/>
      <c r="BXZ104" s="507"/>
      <c r="BYA104" s="507"/>
      <c r="BYB104" s="507"/>
      <c r="BYC104" s="507"/>
      <c r="BYD104" s="507"/>
      <c r="BYE104" s="507"/>
      <c r="BYF104" s="507"/>
      <c r="BYG104" s="507"/>
      <c r="BYH104" s="507"/>
      <c r="BYI104" s="507"/>
      <c r="BYJ104" s="507"/>
      <c r="BYK104" s="507"/>
      <c r="BYL104" s="507"/>
      <c r="BYM104" s="507"/>
      <c r="BYN104" s="507"/>
      <c r="BYO104" s="507"/>
      <c r="BYP104" s="507"/>
      <c r="BYQ104" s="507"/>
      <c r="BYR104" s="507"/>
      <c r="BYS104" s="507"/>
      <c r="BYT104" s="507"/>
      <c r="BYU104" s="507"/>
      <c r="BYV104" s="507"/>
      <c r="BYW104" s="507"/>
      <c r="BYX104" s="507"/>
      <c r="BYY104" s="507"/>
      <c r="BYZ104" s="507"/>
      <c r="BZA104" s="507"/>
      <c r="BZB104" s="507"/>
      <c r="BZC104" s="507"/>
      <c r="BZD104" s="507"/>
      <c r="BZE104" s="507"/>
      <c r="BZF104" s="507"/>
      <c r="BZG104" s="507"/>
      <c r="BZH104" s="507"/>
      <c r="BZI104" s="507"/>
      <c r="BZJ104" s="507"/>
      <c r="BZK104" s="507"/>
      <c r="BZL104" s="507"/>
      <c r="BZM104" s="507"/>
      <c r="BZN104" s="507"/>
      <c r="BZO104" s="507"/>
      <c r="BZP104" s="507"/>
      <c r="BZQ104" s="507"/>
      <c r="BZR104" s="507"/>
      <c r="BZS104" s="507"/>
      <c r="BZT104" s="507"/>
      <c r="BZU104" s="507"/>
      <c r="BZV104" s="507"/>
      <c r="BZW104" s="507"/>
      <c r="BZX104" s="507"/>
      <c r="BZY104" s="507"/>
      <c r="BZZ104" s="507"/>
      <c r="CAA104" s="507"/>
      <c r="CAB104" s="507"/>
      <c r="CAC104" s="507"/>
      <c r="CAD104" s="507"/>
      <c r="CAE104" s="507"/>
      <c r="CAF104" s="507"/>
      <c r="CAG104" s="507"/>
      <c r="CAH104" s="507"/>
      <c r="CAI104" s="507"/>
      <c r="CAJ104" s="507"/>
      <c r="CAK104" s="507"/>
      <c r="CAL104" s="507"/>
      <c r="CAM104" s="507"/>
      <c r="CAN104" s="507"/>
      <c r="CAO104" s="507"/>
      <c r="CAP104" s="507"/>
      <c r="CAQ104" s="507"/>
      <c r="CAR104" s="507"/>
      <c r="CAS104" s="507"/>
      <c r="CAT104" s="507"/>
      <c r="CAU104" s="507"/>
      <c r="CAV104" s="507"/>
      <c r="CAW104" s="507"/>
      <c r="CAX104" s="507"/>
      <c r="CAY104" s="507"/>
      <c r="CAZ104" s="507"/>
      <c r="CBA104" s="507"/>
      <c r="CBB104" s="507"/>
      <c r="CBC104" s="507"/>
      <c r="CBD104" s="507"/>
      <c r="CBE104" s="507"/>
      <c r="CBF104" s="507"/>
      <c r="CBG104" s="507"/>
      <c r="CBH104" s="507"/>
      <c r="CBI104" s="507"/>
      <c r="CBJ104" s="507"/>
      <c r="CBK104" s="507"/>
      <c r="CBL104" s="507"/>
      <c r="CBM104" s="507"/>
      <c r="CBN104" s="507"/>
      <c r="CBO104" s="507"/>
      <c r="CBP104" s="507"/>
      <c r="CBQ104" s="507"/>
      <c r="CBR104" s="507"/>
      <c r="CBS104" s="507"/>
      <c r="CBT104" s="507"/>
      <c r="CBU104" s="507"/>
      <c r="CBV104" s="507"/>
      <c r="CBW104" s="507"/>
      <c r="CBX104" s="507"/>
      <c r="CBY104" s="507"/>
      <c r="CBZ104" s="507"/>
      <c r="CCA104" s="507"/>
      <c r="CCB104" s="507"/>
      <c r="CCC104" s="507"/>
      <c r="CCD104" s="507"/>
      <c r="CCE104" s="507"/>
      <c r="CCF104" s="507"/>
      <c r="CCG104" s="507"/>
      <c r="CCH104" s="507"/>
      <c r="CCI104" s="507"/>
      <c r="CCJ104" s="507"/>
      <c r="CCK104" s="507"/>
      <c r="CCL104" s="507"/>
      <c r="CCM104" s="507"/>
      <c r="CCN104" s="507"/>
      <c r="CCO104" s="507"/>
      <c r="CCP104" s="507"/>
      <c r="CCQ104" s="507"/>
      <c r="CCR104" s="507"/>
      <c r="CCS104" s="507"/>
      <c r="CCT104" s="507"/>
      <c r="CCU104" s="507"/>
      <c r="CCV104" s="507"/>
      <c r="CCW104" s="507"/>
      <c r="CCX104" s="507"/>
      <c r="CCY104" s="507"/>
      <c r="CCZ104" s="507"/>
      <c r="CDA104" s="507"/>
      <c r="CDB104" s="507"/>
      <c r="CDC104" s="507"/>
      <c r="CDD104" s="507"/>
      <c r="CDE104" s="507"/>
      <c r="CDF104" s="507"/>
      <c r="CDG104" s="507"/>
      <c r="CDH104" s="507"/>
      <c r="CDI104" s="507"/>
      <c r="CDJ104" s="507"/>
      <c r="CDK104" s="507"/>
      <c r="CDL104" s="507"/>
      <c r="CDM104" s="507"/>
      <c r="CDN104" s="507"/>
      <c r="CDO104" s="507"/>
      <c r="CDP104" s="507"/>
      <c r="CDQ104" s="507"/>
      <c r="CDR104" s="507"/>
      <c r="CDS104" s="507"/>
      <c r="CDT104" s="507"/>
      <c r="CDU104" s="507"/>
      <c r="CDV104" s="507"/>
      <c r="CDW104" s="507"/>
      <c r="CDX104" s="507"/>
      <c r="CDY104" s="507"/>
      <c r="CDZ104" s="507"/>
      <c r="CEA104" s="507"/>
      <c r="CEB104" s="507"/>
      <c r="CEC104" s="507"/>
      <c r="CED104" s="507"/>
      <c r="CEE104" s="507"/>
      <c r="CEF104" s="507"/>
      <c r="CEG104" s="507"/>
      <c r="CEH104" s="507"/>
      <c r="CEI104" s="507"/>
      <c r="CEJ104" s="507"/>
      <c r="CEK104" s="507"/>
      <c r="CEL104" s="507"/>
      <c r="CEM104" s="507"/>
      <c r="CEN104" s="507"/>
      <c r="CEO104" s="507"/>
      <c r="CEP104" s="507"/>
      <c r="CEQ104" s="507"/>
      <c r="CER104" s="507"/>
      <c r="CES104" s="507"/>
      <c r="CET104" s="507"/>
      <c r="CEU104" s="507"/>
      <c r="CEV104" s="507"/>
      <c r="CEW104" s="507"/>
      <c r="CEX104" s="507"/>
      <c r="CEY104" s="507"/>
      <c r="CEZ104" s="507"/>
      <c r="CFA104" s="507"/>
      <c r="CFB104" s="507"/>
      <c r="CFC104" s="507"/>
      <c r="CFD104" s="507"/>
      <c r="CFE104" s="507"/>
      <c r="CFF104" s="507"/>
      <c r="CFG104" s="507"/>
      <c r="CFH104" s="507"/>
      <c r="CFI104" s="507"/>
      <c r="CFJ104" s="507"/>
      <c r="CFK104" s="507"/>
      <c r="CFL104" s="507"/>
      <c r="CFM104" s="507"/>
      <c r="CFN104" s="507"/>
      <c r="CFO104" s="507"/>
      <c r="CFP104" s="507"/>
      <c r="CFQ104" s="507"/>
      <c r="CFR104" s="507"/>
      <c r="CFS104" s="507"/>
      <c r="CFT104" s="507"/>
      <c r="CFU104" s="507"/>
      <c r="CFV104" s="507"/>
      <c r="CFW104" s="507"/>
      <c r="CFX104" s="507"/>
      <c r="CFY104" s="507"/>
      <c r="CFZ104" s="507"/>
      <c r="CGA104" s="507"/>
      <c r="CGB104" s="507"/>
      <c r="CGC104" s="507"/>
      <c r="CGD104" s="507"/>
      <c r="CGE104" s="507"/>
      <c r="CGF104" s="507"/>
      <c r="CGG104" s="507"/>
      <c r="CGH104" s="507"/>
      <c r="CGI104" s="507"/>
      <c r="CGJ104" s="507"/>
      <c r="CGK104" s="507"/>
      <c r="CGL104" s="507"/>
      <c r="CGM104" s="507"/>
      <c r="CGN104" s="507"/>
      <c r="CGO104" s="507"/>
      <c r="CGP104" s="507"/>
      <c r="CGQ104" s="507"/>
      <c r="CGR104" s="507"/>
      <c r="CGS104" s="507"/>
      <c r="CGT104" s="507"/>
      <c r="CGU104" s="507"/>
      <c r="CGV104" s="507"/>
      <c r="CGW104" s="507"/>
      <c r="CGX104" s="507"/>
      <c r="CGY104" s="507"/>
      <c r="CGZ104" s="507"/>
      <c r="CHA104" s="507"/>
      <c r="CHB104" s="507"/>
      <c r="CHC104" s="507"/>
      <c r="CHD104" s="507"/>
      <c r="CHE104" s="507"/>
      <c r="CHF104" s="507"/>
      <c r="CHG104" s="507"/>
      <c r="CHH104" s="507"/>
      <c r="CHI104" s="507"/>
      <c r="CHJ104" s="507"/>
      <c r="CHK104" s="507"/>
      <c r="CHL104" s="507"/>
      <c r="CHM104" s="507"/>
      <c r="CHN104" s="507"/>
      <c r="CHO104" s="507"/>
      <c r="CHP104" s="507"/>
      <c r="CHQ104" s="507"/>
      <c r="CHR104" s="507"/>
      <c r="CHS104" s="507"/>
      <c r="CHT104" s="507"/>
      <c r="CHU104" s="507"/>
      <c r="CHV104" s="507"/>
      <c r="CHW104" s="507"/>
      <c r="CHX104" s="507"/>
      <c r="CHY104" s="507"/>
      <c r="CHZ104" s="507"/>
      <c r="CIA104" s="507"/>
      <c r="CIB104" s="507"/>
      <c r="CIC104" s="507"/>
      <c r="CID104" s="507"/>
      <c r="CIE104" s="507"/>
      <c r="CIF104" s="507"/>
      <c r="CIG104" s="507"/>
      <c r="CIH104" s="507"/>
      <c r="CII104" s="507"/>
      <c r="CIJ104" s="507"/>
      <c r="CIK104" s="507"/>
      <c r="CIL104" s="507"/>
      <c r="CIM104" s="507"/>
      <c r="CIN104" s="507"/>
      <c r="CIO104" s="507"/>
      <c r="CIP104" s="507"/>
      <c r="CIQ104" s="507"/>
      <c r="CIR104" s="507"/>
      <c r="CIS104" s="507"/>
      <c r="CIT104" s="507"/>
      <c r="CIU104" s="507"/>
      <c r="CIV104" s="507"/>
      <c r="CIW104" s="507"/>
      <c r="CIX104" s="507"/>
      <c r="CIY104" s="507"/>
      <c r="CIZ104" s="507"/>
      <c r="CJA104" s="507"/>
      <c r="CJB104" s="507"/>
      <c r="CJC104" s="507"/>
      <c r="CJD104" s="507"/>
      <c r="CJE104" s="507"/>
      <c r="CJF104" s="507"/>
      <c r="CJG104" s="507"/>
      <c r="CJH104" s="507"/>
      <c r="CJI104" s="507"/>
      <c r="CJJ104" s="507"/>
      <c r="CJK104" s="507"/>
      <c r="CJL104" s="507"/>
      <c r="CJM104" s="507"/>
      <c r="CJN104" s="507"/>
      <c r="CJO104" s="507"/>
      <c r="CJP104" s="507"/>
      <c r="CJQ104" s="507"/>
      <c r="CJR104" s="507"/>
      <c r="CJS104" s="507"/>
      <c r="CJT104" s="507"/>
      <c r="CJU104" s="507"/>
      <c r="CJV104" s="507"/>
      <c r="CJW104" s="507"/>
      <c r="CJX104" s="507"/>
      <c r="CJY104" s="507"/>
      <c r="CJZ104" s="507"/>
      <c r="CKA104" s="507"/>
      <c r="CKB104" s="507"/>
      <c r="CKC104" s="507"/>
      <c r="CKD104" s="507"/>
      <c r="CKE104" s="507"/>
      <c r="CKF104" s="507"/>
      <c r="CKG104" s="507"/>
      <c r="CKH104" s="507"/>
      <c r="CKI104" s="507"/>
      <c r="CKJ104" s="507"/>
      <c r="CKK104" s="507"/>
      <c r="CKL104" s="507"/>
      <c r="CKM104" s="507"/>
      <c r="CKN104" s="507"/>
      <c r="CKO104" s="507"/>
      <c r="CKP104" s="507"/>
      <c r="CKQ104" s="507"/>
      <c r="CKR104" s="507"/>
      <c r="CKS104" s="507"/>
      <c r="CKT104" s="507"/>
      <c r="CKU104" s="507"/>
      <c r="CKV104" s="507"/>
      <c r="CKW104" s="507"/>
      <c r="CKX104" s="507"/>
      <c r="CKY104" s="507"/>
      <c r="CKZ104" s="507"/>
      <c r="CLA104" s="507"/>
      <c r="CLB104" s="507"/>
      <c r="CLC104" s="507"/>
      <c r="CLD104" s="507"/>
      <c r="CLE104" s="507"/>
      <c r="CLF104" s="507"/>
      <c r="CLG104" s="507"/>
      <c r="CLH104" s="507"/>
      <c r="CLI104" s="507"/>
      <c r="CLJ104" s="507"/>
      <c r="CLK104" s="507"/>
      <c r="CLL104" s="507"/>
      <c r="CLM104" s="507"/>
      <c r="CLN104" s="507"/>
      <c r="CLO104" s="507"/>
      <c r="CLP104" s="507"/>
      <c r="CLQ104" s="507"/>
      <c r="CLR104" s="507"/>
      <c r="CLS104" s="507"/>
      <c r="CLT104" s="507"/>
      <c r="CLU104" s="507"/>
      <c r="CLV104" s="507"/>
      <c r="CLW104" s="507"/>
      <c r="CLX104" s="507"/>
      <c r="CLY104" s="507"/>
      <c r="CLZ104" s="507"/>
      <c r="CMA104" s="507"/>
      <c r="CMB104" s="507"/>
      <c r="CMC104" s="507"/>
      <c r="CMD104" s="507"/>
      <c r="CME104" s="507"/>
      <c r="CMF104" s="507"/>
      <c r="CMG104" s="507"/>
      <c r="CMH104" s="507"/>
      <c r="CMI104" s="507"/>
      <c r="CMJ104" s="507"/>
      <c r="CMK104" s="507"/>
      <c r="CML104" s="507"/>
      <c r="CMM104" s="507"/>
      <c r="CMN104" s="507"/>
      <c r="CMO104" s="507"/>
      <c r="CMP104" s="507"/>
      <c r="CMQ104" s="507"/>
      <c r="CMR104" s="507"/>
      <c r="CMS104" s="507"/>
      <c r="CMT104" s="507"/>
      <c r="CMU104" s="507"/>
      <c r="CMV104" s="507"/>
      <c r="CMW104" s="507"/>
      <c r="CMX104" s="507"/>
      <c r="CMY104" s="507"/>
      <c r="CMZ104" s="507"/>
      <c r="CNA104" s="507"/>
      <c r="CNB104" s="507"/>
      <c r="CNC104" s="507"/>
      <c r="CND104" s="507"/>
      <c r="CNE104" s="507"/>
      <c r="CNF104" s="507"/>
      <c r="CNG104" s="507"/>
      <c r="CNH104" s="507"/>
      <c r="CNI104" s="507"/>
      <c r="CNJ104" s="507"/>
      <c r="CNK104" s="507"/>
      <c r="CNL104" s="507"/>
      <c r="CNM104" s="507"/>
      <c r="CNN104" s="507"/>
      <c r="CNO104" s="507"/>
      <c r="CNP104" s="507"/>
      <c r="CNQ104" s="507"/>
      <c r="CNR104" s="507"/>
      <c r="CNS104" s="507"/>
      <c r="CNT104" s="507"/>
      <c r="CNU104" s="507"/>
      <c r="CNV104" s="507"/>
      <c r="CNW104" s="507"/>
      <c r="CNX104" s="507"/>
      <c r="CNY104" s="507"/>
      <c r="CNZ104" s="507"/>
      <c r="COA104" s="507"/>
      <c r="COB104" s="507"/>
      <c r="COC104" s="507"/>
      <c r="COD104" s="507"/>
      <c r="COE104" s="507"/>
      <c r="COF104" s="507"/>
      <c r="COG104" s="507"/>
      <c r="COH104" s="507"/>
      <c r="COI104" s="507"/>
      <c r="COJ104" s="507"/>
      <c r="COK104" s="507"/>
      <c r="COL104" s="507"/>
      <c r="COM104" s="507"/>
      <c r="CON104" s="507"/>
      <c r="COO104" s="507"/>
      <c r="COP104" s="507"/>
      <c r="COQ104" s="507"/>
      <c r="COR104" s="507"/>
      <c r="COS104" s="507"/>
      <c r="COT104" s="507"/>
      <c r="COU104" s="507"/>
      <c r="COV104" s="507"/>
      <c r="COW104" s="507"/>
      <c r="COX104" s="507"/>
      <c r="COY104" s="507"/>
      <c r="COZ104" s="507"/>
      <c r="CPA104" s="507"/>
      <c r="CPB104" s="507"/>
      <c r="CPC104" s="507"/>
      <c r="CPD104" s="507"/>
      <c r="CPE104" s="507"/>
      <c r="CPF104" s="507"/>
      <c r="CPG104" s="507"/>
      <c r="CPH104" s="507"/>
      <c r="CPI104" s="507"/>
      <c r="CPJ104" s="507"/>
      <c r="CPK104" s="507"/>
      <c r="CPL104" s="507"/>
      <c r="CPM104" s="507"/>
      <c r="CPN104" s="507"/>
      <c r="CPO104" s="507"/>
      <c r="CPP104" s="507"/>
      <c r="CPQ104" s="507"/>
      <c r="CPR104" s="507"/>
      <c r="CPS104" s="507"/>
      <c r="CPT104" s="507"/>
      <c r="CPU104" s="507"/>
      <c r="CPV104" s="507"/>
      <c r="CPW104" s="507"/>
      <c r="CPX104" s="507"/>
      <c r="CPY104" s="507"/>
      <c r="CPZ104" s="507"/>
      <c r="CQA104" s="507"/>
      <c r="CQB104" s="507"/>
      <c r="CQC104" s="507"/>
      <c r="CQD104" s="507"/>
      <c r="CQE104" s="507"/>
      <c r="CQF104" s="507"/>
      <c r="CQG104" s="507"/>
      <c r="CQH104" s="507"/>
      <c r="CQI104" s="507"/>
      <c r="CQJ104" s="507"/>
      <c r="CQK104" s="507"/>
      <c r="CQL104" s="507"/>
      <c r="CQM104" s="507"/>
      <c r="CQN104" s="507"/>
      <c r="CQO104" s="507"/>
      <c r="CQP104" s="507"/>
      <c r="CQQ104" s="507"/>
      <c r="CQR104" s="507"/>
      <c r="CQS104" s="507"/>
      <c r="CQT104" s="507"/>
      <c r="CQU104" s="507"/>
      <c r="CQV104" s="507"/>
      <c r="CQW104" s="507"/>
      <c r="CQX104" s="507"/>
      <c r="CQY104" s="507"/>
      <c r="CQZ104" s="507"/>
      <c r="CRA104" s="507"/>
      <c r="CRB104" s="507"/>
      <c r="CRC104" s="507"/>
      <c r="CRD104" s="507"/>
      <c r="CRE104" s="507"/>
      <c r="CRF104" s="507"/>
      <c r="CRG104" s="507"/>
      <c r="CRH104" s="507"/>
      <c r="CRI104" s="507"/>
      <c r="CRJ104" s="507"/>
      <c r="CRK104" s="507"/>
      <c r="CRL104" s="507"/>
      <c r="CRM104" s="507"/>
      <c r="CRN104" s="507"/>
      <c r="CRO104" s="507"/>
      <c r="CRP104" s="507"/>
      <c r="CRQ104" s="507"/>
      <c r="CRR104" s="507"/>
      <c r="CRS104" s="507"/>
      <c r="CRT104" s="507"/>
      <c r="CRU104" s="507"/>
      <c r="CRV104" s="507"/>
      <c r="CRW104" s="507"/>
      <c r="CRX104" s="507"/>
      <c r="CRY104" s="507"/>
      <c r="CRZ104" s="507"/>
      <c r="CSA104" s="507"/>
      <c r="CSB104" s="507"/>
      <c r="CSC104" s="507"/>
      <c r="CSD104" s="507"/>
      <c r="CSE104" s="507"/>
      <c r="CSF104" s="507"/>
      <c r="CSG104" s="507"/>
      <c r="CSH104" s="507"/>
      <c r="CSI104" s="507"/>
      <c r="CSJ104" s="507"/>
      <c r="CSK104" s="507"/>
      <c r="CSL104" s="507"/>
      <c r="CSM104" s="507"/>
      <c r="CSN104" s="507"/>
      <c r="CSO104" s="507"/>
      <c r="CSP104" s="507"/>
      <c r="CSQ104" s="507"/>
      <c r="CSR104" s="507"/>
      <c r="CSS104" s="507"/>
      <c r="CST104" s="507"/>
      <c r="CSU104" s="507"/>
      <c r="CSV104" s="507"/>
      <c r="CSW104" s="507"/>
      <c r="CSX104" s="507"/>
      <c r="CSY104" s="507"/>
      <c r="CSZ104" s="507"/>
      <c r="CTA104" s="507"/>
      <c r="CTB104" s="507"/>
      <c r="CTC104" s="507"/>
      <c r="CTD104" s="507"/>
      <c r="CTE104" s="507"/>
      <c r="CTF104" s="507"/>
      <c r="CTG104" s="507"/>
      <c r="CTH104" s="507"/>
      <c r="CTI104" s="507"/>
      <c r="CTJ104" s="507"/>
      <c r="CTK104" s="507"/>
      <c r="CTL104" s="507"/>
      <c r="CTM104" s="507"/>
      <c r="CTN104" s="507"/>
      <c r="CTO104" s="507"/>
      <c r="CTP104" s="507"/>
      <c r="CTQ104" s="507"/>
      <c r="CTR104" s="507"/>
      <c r="CTS104" s="507"/>
      <c r="CTT104" s="507"/>
      <c r="CTU104" s="507"/>
      <c r="CTV104" s="507"/>
      <c r="CTW104" s="507"/>
      <c r="CTX104" s="507"/>
      <c r="CTY104" s="507"/>
      <c r="CTZ104" s="507"/>
      <c r="CUA104" s="507"/>
      <c r="CUB104" s="507"/>
      <c r="CUC104" s="507"/>
      <c r="CUD104" s="507"/>
      <c r="CUE104" s="507"/>
      <c r="CUF104" s="507"/>
      <c r="CUG104" s="507"/>
      <c r="CUH104" s="507"/>
      <c r="CUI104" s="507"/>
      <c r="CUJ104" s="507"/>
      <c r="CUK104" s="507"/>
      <c r="CUL104" s="507"/>
      <c r="CUM104" s="507"/>
      <c r="CUN104" s="507"/>
      <c r="CUO104" s="507"/>
      <c r="CUP104" s="507"/>
      <c r="CUQ104" s="507"/>
      <c r="CUR104" s="507"/>
      <c r="CUS104" s="507"/>
      <c r="CUT104" s="507"/>
      <c r="CUU104" s="507"/>
      <c r="CUV104" s="507"/>
      <c r="CUW104" s="507"/>
      <c r="CUX104" s="507"/>
      <c r="CUY104" s="507"/>
      <c r="CUZ104" s="507"/>
      <c r="CVA104" s="507"/>
      <c r="CVB104" s="507"/>
      <c r="CVC104" s="507"/>
      <c r="CVD104" s="507"/>
      <c r="CVE104" s="507"/>
      <c r="CVF104" s="507"/>
      <c r="CVG104" s="507"/>
      <c r="CVH104" s="507"/>
      <c r="CVI104" s="507"/>
      <c r="CVJ104" s="507"/>
      <c r="CVK104" s="507"/>
      <c r="CVL104" s="507"/>
      <c r="CVM104" s="507"/>
      <c r="CVN104" s="507"/>
      <c r="CVO104" s="507"/>
      <c r="CVP104" s="507"/>
      <c r="CVQ104" s="507"/>
      <c r="CVR104" s="507"/>
      <c r="CVS104" s="507"/>
      <c r="CVT104" s="507"/>
      <c r="CVU104" s="507"/>
      <c r="CVV104" s="507"/>
      <c r="CVW104" s="507"/>
      <c r="CVX104" s="507"/>
      <c r="CVY104" s="507"/>
      <c r="CVZ104" s="507"/>
      <c r="CWA104" s="507"/>
      <c r="CWB104" s="507"/>
      <c r="CWC104" s="507"/>
      <c r="CWD104" s="507"/>
      <c r="CWE104" s="507"/>
      <c r="CWF104" s="507"/>
      <c r="CWG104" s="507"/>
      <c r="CWH104" s="507"/>
      <c r="CWI104" s="507"/>
      <c r="CWJ104" s="507"/>
      <c r="CWK104" s="507"/>
      <c r="CWL104" s="507"/>
      <c r="CWM104" s="507"/>
      <c r="CWN104" s="507"/>
      <c r="CWO104" s="507"/>
      <c r="CWP104" s="507"/>
      <c r="CWQ104" s="507"/>
      <c r="CWR104" s="507"/>
      <c r="CWS104" s="507"/>
      <c r="CWT104" s="507"/>
      <c r="CWU104" s="507"/>
      <c r="CWV104" s="507"/>
      <c r="CWW104" s="507"/>
      <c r="CWX104" s="507"/>
      <c r="CWY104" s="507"/>
      <c r="CWZ104" s="507"/>
      <c r="CXA104" s="507"/>
      <c r="CXB104" s="507"/>
      <c r="CXC104" s="507"/>
      <c r="CXD104" s="507"/>
      <c r="CXE104" s="507"/>
      <c r="CXF104" s="507"/>
      <c r="CXG104" s="507"/>
      <c r="CXH104" s="507"/>
      <c r="CXI104" s="507"/>
      <c r="CXJ104" s="507"/>
      <c r="CXK104" s="507"/>
      <c r="CXL104" s="507"/>
      <c r="CXM104" s="507"/>
      <c r="CXN104" s="507"/>
      <c r="CXO104" s="507"/>
      <c r="CXP104" s="507"/>
      <c r="CXQ104" s="507"/>
      <c r="CXR104" s="507"/>
      <c r="CXS104" s="507"/>
      <c r="CXT104" s="507"/>
      <c r="CXU104" s="507"/>
      <c r="CXV104" s="507"/>
      <c r="CXW104" s="507"/>
      <c r="CXX104" s="507"/>
      <c r="CXY104" s="507"/>
      <c r="CXZ104" s="507"/>
      <c r="CYA104" s="507"/>
      <c r="CYB104" s="507"/>
      <c r="CYC104" s="507"/>
      <c r="CYD104" s="507"/>
      <c r="CYE104" s="507"/>
      <c r="CYF104" s="507"/>
      <c r="CYG104" s="507"/>
      <c r="CYH104" s="507"/>
      <c r="CYI104" s="507"/>
      <c r="CYJ104" s="507"/>
      <c r="CYK104" s="507"/>
      <c r="CYL104" s="507"/>
      <c r="CYM104" s="507"/>
      <c r="CYN104" s="507"/>
      <c r="CYO104" s="507"/>
      <c r="CYP104" s="507"/>
      <c r="CYQ104" s="507"/>
      <c r="CYR104" s="507"/>
      <c r="CYS104" s="507"/>
      <c r="CYT104" s="507"/>
      <c r="CYU104" s="507"/>
      <c r="CYV104" s="507"/>
      <c r="CYW104" s="507"/>
      <c r="CYX104" s="507"/>
      <c r="CYY104" s="507"/>
      <c r="CYZ104" s="507"/>
      <c r="CZA104" s="507"/>
      <c r="CZB104" s="507"/>
      <c r="CZC104" s="507"/>
      <c r="CZD104" s="507"/>
      <c r="CZE104" s="507"/>
      <c r="CZF104" s="507"/>
      <c r="CZG104" s="507"/>
      <c r="CZH104" s="507"/>
      <c r="CZI104" s="507"/>
      <c r="CZJ104" s="507"/>
      <c r="CZK104" s="507"/>
      <c r="CZL104" s="507"/>
      <c r="CZM104" s="507"/>
      <c r="CZN104" s="507"/>
      <c r="CZO104" s="507"/>
      <c r="CZP104" s="507"/>
      <c r="CZQ104" s="507"/>
      <c r="CZR104" s="507"/>
      <c r="CZS104" s="507"/>
      <c r="CZT104" s="507"/>
      <c r="CZU104" s="507"/>
      <c r="CZV104" s="507"/>
      <c r="CZW104" s="507"/>
      <c r="CZX104" s="507"/>
      <c r="CZY104" s="507"/>
      <c r="CZZ104" s="507"/>
      <c r="DAA104" s="507"/>
      <c r="DAB104" s="507"/>
      <c r="DAC104" s="507"/>
      <c r="DAD104" s="507"/>
      <c r="DAE104" s="507"/>
      <c r="DAF104" s="507"/>
      <c r="DAG104" s="507"/>
      <c r="DAH104" s="507"/>
      <c r="DAI104" s="507"/>
      <c r="DAJ104" s="507"/>
      <c r="DAK104" s="507"/>
      <c r="DAL104" s="507"/>
      <c r="DAM104" s="507"/>
      <c r="DAN104" s="507"/>
      <c r="DAO104" s="507"/>
      <c r="DAP104" s="507"/>
      <c r="DAQ104" s="507"/>
      <c r="DAR104" s="507"/>
      <c r="DAS104" s="507"/>
      <c r="DAT104" s="507"/>
      <c r="DAU104" s="507"/>
      <c r="DAV104" s="507"/>
      <c r="DAW104" s="507"/>
      <c r="DAX104" s="507"/>
      <c r="DAY104" s="507"/>
      <c r="DAZ104" s="507"/>
      <c r="DBA104" s="507"/>
      <c r="DBB104" s="507"/>
      <c r="DBC104" s="507"/>
      <c r="DBD104" s="507"/>
      <c r="DBE104" s="507"/>
      <c r="DBF104" s="507"/>
      <c r="DBG104" s="507"/>
      <c r="DBH104" s="507"/>
      <c r="DBI104" s="507"/>
      <c r="DBJ104" s="507"/>
      <c r="DBK104" s="507"/>
      <c r="DBL104" s="507"/>
      <c r="DBM104" s="507"/>
      <c r="DBN104" s="507"/>
      <c r="DBO104" s="507"/>
      <c r="DBP104" s="507"/>
      <c r="DBQ104" s="507"/>
      <c r="DBR104" s="507"/>
      <c r="DBS104" s="507"/>
      <c r="DBT104" s="507"/>
      <c r="DBU104" s="507"/>
      <c r="DBV104" s="507"/>
      <c r="DBW104" s="507"/>
      <c r="DBX104" s="507"/>
      <c r="DBY104" s="507"/>
      <c r="DBZ104" s="507"/>
      <c r="DCA104" s="507"/>
      <c r="DCB104" s="507"/>
      <c r="DCC104" s="507"/>
      <c r="DCD104" s="507"/>
      <c r="DCE104" s="507"/>
      <c r="DCF104" s="507"/>
      <c r="DCG104" s="507"/>
      <c r="DCH104" s="507"/>
      <c r="DCI104" s="507"/>
      <c r="DCJ104" s="507"/>
      <c r="DCK104" s="507"/>
      <c r="DCL104" s="507"/>
      <c r="DCM104" s="507"/>
      <c r="DCN104" s="507"/>
      <c r="DCO104" s="507"/>
      <c r="DCP104" s="507"/>
      <c r="DCQ104" s="507"/>
      <c r="DCR104" s="507"/>
      <c r="DCS104" s="507"/>
      <c r="DCT104" s="507"/>
      <c r="DCU104" s="507"/>
      <c r="DCV104" s="507"/>
      <c r="DCW104" s="507"/>
      <c r="DCX104" s="507"/>
      <c r="DCY104" s="507"/>
      <c r="DCZ104" s="507"/>
      <c r="DDA104" s="507"/>
      <c r="DDB104" s="507"/>
      <c r="DDC104" s="507"/>
      <c r="DDD104" s="507"/>
      <c r="DDE104" s="507"/>
      <c r="DDF104" s="507"/>
      <c r="DDG104" s="507"/>
      <c r="DDH104" s="507"/>
      <c r="DDI104" s="507"/>
      <c r="DDJ104" s="507"/>
      <c r="DDK104" s="507"/>
      <c r="DDL104" s="507"/>
      <c r="DDM104" s="507"/>
      <c r="DDN104" s="507"/>
      <c r="DDO104" s="507"/>
      <c r="DDP104" s="507"/>
      <c r="DDQ104" s="507"/>
      <c r="DDR104" s="507"/>
      <c r="DDS104" s="507"/>
      <c r="DDT104" s="507"/>
      <c r="DDU104" s="507"/>
      <c r="DDV104" s="507"/>
      <c r="DDW104" s="507"/>
      <c r="DDX104" s="507"/>
      <c r="DDY104" s="507"/>
      <c r="DDZ104" s="507"/>
      <c r="DEA104" s="507"/>
      <c r="DEB104" s="507"/>
      <c r="DEC104" s="507"/>
      <c r="DED104" s="507"/>
      <c r="DEE104" s="507"/>
      <c r="DEF104" s="507"/>
      <c r="DEG104" s="507"/>
      <c r="DEH104" s="507"/>
      <c r="DEI104" s="507"/>
      <c r="DEJ104" s="507"/>
      <c r="DEK104" s="507"/>
      <c r="DEL104" s="507"/>
      <c r="DEM104" s="507"/>
      <c r="DEN104" s="507"/>
      <c r="DEO104" s="507"/>
      <c r="DEP104" s="507"/>
      <c r="DEQ104" s="507"/>
      <c r="DER104" s="507"/>
      <c r="DES104" s="507"/>
      <c r="DET104" s="507"/>
      <c r="DEU104" s="507"/>
      <c r="DEV104" s="507"/>
      <c r="DEW104" s="507"/>
      <c r="DEX104" s="507"/>
      <c r="DEY104" s="507"/>
      <c r="DEZ104" s="507"/>
      <c r="DFA104" s="507"/>
      <c r="DFB104" s="507"/>
      <c r="DFC104" s="507"/>
      <c r="DFD104" s="507"/>
      <c r="DFE104" s="507"/>
      <c r="DFF104" s="507"/>
      <c r="DFG104" s="507"/>
      <c r="DFH104" s="507"/>
      <c r="DFI104" s="507"/>
      <c r="DFJ104" s="507"/>
      <c r="DFK104" s="507"/>
      <c r="DFL104" s="507"/>
      <c r="DFM104" s="507"/>
      <c r="DFN104" s="507"/>
      <c r="DFO104" s="507"/>
      <c r="DFP104" s="507"/>
      <c r="DFQ104" s="507"/>
      <c r="DFR104" s="507"/>
      <c r="DFS104" s="507"/>
      <c r="DFT104" s="507"/>
      <c r="DFU104" s="507"/>
      <c r="DFV104" s="507"/>
      <c r="DFW104" s="507"/>
      <c r="DFX104" s="507"/>
      <c r="DFY104" s="507"/>
      <c r="DFZ104" s="507"/>
      <c r="DGA104" s="507"/>
      <c r="DGB104" s="507"/>
      <c r="DGC104" s="507"/>
      <c r="DGD104" s="507"/>
      <c r="DGE104" s="507"/>
      <c r="DGF104" s="507"/>
      <c r="DGG104" s="507"/>
      <c r="DGH104" s="507"/>
      <c r="DGI104" s="507"/>
      <c r="DGJ104" s="507"/>
      <c r="DGK104" s="507"/>
      <c r="DGL104" s="507"/>
      <c r="DGM104" s="507"/>
      <c r="DGN104" s="507"/>
      <c r="DGO104" s="507"/>
      <c r="DGP104" s="507"/>
      <c r="DGQ104" s="507"/>
      <c r="DGR104" s="507"/>
      <c r="DGS104" s="507"/>
      <c r="DGT104" s="507"/>
      <c r="DGU104" s="507"/>
      <c r="DGV104" s="507"/>
      <c r="DGW104" s="507"/>
      <c r="DGX104" s="507"/>
      <c r="DGY104" s="507"/>
      <c r="DGZ104" s="507"/>
      <c r="DHA104" s="507"/>
      <c r="DHB104" s="507"/>
      <c r="DHC104" s="507"/>
      <c r="DHD104" s="507"/>
      <c r="DHE104" s="507"/>
      <c r="DHF104" s="507"/>
      <c r="DHG104" s="507"/>
      <c r="DHH104" s="507"/>
      <c r="DHI104" s="507"/>
      <c r="DHJ104" s="507"/>
      <c r="DHK104" s="507"/>
      <c r="DHL104" s="507"/>
      <c r="DHM104" s="507"/>
      <c r="DHN104" s="507"/>
      <c r="DHO104" s="507"/>
      <c r="DHP104" s="507"/>
      <c r="DHQ104" s="507"/>
      <c r="DHR104" s="507"/>
      <c r="DHS104" s="507"/>
      <c r="DHT104" s="507"/>
      <c r="DHU104" s="507"/>
      <c r="DHV104" s="507"/>
      <c r="DHW104" s="507"/>
      <c r="DHX104" s="507"/>
      <c r="DHY104" s="507"/>
      <c r="DHZ104" s="507"/>
      <c r="DIA104" s="507"/>
      <c r="DIB104" s="507"/>
      <c r="DIC104" s="507"/>
      <c r="DID104" s="507"/>
      <c r="DIE104" s="507"/>
      <c r="DIF104" s="507"/>
      <c r="DIG104" s="507"/>
      <c r="DIH104" s="507"/>
      <c r="DII104" s="507"/>
      <c r="DIJ104" s="507"/>
      <c r="DIK104" s="507"/>
      <c r="DIL104" s="507"/>
      <c r="DIM104" s="507"/>
      <c r="DIN104" s="507"/>
      <c r="DIO104" s="507"/>
      <c r="DIP104" s="507"/>
      <c r="DIQ104" s="507"/>
      <c r="DIR104" s="507"/>
      <c r="DIS104" s="507"/>
      <c r="DIT104" s="507"/>
      <c r="DIU104" s="507"/>
      <c r="DIV104" s="507"/>
      <c r="DIW104" s="507"/>
      <c r="DIX104" s="507"/>
      <c r="DIY104" s="507"/>
      <c r="DIZ104" s="507"/>
      <c r="DJA104" s="507"/>
      <c r="DJB104" s="507"/>
      <c r="DJC104" s="507"/>
      <c r="DJD104" s="507"/>
      <c r="DJE104" s="507"/>
      <c r="DJF104" s="507"/>
      <c r="DJG104" s="507"/>
      <c r="DJH104" s="507"/>
      <c r="DJI104" s="507"/>
      <c r="DJJ104" s="507"/>
      <c r="DJK104" s="507"/>
      <c r="DJL104" s="507"/>
      <c r="DJM104" s="507"/>
      <c r="DJN104" s="507"/>
      <c r="DJO104" s="507"/>
      <c r="DJP104" s="507"/>
      <c r="DJQ104" s="507"/>
      <c r="DJR104" s="507"/>
      <c r="DJS104" s="507"/>
      <c r="DJT104" s="507"/>
      <c r="DJU104" s="507"/>
      <c r="DJV104" s="507"/>
      <c r="DJW104" s="507"/>
      <c r="DJX104" s="507"/>
      <c r="DJY104" s="507"/>
      <c r="DJZ104" s="507"/>
      <c r="DKA104" s="507"/>
      <c r="DKB104" s="507"/>
      <c r="DKC104" s="507"/>
      <c r="DKD104" s="507"/>
      <c r="DKE104" s="507"/>
      <c r="DKF104" s="507"/>
      <c r="DKG104" s="507"/>
      <c r="DKH104" s="507"/>
      <c r="DKI104" s="507"/>
      <c r="DKJ104" s="507"/>
      <c r="DKK104" s="507"/>
      <c r="DKL104" s="507"/>
      <c r="DKM104" s="507"/>
      <c r="DKN104" s="507"/>
      <c r="DKO104" s="507"/>
      <c r="DKP104" s="507"/>
      <c r="DKQ104" s="507"/>
      <c r="DKR104" s="507"/>
      <c r="DKS104" s="507"/>
      <c r="DKT104" s="507"/>
      <c r="DKU104" s="507"/>
      <c r="DKV104" s="507"/>
      <c r="DKW104" s="507"/>
      <c r="DKX104" s="507"/>
      <c r="DKY104" s="507"/>
      <c r="DKZ104" s="507"/>
      <c r="DLA104" s="507"/>
      <c r="DLB104" s="507"/>
      <c r="DLC104" s="507"/>
      <c r="DLD104" s="507"/>
      <c r="DLE104" s="507"/>
      <c r="DLF104" s="507"/>
      <c r="DLG104" s="507"/>
      <c r="DLH104" s="507"/>
      <c r="DLI104" s="507"/>
      <c r="DLJ104" s="507"/>
      <c r="DLK104" s="507"/>
      <c r="DLL104" s="507"/>
      <c r="DLM104" s="507"/>
      <c r="DLN104" s="507"/>
      <c r="DLO104" s="507"/>
      <c r="DLP104" s="507"/>
      <c r="DLQ104" s="507"/>
      <c r="DLR104" s="507"/>
      <c r="DLS104" s="507"/>
      <c r="DLT104" s="507"/>
      <c r="DLU104" s="507"/>
      <c r="DLV104" s="507"/>
      <c r="DLW104" s="507"/>
      <c r="DLX104" s="507"/>
      <c r="DLY104" s="507"/>
      <c r="DLZ104" s="507"/>
      <c r="DMA104" s="507"/>
      <c r="DMB104" s="507"/>
      <c r="DMC104" s="507"/>
      <c r="DMD104" s="507"/>
      <c r="DME104" s="507"/>
      <c r="DMF104" s="507"/>
      <c r="DMG104" s="507"/>
      <c r="DMH104" s="507"/>
      <c r="DMI104" s="507"/>
      <c r="DMJ104" s="507"/>
      <c r="DMK104" s="507"/>
      <c r="DML104" s="507"/>
      <c r="DMM104" s="507"/>
      <c r="DMN104" s="507"/>
      <c r="DMO104" s="507"/>
      <c r="DMP104" s="507"/>
      <c r="DMQ104" s="507"/>
      <c r="DMR104" s="507"/>
      <c r="DMS104" s="507"/>
      <c r="DMT104" s="507"/>
      <c r="DMU104" s="507"/>
      <c r="DMV104" s="507"/>
      <c r="DMW104" s="507"/>
      <c r="DMX104" s="507"/>
      <c r="DMY104" s="507"/>
      <c r="DMZ104" s="507"/>
      <c r="DNA104" s="507"/>
      <c r="DNB104" s="507"/>
      <c r="DNC104" s="507"/>
      <c r="DND104" s="507"/>
      <c r="DNE104" s="507"/>
      <c r="DNF104" s="507"/>
      <c r="DNG104" s="507"/>
      <c r="DNH104" s="507"/>
      <c r="DNI104" s="507"/>
      <c r="DNJ104" s="507"/>
      <c r="DNK104" s="507"/>
      <c r="DNL104" s="507"/>
      <c r="DNM104" s="507"/>
      <c r="DNN104" s="507"/>
      <c r="DNO104" s="507"/>
      <c r="DNP104" s="507"/>
      <c r="DNQ104" s="507"/>
      <c r="DNR104" s="507"/>
      <c r="DNS104" s="507"/>
      <c r="DNT104" s="507"/>
      <c r="DNU104" s="507"/>
      <c r="DNV104" s="507"/>
      <c r="DNW104" s="507"/>
      <c r="DNX104" s="507"/>
      <c r="DNY104" s="507"/>
      <c r="DNZ104" s="507"/>
      <c r="DOA104" s="507"/>
      <c r="DOB104" s="507"/>
      <c r="DOC104" s="507"/>
      <c r="DOD104" s="507"/>
      <c r="DOE104" s="507"/>
      <c r="DOF104" s="507"/>
      <c r="DOG104" s="507"/>
      <c r="DOH104" s="507"/>
      <c r="DOI104" s="507"/>
      <c r="DOJ104" s="507"/>
      <c r="DOK104" s="507"/>
      <c r="DOL104" s="507"/>
      <c r="DOM104" s="507"/>
      <c r="DON104" s="507"/>
      <c r="DOO104" s="507"/>
      <c r="DOP104" s="507"/>
      <c r="DOQ104" s="507"/>
      <c r="DOR104" s="507"/>
      <c r="DOS104" s="507"/>
      <c r="DOT104" s="507"/>
      <c r="DOU104" s="507"/>
      <c r="DOV104" s="507"/>
      <c r="DOW104" s="507"/>
      <c r="DOX104" s="507"/>
      <c r="DOY104" s="507"/>
      <c r="DOZ104" s="507"/>
      <c r="DPA104" s="507"/>
      <c r="DPB104" s="507"/>
      <c r="DPC104" s="507"/>
      <c r="DPD104" s="507"/>
      <c r="DPE104" s="507"/>
      <c r="DPF104" s="507"/>
      <c r="DPG104" s="507"/>
      <c r="DPH104" s="507"/>
      <c r="DPI104" s="507"/>
      <c r="DPJ104" s="507"/>
      <c r="DPK104" s="507"/>
      <c r="DPL104" s="507"/>
      <c r="DPM104" s="507"/>
      <c r="DPN104" s="507"/>
      <c r="DPO104" s="507"/>
      <c r="DPP104" s="507"/>
      <c r="DPQ104" s="507"/>
      <c r="DPR104" s="507"/>
      <c r="DPS104" s="507"/>
      <c r="DPT104" s="507"/>
      <c r="DPU104" s="507"/>
      <c r="DPV104" s="507"/>
      <c r="DPW104" s="507"/>
      <c r="DPX104" s="507"/>
      <c r="DPY104" s="507"/>
      <c r="DPZ104" s="507"/>
      <c r="DQA104" s="507"/>
      <c r="DQB104" s="507"/>
      <c r="DQC104" s="507"/>
      <c r="DQD104" s="507"/>
      <c r="DQE104" s="507"/>
      <c r="DQF104" s="507"/>
      <c r="DQG104" s="507"/>
      <c r="DQH104" s="507"/>
      <c r="DQI104" s="507"/>
      <c r="DQJ104" s="507"/>
      <c r="DQK104" s="507"/>
      <c r="DQL104" s="507"/>
      <c r="DQM104" s="507"/>
      <c r="DQN104" s="507"/>
      <c r="DQO104" s="507"/>
      <c r="DQP104" s="507"/>
      <c r="DQQ104" s="507"/>
      <c r="DQR104" s="507"/>
      <c r="DQS104" s="507"/>
      <c r="DQT104" s="507"/>
      <c r="DQU104" s="507"/>
      <c r="DQV104" s="507"/>
      <c r="DQW104" s="507"/>
      <c r="DQX104" s="507"/>
      <c r="DQY104" s="507"/>
      <c r="DQZ104" s="507"/>
      <c r="DRA104" s="507"/>
      <c r="DRB104" s="507"/>
      <c r="DRC104" s="507"/>
      <c r="DRD104" s="507"/>
      <c r="DRE104" s="507"/>
      <c r="DRF104" s="507"/>
      <c r="DRG104" s="507"/>
      <c r="DRH104" s="507"/>
      <c r="DRI104" s="507"/>
      <c r="DRJ104" s="507"/>
      <c r="DRK104" s="507"/>
      <c r="DRL104" s="507"/>
      <c r="DRM104" s="507"/>
      <c r="DRN104" s="507"/>
      <c r="DRO104" s="507"/>
      <c r="DRP104" s="507"/>
      <c r="DRQ104" s="507"/>
      <c r="DRR104" s="507"/>
      <c r="DRS104" s="507"/>
      <c r="DRT104" s="507"/>
      <c r="DRU104" s="507"/>
      <c r="DRV104" s="507"/>
      <c r="DRW104" s="507"/>
      <c r="DRX104" s="507"/>
      <c r="DRY104" s="507"/>
      <c r="DRZ104" s="507"/>
      <c r="DSA104" s="507"/>
      <c r="DSB104" s="507"/>
      <c r="DSC104" s="507"/>
      <c r="DSD104" s="507"/>
      <c r="DSE104" s="507"/>
      <c r="DSF104" s="507"/>
      <c r="DSG104" s="507"/>
      <c r="DSH104" s="507"/>
      <c r="DSI104" s="507"/>
      <c r="DSJ104" s="507"/>
      <c r="DSK104" s="507"/>
      <c r="DSL104" s="507"/>
      <c r="DSM104" s="507"/>
      <c r="DSN104" s="507"/>
      <c r="DSO104" s="507"/>
      <c r="DSP104" s="507"/>
      <c r="DSQ104" s="507"/>
      <c r="DSR104" s="507"/>
      <c r="DSS104" s="507"/>
      <c r="DST104" s="507"/>
      <c r="DSU104" s="507"/>
      <c r="DSV104" s="507"/>
      <c r="DSW104" s="507"/>
      <c r="DSX104" s="507"/>
      <c r="DSY104" s="507"/>
      <c r="DSZ104" s="507"/>
      <c r="DTA104" s="507"/>
      <c r="DTB104" s="507"/>
      <c r="DTC104" s="507"/>
      <c r="DTD104" s="507"/>
      <c r="DTE104" s="507"/>
      <c r="DTF104" s="507"/>
      <c r="DTG104" s="507"/>
      <c r="DTH104" s="507"/>
      <c r="DTI104" s="507"/>
      <c r="DTJ104" s="507"/>
      <c r="DTK104" s="507"/>
      <c r="DTL104" s="507"/>
      <c r="DTM104" s="507"/>
      <c r="DTN104" s="507"/>
      <c r="DTO104" s="507"/>
      <c r="DTP104" s="507"/>
      <c r="DTQ104" s="507"/>
      <c r="DTR104" s="507"/>
      <c r="DTS104" s="507"/>
      <c r="DTT104" s="507"/>
      <c r="DTU104" s="507"/>
      <c r="DTV104" s="507"/>
      <c r="DTW104" s="507"/>
      <c r="DTX104" s="507"/>
      <c r="DTY104" s="507"/>
      <c r="DTZ104" s="507"/>
      <c r="DUA104" s="507"/>
      <c r="DUB104" s="507"/>
      <c r="DUC104" s="507"/>
      <c r="DUD104" s="507"/>
      <c r="DUE104" s="507"/>
      <c r="DUF104" s="507"/>
      <c r="DUG104" s="507"/>
      <c r="DUH104" s="507"/>
      <c r="DUI104" s="507"/>
      <c r="DUJ104" s="507"/>
      <c r="DUK104" s="507"/>
      <c r="DUL104" s="507"/>
      <c r="DUM104" s="507"/>
      <c r="DUN104" s="507"/>
      <c r="DUO104" s="507"/>
      <c r="DUP104" s="507"/>
      <c r="DUQ104" s="507"/>
      <c r="DUR104" s="507"/>
      <c r="DUS104" s="507"/>
      <c r="DUT104" s="507"/>
      <c r="DUU104" s="507"/>
      <c r="DUV104" s="507"/>
      <c r="DUW104" s="507"/>
      <c r="DUX104" s="507"/>
      <c r="DUY104" s="507"/>
      <c r="DUZ104" s="507"/>
      <c r="DVA104" s="507"/>
      <c r="DVB104" s="507"/>
      <c r="DVC104" s="507"/>
      <c r="DVD104" s="507"/>
      <c r="DVE104" s="507"/>
      <c r="DVF104" s="507"/>
      <c r="DVG104" s="507"/>
      <c r="DVH104" s="507"/>
      <c r="DVI104" s="507"/>
      <c r="DVJ104" s="507"/>
      <c r="DVK104" s="507"/>
      <c r="DVL104" s="507"/>
      <c r="DVM104" s="507"/>
      <c r="DVN104" s="507"/>
      <c r="DVO104" s="507"/>
      <c r="DVP104" s="507"/>
      <c r="DVQ104" s="507"/>
      <c r="DVR104" s="507"/>
      <c r="DVS104" s="507"/>
      <c r="DVT104" s="507"/>
      <c r="DVU104" s="507"/>
      <c r="DVV104" s="507"/>
      <c r="DVW104" s="507"/>
      <c r="DVX104" s="507"/>
      <c r="DVY104" s="507"/>
      <c r="DVZ104" s="507"/>
      <c r="DWA104" s="507"/>
      <c r="DWB104" s="507"/>
      <c r="DWC104" s="507"/>
      <c r="DWD104" s="507"/>
      <c r="DWE104" s="507"/>
      <c r="DWF104" s="507"/>
      <c r="DWG104" s="507"/>
      <c r="DWH104" s="507"/>
      <c r="DWI104" s="507"/>
      <c r="DWJ104" s="507"/>
      <c r="DWK104" s="507"/>
      <c r="DWL104" s="507"/>
      <c r="DWM104" s="507"/>
      <c r="DWN104" s="507"/>
      <c r="DWO104" s="507"/>
      <c r="DWP104" s="507"/>
      <c r="DWQ104" s="507"/>
      <c r="DWR104" s="507"/>
      <c r="DWS104" s="507"/>
      <c r="DWT104" s="507"/>
      <c r="DWU104" s="507"/>
      <c r="DWV104" s="507"/>
      <c r="DWW104" s="507"/>
      <c r="DWX104" s="507"/>
      <c r="DWY104" s="507"/>
      <c r="DWZ104" s="507"/>
      <c r="DXA104" s="507"/>
      <c r="DXB104" s="507"/>
      <c r="DXC104" s="507"/>
      <c r="DXD104" s="507"/>
      <c r="DXE104" s="507"/>
      <c r="DXF104" s="507"/>
      <c r="DXG104" s="507"/>
      <c r="DXH104" s="507"/>
      <c r="DXI104" s="507"/>
      <c r="DXJ104" s="507"/>
      <c r="DXK104" s="507"/>
      <c r="DXL104" s="507"/>
      <c r="DXM104" s="507"/>
      <c r="DXN104" s="507"/>
      <c r="DXO104" s="507"/>
      <c r="DXP104" s="507"/>
      <c r="DXQ104" s="507"/>
      <c r="DXR104" s="507"/>
      <c r="DXS104" s="507"/>
      <c r="DXT104" s="507"/>
      <c r="DXU104" s="507"/>
      <c r="DXV104" s="507"/>
      <c r="DXW104" s="507"/>
      <c r="DXX104" s="507"/>
      <c r="DXY104" s="507"/>
      <c r="DXZ104" s="507"/>
      <c r="DYA104" s="507"/>
      <c r="DYB104" s="507"/>
      <c r="DYC104" s="507"/>
      <c r="DYD104" s="507"/>
      <c r="DYE104" s="507"/>
      <c r="DYF104" s="507"/>
      <c r="DYG104" s="507"/>
      <c r="DYH104" s="507"/>
      <c r="DYI104" s="507"/>
      <c r="DYJ104" s="507"/>
      <c r="DYK104" s="507"/>
      <c r="DYL104" s="507"/>
      <c r="DYM104" s="507"/>
      <c r="DYN104" s="507"/>
      <c r="DYO104" s="507"/>
      <c r="DYP104" s="507"/>
      <c r="DYQ104" s="507"/>
      <c r="DYR104" s="507"/>
      <c r="DYS104" s="507"/>
      <c r="DYT104" s="507"/>
      <c r="DYU104" s="507"/>
      <c r="DYV104" s="507"/>
      <c r="DYW104" s="507"/>
      <c r="DYX104" s="507"/>
      <c r="DYY104" s="507"/>
      <c r="DYZ104" s="507"/>
      <c r="DZA104" s="507"/>
      <c r="DZB104" s="507"/>
      <c r="DZC104" s="507"/>
      <c r="DZD104" s="507"/>
      <c r="DZE104" s="507"/>
      <c r="DZF104" s="507"/>
      <c r="DZG104" s="507"/>
      <c r="DZH104" s="507"/>
      <c r="DZI104" s="507"/>
      <c r="DZJ104" s="507"/>
      <c r="DZK104" s="507"/>
      <c r="DZL104" s="507"/>
      <c r="DZM104" s="507"/>
      <c r="DZN104" s="507"/>
      <c r="DZO104" s="507"/>
      <c r="DZP104" s="507"/>
      <c r="DZQ104" s="507"/>
      <c r="DZR104" s="507"/>
      <c r="DZS104" s="507"/>
      <c r="DZT104" s="507"/>
      <c r="DZU104" s="507"/>
      <c r="DZV104" s="507"/>
      <c r="DZW104" s="507"/>
      <c r="DZX104" s="507"/>
      <c r="DZY104" s="507"/>
      <c r="DZZ104" s="507"/>
      <c r="EAA104" s="507"/>
      <c r="EAB104" s="507"/>
      <c r="EAC104" s="507"/>
      <c r="EAD104" s="507"/>
      <c r="EAE104" s="507"/>
      <c r="EAF104" s="507"/>
      <c r="EAG104" s="507"/>
      <c r="EAH104" s="507"/>
      <c r="EAI104" s="507"/>
      <c r="EAJ104" s="507"/>
      <c r="EAK104" s="507"/>
      <c r="EAL104" s="507"/>
      <c r="EAM104" s="507"/>
      <c r="EAN104" s="507"/>
      <c r="EAO104" s="507"/>
      <c r="EAP104" s="507"/>
      <c r="EAQ104" s="507"/>
      <c r="EAR104" s="507"/>
      <c r="EAS104" s="507"/>
      <c r="EAT104" s="507"/>
      <c r="EAU104" s="507"/>
      <c r="EAV104" s="507"/>
      <c r="EAW104" s="507"/>
      <c r="EAX104" s="507"/>
      <c r="EAY104" s="507"/>
      <c r="EAZ104" s="507"/>
      <c r="EBA104" s="507"/>
      <c r="EBB104" s="507"/>
      <c r="EBC104" s="507"/>
      <c r="EBD104" s="507"/>
      <c r="EBE104" s="507"/>
      <c r="EBF104" s="507"/>
      <c r="EBG104" s="507"/>
      <c r="EBH104" s="507"/>
      <c r="EBI104" s="507"/>
      <c r="EBJ104" s="507"/>
      <c r="EBK104" s="507"/>
      <c r="EBL104" s="507"/>
      <c r="EBM104" s="507"/>
      <c r="EBN104" s="507"/>
      <c r="EBO104" s="507"/>
      <c r="EBP104" s="507"/>
      <c r="EBQ104" s="507"/>
      <c r="EBR104" s="507"/>
      <c r="EBS104" s="507"/>
      <c r="EBT104" s="507"/>
      <c r="EBU104" s="507"/>
      <c r="EBV104" s="507"/>
      <c r="EBW104" s="507"/>
      <c r="EBX104" s="507"/>
      <c r="EBY104" s="507"/>
      <c r="EBZ104" s="507"/>
      <c r="ECA104" s="507"/>
      <c r="ECB104" s="507"/>
      <c r="ECC104" s="507"/>
      <c r="ECD104" s="507"/>
      <c r="ECE104" s="507"/>
      <c r="ECF104" s="507"/>
      <c r="ECG104" s="507"/>
      <c r="ECH104" s="507"/>
      <c r="ECI104" s="507"/>
      <c r="ECJ104" s="507"/>
      <c r="ECK104" s="507"/>
      <c r="ECL104" s="507"/>
      <c r="ECM104" s="507"/>
      <c r="ECN104" s="507"/>
      <c r="ECO104" s="507"/>
      <c r="ECP104" s="507"/>
      <c r="ECQ104" s="507"/>
      <c r="ECR104" s="507"/>
      <c r="ECS104" s="507"/>
      <c r="ECT104" s="507"/>
      <c r="ECU104" s="507"/>
      <c r="ECV104" s="507"/>
      <c r="ECW104" s="507"/>
      <c r="ECX104" s="507"/>
      <c r="ECY104" s="507"/>
      <c r="ECZ104" s="507"/>
      <c r="EDA104" s="507"/>
      <c r="EDB104" s="507"/>
      <c r="EDC104" s="507"/>
      <c r="EDD104" s="507"/>
      <c r="EDE104" s="507"/>
      <c r="EDF104" s="507"/>
      <c r="EDG104" s="507"/>
      <c r="EDH104" s="507"/>
      <c r="EDI104" s="507"/>
      <c r="EDJ104" s="507"/>
      <c r="EDK104" s="507"/>
      <c r="EDL104" s="507"/>
      <c r="EDM104" s="507"/>
      <c r="EDN104" s="507"/>
      <c r="EDO104" s="507"/>
      <c r="EDP104" s="507"/>
      <c r="EDQ104" s="507"/>
      <c r="EDR104" s="507"/>
      <c r="EDS104" s="507"/>
      <c r="EDT104" s="507"/>
      <c r="EDU104" s="507"/>
      <c r="EDV104" s="507"/>
      <c r="EDW104" s="507"/>
      <c r="EDX104" s="507"/>
      <c r="EDY104" s="507"/>
      <c r="EDZ104" s="507"/>
      <c r="EEA104" s="507"/>
      <c r="EEB104" s="507"/>
      <c r="EEC104" s="507"/>
      <c r="EED104" s="507"/>
      <c r="EEE104" s="507"/>
      <c r="EEF104" s="507"/>
      <c r="EEG104" s="507"/>
      <c r="EEH104" s="507"/>
      <c r="EEI104" s="507"/>
      <c r="EEJ104" s="507"/>
      <c r="EEK104" s="507"/>
      <c r="EEL104" s="507"/>
      <c r="EEM104" s="507"/>
      <c r="EEN104" s="507"/>
      <c r="EEO104" s="507"/>
      <c r="EEP104" s="507"/>
      <c r="EEQ104" s="507"/>
      <c r="EER104" s="507"/>
      <c r="EES104" s="507"/>
      <c r="EET104" s="507"/>
      <c r="EEU104" s="507"/>
      <c r="EEV104" s="507"/>
      <c r="EEW104" s="507"/>
      <c r="EEX104" s="507"/>
      <c r="EEY104" s="507"/>
      <c r="EEZ104" s="507"/>
      <c r="EFA104" s="507"/>
      <c r="EFB104" s="507"/>
      <c r="EFC104" s="507"/>
      <c r="EFD104" s="507"/>
      <c r="EFE104" s="507"/>
      <c r="EFF104" s="507"/>
      <c r="EFG104" s="507"/>
      <c r="EFH104" s="507"/>
      <c r="EFI104" s="507"/>
      <c r="EFJ104" s="507"/>
      <c r="EFK104" s="507"/>
      <c r="EFL104" s="507"/>
      <c r="EFM104" s="507"/>
      <c r="EFN104" s="507"/>
      <c r="EFO104" s="507"/>
      <c r="EFP104" s="507"/>
      <c r="EFQ104" s="507"/>
      <c r="EFR104" s="507"/>
      <c r="EFS104" s="507"/>
      <c r="EFT104" s="507"/>
      <c r="EFU104" s="507"/>
      <c r="EFV104" s="507"/>
      <c r="EFW104" s="507"/>
      <c r="EFX104" s="507"/>
      <c r="EFY104" s="507"/>
      <c r="EFZ104" s="507"/>
      <c r="EGA104" s="507"/>
      <c r="EGB104" s="507"/>
      <c r="EGC104" s="507"/>
      <c r="EGD104" s="507"/>
      <c r="EGE104" s="507"/>
      <c r="EGF104" s="507"/>
      <c r="EGG104" s="507"/>
      <c r="EGH104" s="507"/>
      <c r="EGI104" s="507"/>
      <c r="EGJ104" s="507"/>
      <c r="EGK104" s="507"/>
      <c r="EGL104" s="507"/>
      <c r="EGM104" s="507"/>
      <c r="EGN104" s="507"/>
      <c r="EGO104" s="507"/>
      <c r="EGP104" s="507"/>
      <c r="EGQ104" s="507"/>
      <c r="EGR104" s="507"/>
      <c r="EGS104" s="507"/>
      <c r="EGT104" s="507"/>
      <c r="EGU104" s="507"/>
      <c r="EGV104" s="507"/>
      <c r="EGW104" s="507"/>
      <c r="EGX104" s="507"/>
      <c r="EGY104" s="507"/>
      <c r="EGZ104" s="507"/>
      <c r="EHA104" s="507"/>
      <c r="EHB104" s="507"/>
      <c r="EHC104" s="507"/>
      <c r="EHD104" s="507"/>
      <c r="EHE104" s="507"/>
      <c r="EHF104" s="507"/>
      <c r="EHG104" s="507"/>
      <c r="EHH104" s="507"/>
      <c r="EHI104" s="507"/>
      <c r="EHJ104" s="507"/>
      <c r="EHK104" s="507"/>
      <c r="EHL104" s="507"/>
      <c r="EHM104" s="507"/>
      <c r="EHN104" s="507"/>
      <c r="EHO104" s="507"/>
      <c r="EHP104" s="507"/>
      <c r="EHQ104" s="507"/>
      <c r="EHR104" s="507"/>
      <c r="EHS104" s="507"/>
      <c r="EHT104" s="507"/>
      <c r="EHU104" s="507"/>
      <c r="EHV104" s="507"/>
      <c r="EHW104" s="507"/>
      <c r="EHX104" s="507"/>
      <c r="EHY104" s="507"/>
      <c r="EHZ104" s="507"/>
      <c r="EIA104" s="507"/>
      <c r="EIB104" s="507"/>
      <c r="EIC104" s="507"/>
      <c r="EID104" s="507"/>
      <c r="EIE104" s="507"/>
      <c r="EIF104" s="507"/>
      <c r="EIG104" s="507"/>
      <c r="EIH104" s="507"/>
      <c r="EII104" s="507"/>
      <c r="EIJ104" s="507"/>
      <c r="EIK104" s="507"/>
      <c r="EIL104" s="507"/>
      <c r="EIM104" s="507"/>
      <c r="EIN104" s="507"/>
      <c r="EIO104" s="507"/>
      <c r="EIP104" s="507"/>
      <c r="EIQ104" s="507"/>
      <c r="EIR104" s="507"/>
      <c r="EIS104" s="507"/>
      <c r="EIT104" s="507"/>
      <c r="EIU104" s="507"/>
      <c r="EIV104" s="507"/>
      <c r="EIW104" s="507"/>
      <c r="EIX104" s="507"/>
      <c r="EIY104" s="507"/>
      <c r="EIZ104" s="507"/>
      <c r="EJA104" s="507"/>
      <c r="EJB104" s="507"/>
      <c r="EJC104" s="507"/>
      <c r="EJD104" s="507"/>
      <c r="EJE104" s="507"/>
      <c r="EJF104" s="507"/>
      <c r="EJG104" s="507"/>
      <c r="EJH104" s="507"/>
      <c r="EJI104" s="507"/>
      <c r="EJJ104" s="507"/>
      <c r="EJK104" s="507"/>
      <c r="EJL104" s="507"/>
      <c r="EJM104" s="507"/>
      <c r="EJN104" s="507"/>
      <c r="EJO104" s="507"/>
      <c r="EJP104" s="507"/>
      <c r="EJQ104" s="507"/>
      <c r="EJR104" s="507"/>
      <c r="EJS104" s="507"/>
      <c r="EJT104" s="507"/>
      <c r="EJU104" s="507"/>
      <c r="EJV104" s="507"/>
      <c r="EJW104" s="507"/>
      <c r="EJX104" s="507"/>
      <c r="EJY104" s="507"/>
      <c r="EJZ104" s="507"/>
      <c r="EKA104" s="507"/>
      <c r="EKB104" s="507"/>
      <c r="EKC104" s="507"/>
      <c r="EKD104" s="507"/>
      <c r="EKE104" s="507"/>
      <c r="EKF104" s="507"/>
      <c r="EKG104" s="507"/>
      <c r="EKH104" s="507"/>
      <c r="EKI104" s="507"/>
      <c r="EKJ104" s="507"/>
      <c r="EKK104" s="507"/>
      <c r="EKL104" s="507"/>
      <c r="EKM104" s="507"/>
      <c r="EKN104" s="507"/>
      <c r="EKO104" s="507"/>
      <c r="EKP104" s="507"/>
      <c r="EKQ104" s="507"/>
      <c r="EKR104" s="507"/>
      <c r="EKS104" s="507"/>
      <c r="EKT104" s="507"/>
      <c r="EKU104" s="507"/>
      <c r="EKV104" s="507"/>
      <c r="EKW104" s="507"/>
      <c r="EKX104" s="507"/>
      <c r="EKY104" s="507"/>
      <c r="EKZ104" s="507"/>
      <c r="ELA104" s="507"/>
      <c r="ELB104" s="507"/>
      <c r="ELC104" s="507"/>
      <c r="ELD104" s="507"/>
      <c r="ELE104" s="507"/>
      <c r="ELF104" s="507"/>
      <c r="ELG104" s="507"/>
      <c r="ELH104" s="507"/>
      <c r="ELI104" s="507"/>
      <c r="ELJ104" s="507"/>
      <c r="ELK104" s="507"/>
      <c r="ELL104" s="507"/>
      <c r="ELM104" s="507"/>
      <c r="ELN104" s="507"/>
      <c r="ELO104" s="507"/>
      <c r="ELP104" s="507"/>
      <c r="ELQ104" s="507"/>
      <c r="ELR104" s="507"/>
      <c r="ELS104" s="507"/>
      <c r="ELT104" s="507"/>
      <c r="ELU104" s="507"/>
      <c r="ELV104" s="507"/>
      <c r="ELW104" s="507"/>
      <c r="ELX104" s="507"/>
      <c r="ELY104" s="507"/>
      <c r="ELZ104" s="507"/>
      <c r="EMA104" s="507"/>
      <c r="EMB104" s="507"/>
      <c r="EMC104" s="507"/>
      <c r="EMD104" s="507"/>
      <c r="EME104" s="507"/>
      <c r="EMF104" s="507"/>
      <c r="EMG104" s="507"/>
      <c r="EMH104" s="507"/>
      <c r="EMI104" s="507"/>
      <c r="EMJ104" s="507"/>
      <c r="EMK104" s="507"/>
      <c r="EML104" s="507"/>
      <c r="EMM104" s="507"/>
      <c r="EMN104" s="507"/>
      <c r="EMO104" s="507"/>
      <c r="EMP104" s="507"/>
      <c r="EMQ104" s="507"/>
      <c r="EMR104" s="507"/>
      <c r="EMS104" s="507"/>
      <c r="EMT104" s="507"/>
      <c r="EMU104" s="507"/>
      <c r="EMV104" s="507"/>
      <c r="EMW104" s="507"/>
      <c r="EMX104" s="507"/>
      <c r="EMY104" s="507"/>
      <c r="EMZ104" s="507"/>
      <c r="ENA104" s="507"/>
      <c r="ENB104" s="507"/>
      <c r="ENC104" s="507"/>
      <c r="END104" s="507"/>
      <c r="ENE104" s="507"/>
      <c r="ENF104" s="507"/>
      <c r="ENG104" s="507"/>
      <c r="ENH104" s="507"/>
      <c r="ENI104" s="507"/>
      <c r="ENJ104" s="507"/>
      <c r="ENK104" s="507"/>
      <c r="ENL104" s="507"/>
      <c r="ENM104" s="507"/>
      <c r="ENN104" s="507"/>
      <c r="ENO104" s="507"/>
      <c r="ENP104" s="507"/>
      <c r="ENQ104" s="507"/>
      <c r="ENR104" s="507"/>
      <c r="ENS104" s="507"/>
      <c r="ENT104" s="507"/>
      <c r="ENU104" s="507"/>
      <c r="ENV104" s="507"/>
      <c r="ENW104" s="507"/>
      <c r="ENX104" s="507"/>
      <c r="ENY104" s="507"/>
      <c r="ENZ104" s="507"/>
      <c r="EOA104" s="507"/>
      <c r="EOB104" s="507"/>
      <c r="EOC104" s="507"/>
      <c r="EOD104" s="507"/>
      <c r="EOE104" s="507"/>
      <c r="EOF104" s="507"/>
      <c r="EOG104" s="507"/>
      <c r="EOH104" s="507"/>
      <c r="EOI104" s="507"/>
      <c r="EOJ104" s="507"/>
      <c r="EOK104" s="507"/>
      <c r="EOL104" s="507"/>
      <c r="EOM104" s="507"/>
      <c r="EON104" s="507"/>
      <c r="EOO104" s="507"/>
      <c r="EOP104" s="507"/>
      <c r="EOQ104" s="507"/>
      <c r="EOR104" s="507"/>
      <c r="EOS104" s="507"/>
      <c r="EOT104" s="507"/>
      <c r="EOU104" s="507"/>
      <c r="EOV104" s="507"/>
      <c r="EOW104" s="507"/>
      <c r="EOX104" s="507"/>
      <c r="EOY104" s="507"/>
      <c r="EOZ104" s="507"/>
      <c r="EPA104" s="507"/>
      <c r="EPB104" s="507"/>
      <c r="EPC104" s="507"/>
      <c r="EPD104" s="507"/>
      <c r="EPE104" s="507"/>
      <c r="EPF104" s="507"/>
      <c r="EPG104" s="507"/>
      <c r="EPH104" s="507"/>
      <c r="EPI104" s="507"/>
      <c r="EPJ104" s="507"/>
      <c r="EPK104" s="507"/>
      <c r="EPL104" s="507"/>
      <c r="EPM104" s="507"/>
      <c r="EPN104" s="507"/>
      <c r="EPO104" s="507"/>
      <c r="EPP104" s="507"/>
      <c r="EPQ104" s="507"/>
      <c r="EPR104" s="507"/>
      <c r="EPS104" s="507"/>
      <c r="EPT104" s="507"/>
      <c r="EPU104" s="507"/>
      <c r="EPV104" s="507"/>
      <c r="EPW104" s="507"/>
      <c r="EPX104" s="507"/>
      <c r="EPY104" s="507"/>
      <c r="EPZ104" s="507"/>
      <c r="EQA104" s="507"/>
      <c r="EQB104" s="507"/>
      <c r="EQC104" s="507"/>
      <c r="EQD104" s="507"/>
      <c r="EQE104" s="507"/>
      <c r="EQF104" s="507"/>
      <c r="EQG104" s="507"/>
      <c r="EQH104" s="507"/>
      <c r="EQI104" s="507"/>
      <c r="EQJ104" s="507"/>
      <c r="EQK104" s="507"/>
      <c r="EQL104" s="507"/>
      <c r="EQM104" s="507"/>
      <c r="EQN104" s="507"/>
      <c r="EQO104" s="507"/>
      <c r="EQP104" s="507"/>
      <c r="EQQ104" s="507"/>
      <c r="EQR104" s="507"/>
      <c r="EQS104" s="507"/>
      <c r="EQT104" s="507"/>
      <c r="EQU104" s="507"/>
      <c r="EQV104" s="507"/>
      <c r="EQW104" s="507"/>
      <c r="EQX104" s="507"/>
      <c r="EQY104" s="507"/>
      <c r="EQZ104" s="507"/>
      <c r="ERA104" s="507"/>
      <c r="ERB104" s="507"/>
      <c r="ERC104" s="507"/>
      <c r="ERD104" s="507"/>
      <c r="ERE104" s="507"/>
      <c r="ERF104" s="507"/>
      <c r="ERG104" s="507"/>
      <c r="ERH104" s="507"/>
      <c r="ERI104" s="507"/>
      <c r="ERJ104" s="507"/>
      <c r="ERK104" s="507"/>
      <c r="ERL104" s="507"/>
      <c r="ERM104" s="507"/>
      <c r="ERN104" s="507"/>
      <c r="ERO104" s="507"/>
      <c r="ERP104" s="507"/>
      <c r="ERQ104" s="507"/>
      <c r="ERR104" s="507"/>
      <c r="ERS104" s="507"/>
      <c r="ERT104" s="507"/>
      <c r="ERU104" s="507"/>
      <c r="ERV104" s="507"/>
      <c r="ERW104" s="507"/>
      <c r="ERX104" s="507"/>
      <c r="ERY104" s="507"/>
      <c r="ERZ104" s="507"/>
      <c r="ESA104" s="507"/>
      <c r="ESB104" s="507"/>
      <c r="ESC104" s="507"/>
      <c r="ESD104" s="507"/>
      <c r="ESE104" s="507"/>
      <c r="ESF104" s="507"/>
      <c r="ESG104" s="507"/>
      <c r="ESH104" s="507"/>
      <c r="ESI104" s="507"/>
      <c r="ESJ104" s="507"/>
      <c r="ESK104" s="507"/>
      <c r="ESL104" s="507"/>
      <c r="ESM104" s="507"/>
      <c r="ESN104" s="507"/>
      <c r="ESO104" s="507"/>
      <c r="ESP104" s="507"/>
      <c r="ESQ104" s="507"/>
      <c r="ESR104" s="507"/>
      <c r="ESS104" s="507"/>
      <c r="EST104" s="507"/>
      <c r="ESU104" s="507"/>
      <c r="ESV104" s="507"/>
      <c r="ESW104" s="507"/>
      <c r="ESX104" s="507"/>
      <c r="ESY104" s="507"/>
      <c r="ESZ104" s="507"/>
      <c r="ETA104" s="507"/>
      <c r="ETB104" s="507"/>
      <c r="ETC104" s="507"/>
      <c r="ETD104" s="507"/>
      <c r="ETE104" s="507"/>
      <c r="ETF104" s="507"/>
      <c r="ETG104" s="507"/>
      <c r="ETH104" s="507"/>
      <c r="ETI104" s="507"/>
      <c r="ETJ104" s="507"/>
      <c r="ETK104" s="507"/>
      <c r="ETL104" s="507"/>
      <c r="ETM104" s="507"/>
      <c r="ETN104" s="507"/>
      <c r="ETO104" s="507"/>
      <c r="ETP104" s="507"/>
      <c r="ETQ104" s="507"/>
      <c r="ETR104" s="507"/>
      <c r="ETS104" s="507"/>
      <c r="ETT104" s="507"/>
      <c r="ETU104" s="507"/>
      <c r="ETV104" s="507"/>
      <c r="ETW104" s="507"/>
      <c r="ETX104" s="507"/>
      <c r="ETY104" s="507"/>
      <c r="ETZ104" s="507"/>
      <c r="EUA104" s="507"/>
      <c r="EUB104" s="507"/>
      <c r="EUC104" s="507"/>
      <c r="EUD104" s="507"/>
      <c r="EUE104" s="507"/>
      <c r="EUF104" s="507"/>
      <c r="EUG104" s="507"/>
      <c r="EUH104" s="507"/>
      <c r="EUI104" s="507"/>
      <c r="EUJ104" s="507"/>
      <c r="EUK104" s="507"/>
      <c r="EUL104" s="507"/>
      <c r="EUM104" s="507"/>
      <c r="EUN104" s="507"/>
      <c r="EUO104" s="507"/>
      <c r="EUP104" s="507"/>
      <c r="EUQ104" s="507"/>
      <c r="EUR104" s="507"/>
      <c r="EUS104" s="507"/>
      <c r="EUT104" s="507"/>
      <c r="EUU104" s="507"/>
      <c r="EUV104" s="507"/>
      <c r="EUW104" s="507"/>
      <c r="EUX104" s="507"/>
      <c r="EUY104" s="507"/>
      <c r="EUZ104" s="507"/>
      <c r="EVA104" s="507"/>
      <c r="EVB104" s="507"/>
      <c r="EVC104" s="507"/>
      <c r="EVD104" s="507"/>
      <c r="EVE104" s="507"/>
      <c r="EVF104" s="507"/>
      <c r="EVG104" s="507"/>
      <c r="EVH104" s="507"/>
      <c r="EVI104" s="507"/>
      <c r="EVJ104" s="507"/>
      <c r="EVK104" s="507"/>
      <c r="EVL104" s="507"/>
      <c r="EVM104" s="507"/>
      <c r="EVN104" s="507"/>
      <c r="EVO104" s="507"/>
      <c r="EVP104" s="507"/>
      <c r="EVQ104" s="507"/>
      <c r="EVR104" s="507"/>
      <c r="EVS104" s="507"/>
      <c r="EVT104" s="507"/>
      <c r="EVU104" s="507"/>
      <c r="EVV104" s="507"/>
      <c r="EVW104" s="507"/>
      <c r="EVX104" s="507"/>
      <c r="EVY104" s="507"/>
      <c r="EVZ104" s="507"/>
      <c r="EWA104" s="507"/>
      <c r="EWB104" s="507"/>
      <c r="EWC104" s="507"/>
      <c r="EWD104" s="507"/>
      <c r="EWE104" s="507"/>
      <c r="EWF104" s="507"/>
      <c r="EWG104" s="507"/>
      <c r="EWH104" s="507"/>
      <c r="EWI104" s="507"/>
      <c r="EWJ104" s="507"/>
      <c r="EWK104" s="507"/>
      <c r="EWL104" s="507"/>
      <c r="EWM104" s="507"/>
      <c r="EWN104" s="507"/>
      <c r="EWO104" s="507"/>
      <c r="EWP104" s="507"/>
      <c r="EWQ104" s="507"/>
      <c r="EWR104" s="507"/>
      <c r="EWS104" s="507"/>
      <c r="EWT104" s="507"/>
      <c r="EWU104" s="507"/>
      <c r="EWV104" s="507"/>
      <c r="EWW104" s="507"/>
      <c r="EWX104" s="507"/>
      <c r="EWY104" s="507"/>
      <c r="EWZ104" s="507"/>
      <c r="EXA104" s="507"/>
      <c r="EXB104" s="507"/>
      <c r="EXC104" s="507"/>
      <c r="EXD104" s="507"/>
      <c r="EXE104" s="507"/>
      <c r="EXF104" s="507"/>
      <c r="EXG104" s="507"/>
      <c r="EXH104" s="507"/>
      <c r="EXI104" s="507"/>
      <c r="EXJ104" s="507"/>
      <c r="EXK104" s="507"/>
      <c r="EXL104" s="507"/>
      <c r="EXM104" s="507"/>
      <c r="EXN104" s="507"/>
      <c r="EXO104" s="507"/>
      <c r="EXP104" s="507"/>
      <c r="EXQ104" s="507"/>
      <c r="EXR104" s="507"/>
      <c r="EXS104" s="507"/>
      <c r="EXT104" s="507"/>
      <c r="EXU104" s="507"/>
      <c r="EXV104" s="507"/>
      <c r="EXW104" s="507"/>
      <c r="EXX104" s="507"/>
      <c r="EXY104" s="507"/>
      <c r="EXZ104" s="507"/>
      <c r="EYA104" s="507"/>
      <c r="EYB104" s="507"/>
      <c r="EYC104" s="507"/>
      <c r="EYD104" s="507"/>
      <c r="EYE104" s="507"/>
      <c r="EYF104" s="507"/>
      <c r="EYG104" s="507"/>
      <c r="EYH104" s="507"/>
      <c r="EYI104" s="507"/>
      <c r="EYJ104" s="507"/>
      <c r="EYK104" s="507"/>
      <c r="EYL104" s="507"/>
      <c r="EYM104" s="507"/>
      <c r="EYN104" s="507"/>
      <c r="EYO104" s="507"/>
      <c r="EYP104" s="507"/>
      <c r="EYQ104" s="507"/>
      <c r="EYR104" s="507"/>
      <c r="EYS104" s="507"/>
      <c r="EYT104" s="507"/>
      <c r="EYU104" s="507"/>
      <c r="EYV104" s="507"/>
      <c r="EYW104" s="507"/>
      <c r="EYX104" s="507"/>
      <c r="EYY104" s="507"/>
      <c r="EYZ104" s="507"/>
      <c r="EZA104" s="507"/>
      <c r="EZB104" s="507"/>
      <c r="EZC104" s="507"/>
      <c r="EZD104" s="507"/>
      <c r="EZE104" s="507"/>
      <c r="EZF104" s="507"/>
      <c r="EZG104" s="507"/>
      <c r="EZH104" s="507"/>
      <c r="EZI104" s="507"/>
      <c r="EZJ104" s="507"/>
      <c r="EZK104" s="507"/>
      <c r="EZL104" s="507"/>
      <c r="EZM104" s="507"/>
      <c r="EZN104" s="507"/>
      <c r="EZO104" s="507"/>
      <c r="EZP104" s="507"/>
      <c r="EZQ104" s="507"/>
      <c r="EZR104" s="507"/>
      <c r="EZS104" s="507"/>
      <c r="EZT104" s="507"/>
      <c r="EZU104" s="507"/>
      <c r="EZV104" s="507"/>
      <c r="EZW104" s="507"/>
      <c r="EZX104" s="507"/>
      <c r="EZY104" s="507"/>
      <c r="EZZ104" s="507"/>
      <c r="FAA104" s="507"/>
      <c r="FAB104" s="507"/>
      <c r="FAC104" s="507"/>
      <c r="FAD104" s="507"/>
      <c r="FAE104" s="507"/>
      <c r="FAF104" s="507"/>
      <c r="FAG104" s="507"/>
      <c r="FAH104" s="507"/>
      <c r="FAI104" s="507"/>
      <c r="FAJ104" s="507"/>
      <c r="FAK104" s="507"/>
      <c r="FAL104" s="507"/>
      <c r="FAM104" s="507"/>
      <c r="FAN104" s="507"/>
      <c r="FAO104" s="507"/>
      <c r="FAP104" s="507"/>
      <c r="FAQ104" s="507"/>
      <c r="FAR104" s="507"/>
      <c r="FAS104" s="507"/>
      <c r="FAT104" s="507"/>
      <c r="FAU104" s="507"/>
      <c r="FAV104" s="507"/>
      <c r="FAW104" s="507"/>
      <c r="FAX104" s="507"/>
      <c r="FAY104" s="507"/>
      <c r="FAZ104" s="507"/>
      <c r="FBA104" s="507"/>
      <c r="FBB104" s="507"/>
      <c r="FBC104" s="507"/>
      <c r="FBD104" s="507"/>
      <c r="FBE104" s="507"/>
      <c r="FBF104" s="507"/>
      <c r="FBG104" s="507"/>
      <c r="FBH104" s="507"/>
      <c r="FBI104" s="507"/>
      <c r="FBJ104" s="507"/>
      <c r="FBK104" s="507"/>
      <c r="FBL104" s="507"/>
      <c r="FBM104" s="507"/>
      <c r="FBN104" s="507"/>
      <c r="FBO104" s="507"/>
      <c r="FBP104" s="507"/>
      <c r="FBQ104" s="507"/>
      <c r="FBR104" s="507"/>
      <c r="FBS104" s="507"/>
      <c r="FBT104" s="507"/>
      <c r="FBU104" s="507"/>
      <c r="FBV104" s="507"/>
      <c r="FBW104" s="507"/>
      <c r="FBX104" s="507"/>
      <c r="FBY104" s="507"/>
      <c r="FBZ104" s="507"/>
      <c r="FCA104" s="507"/>
      <c r="FCB104" s="507"/>
      <c r="FCC104" s="507"/>
      <c r="FCD104" s="507"/>
      <c r="FCE104" s="507"/>
      <c r="FCF104" s="507"/>
      <c r="FCG104" s="507"/>
      <c r="FCH104" s="507"/>
      <c r="FCI104" s="507"/>
      <c r="FCJ104" s="507"/>
      <c r="FCK104" s="507"/>
      <c r="FCL104" s="507"/>
      <c r="FCM104" s="507"/>
      <c r="FCN104" s="507"/>
      <c r="FCO104" s="507"/>
      <c r="FCP104" s="507"/>
      <c r="FCQ104" s="507"/>
      <c r="FCR104" s="507"/>
      <c r="FCS104" s="507"/>
      <c r="FCT104" s="507"/>
      <c r="FCU104" s="507"/>
      <c r="FCV104" s="507"/>
      <c r="FCW104" s="507"/>
      <c r="FCX104" s="507"/>
      <c r="FCY104" s="507"/>
      <c r="FCZ104" s="507"/>
      <c r="FDA104" s="507"/>
      <c r="FDB104" s="507"/>
      <c r="FDC104" s="507"/>
      <c r="FDD104" s="507"/>
      <c r="FDE104" s="507"/>
      <c r="FDF104" s="507"/>
      <c r="FDG104" s="507"/>
      <c r="FDH104" s="507"/>
      <c r="FDI104" s="507"/>
      <c r="FDJ104" s="507"/>
      <c r="FDK104" s="507"/>
      <c r="FDL104" s="507"/>
      <c r="FDM104" s="507"/>
      <c r="FDN104" s="507"/>
      <c r="FDO104" s="507"/>
      <c r="FDP104" s="507"/>
      <c r="FDQ104" s="507"/>
      <c r="FDR104" s="507"/>
      <c r="FDS104" s="507"/>
      <c r="FDT104" s="507"/>
      <c r="FDU104" s="507"/>
      <c r="FDV104" s="507"/>
      <c r="FDW104" s="507"/>
      <c r="FDX104" s="507"/>
      <c r="FDY104" s="507"/>
      <c r="FDZ104" s="507"/>
      <c r="FEA104" s="507"/>
      <c r="FEB104" s="507"/>
      <c r="FEC104" s="507"/>
      <c r="FED104" s="507"/>
      <c r="FEE104" s="507"/>
      <c r="FEF104" s="507"/>
      <c r="FEG104" s="507"/>
      <c r="FEH104" s="507"/>
      <c r="FEI104" s="507"/>
      <c r="FEJ104" s="507"/>
      <c r="FEK104" s="507"/>
      <c r="FEL104" s="507"/>
      <c r="FEM104" s="507"/>
      <c r="FEN104" s="507"/>
      <c r="FEO104" s="507"/>
      <c r="FEP104" s="507"/>
      <c r="FEQ104" s="507"/>
      <c r="FER104" s="507"/>
      <c r="FES104" s="507"/>
      <c r="FET104" s="507"/>
      <c r="FEU104" s="507"/>
      <c r="FEV104" s="507"/>
      <c r="FEW104" s="507"/>
      <c r="FEX104" s="507"/>
      <c r="FEY104" s="507"/>
      <c r="FEZ104" s="507"/>
      <c r="FFA104" s="507"/>
      <c r="FFB104" s="507"/>
      <c r="FFC104" s="507"/>
      <c r="FFD104" s="507"/>
      <c r="FFE104" s="507"/>
      <c r="FFF104" s="507"/>
      <c r="FFG104" s="507"/>
      <c r="FFH104" s="507"/>
      <c r="FFI104" s="507"/>
      <c r="FFJ104" s="507"/>
      <c r="FFK104" s="507"/>
      <c r="FFL104" s="507"/>
      <c r="FFM104" s="507"/>
      <c r="FFN104" s="507"/>
      <c r="FFO104" s="507"/>
      <c r="FFP104" s="507"/>
      <c r="FFQ104" s="507"/>
      <c r="FFR104" s="507"/>
      <c r="FFS104" s="507"/>
      <c r="FFT104" s="507"/>
      <c r="FFU104" s="507"/>
      <c r="FFV104" s="507"/>
      <c r="FFW104" s="507"/>
      <c r="FFX104" s="507"/>
      <c r="FFY104" s="507"/>
      <c r="FFZ104" s="507"/>
      <c r="FGA104" s="507"/>
      <c r="FGB104" s="507"/>
      <c r="FGC104" s="507"/>
      <c r="FGD104" s="507"/>
      <c r="FGE104" s="507"/>
      <c r="FGF104" s="507"/>
      <c r="FGG104" s="507"/>
      <c r="FGH104" s="507"/>
      <c r="FGI104" s="507"/>
      <c r="FGJ104" s="507"/>
      <c r="FGK104" s="507"/>
      <c r="FGL104" s="507"/>
      <c r="FGM104" s="507"/>
      <c r="FGN104" s="507"/>
      <c r="FGO104" s="507"/>
      <c r="FGP104" s="507"/>
      <c r="FGQ104" s="507"/>
      <c r="FGR104" s="507"/>
      <c r="FGS104" s="507"/>
      <c r="FGT104" s="507"/>
      <c r="FGU104" s="507"/>
      <c r="FGV104" s="507"/>
      <c r="FGW104" s="507"/>
      <c r="FGX104" s="507"/>
      <c r="FGY104" s="507"/>
      <c r="FGZ104" s="507"/>
      <c r="FHA104" s="507"/>
      <c r="FHB104" s="507"/>
      <c r="FHC104" s="507"/>
      <c r="FHD104" s="507"/>
      <c r="FHE104" s="507"/>
      <c r="FHF104" s="507"/>
      <c r="FHG104" s="507"/>
      <c r="FHH104" s="507"/>
      <c r="FHI104" s="507"/>
      <c r="FHJ104" s="507"/>
      <c r="FHK104" s="507"/>
      <c r="FHL104" s="507"/>
      <c r="FHM104" s="507"/>
      <c r="FHN104" s="507"/>
      <c r="FHO104" s="507"/>
      <c r="FHP104" s="507"/>
      <c r="FHQ104" s="507"/>
      <c r="FHR104" s="507"/>
      <c r="FHS104" s="507"/>
      <c r="FHT104" s="507"/>
      <c r="FHU104" s="507"/>
      <c r="FHV104" s="507"/>
      <c r="FHW104" s="507"/>
      <c r="FHX104" s="507"/>
      <c r="FHY104" s="507"/>
      <c r="FHZ104" s="507"/>
      <c r="FIA104" s="507"/>
      <c r="FIB104" s="507"/>
      <c r="FIC104" s="507"/>
      <c r="FID104" s="507"/>
      <c r="FIE104" s="507"/>
      <c r="FIF104" s="507"/>
      <c r="FIG104" s="507"/>
      <c r="FIH104" s="507"/>
      <c r="FII104" s="507"/>
      <c r="FIJ104" s="507"/>
      <c r="FIK104" s="507"/>
      <c r="FIL104" s="507"/>
      <c r="FIM104" s="507"/>
      <c r="FIN104" s="507"/>
      <c r="FIO104" s="507"/>
      <c r="FIP104" s="507"/>
      <c r="FIQ104" s="507"/>
      <c r="FIR104" s="507"/>
      <c r="FIS104" s="507"/>
      <c r="FIT104" s="507"/>
      <c r="FIU104" s="507"/>
      <c r="FIV104" s="507"/>
      <c r="FIW104" s="507"/>
      <c r="FIX104" s="507"/>
      <c r="FIY104" s="507"/>
      <c r="FIZ104" s="507"/>
      <c r="FJA104" s="507"/>
      <c r="FJB104" s="507"/>
      <c r="FJC104" s="507"/>
      <c r="FJD104" s="507"/>
      <c r="FJE104" s="507"/>
      <c r="FJF104" s="507"/>
      <c r="FJG104" s="507"/>
      <c r="FJH104" s="507"/>
      <c r="FJI104" s="507"/>
      <c r="FJJ104" s="507"/>
      <c r="FJK104" s="507"/>
      <c r="FJL104" s="507"/>
      <c r="FJM104" s="507"/>
      <c r="FJN104" s="507"/>
      <c r="FJO104" s="507"/>
      <c r="FJP104" s="507"/>
      <c r="FJQ104" s="507"/>
      <c r="FJR104" s="507"/>
      <c r="FJS104" s="507"/>
      <c r="FJT104" s="507"/>
      <c r="FJU104" s="507"/>
      <c r="FJV104" s="507"/>
      <c r="FJW104" s="507"/>
      <c r="FJX104" s="507"/>
      <c r="FJY104" s="507"/>
      <c r="FJZ104" s="507"/>
      <c r="FKA104" s="507"/>
      <c r="FKB104" s="507"/>
      <c r="FKC104" s="507"/>
      <c r="FKD104" s="507"/>
      <c r="FKE104" s="507"/>
      <c r="FKF104" s="507"/>
      <c r="FKG104" s="507"/>
      <c r="FKH104" s="507"/>
      <c r="FKI104" s="507"/>
      <c r="FKJ104" s="507"/>
      <c r="FKK104" s="507"/>
      <c r="FKL104" s="507"/>
      <c r="FKM104" s="507"/>
      <c r="FKN104" s="507"/>
      <c r="FKO104" s="507"/>
      <c r="FKP104" s="507"/>
      <c r="FKQ104" s="507"/>
      <c r="FKR104" s="507"/>
      <c r="FKS104" s="507"/>
      <c r="FKT104" s="507"/>
      <c r="FKU104" s="507"/>
      <c r="FKV104" s="507"/>
      <c r="FKW104" s="507"/>
      <c r="FKX104" s="507"/>
      <c r="FKY104" s="507"/>
      <c r="FKZ104" s="507"/>
      <c r="FLA104" s="507"/>
      <c r="FLB104" s="507"/>
      <c r="FLC104" s="507"/>
      <c r="FLD104" s="507"/>
      <c r="FLE104" s="507"/>
      <c r="FLF104" s="507"/>
      <c r="FLG104" s="507"/>
      <c r="FLH104" s="507"/>
      <c r="FLI104" s="507"/>
      <c r="FLJ104" s="507"/>
      <c r="FLK104" s="507"/>
      <c r="FLL104" s="507"/>
      <c r="FLM104" s="507"/>
      <c r="FLN104" s="507"/>
      <c r="FLO104" s="507"/>
      <c r="FLP104" s="507"/>
      <c r="FLQ104" s="507"/>
      <c r="FLR104" s="507"/>
      <c r="FLS104" s="507"/>
      <c r="FLT104" s="507"/>
      <c r="FLU104" s="507"/>
      <c r="FLV104" s="507"/>
      <c r="FLW104" s="507"/>
      <c r="FLX104" s="507"/>
      <c r="FLY104" s="507"/>
      <c r="FLZ104" s="507"/>
      <c r="FMA104" s="507"/>
      <c r="FMB104" s="507"/>
      <c r="FMC104" s="507"/>
      <c r="FMD104" s="507"/>
      <c r="FME104" s="507"/>
      <c r="FMF104" s="507"/>
      <c r="FMG104" s="507"/>
      <c r="FMH104" s="507"/>
      <c r="FMI104" s="507"/>
      <c r="FMJ104" s="507"/>
      <c r="FMK104" s="507"/>
      <c r="FML104" s="507"/>
      <c r="FMM104" s="507"/>
      <c r="FMN104" s="507"/>
      <c r="FMO104" s="507"/>
      <c r="FMP104" s="507"/>
      <c r="FMQ104" s="507"/>
      <c r="FMR104" s="507"/>
      <c r="FMS104" s="507"/>
      <c r="FMT104" s="507"/>
      <c r="FMU104" s="507"/>
      <c r="FMV104" s="507"/>
      <c r="FMW104" s="507"/>
      <c r="FMX104" s="507"/>
      <c r="FMY104" s="507"/>
      <c r="FMZ104" s="507"/>
      <c r="FNA104" s="507"/>
      <c r="FNB104" s="507"/>
      <c r="FNC104" s="507"/>
      <c r="FND104" s="507"/>
      <c r="FNE104" s="507"/>
      <c r="FNF104" s="507"/>
      <c r="FNG104" s="507"/>
      <c r="FNH104" s="507"/>
      <c r="FNI104" s="507"/>
      <c r="FNJ104" s="507"/>
      <c r="FNK104" s="507"/>
      <c r="FNL104" s="507"/>
      <c r="FNM104" s="507"/>
      <c r="FNN104" s="507"/>
      <c r="FNO104" s="507"/>
      <c r="FNP104" s="507"/>
      <c r="FNQ104" s="507"/>
      <c r="FNR104" s="507"/>
      <c r="FNS104" s="507"/>
      <c r="FNT104" s="507"/>
      <c r="FNU104" s="507"/>
      <c r="FNV104" s="507"/>
      <c r="FNW104" s="507"/>
      <c r="FNX104" s="507"/>
      <c r="FNY104" s="507"/>
      <c r="FNZ104" s="507"/>
      <c r="FOA104" s="507"/>
      <c r="FOB104" s="507"/>
      <c r="FOC104" s="507"/>
      <c r="FOD104" s="507"/>
      <c r="FOE104" s="507"/>
      <c r="FOF104" s="507"/>
      <c r="FOG104" s="507"/>
      <c r="FOH104" s="507"/>
      <c r="FOI104" s="507"/>
      <c r="FOJ104" s="507"/>
      <c r="FOK104" s="507"/>
      <c r="FOL104" s="507"/>
      <c r="FOM104" s="507"/>
      <c r="FON104" s="507"/>
      <c r="FOO104" s="507"/>
      <c r="FOP104" s="507"/>
      <c r="FOQ104" s="507"/>
      <c r="FOR104" s="507"/>
      <c r="FOS104" s="507"/>
      <c r="FOT104" s="507"/>
      <c r="FOU104" s="507"/>
      <c r="FOV104" s="507"/>
      <c r="FOW104" s="507"/>
      <c r="FOX104" s="507"/>
      <c r="FOY104" s="507"/>
      <c r="FOZ104" s="507"/>
      <c r="FPA104" s="507"/>
      <c r="FPB104" s="507"/>
      <c r="FPC104" s="507"/>
      <c r="FPD104" s="507"/>
      <c r="FPE104" s="507"/>
      <c r="FPF104" s="507"/>
      <c r="FPG104" s="507"/>
      <c r="FPH104" s="507"/>
      <c r="FPI104" s="507"/>
      <c r="FPJ104" s="507"/>
      <c r="FPK104" s="507"/>
      <c r="FPL104" s="507"/>
      <c r="FPM104" s="507"/>
      <c r="FPN104" s="507"/>
      <c r="FPO104" s="507"/>
      <c r="FPP104" s="507"/>
      <c r="FPQ104" s="507"/>
      <c r="FPR104" s="507"/>
      <c r="FPS104" s="507"/>
      <c r="FPT104" s="507"/>
      <c r="FPU104" s="507"/>
      <c r="FPV104" s="507"/>
      <c r="FPW104" s="507"/>
      <c r="FPX104" s="507"/>
      <c r="FPY104" s="507"/>
      <c r="FPZ104" s="507"/>
      <c r="FQA104" s="507"/>
      <c r="FQB104" s="507"/>
      <c r="FQC104" s="507"/>
      <c r="FQD104" s="507"/>
      <c r="FQE104" s="507"/>
      <c r="FQF104" s="507"/>
      <c r="FQG104" s="507"/>
      <c r="FQH104" s="507"/>
      <c r="FQI104" s="507"/>
      <c r="FQJ104" s="507"/>
      <c r="FQK104" s="507"/>
      <c r="FQL104" s="507"/>
      <c r="FQM104" s="507"/>
      <c r="FQN104" s="507"/>
      <c r="FQO104" s="507"/>
      <c r="FQP104" s="507"/>
      <c r="FQQ104" s="507"/>
      <c r="FQR104" s="507"/>
      <c r="FQS104" s="507"/>
      <c r="FQT104" s="507"/>
      <c r="FQU104" s="507"/>
      <c r="FQV104" s="507"/>
      <c r="FQW104" s="507"/>
      <c r="FQX104" s="507"/>
      <c r="FQY104" s="507"/>
      <c r="FQZ104" s="507"/>
      <c r="FRA104" s="507"/>
      <c r="FRB104" s="507"/>
      <c r="FRC104" s="507"/>
      <c r="FRD104" s="507"/>
      <c r="FRE104" s="507"/>
      <c r="FRF104" s="507"/>
      <c r="FRG104" s="507"/>
      <c r="FRH104" s="507"/>
      <c r="FRI104" s="507"/>
      <c r="FRJ104" s="507"/>
      <c r="FRK104" s="507"/>
      <c r="FRL104" s="507"/>
      <c r="FRM104" s="507"/>
      <c r="FRN104" s="507"/>
      <c r="FRO104" s="507"/>
      <c r="FRP104" s="507"/>
      <c r="FRQ104" s="507"/>
      <c r="FRR104" s="507"/>
      <c r="FRS104" s="507"/>
      <c r="FRT104" s="507"/>
      <c r="FRU104" s="507"/>
      <c r="FRV104" s="507"/>
      <c r="FRW104" s="507"/>
      <c r="FRX104" s="507"/>
      <c r="FRY104" s="507"/>
      <c r="FRZ104" s="507"/>
      <c r="FSA104" s="507"/>
      <c r="FSB104" s="507"/>
      <c r="FSC104" s="507"/>
      <c r="FSD104" s="507"/>
      <c r="FSE104" s="507"/>
      <c r="FSF104" s="507"/>
      <c r="FSG104" s="507"/>
      <c r="FSH104" s="507"/>
      <c r="FSI104" s="507"/>
      <c r="FSJ104" s="507"/>
      <c r="FSK104" s="507"/>
      <c r="FSL104" s="507"/>
      <c r="FSM104" s="507"/>
      <c r="FSN104" s="507"/>
      <c r="FSO104" s="507"/>
      <c r="FSP104" s="507"/>
      <c r="FSQ104" s="507"/>
      <c r="FSR104" s="507"/>
      <c r="FSS104" s="507"/>
      <c r="FST104" s="507"/>
      <c r="FSU104" s="507"/>
      <c r="FSV104" s="507"/>
      <c r="FSW104" s="507"/>
      <c r="FSX104" s="507"/>
      <c r="FSY104" s="507"/>
      <c r="FSZ104" s="507"/>
      <c r="FTA104" s="507"/>
      <c r="FTB104" s="507"/>
      <c r="FTC104" s="507"/>
      <c r="FTD104" s="507"/>
      <c r="FTE104" s="507"/>
      <c r="FTF104" s="507"/>
      <c r="FTG104" s="507"/>
      <c r="FTH104" s="507"/>
      <c r="FTI104" s="507"/>
      <c r="FTJ104" s="507"/>
      <c r="FTK104" s="507"/>
      <c r="FTL104" s="507"/>
      <c r="FTM104" s="507"/>
      <c r="FTN104" s="507"/>
      <c r="FTO104" s="507"/>
      <c r="FTP104" s="507"/>
      <c r="FTQ104" s="507"/>
      <c r="FTR104" s="507"/>
      <c r="FTS104" s="507"/>
      <c r="FTT104" s="507"/>
      <c r="FTU104" s="507"/>
      <c r="FTV104" s="507"/>
      <c r="FTW104" s="507"/>
      <c r="FTX104" s="507"/>
      <c r="FTY104" s="507"/>
      <c r="FTZ104" s="507"/>
      <c r="FUA104" s="507"/>
      <c r="FUB104" s="507"/>
      <c r="FUC104" s="507"/>
      <c r="FUD104" s="507"/>
      <c r="FUE104" s="507"/>
      <c r="FUF104" s="507"/>
      <c r="FUG104" s="507"/>
      <c r="FUH104" s="507"/>
      <c r="FUI104" s="507"/>
      <c r="FUJ104" s="507"/>
      <c r="FUK104" s="507"/>
      <c r="FUL104" s="507"/>
      <c r="FUM104" s="507"/>
      <c r="FUN104" s="507"/>
      <c r="FUO104" s="507"/>
      <c r="FUP104" s="507"/>
      <c r="FUQ104" s="507"/>
      <c r="FUR104" s="507"/>
      <c r="FUS104" s="507"/>
      <c r="FUT104" s="507"/>
      <c r="FUU104" s="507"/>
      <c r="FUV104" s="507"/>
      <c r="FUW104" s="507"/>
      <c r="FUX104" s="507"/>
      <c r="FUY104" s="507"/>
      <c r="FUZ104" s="507"/>
      <c r="FVA104" s="507"/>
      <c r="FVB104" s="507"/>
      <c r="FVC104" s="507"/>
      <c r="FVD104" s="507"/>
      <c r="FVE104" s="507"/>
      <c r="FVF104" s="507"/>
      <c r="FVG104" s="507"/>
      <c r="FVH104" s="507"/>
      <c r="FVI104" s="507"/>
      <c r="FVJ104" s="507"/>
      <c r="FVK104" s="507"/>
      <c r="FVL104" s="507"/>
      <c r="FVM104" s="507"/>
      <c r="FVN104" s="507"/>
      <c r="FVO104" s="507"/>
      <c r="FVP104" s="507"/>
      <c r="FVQ104" s="507"/>
      <c r="FVR104" s="507"/>
      <c r="FVS104" s="507"/>
      <c r="FVT104" s="507"/>
      <c r="FVU104" s="507"/>
      <c r="FVV104" s="507"/>
      <c r="FVW104" s="507"/>
      <c r="FVX104" s="507"/>
      <c r="FVY104" s="507"/>
      <c r="FVZ104" s="507"/>
      <c r="FWA104" s="507"/>
      <c r="FWB104" s="507"/>
      <c r="FWC104" s="507"/>
      <c r="FWD104" s="507"/>
      <c r="FWE104" s="507"/>
      <c r="FWF104" s="507"/>
      <c r="FWG104" s="507"/>
      <c r="FWH104" s="507"/>
      <c r="FWI104" s="507"/>
      <c r="FWJ104" s="507"/>
      <c r="FWK104" s="507"/>
      <c r="FWL104" s="507"/>
      <c r="FWM104" s="507"/>
      <c r="FWN104" s="507"/>
      <c r="FWO104" s="507"/>
      <c r="FWP104" s="507"/>
      <c r="FWQ104" s="507"/>
      <c r="FWR104" s="507"/>
      <c r="FWS104" s="507"/>
      <c r="FWT104" s="507"/>
      <c r="FWU104" s="507"/>
      <c r="FWV104" s="507"/>
      <c r="FWW104" s="507"/>
      <c r="FWX104" s="507"/>
      <c r="FWY104" s="507"/>
      <c r="FWZ104" s="507"/>
      <c r="FXA104" s="507"/>
      <c r="FXB104" s="507"/>
      <c r="FXC104" s="507"/>
      <c r="FXD104" s="507"/>
      <c r="FXE104" s="507"/>
      <c r="FXF104" s="507"/>
      <c r="FXG104" s="507"/>
      <c r="FXH104" s="507"/>
      <c r="FXI104" s="507"/>
      <c r="FXJ104" s="507"/>
      <c r="FXK104" s="507"/>
      <c r="FXL104" s="507"/>
      <c r="FXM104" s="507"/>
      <c r="FXN104" s="507"/>
      <c r="FXO104" s="507"/>
      <c r="FXP104" s="507"/>
      <c r="FXQ104" s="507"/>
      <c r="FXR104" s="507"/>
      <c r="FXS104" s="507"/>
      <c r="FXT104" s="507"/>
      <c r="FXU104" s="507"/>
      <c r="FXV104" s="507"/>
      <c r="FXW104" s="507"/>
      <c r="FXX104" s="507"/>
      <c r="FXY104" s="507"/>
      <c r="FXZ104" s="507"/>
      <c r="FYA104" s="507"/>
      <c r="FYB104" s="507"/>
      <c r="FYC104" s="507"/>
      <c r="FYD104" s="507"/>
      <c r="FYE104" s="507"/>
      <c r="FYF104" s="507"/>
      <c r="FYG104" s="507"/>
      <c r="FYH104" s="507"/>
      <c r="FYI104" s="507"/>
      <c r="FYJ104" s="507"/>
      <c r="FYK104" s="507"/>
      <c r="FYL104" s="507"/>
      <c r="FYM104" s="507"/>
      <c r="FYN104" s="507"/>
      <c r="FYO104" s="507"/>
      <c r="FYP104" s="507"/>
      <c r="FYQ104" s="507"/>
      <c r="FYR104" s="507"/>
      <c r="FYS104" s="507"/>
      <c r="FYT104" s="507"/>
      <c r="FYU104" s="507"/>
      <c r="FYV104" s="507"/>
      <c r="FYW104" s="507"/>
      <c r="FYX104" s="507"/>
      <c r="FYY104" s="507"/>
      <c r="FYZ104" s="507"/>
      <c r="FZA104" s="507"/>
      <c r="FZB104" s="507"/>
      <c r="FZC104" s="507"/>
      <c r="FZD104" s="507"/>
      <c r="FZE104" s="507"/>
      <c r="FZF104" s="507"/>
      <c r="FZG104" s="507"/>
      <c r="FZH104" s="507"/>
      <c r="FZI104" s="507"/>
      <c r="FZJ104" s="507"/>
      <c r="FZK104" s="507"/>
      <c r="FZL104" s="507"/>
      <c r="FZM104" s="507"/>
      <c r="FZN104" s="507"/>
      <c r="FZO104" s="507"/>
      <c r="FZP104" s="507"/>
      <c r="FZQ104" s="507"/>
      <c r="FZR104" s="507"/>
      <c r="FZS104" s="507"/>
      <c r="FZT104" s="507"/>
      <c r="FZU104" s="507"/>
      <c r="FZV104" s="507"/>
      <c r="FZW104" s="507"/>
      <c r="FZX104" s="507"/>
      <c r="FZY104" s="507"/>
      <c r="FZZ104" s="507"/>
      <c r="GAA104" s="507"/>
      <c r="GAB104" s="507"/>
      <c r="GAC104" s="507"/>
      <c r="GAD104" s="507"/>
      <c r="GAE104" s="507"/>
      <c r="GAF104" s="507"/>
      <c r="GAG104" s="507"/>
      <c r="GAH104" s="507"/>
      <c r="GAI104" s="507"/>
      <c r="GAJ104" s="507"/>
      <c r="GAK104" s="507"/>
      <c r="GAL104" s="507"/>
      <c r="GAM104" s="507"/>
      <c r="GAN104" s="507"/>
      <c r="GAO104" s="507"/>
      <c r="GAP104" s="507"/>
      <c r="GAQ104" s="507"/>
      <c r="GAR104" s="507"/>
      <c r="GAS104" s="507"/>
      <c r="GAT104" s="507"/>
      <c r="GAU104" s="507"/>
      <c r="GAV104" s="507"/>
      <c r="GAW104" s="507"/>
      <c r="GAX104" s="507"/>
      <c r="GAY104" s="507"/>
      <c r="GAZ104" s="507"/>
      <c r="GBA104" s="507"/>
      <c r="GBB104" s="507"/>
      <c r="GBC104" s="507"/>
      <c r="GBD104" s="507"/>
      <c r="GBE104" s="507"/>
      <c r="GBF104" s="507"/>
      <c r="GBG104" s="507"/>
      <c r="GBH104" s="507"/>
      <c r="GBI104" s="507"/>
      <c r="GBJ104" s="507"/>
      <c r="GBK104" s="507"/>
      <c r="GBL104" s="507"/>
      <c r="GBM104" s="507"/>
      <c r="GBN104" s="507"/>
      <c r="GBO104" s="507"/>
      <c r="GBP104" s="507"/>
      <c r="GBQ104" s="507"/>
      <c r="GBR104" s="507"/>
      <c r="GBS104" s="507"/>
      <c r="GBT104" s="507"/>
      <c r="GBU104" s="507"/>
      <c r="GBV104" s="507"/>
      <c r="GBW104" s="507"/>
      <c r="GBX104" s="507"/>
      <c r="GBY104" s="507"/>
      <c r="GBZ104" s="507"/>
      <c r="GCA104" s="507"/>
      <c r="GCB104" s="507"/>
      <c r="GCC104" s="507"/>
      <c r="GCD104" s="507"/>
      <c r="GCE104" s="507"/>
      <c r="GCF104" s="507"/>
      <c r="GCG104" s="507"/>
      <c r="GCH104" s="507"/>
      <c r="GCI104" s="507"/>
      <c r="GCJ104" s="507"/>
      <c r="GCK104" s="507"/>
      <c r="GCL104" s="507"/>
      <c r="GCM104" s="507"/>
      <c r="GCN104" s="507"/>
      <c r="GCO104" s="507"/>
      <c r="GCP104" s="507"/>
      <c r="GCQ104" s="507"/>
      <c r="GCR104" s="507"/>
      <c r="GCS104" s="507"/>
      <c r="GCT104" s="507"/>
      <c r="GCU104" s="507"/>
      <c r="GCV104" s="507"/>
      <c r="GCW104" s="507"/>
      <c r="GCX104" s="507"/>
      <c r="GCY104" s="507"/>
      <c r="GCZ104" s="507"/>
      <c r="GDA104" s="507"/>
      <c r="GDB104" s="507"/>
      <c r="GDC104" s="507"/>
      <c r="GDD104" s="507"/>
      <c r="GDE104" s="507"/>
      <c r="GDF104" s="507"/>
      <c r="GDG104" s="507"/>
      <c r="GDH104" s="507"/>
      <c r="GDI104" s="507"/>
      <c r="GDJ104" s="507"/>
      <c r="GDK104" s="507"/>
      <c r="GDL104" s="507"/>
      <c r="GDM104" s="507"/>
      <c r="GDN104" s="507"/>
      <c r="GDO104" s="507"/>
      <c r="GDP104" s="507"/>
      <c r="GDQ104" s="507"/>
      <c r="GDR104" s="507"/>
      <c r="GDS104" s="507"/>
      <c r="GDT104" s="507"/>
      <c r="GDU104" s="507"/>
      <c r="GDV104" s="507"/>
      <c r="GDW104" s="507"/>
      <c r="GDX104" s="507"/>
      <c r="GDY104" s="507"/>
      <c r="GDZ104" s="507"/>
      <c r="GEA104" s="507"/>
      <c r="GEB104" s="507"/>
      <c r="GEC104" s="507"/>
      <c r="GED104" s="507"/>
      <c r="GEE104" s="507"/>
      <c r="GEF104" s="507"/>
      <c r="GEG104" s="507"/>
      <c r="GEH104" s="507"/>
      <c r="GEI104" s="507"/>
      <c r="GEJ104" s="507"/>
      <c r="GEK104" s="507"/>
      <c r="GEL104" s="507"/>
      <c r="GEM104" s="507"/>
      <c r="GEN104" s="507"/>
      <c r="GEO104" s="507"/>
      <c r="GEP104" s="507"/>
      <c r="GEQ104" s="507"/>
      <c r="GER104" s="507"/>
      <c r="GES104" s="507"/>
      <c r="GET104" s="507"/>
      <c r="GEU104" s="507"/>
      <c r="GEV104" s="507"/>
      <c r="GEW104" s="507"/>
      <c r="GEX104" s="507"/>
      <c r="GEY104" s="507"/>
      <c r="GEZ104" s="507"/>
      <c r="GFA104" s="507"/>
      <c r="GFB104" s="507"/>
      <c r="GFC104" s="507"/>
      <c r="GFD104" s="507"/>
      <c r="GFE104" s="507"/>
      <c r="GFF104" s="507"/>
      <c r="GFG104" s="507"/>
      <c r="GFH104" s="507"/>
      <c r="GFI104" s="507"/>
      <c r="GFJ104" s="507"/>
      <c r="GFK104" s="507"/>
      <c r="GFL104" s="507"/>
      <c r="GFM104" s="507"/>
      <c r="GFN104" s="507"/>
      <c r="GFO104" s="507"/>
      <c r="GFP104" s="507"/>
      <c r="GFQ104" s="507"/>
      <c r="GFR104" s="507"/>
      <c r="GFS104" s="507"/>
      <c r="GFT104" s="507"/>
      <c r="GFU104" s="507"/>
      <c r="GFV104" s="507"/>
      <c r="GFW104" s="507"/>
      <c r="GFX104" s="507"/>
      <c r="GFY104" s="507"/>
      <c r="GFZ104" s="507"/>
      <c r="GGA104" s="507"/>
      <c r="GGB104" s="507"/>
      <c r="GGC104" s="507"/>
      <c r="GGD104" s="507"/>
      <c r="GGE104" s="507"/>
      <c r="GGF104" s="507"/>
      <c r="GGG104" s="507"/>
      <c r="GGH104" s="507"/>
      <c r="GGI104" s="507"/>
      <c r="GGJ104" s="507"/>
      <c r="GGK104" s="507"/>
      <c r="GGL104" s="507"/>
      <c r="GGM104" s="507"/>
      <c r="GGN104" s="507"/>
      <c r="GGO104" s="507"/>
      <c r="GGP104" s="507"/>
      <c r="GGQ104" s="507"/>
      <c r="GGR104" s="507"/>
      <c r="GGS104" s="507"/>
      <c r="GGT104" s="507"/>
      <c r="GGU104" s="507"/>
      <c r="GGV104" s="507"/>
      <c r="GGW104" s="507"/>
      <c r="GGX104" s="507"/>
      <c r="GGY104" s="507"/>
      <c r="GGZ104" s="507"/>
      <c r="GHA104" s="507"/>
      <c r="GHB104" s="507"/>
      <c r="GHC104" s="507"/>
      <c r="GHD104" s="507"/>
      <c r="GHE104" s="507"/>
      <c r="GHF104" s="507"/>
      <c r="GHG104" s="507"/>
      <c r="GHH104" s="507"/>
      <c r="GHI104" s="507"/>
      <c r="GHJ104" s="507"/>
      <c r="GHK104" s="507"/>
      <c r="GHL104" s="507"/>
      <c r="GHM104" s="507"/>
      <c r="GHN104" s="507"/>
      <c r="GHO104" s="507"/>
      <c r="GHP104" s="507"/>
      <c r="GHQ104" s="507"/>
      <c r="GHR104" s="507"/>
      <c r="GHS104" s="507"/>
      <c r="GHT104" s="507"/>
      <c r="GHU104" s="507"/>
      <c r="GHV104" s="507"/>
      <c r="GHW104" s="507"/>
      <c r="GHX104" s="507"/>
      <c r="GHY104" s="507"/>
      <c r="GHZ104" s="507"/>
      <c r="GIA104" s="507"/>
      <c r="GIB104" s="507"/>
      <c r="GIC104" s="507"/>
      <c r="GID104" s="507"/>
      <c r="GIE104" s="507"/>
      <c r="GIF104" s="507"/>
      <c r="GIG104" s="507"/>
      <c r="GIH104" s="507"/>
      <c r="GII104" s="507"/>
      <c r="GIJ104" s="507"/>
      <c r="GIK104" s="507"/>
      <c r="GIL104" s="507"/>
      <c r="GIM104" s="507"/>
      <c r="GIN104" s="507"/>
      <c r="GIO104" s="507"/>
      <c r="GIP104" s="507"/>
      <c r="GIQ104" s="507"/>
      <c r="GIR104" s="507"/>
      <c r="GIS104" s="507"/>
      <c r="GIT104" s="507"/>
      <c r="GIU104" s="507"/>
      <c r="GIV104" s="507"/>
      <c r="GIW104" s="507"/>
      <c r="GIX104" s="507"/>
      <c r="GIY104" s="507"/>
      <c r="GIZ104" s="507"/>
      <c r="GJA104" s="507"/>
      <c r="GJB104" s="507"/>
      <c r="GJC104" s="507"/>
      <c r="GJD104" s="507"/>
      <c r="GJE104" s="507"/>
      <c r="GJF104" s="507"/>
      <c r="GJG104" s="507"/>
      <c r="GJH104" s="507"/>
      <c r="GJI104" s="507"/>
      <c r="GJJ104" s="507"/>
      <c r="GJK104" s="507"/>
      <c r="GJL104" s="507"/>
      <c r="GJM104" s="507"/>
      <c r="GJN104" s="507"/>
      <c r="GJO104" s="507"/>
      <c r="GJP104" s="507"/>
      <c r="GJQ104" s="507"/>
      <c r="GJR104" s="507"/>
      <c r="GJS104" s="507"/>
      <c r="GJT104" s="507"/>
      <c r="GJU104" s="507"/>
      <c r="GJV104" s="507"/>
      <c r="GJW104" s="507"/>
      <c r="GJX104" s="507"/>
      <c r="GJY104" s="507"/>
      <c r="GJZ104" s="507"/>
      <c r="GKA104" s="507"/>
      <c r="GKB104" s="507"/>
      <c r="GKC104" s="507"/>
      <c r="GKD104" s="507"/>
      <c r="GKE104" s="507"/>
      <c r="GKF104" s="507"/>
      <c r="GKG104" s="507"/>
      <c r="GKH104" s="507"/>
      <c r="GKI104" s="507"/>
      <c r="GKJ104" s="507"/>
      <c r="GKK104" s="507"/>
      <c r="GKL104" s="507"/>
      <c r="GKM104" s="507"/>
      <c r="GKN104" s="507"/>
      <c r="GKO104" s="507"/>
      <c r="GKP104" s="507"/>
      <c r="GKQ104" s="507"/>
      <c r="GKR104" s="507"/>
      <c r="GKS104" s="507"/>
      <c r="GKT104" s="507"/>
      <c r="GKU104" s="507"/>
      <c r="GKV104" s="507"/>
      <c r="GKW104" s="507"/>
      <c r="GKX104" s="507"/>
      <c r="GKY104" s="507"/>
      <c r="GKZ104" s="507"/>
      <c r="GLA104" s="507"/>
      <c r="GLB104" s="507"/>
      <c r="GLC104" s="507"/>
      <c r="GLD104" s="507"/>
      <c r="GLE104" s="507"/>
      <c r="GLF104" s="507"/>
      <c r="GLG104" s="507"/>
      <c r="GLH104" s="507"/>
      <c r="GLI104" s="507"/>
      <c r="GLJ104" s="507"/>
      <c r="GLK104" s="507"/>
      <c r="GLL104" s="507"/>
      <c r="GLM104" s="507"/>
      <c r="GLN104" s="507"/>
      <c r="GLO104" s="507"/>
      <c r="GLP104" s="507"/>
      <c r="GLQ104" s="507"/>
      <c r="GLR104" s="507"/>
      <c r="GLS104" s="507"/>
      <c r="GLT104" s="507"/>
      <c r="GLU104" s="507"/>
      <c r="GLV104" s="507"/>
      <c r="GLW104" s="507"/>
      <c r="GLX104" s="507"/>
      <c r="GLY104" s="507"/>
      <c r="GLZ104" s="507"/>
      <c r="GMA104" s="507"/>
      <c r="GMB104" s="507"/>
      <c r="GMC104" s="507"/>
      <c r="GMD104" s="507"/>
      <c r="GME104" s="507"/>
      <c r="GMF104" s="507"/>
      <c r="GMG104" s="507"/>
      <c r="GMH104" s="507"/>
      <c r="GMI104" s="507"/>
      <c r="GMJ104" s="507"/>
      <c r="GMK104" s="507"/>
      <c r="GML104" s="507"/>
      <c r="GMM104" s="507"/>
      <c r="GMN104" s="507"/>
      <c r="GMO104" s="507"/>
      <c r="GMP104" s="507"/>
      <c r="GMQ104" s="507"/>
      <c r="GMR104" s="507"/>
      <c r="GMS104" s="507"/>
      <c r="GMT104" s="507"/>
      <c r="GMU104" s="507"/>
      <c r="GMV104" s="507"/>
      <c r="GMW104" s="507"/>
      <c r="GMX104" s="507"/>
      <c r="GMY104" s="507"/>
      <c r="GMZ104" s="507"/>
      <c r="GNA104" s="507"/>
      <c r="GNB104" s="507"/>
      <c r="GNC104" s="507"/>
      <c r="GND104" s="507"/>
      <c r="GNE104" s="507"/>
      <c r="GNF104" s="507"/>
      <c r="GNG104" s="507"/>
      <c r="GNH104" s="507"/>
      <c r="GNI104" s="507"/>
      <c r="GNJ104" s="507"/>
      <c r="GNK104" s="507"/>
      <c r="GNL104" s="507"/>
      <c r="GNM104" s="507"/>
      <c r="GNN104" s="507"/>
      <c r="GNO104" s="507"/>
      <c r="GNP104" s="507"/>
      <c r="GNQ104" s="507"/>
      <c r="GNR104" s="507"/>
      <c r="GNS104" s="507"/>
      <c r="GNT104" s="507"/>
      <c r="GNU104" s="507"/>
      <c r="GNV104" s="507"/>
      <c r="GNW104" s="507"/>
      <c r="GNX104" s="507"/>
      <c r="GNY104" s="507"/>
      <c r="GNZ104" s="507"/>
      <c r="GOA104" s="507"/>
      <c r="GOB104" s="507"/>
      <c r="GOC104" s="507"/>
      <c r="GOD104" s="507"/>
      <c r="GOE104" s="507"/>
      <c r="GOF104" s="507"/>
      <c r="GOG104" s="507"/>
      <c r="GOH104" s="507"/>
      <c r="GOI104" s="507"/>
      <c r="GOJ104" s="507"/>
      <c r="GOK104" s="507"/>
      <c r="GOL104" s="507"/>
      <c r="GOM104" s="507"/>
      <c r="GON104" s="507"/>
      <c r="GOO104" s="507"/>
      <c r="GOP104" s="507"/>
      <c r="GOQ104" s="507"/>
      <c r="GOR104" s="507"/>
      <c r="GOS104" s="507"/>
      <c r="GOT104" s="507"/>
      <c r="GOU104" s="507"/>
      <c r="GOV104" s="507"/>
      <c r="GOW104" s="507"/>
      <c r="GOX104" s="507"/>
      <c r="GOY104" s="507"/>
      <c r="GOZ104" s="507"/>
      <c r="GPA104" s="507"/>
      <c r="GPB104" s="507"/>
      <c r="GPC104" s="507"/>
      <c r="GPD104" s="507"/>
      <c r="GPE104" s="507"/>
      <c r="GPF104" s="507"/>
      <c r="GPG104" s="507"/>
      <c r="GPH104" s="507"/>
      <c r="GPI104" s="507"/>
      <c r="GPJ104" s="507"/>
      <c r="GPK104" s="507"/>
      <c r="GPL104" s="507"/>
      <c r="GPM104" s="507"/>
      <c r="GPN104" s="507"/>
      <c r="GPO104" s="507"/>
      <c r="GPP104" s="507"/>
      <c r="GPQ104" s="507"/>
      <c r="GPR104" s="507"/>
      <c r="GPS104" s="507"/>
      <c r="GPT104" s="507"/>
      <c r="GPU104" s="507"/>
      <c r="GPV104" s="507"/>
      <c r="GPW104" s="507"/>
      <c r="GPX104" s="507"/>
      <c r="GPY104" s="507"/>
      <c r="GPZ104" s="507"/>
      <c r="GQA104" s="507"/>
      <c r="GQB104" s="507"/>
      <c r="GQC104" s="507"/>
      <c r="GQD104" s="507"/>
      <c r="GQE104" s="507"/>
      <c r="GQF104" s="507"/>
      <c r="GQG104" s="507"/>
      <c r="GQH104" s="507"/>
      <c r="GQI104" s="507"/>
      <c r="GQJ104" s="507"/>
      <c r="GQK104" s="507"/>
      <c r="GQL104" s="507"/>
      <c r="GQM104" s="507"/>
      <c r="GQN104" s="507"/>
      <c r="GQO104" s="507"/>
      <c r="GQP104" s="507"/>
      <c r="GQQ104" s="507"/>
      <c r="GQR104" s="507"/>
      <c r="GQS104" s="507"/>
      <c r="GQT104" s="507"/>
      <c r="GQU104" s="507"/>
      <c r="GQV104" s="507"/>
      <c r="GQW104" s="507"/>
      <c r="GQX104" s="507"/>
      <c r="GQY104" s="507"/>
      <c r="GQZ104" s="507"/>
      <c r="GRA104" s="507"/>
      <c r="GRB104" s="507"/>
      <c r="GRC104" s="507"/>
      <c r="GRD104" s="507"/>
      <c r="GRE104" s="507"/>
      <c r="GRF104" s="507"/>
      <c r="GRG104" s="507"/>
      <c r="GRH104" s="507"/>
      <c r="GRI104" s="507"/>
      <c r="GRJ104" s="507"/>
      <c r="GRK104" s="507"/>
      <c r="GRL104" s="507"/>
      <c r="GRM104" s="507"/>
      <c r="GRN104" s="507"/>
      <c r="GRO104" s="507"/>
      <c r="GRP104" s="507"/>
      <c r="GRQ104" s="507"/>
      <c r="GRR104" s="507"/>
      <c r="GRS104" s="507"/>
      <c r="GRT104" s="507"/>
      <c r="GRU104" s="507"/>
      <c r="GRV104" s="507"/>
      <c r="GRW104" s="507"/>
      <c r="GRX104" s="507"/>
      <c r="GRY104" s="507"/>
      <c r="GRZ104" s="507"/>
      <c r="GSA104" s="507"/>
      <c r="GSB104" s="507"/>
      <c r="GSC104" s="507"/>
      <c r="GSD104" s="507"/>
      <c r="GSE104" s="507"/>
      <c r="GSF104" s="507"/>
      <c r="GSG104" s="507"/>
      <c r="GSH104" s="507"/>
      <c r="GSI104" s="507"/>
      <c r="GSJ104" s="507"/>
      <c r="GSK104" s="507"/>
      <c r="GSL104" s="507"/>
      <c r="GSM104" s="507"/>
      <c r="GSN104" s="507"/>
      <c r="GSO104" s="507"/>
      <c r="GSP104" s="507"/>
      <c r="GSQ104" s="507"/>
      <c r="GSR104" s="507"/>
      <c r="GSS104" s="507"/>
      <c r="GST104" s="507"/>
      <c r="GSU104" s="507"/>
      <c r="GSV104" s="507"/>
      <c r="GSW104" s="507"/>
      <c r="GSX104" s="507"/>
      <c r="GSY104" s="507"/>
      <c r="GSZ104" s="507"/>
      <c r="GTA104" s="507"/>
      <c r="GTB104" s="507"/>
      <c r="GTC104" s="507"/>
      <c r="GTD104" s="507"/>
      <c r="GTE104" s="507"/>
      <c r="GTF104" s="507"/>
      <c r="GTG104" s="507"/>
      <c r="GTH104" s="507"/>
      <c r="GTI104" s="507"/>
      <c r="GTJ104" s="507"/>
      <c r="GTK104" s="507"/>
      <c r="GTL104" s="507"/>
      <c r="GTM104" s="507"/>
      <c r="GTN104" s="507"/>
      <c r="GTO104" s="507"/>
      <c r="GTP104" s="507"/>
      <c r="GTQ104" s="507"/>
      <c r="GTR104" s="507"/>
      <c r="GTS104" s="507"/>
      <c r="GTT104" s="507"/>
      <c r="GTU104" s="507"/>
      <c r="GTV104" s="507"/>
      <c r="GTW104" s="507"/>
      <c r="GTX104" s="507"/>
      <c r="GTY104" s="507"/>
      <c r="GTZ104" s="507"/>
      <c r="GUA104" s="507"/>
      <c r="GUB104" s="507"/>
      <c r="GUC104" s="507"/>
      <c r="GUD104" s="507"/>
      <c r="GUE104" s="507"/>
      <c r="GUF104" s="507"/>
      <c r="GUG104" s="507"/>
      <c r="GUH104" s="507"/>
      <c r="GUI104" s="507"/>
      <c r="GUJ104" s="507"/>
      <c r="GUK104" s="507"/>
      <c r="GUL104" s="507"/>
      <c r="GUM104" s="507"/>
      <c r="GUN104" s="507"/>
      <c r="GUO104" s="507"/>
      <c r="GUP104" s="507"/>
      <c r="GUQ104" s="507"/>
      <c r="GUR104" s="507"/>
      <c r="GUS104" s="507"/>
      <c r="GUT104" s="507"/>
      <c r="GUU104" s="507"/>
      <c r="GUV104" s="507"/>
      <c r="GUW104" s="507"/>
      <c r="GUX104" s="507"/>
      <c r="GUY104" s="507"/>
      <c r="GUZ104" s="507"/>
      <c r="GVA104" s="507"/>
      <c r="GVB104" s="507"/>
      <c r="GVC104" s="507"/>
      <c r="GVD104" s="507"/>
      <c r="GVE104" s="507"/>
      <c r="GVF104" s="507"/>
      <c r="GVG104" s="507"/>
      <c r="GVH104" s="507"/>
      <c r="GVI104" s="507"/>
      <c r="GVJ104" s="507"/>
      <c r="GVK104" s="507"/>
      <c r="GVL104" s="507"/>
      <c r="GVM104" s="507"/>
      <c r="GVN104" s="507"/>
      <c r="GVO104" s="507"/>
      <c r="GVP104" s="507"/>
      <c r="GVQ104" s="507"/>
      <c r="GVR104" s="507"/>
      <c r="GVS104" s="507"/>
      <c r="GVT104" s="507"/>
      <c r="GVU104" s="507"/>
      <c r="GVV104" s="507"/>
      <c r="GVW104" s="507"/>
      <c r="GVX104" s="507"/>
      <c r="GVY104" s="507"/>
      <c r="GVZ104" s="507"/>
      <c r="GWA104" s="507"/>
      <c r="GWB104" s="507"/>
      <c r="GWC104" s="507"/>
      <c r="GWD104" s="507"/>
      <c r="GWE104" s="507"/>
      <c r="GWF104" s="507"/>
      <c r="GWG104" s="507"/>
      <c r="GWH104" s="507"/>
      <c r="GWI104" s="507"/>
      <c r="GWJ104" s="507"/>
      <c r="GWK104" s="507"/>
      <c r="GWL104" s="507"/>
      <c r="GWM104" s="507"/>
      <c r="GWN104" s="507"/>
      <c r="GWO104" s="507"/>
      <c r="GWP104" s="507"/>
      <c r="GWQ104" s="507"/>
      <c r="GWR104" s="507"/>
      <c r="GWS104" s="507"/>
      <c r="GWT104" s="507"/>
      <c r="GWU104" s="507"/>
      <c r="GWV104" s="507"/>
      <c r="GWW104" s="507"/>
      <c r="GWX104" s="507"/>
      <c r="GWY104" s="507"/>
      <c r="GWZ104" s="507"/>
      <c r="GXA104" s="507"/>
      <c r="GXB104" s="507"/>
      <c r="GXC104" s="507"/>
      <c r="GXD104" s="507"/>
      <c r="GXE104" s="507"/>
      <c r="GXF104" s="507"/>
      <c r="GXG104" s="507"/>
      <c r="GXH104" s="507"/>
      <c r="GXI104" s="507"/>
      <c r="GXJ104" s="507"/>
      <c r="GXK104" s="507"/>
      <c r="GXL104" s="507"/>
      <c r="GXM104" s="507"/>
      <c r="GXN104" s="507"/>
      <c r="GXO104" s="507"/>
      <c r="GXP104" s="507"/>
      <c r="GXQ104" s="507"/>
      <c r="GXR104" s="507"/>
      <c r="GXS104" s="507"/>
      <c r="GXT104" s="507"/>
      <c r="GXU104" s="507"/>
      <c r="GXV104" s="507"/>
      <c r="GXW104" s="507"/>
      <c r="GXX104" s="507"/>
      <c r="GXY104" s="507"/>
      <c r="GXZ104" s="507"/>
      <c r="GYA104" s="507"/>
      <c r="GYB104" s="507"/>
      <c r="GYC104" s="507"/>
      <c r="GYD104" s="507"/>
      <c r="GYE104" s="507"/>
      <c r="GYF104" s="507"/>
      <c r="GYG104" s="507"/>
      <c r="GYH104" s="507"/>
      <c r="GYI104" s="507"/>
      <c r="GYJ104" s="507"/>
      <c r="GYK104" s="507"/>
      <c r="GYL104" s="507"/>
      <c r="GYM104" s="507"/>
      <c r="GYN104" s="507"/>
      <c r="GYO104" s="507"/>
      <c r="GYP104" s="507"/>
      <c r="GYQ104" s="507"/>
      <c r="GYR104" s="507"/>
      <c r="GYS104" s="507"/>
      <c r="GYT104" s="507"/>
      <c r="GYU104" s="507"/>
      <c r="GYV104" s="507"/>
      <c r="GYW104" s="507"/>
      <c r="GYX104" s="507"/>
      <c r="GYY104" s="507"/>
      <c r="GYZ104" s="507"/>
      <c r="GZA104" s="507"/>
      <c r="GZB104" s="507"/>
      <c r="GZC104" s="507"/>
      <c r="GZD104" s="507"/>
      <c r="GZE104" s="507"/>
      <c r="GZF104" s="507"/>
      <c r="GZG104" s="507"/>
      <c r="GZH104" s="507"/>
      <c r="GZI104" s="507"/>
      <c r="GZJ104" s="507"/>
      <c r="GZK104" s="507"/>
      <c r="GZL104" s="507"/>
      <c r="GZM104" s="507"/>
      <c r="GZN104" s="507"/>
      <c r="GZO104" s="507"/>
      <c r="GZP104" s="507"/>
      <c r="GZQ104" s="507"/>
      <c r="GZR104" s="507"/>
      <c r="GZS104" s="507"/>
      <c r="GZT104" s="507"/>
      <c r="GZU104" s="507"/>
      <c r="GZV104" s="507"/>
      <c r="GZW104" s="507"/>
      <c r="GZX104" s="507"/>
      <c r="GZY104" s="507"/>
      <c r="GZZ104" s="507"/>
      <c r="HAA104" s="507"/>
      <c r="HAB104" s="507"/>
      <c r="HAC104" s="507"/>
      <c r="HAD104" s="507"/>
      <c r="HAE104" s="507"/>
      <c r="HAF104" s="507"/>
      <c r="HAG104" s="507"/>
      <c r="HAH104" s="507"/>
      <c r="HAI104" s="507"/>
      <c r="HAJ104" s="507"/>
      <c r="HAK104" s="507"/>
      <c r="HAL104" s="507"/>
      <c r="HAM104" s="507"/>
      <c r="HAN104" s="507"/>
      <c r="HAO104" s="507"/>
      <c r="HAP104" s="507"/>
      <c r="HAQ104" s="507"/>
      <c r="HAR104" s="507"/>
      <c r="HAS104" s="507"/>
      <c r="HAT104" s="507"/>
      <c r="HAU104" s="507"/>
      <c r="HAV104" s="507"/>
      <c r="HAW104" s="507"/>
      <c r="HAX104" s="507"/>
      <c r="HAY104" s="507"/>
      <c r="HAZ104" s="507"/>
      <c r="HBA104" s="507"/>
      <c r="HBB104" s="507"/>
      <c r="HBC104" s="507"/>
      <c r="HBD104" s="507"/>
      <c r="HBE104" s="507"/>
      <c r="HBF104" s="507"/>
      <c r="HBG104" s="507"/>
      <c r="HBH104" s="507"/>
      <c r="HBI104" s="507"/>
      <c r="HBJ104" s="507"/>
      <c r="HBK104" s="507"/>
      <c r="HBL104" s="507"/>
      <c r="HBM104" s="507"/>
      <c r="HBN104" s="507"/>
      <c r="HBO104" s="507"/>
      <c r="HBP104" s="507"/>
      <c r="HBQ104" s="507"/>
      <c r="HBR104" s="507"/>
      <c r="HBS104" s="507"/>
      <c r="HBT104" s="507"/>
      <c r="HBU104" s="507"/>
      <c r="HBV104" s="507"/>
      <c r="HBW104" s="507"/>
      <c r="HBX104" s="507"/>
      <c r="HBY104" s="507"/>
      <c r="HBZ104" s="507"/>
      <c r="HCA104" s="507"/>
      <c r="HCB104" s="507"/>
      <c r="HCC104" s="507"/>
      <c r="HCD104" s="507"/>
      <c r="HCE104" s="507"/>
      <c r="HCF104" s="507"/>
      <c r="HCG104" s="507"/>
      <c r="HCH104" s="507"/>
      <c r="HCI104" s="507"/>
      <c r="HCJ104" s="507"/>
      <c r="HCK104" s="507"/>
      <c r="HCL104" s="507"/>
      <c r="HCM104" s="507"/>
      <c r="HCN104" s="507"/>
      <c r="HCO104" s="507"/>
      <c r="HCP104" s="507"/>
      <c r="HCQ104" s="507"/>
      <c r="HCR104" s="507"/>
      <c r="HCS104" s="507"/>
      <c r="HCT104" s="507"/>
      <c r="HCU104" s="507"/>
      <c r="HCV104" s="507"/>
      <c r="HCW104" s="507"/>
      <c r="HCX104" s="507"/>
      <c r="HCY104" s="507"/>
      <c r="HCZ104" s="507"/>
      <c r="HDA104" s="507"/>
      <c r="HDB104" s="507"/>
      <c r="HDC104" s="507"/>
      <c r="HDD104" s="507"/>
      <c r="HDE104" s="507"/>
      <c r="HDF104" s="507"/>
      <c r="HDG104" s="507"/>
      <c r="HDH104" s="507"/>
      <c r="HDI104" s="507"/>
      <c r="HDJ104" s="507"/>
      <c r="HDK104" s="507"/>
      <c r="HDL104" s="507"/>
      <c r="HDM104" s="507"/>
      <c r="HDN104" s="507"/>
      <c r="HDO104" s="507"/>
      <c r="HDP104" s="507"/>
      <c r="HDQ104" s="507"/>
      <c r="HDR104" s="507"/>
      <c r="HDS104" s="507"/>
      <c r="HDT104" s="507"/>
      <c r="HDU104" s="507"/>
      <c r="HDV104" s="507"/>
      <c r="HDW104" s="507"/>
      <c r="HDX104" s="507"/>
      <c r="HDY104" s="507"/>
      <c r="HDZ104" s="507"/>
      <c r="HEA104" s="507"/>
      <c r="HEB104" s="507"/>
      <c r="HEC104" s="507"/>
      <c r="HED104" s="507"/>
      <c r="HEE104" s="507"/>
      <c r="HEF104" s="507"/>
      <c r="HEG104" s="507"/>
      <c r="HEH104" s="507"/>
      <c r="HEI104" s="507"/>
      <c r="HEJ104" s="507"/>
      <c r="HEK104" s="507"/>
      <c r="HEL104" s="507"/>
      <c r="HEM104" s="507"/>
      <c r="HEN104" s="507"/>
      <c r="HEO104" s="507"/>
      <c r="HEP104" s="507"/>
      <c r="HEQ104" s="507"/>
      <c r="HER104" s="507"/>
      <c r="HES104" s="507"/>
      <c r="HET104" s="507"/>
      <c r="HEU104" s="507"/>
      <c r="HEV104" s="507"/>
      <c r="HEW104" s="507"/>
      <c r="HEX104" s="507"/>
      <c r="HEY104" s="507"/>
      <c r="HEZ104" s="507"/>
      <c r="HFA104" s="507"/>
      <c r="HFB104" s="507"/>
      <c r="HFC104" s="507"/>
      <c r="HFD104" s="507"/>
      <c r="HFE104" s="507"/>
      <c r="HFF104" s="507"/>
      <c r="HFG104" s="507"/>
      <c r="HFH104" s="507"/>
      <c r="HFI104" s="507"/>
      <c r="HFJ104" s="507"/>
      <c r="HFK104" s="507"/>
      <c r="HFL104" s="507"/>
      <c r="HFM104" s="507"/>
      <c r="HFN104" s="507"/>
      <c r="HFO104" s="507"/>
      <c r="HFP104" s="507"/>
      <c r="HFQ104" s="507"/>
      <c r="HFR104" s="507"/>
      <c r="HFS104" s="507"/>
      <c r="HFT104" s="507"/>
      <c r="HFU104" s="507"/>
      <c r="HFV104" s="507"/>
      <c r="HFW104" s="507"/>
      <c r="HFX104" s="507"/>
      <c r="HFY104" s="507"/>
      <c r="HFZ104" s="507"/>
      <c r="HGA104" s="507"/>
      <c r="HGB104" s="507"/>
      <c r="HGC104" s="507"/>
      <c r="HGD104" s="507"/>
      <c r="HGE104" s="507"/>
      <c r="HGF104" s="507"/>
      <c r="HGG104" s="507"/>
      <c r="HGH104" s="507"/>
      <c r="HGI104" s="507"/>
      <c r="HGJ104" s="507"/>
      <c r="HGK104" s="507"/>
      <c r="HGL104" s="507"/>
      <c r="HGM104" s="507"/>
      <c r="HGN104" s="507"/>
      <c r="HGO104" s="507"/>
      <c r="HGP104" s="507"/>
      <c r="HGQ104" s="507"/>
      <c r="HGR104" s="507"/>
      <c r="HGS104" s="507"/>
      <c r="HGT104" s="507"/>
      <c r="HGU104" s="507"/>
      <c r="HGV104" s="507"/>
      <c r="HGW104" s="507"/>
      <c r="HGX104" s="507"/>
      <c r="HGY104" s="507"/>
      <c r="HGZ104" s="507"/>
      <c r="HHA104" s="507"/>
      <c r="HHB104" s="507"/>
      <c r="HHC104" s="507"/>
      <c r="HHD104" s="507"/>
      <c r="HHE104" s="507"/>
      <c r="HHF104" s="507"/>
      <c r="HHG104" s="507"/>
      <c r="HHH104" s="507"/>
      <c r="HHI104" s="507"/>
      <c r="HHJ104" s="507"/>
      <c r="HHK104" s="507"/>
      <c r="HHL104" s="507"/>
      <c r="HHM104" s="507"/>
      <c r="HHN104" s="507"/>
      <c r="HHO104" s="507"/>
      <c r="HHP104" s="507"/>
      <c r="HHQ104" s="507"/>
      <c r="HHR104" s="507"/>
      <c r="HHS104" s="507"/>
      <c r="HHT104" s="507"/>
      <c r="HHU104" s="507"/>
      <c r="HHV104" s="507"/>
      <c r="HHW104" s="507"/>
      <c r="HHX104" s="507"/>
      <c r="HHY104" s="507"/>
      <c r="HHZ104" s="507"/>
      <c r="HIA104" s="507"/>
      <c r="HIB104" s="507"/>
      <c r="HIC104" s="507"/>
      <c r="HID104" s="507"/>
      <c r="HIE104" s="507"/>
      <c r="HIF104" s="507"/>
      <c r="HIG104" s="507"/>
      <c r="HIH104" s="507"/>
      <c r="HII104" s="507"/>
      <c r="HIJ104" s="507"/>
      <c r="HIK104" s="507"/>
      <c r="HIL104" s="507"/>
      <c r="HIM104" s="507"/>
      <c r="HIN104" s="507"/>
      <c r="HIO104" s="507"/>
      <c r="HIP104" s="507"/>
      <c r="HIQ104" s="507"/>
      <c r="HIR104" s="507"/>
      <c r="HIS104" s="507"/>
      <c r="HIT104" s="507"/>
      <c r="HIU104" s="507"/>
      <c r="HIV104" s="507"/>
      <c r="HIW104" s="507"/>
      <c r="HIX104" s="507"/>
      <c r="HIY104" s="507"/>
      <c r="HIZ104" s="507"/>
      <c r="HJA104" s="507"/>
      <c r="HJB104" s="507"/>
      <c r="HJC104" s="507"/>
      <c r="HJD104" s="507"/>
      <c r="HJE104" s="507"/>
      <c r="HJF104" s="507"/>
      <c r="HJG104" s="507"/>
      <c r="HJH104" s="507"/>
      <c r="HJI104" s="507"/>
      <c r="HJJ104" s="507"/>
      <c r="HJK104" s="507"/>
      <c r="HJL104" s="507"/>
      <c r="HJM104" s="507"/>
      <c r="HJN104" s="507"/>
      <c r="HJO104" s="507"/>
      <c r="HJP104" s="507"/>
      <c r="HJQ104" s="507"/>
      <c r="HJR104" s="507"/>
      <c r="HJS104" s="507"/>
      <c r="HJT104" s="507"/>
      <c r="HJU104" s="507"/>
      <c r="HJV104" s="507"/>
      <c r="HJW104" s="507"/>
      <c r="HJX104" s="507"/>
      <c r="HJY104" s="507"/>
      <c r="HJZ104" s="507"/>
      <c r="HKA104" s="507"/>
      <c r="HKB104" s="507"/>
      <c r="HKC104" s="507"/>
      <c r="HKD104" s="507"/>
      <c r="HKE104" s="507"/>
      <c r="HKF104" s="507"/>
      <c r="HKG104" s="507"/>
      <c r="HKH104" s="507"/>
      <c r="HKI104" s="507"/>
      <c r="HKJ104" s="507"/>
      <c r="HKK104" s="507"/>
      <c r="HKL104" s="507"/>
      <c r="HKM104" s="507"/>
      <c r="HKN104" s="507"/>
      <c r="HKO104" s="507"/>
      <c r="HKP104" s="507"/>
      <c r="HKQ104" s="507"/>
      <c r="HKR104" s="507"/>
      <c r="HKS104" s="507"/>
      <c r="HKT104" s="507"/>
      <c r="HKU104" s="507"/>
      <c r="HKV104" s="507"/>
      <c r="HKW104" s="507"/>
      <c r="HKX104" s="507"/>
      <c r="HKY104" s="507"/>
      <c r="HKZ104" s="507"/>
      <c r="HLA104" s="507"/>
      <c r="HLB104" s="507"/>
      <c r="HLC104" s="507"/>
      <c r="HLD104" s="507"/>
      <c r="HLE104" s="507"/>
      <c r="HLF104" s="507"/>
      <c r="HLG104" s="507"/>
      <c r="HLH104" s="507"/>
      <c r="HLI104" s="507"/>
      <c r="HLJ104" s="507"/>
      <c r="HLK104" s="507"/>
      <c r="HLL104" s="507"/>
      <c r="HLM104" s="507"/>
      <c r="HLN104" s="507"/>
      <c r="HLO104" s="507"/>
      <c r="HLP104" s="507"/>
      <c r="HLQ104" s="507"/>
      <c r="HLR104" s="507"/>
      <c r="HLS104" s="507"/>
      <c r="HLT104" s="507"/>
      <c r="HLU104" s="507"/>
      <c r="HLV104" s="507"/>
      <c r="HLW104" s="507"/>
      <c r="HLX104" s="507"/>
      <c r="HLY104" s="507"/>
      <c r="HLZ104" s="507"/>
      <c r="HMA104" s="507"/>
      <c r="HMB104" s="507"/>
      <c r="HMC104" s="507"/>
      <c r="HMD104" s="507"/>
      <c r="HME104" s="507"/>
      <c r="HMF104" s="507"/>
      <c r="HMG104" s="507"/>
      <c r="HMH104" s="507"/>
      <c r="HMI104" s="507"/>
      <c r="HMJ104" s="507"/>
      <c r="HMK104" s="507"/>
      <c r="HML104" s="507"/>
      <c r="HMM104" s="507"/>
      <c r="HMN104" s="507"/>
      <c r="HMO104" s="507"/>
      <c r="HMP104" s="507"/>
      <c r="HMQ104" s="507"/>
      <c r="HMR104" s="507"/>
      <c r="HMS104" s="507"/>
      <c r="HMT104" s="507"/>
      <c r="HMU104" s="507"/>
      <c r="HMV104" s="507"/>
      <c r="HMW104" s="507"/>
      <c r="HMX104" s="507"/>
      <c r="HMY104" s="507"/>
      <c r="HMZ104" s="507"/>
      <c r="HNA104" s="507"/>
      <c r="HNB104" s="507"/>
      <c r="HNC104" s="507"/>
      <c r="HND104" s="507"/>
      <c r="HNE104" s="507"/>
      <c r="HNF104" s="507"/>
      <c r="HNG104" s="507"/>
      <c r="HNH104" s="507"/>
      <c r="HNI104" s="507"/>
      <c r="HNJ104" s="507"/>
      <c r="HNK104" s="507"/>
      <c r="HNL104" s="507"/>
      <c r="HNM104" s="507"/>
      <c r="HNN104" s="507"/>
      <c r="HNO104" s="507"/>
      <c r="HNP104" s="507"/>
      <c r="HNQ104" s="507"/>
      <c r="HNR104" s="507"/>
      <c r="HNS104" s="507"/>
      <c r="HNT104" s="507"/>
      <c r="HNU104" s="507"/>
      <c r="HNV104" s="507"/>
      <c r="HNW104" s="507"/>
      <c r="HNX104" s="507"/>
      <c r="HNY104" s="507"/>
      <c r="HNZ104" s="507"/>
      <c r="HOA104" s="507"/>
      <c r="HOB104" s="507"/>
      <c r="HOC104" s="507"/>
      <c r="HOD104" s="507"/>
      <c r="HOE104" s="507"/>
      <c r="HOF104" s="507"/>
      <c r="HOG104" s="507"/>
      <c r="HOH104" s="507"/>
      <c r="HOI104" s="507"/>
      <c r="HOJ104" s="507"/>
      <c r="HOK104" s="507"/>
      <c r="HOL104" s="507"/>
      <c r="HOM104" s="507"/>
      <c r="HON104" s="507"/>
      <c r="HOO104" s="507"/>
      <c r="HOP104" s="507"/>
      <c r="HOQ104" s="507"/>
      <c r="HOR104" s="507"/>
      <c r="HOS104" s="507"/>
      <c r="HOT104" s="507"/>
      <c r="HOU104" s="507"/>
      <c r="HOV104" s="507"/>
      <c r="HOW104" s="507"/>
      <c r="HOX104" s="507"/>
      <c r="HOY104" s="507"/>
      <c r="HOZ104" s="507"/>
      <c r="HPA104" s="507"/>
      <c r="HPB104" s="507"/>
      <c r="HPC104" s="507"/>
      <c r="HPD104" s="507"/>
      <c r="HPE104" s="507"/>
      <c r="HPF104" s="507"/>
      <c r="HPG104" s="507"/>
      <c r="HPH104" s="507"/>
      <c r="HPI104" s="507"/>
      <c r="HPJ104" s="507"/>
      <c r="HPK104" s="507"/>
      <c r="HPL104" s="507"/>
      <c r="HPM104" s="507"/>
      <c r="HPN104" s="507"/>
      <c r="HPO104" s="507"/>
      <c r="HPP104" s="507"/>
      <c r="HPQ104" s="507"/>
      <c r="HPR104" s="507"/>
      <c r="HPS104" s="507"/>
      <c r="HPT104" s="507"/>
      <c r="HPU104" s="507"/>
      <c r="HPV104" s="507"/>
      <c r="HPW104" s="507"/>
      <c r="HPX104" s="507"/>
      <c r="HPY104" s="507"/>
      <c r="HPZ104" s="507"/>
      <c r="HQA104" s="507"/>
      <c r="HQB104" s="507"/>
      <c r="HQC104" s="507"/>
      <c r="HQD104" s="507"/>
      <c r="HQE104" s="507"/>
      <c r="HQF104" s="507"/>
      <c r="HQG104" s="507"/>
      <c r="HQH104" s="507"/>
      <c r="HQI104" s="507"/>
      <c r="HQJ104" s="507"/>
      <c r="HQK104" s="507"/>
      <c r="HQL104" s="507"/>
      <c r="HQM104" s="507"/>
      <c r="HQN104" s="507"/>
      <c r="HQO104" s="507"/>
      <c r="HQP104" s="507"/>
      <c r="HQQ104" s="507"/>
      <c r="HQR104" s="507"/>
      <c r="HQS104" s="507"/>
      <c r="HQT104" s="507"/>
      <c r="HQU104" s="507"/>
      <c r="HQV104" s="507"/>
      <c r="HQW104" s="507"/>
      <c r="HQX104" s="507"/>
      <c r="HQY104" s="507"/>
      <c r="HQZ104" s="507"/>
      <c r="HRA104" s="507"/>
      <c r="HRB104" s="507"/>
      <c r="HRC104" s="507"/>
      <c r="HRD104" s="507"/>
      <c r="HRE104" s="507"/>
      <c r="HRF104" s="507"/>
      <c r="HRG104" s="507"/>
      <c r="HRH104" s="507"/>
      <c r="HRI104" s="507"/>
      <c r="HRJ104" s="507"/>
      <c r="HRK104" s="507"/>
      <c r="HRL104" s="507"/>
      <c r="HRM104" s="507"/>
      <c r="HRN104" s="507"/>
      <c r="HRO104" s="507"/>
      <c r="HRP104" s="507"/>
      <c r="HRQ104" s="507"/>
      <c r="HRR104" s="507"/>
      <c r="HRS104" s="507"/>
      <c r="HRT104" s="507"/>
      <c r="HRU104" s="507"/>
      <c r="HRV104" s="507"/>
      <c r="HRW104" s="507"/>
      <c r="HRX104" s="507"/>
      <c r="HRY104" s="507"/>
      <c r="HRZ104" s="507"/>
      <c r="HSA104" s="507"/>
      <c r="HSB104" s="507"/>
      <c r="HSC104" s="507"/>
      <c r="HSD104" s="507"/>
      <c r="HSE104" s="507"/>
      <c r="HSF104" s="507"/>
      <c r="HSG104" s="507"/>
      <c r="HSH104" s="507"/>
      <c r="HSI104" s="507"/>
      <c r="HSJ104" s="507"/>
      <c r="HSK104" s="507"/>
      <c r="HSL104" s="507"/>
      <c r="HSM104" s="507"/>
      <c r="HSN104" s="507"/>
      <c r="HSO104" s="507"/>
      <c r="HSP104" s="507"/>
      <c r="HSQ104" s="507"/>
      <c r="HSR104" s="507"/>
      <c r="HSS104" s="507"/>
      <c r="HST104" s="507"/>
      <c r="HSU104" s="507"/>
      <c r="HSV104" s="507"/>
      <c r="HSW104" s="507"/>
      <c r="HSX104" s="507"/>
      <c r="HSY104" s="507"/>
      <c r="HSZ104" s="507"/>
      <c r="HTA104" s="507"/>
      <c r="HTB104" s="507"/>
      <c r="HTC104" s="507"/>
      <c r="HTD104" s="507"/>
      <c r="HTE104" s="507"/>
      <c r="HTF104" s="507"/>
      <c r="HTG104" s="507"/>
      <c r="HTH104" s="507"/>
      <c r="HTI104" s="507"/>
      <c r="HTJ104" s="507"/>
      <c r="HTK104" s="507"/>
      <c r="HTL104" s="507"/>
      <c r="HTM104" s="507"/>
      <c r="HTN104" s="507"/>
      <c r="HTO104" s="507"/>
      <c r="HTP104" s="507"/>
      <c r="HTQ104" s="507"/>
      <c r="HTR104" s="507"/>
      <c r="HTS104" s="507"/>
      <c r="HTT104" s="507"/>
      <c r="HTU104" s="507"/>
      <c r="HTV104" s="507"/>
      <c r="HTW104" s="507"/>
      <c r="HTX104" s="507"/>
      <c r="HTY104" s="507"/>
      <c r="HTZ104" s="507"/>
      <c r="HUA104" s="507"/>
      <c r="HUB104" s="507"/>
      <c r="HUC104" s="507"/>
      <c r="HUD104" s="507"/>
      <c r="HUE104" s="507"/>
      <c r="HUF104" s="507"/>
      <c r="HUG104" s="507"/>
      <c r="HUH104" s="507"/>
      <c r="HUI104" s="507"/>
      <c r="HUJ104" s="507"/>
      <c r="HUK104" s="507"/>
      <c r="HUL104" s="507"/>
      <c r="HUM104" s="507"/>
      <c r="HUN104" s="507"/>
      <c r="HUO104" s="507"/>
      <c r="HUP104" s="507"/>
      <c r="HUQ104" s="507"/>
      <c r="HUR104" s="507"/>
      <c r="HUS104" s="507"/>
      <c r="HUT104" s="507"/>
      <c r="HUU104" s="507"/>
      <c r="HUV104" s="507"/>
      <c r="HUW104" s="507"/>
      <c r="HUX104" s="507"/>
      <c r="HUY104" s="507"/>
      <c r="HUZ104" s="507"/>
      <c r="HVA104" s="507"/>
      <c r="HVB104" s="507"/>
      <c r="HVC104" s="507"/>
      <c r="HVD104" s="507"/>
      <c r="HVE104" s="507"/>
      <c r="HVF104" s="507"/>
      <c r="HVG104" s="507"/>
      <c r="HVH104" s="507"/>
      <c r="HVI104" s="507"/>
      <c r="HVJ104" s="507"/>
      <c r="HVK104" s="507"/>
      <c r="HVL104" s="507"/>
      <c r="HVM104" s="507"/>
      <c r="HVN104" s="507"/>
      <c r="HVO104" s="507"/>
      <c r="HVP104" s="507"/>
      <c r="HVQ104" s="507"/>
      <c r="HVR104" s="507"/>
      <c r="HVS104" s="507"/>
      <c r="HVT104" s="507"/>
      <c r="HVU104" s="507"/>
      <c r="HVV104" s="507"/>
      <c r="HVW104" s="507"/>
      <c r="HVX104" s="507"/>
      <c r="HVY104" s="507"/>
      <c r="HVZ104" s="507"/>
      <c r="HWA104" s="507"/>
      <c r="HWB104" s="507"/>
      <c r="HWC104" s="507"/>
      <c r="HWD104" s="507"/>
      <c r="HWE104" s="507"/>
      <c r="HWF104" s="507"/>
      <c r="HWG104" s="507"/>
      <c r="HWH104" s="507"/>
      <c r="HWI104" s="507"/>
      <c r="HWJ104" s="507"/>
      <c r="HWK104" s="507"/>
      <c r="HWL104" s="507"/>
      <c r="HWM104" s="507"/>
      <c r="HWN104" s="507"/>
      <c r="HWO104" s="507"/>
      <c r="HWP104" s="507"/>
      <c r="HWQ104" s="507"/>
      <c r="HWR104" s="507"/>
      <c r="HWS104" s="507"/>
      <c r="HWT104" s="507"/>
      <c r="HWU104" s="507"/>
      <c r="HWV104" s="507"/>
      <c r="HWW104" s="507"/>
      <c r="HWX104" s="507"/>
      <c r="HWY104" s="507"/>
      <c r="HWZ104" s="507"/>
      <c r="HXA104" s="507"/>
      <c r="HXB104" s="507"/>
      <c r="HXC104" s="507"/>
      <c r="HXD104" s="507"/>
      <c r="HXE104" s="507"/>
      <c r="HXF104" s="507"/>
      <c r="HXG104" s="507"/>
      <c r="HXH104" s="507"/>
      <c r="HXI104" s="507"/>
      <c r="HXJ104" s="507"/>
      <c r="HXK104" s="507"/>
      <c r="HXL104" s="507"/>
      <c r="HXM104" s="507"/>
      <c r="HXN104" s="507"/>
      <c r="HXO104" s="507"/>
      <c r="HXP104" s="507"/>
      <c r="HXQ104" s="507"/>
      <c r="HXR104" s="507"/>
      <c r="HXS104" s="507"/>
      <c r="HXT104" s="507"/>
      <c r="HXU104" s="507"/>
      <c r="HXV104" s="507"/>
      <c r="HXW104" s="507"/>
      <c r="HXX104" s="507"/>
      <c r="HXY104" s="507"/>
      <c r="HXZ104" s="507"/>
      <c r="HYA104" s="507"/>
      <c r="HYB104" s="507"/>
      <c r="HYC104" s="507"/>
      <c r="HYD104" s="507"/>
      <c r="HYE104" s="507"/>
      <c r="HYF104" s="507"/>
      <c r="HYG104" s="507"/>
      <c r="HYH104" s="507"/>
      <c r="HYI104" s="507"/>
      <c r="HYJ104" s="507"/>
      <c r="HYK104" s="507"/>
      <c r="HYL104" s="507"/>
      <c r="HYM104" s="507"/>
      <c r="HYN104" s="507"/>
      <c r="HYO104" s="507"/>
      <c r="HYP104" s="507"/>
      <c r="HYQ104" s="507"/>
      <c r="HYR104" s="507"/>
      <c r="HYS104" s="507"/>
      <c r="HYT104" s="507"/>
      <c r="HYU104" s="507"/>
      <c r="HYV104" s="507"/>
      <c r="HYW104" s="507"/>
      <c r="HYX104" s="507"/>
      <c r="HYY104" s="507"/>
      <c r="HYZ104" s="507"/>
      <c r="HZA104" s="507"/>
      <c r="HZB104" s="507"/>
      <c r="HZC104" s="507"/>
      <c r="HZD104" s="507"/>
      <c r="HZE104" s="507"/>
      <c r="HZF104" s="507"/>
      <c r="HZG104" s="507"/>
      <c r="HZH104" s="507"/>
      <c r="HZI104" s="507"/>
      <c r="HZJ104" s="507"/>
      <c r="HZK104" s="507"/>
      <c r="HZL104" s="507"/>
      <c r="HZM104" s="507"/>
      <c r="HZN104" s="507"/>
      <c r="HZO104" s="507"/>
      <c r="HZP104" s="507"/>
      <c r="HZQ104" s="507"/>
      <c r="HZR104" s="507"/>
      <c r="HZS104" s="507"/>
      <c r="HZT104" s="507"/>
      <c r="HZU104" s="507"/>
      <c r="HZV104" s="507"/>
      <c r="HZW104" s="507"/>
      <c r="HZX104" s="507"/>
      <c r="HZY104" s="507"/>
      <c r="HZZ104" s="507"/>
      <c r="IAA104" s="507"/>
      <c r="IAB104" s="507"/>
      <c r="IAC104" s="507"/>
      <c r="IAD104" s="507"/>
      <c r="IAE104" s="507"/>
      <c r="IAF104" s="507"/>
      <c r="IAG104" s="507"/>
      <c r="IAH104" s="507"/>
      <c r="IAI104" s="507"/>
      <c r="IAJ104" s="507"/>
      <c r="IAK104" s="507"/>
      <c r="IAL104" s="507"/>
      <c r="IAM104" s="507"/>
      <c r="IAN104" s="507"/>
      <c r="IAO104" s="507"/>
      <c r="IAP104" s="507"/>
      <c r="IAQ104" s="507"/>
      <c r="IAR104" s="507"/>
      <c r="IAS104" s="507"/>
      <c r="IAT104" s="507"/>
      <c r="IAU104" s="507"/>
      <c r="IAV104" s="507"/>
      <c r="IAW104" s="507"/>
      <c r="IAX104" s="507"/>
      <c r="IAY104" s="507"/>
      <c r="IAZ104" s="507"/>
      <c r="IBA104" s="507"/>
      <c r="IBB104" s="507"/>
      <c r="IBC104" s="507"/>
      <c r="IBD104" s="507"/>
      <c r="IBE104" s="507"/>
      <c r="IBF104" s="507"/>
      <c r="IBG104" s="507"/>
      <c r="IBH104" s="507"/>
      <c r="IBI104" s="507"/>
      <c r="IBJ104" s="507"/>
      <c r="IBK104" s="507"/>
      <c r="IBL104" s="507"/>
      <c r="IBM104" s="507"/>
      <c r="IBN104" s="507"/>
      <c r="IBO104" s="507"/>
      <c r="IBP104" s="507"/>
      <c r="IBQ104" s="507"/>
      <c r="IBR104" s="507"/>
      <c r="IBS104" s="507"/>
      <c r="IBT104" s="507"/>
      <c r="IBU104" s="507"/>
      <c r="IBV104" s="507"/>
      <c r="IBW104" s="507"/>
      <c r="IBX104" s="507"/>
      <c r="IBY104" s="507"/>
      <c r="IBZ104" s="507"/>
      <c r="ICA104" s="507"/>
      <c r="ICB104" s="507"/>
      <c r="ICC104" s="507"/>
      <c r="ICD104" s="507"/>
      <c r="ICE104" s="507"/>
      <c r="ICF104" s="507"/>
      <c r="ICG104" s="507"/>
      <c r="ICH104" s="507"/>
      <c r="ICI104" s="507"/>
      <c r="ICJ104" s="507"/>
      <c r="ICK104" s="507"/>
      <c r="ICL104" s="507"/>
      <c r="ICM104" s="507"/>
      <c r="ICN104" s="507"/>
      <c r="ICO104" s="507"/>
      <c r="ICP104" s="507"/>
      <c r="ICQ104" s="507"/>
      <c r="ICR104" s="507"/>
      <c r="ICS104" s="507"/>
      <c r="ICT104" s="507"/>
      <c r="ICU104" s="507"/>
      <c r="ICV104" s="507"/>
      <c r="ICW104" s="507"/>
      <c r="ICX104" s="507"/>
      <c r="ICY104" s="507"/>
      <c r="ICZ104" s="507"/>
      <c r="IDA104" s="507"/>
      <c r="IDB104" s="507"/>
      <c r="IDC104" s="507"/>
      <c r="IDD104" s="507"/>
      <c r="IDE104" s="507"/>
      <c r="IDF104" s="507"/>
      <c r="IDG104" s="507"/>
      <c r="IDH104" s="507"/>
      <c r="IDI104" s="507"/>
      <c r="IDJ104" s="507"/>
      <c r="IDK104" s="507"/>
      <c r="IDL104" s="507"/>
      <c r="IDM104" s="507"/>
      <c r="IDN104" s="507"/>
      <c r="IDO104" s="507"/>
      <c r="IDP104" s="507"/>
      <c r="IDQ104" s="507"/>
      <c r="IDR104" s="507"/>
      <c r="IDS104" s="507"/>
      <c r="IDT104" s="507"/>
      <c r="IDU104" s="507"/>
      <c r="IDV104" s="507"/>
      <c r="IDW104" s="507"/>
      <c r="IDX104" s="507"/>
      <c r="IDY104" s="507"/>
      <c r="IDZ104" s="507"/>
      <c r="IEA104" s="507"/>
      <c r="IEB104" s="507"/>
      <c r="IEC104" s="507"/>
      <c r="IED104" s="507"/>
      <c r="IEE104" s="507"/>
      <c r="IEF104" s="507"/>
      <c r="IEG104" s="507"/>
      <c r="IEH104" s="507"/>
      <c r="IEI104" s="507"/>
      <c r="IEJ104" s="507"/>
      <c r="IEK104" s="507"/>
      <c r="IEL104" s="507"/>
      <c r="IEM104" s="507"/>
      <c r="IEN104" s="507"/>
      <c r="IEO104" s="507"/>
      <c r="IEP104" s="507"/>
      <c r="IEQ104" s="507"/>
      <c r="IER104" s="507"/>
      <c r="IES104" s="507"/>
      <c r="IET104" s="507"/>
      <c r="IEU104" s="507"/>
      <c r="IEV104" s="507"/>
      <c r="IEW104" s="507"/>
      <c r="IEX104" s="507"/>
      <c r="IEY104" s="507"/>
      <c r="IEZ104" s="507"/>
      <c r="IFA104" s="507"/>
      <c r="IFB104" s="507"/>
      <c r="IFC104" s="507"/>
      <c r="IFD104" s="507"/>
      <c r="IFE104" s="507"/>
      <c r="IFF104" s="507"/>
      <c r="IFG104" s="507"/>
      <c r="IFH104" s="507"/>
      <c r="IFI104" s="507"/>
      <c r="IFJ104" s="507"/>
      <c r="IFK104" s="507"/>
      <c r="IFL104" s="507"/>
      <c r="IFM104" s="507"/>
      <c r="IFN104" s="507"/>
      <c r="IFO104" s="507"/>
      <c r="IFP104" s="507"/>
      <c r="IFQ104" s="507"/>
      <c r="IFR104" s="507"/>
      <c r="IFS104" s="507"/>
      <c r="IFT104" s="507"/>
      <c r="IFU104" s="507"/>
      <c r="IFV104" s="507"/>
      <c r="IFW104" s="507"/>
      <c r="IFX104" s="507"/>
      <c r="IFY104" s="507"/>
      <c r="IFZ104" s="507"/>
      <c r="IGA104" s="507"/>
      <c r="IGB104" s="507"/>
      <c r="IGC104" s="507"/>
      <c r="IGD104" s="507"/>
      <c r="IGE104" s="507"/>
      <c r="IGF104" s="507"/>
      <c r="IGG104" s="507"/>
      <c r="IGH104" s="507"/>
      <c r="IGI104" s="507"/>
      <c r="IGJ104" s="507"/>
      <c r="IGK104" s="507"/>
      <c r="IGL104" s="507"/>
      <c r="IGM104" s="507"/>
      <c r="IGN104" s="507"/>
      <c r="IGO104" s="507"/>
      <c r="IGP104" s="507"/>
      <c r="IGQ104" s="507"/>
      <c r="IGR104" s="507"/>
      <c r="IGS104" s="507"/>
      <c r="IGT104" s="507"/>
      <c r="IGU104" s="507"/>
      <c r="IGV104" s="507"/>
      <c r="IGW104" s="507"/>
      <c r="IGX104" s="507"/>
      <c r="IGY104" s="507"/>
      <c r="IGZ104" s="507"/>
      <c r="IHA104" s="507"/>
      <c r="IHB104" s="507"/>
      <c r="IHC104" s="507"/>
      <c r="IHD104" s="507"/>
      <c r="IHE104" s="507"/>
      <c r="IHF104" s="507"/>
      <c r="IHG104" s="507"/>
      <c r="IHH104" s="507"/>
      <c r="IHI104" s="507"/>
      <c r="IHJ104" s="507"/>
      <c r="IHK104" s="507"/>
      <c r="IHL104" s="507"/>
      <c r="IHM104" s="507"/>
      <c r="IHN104" s="507"/>
      <c r="IHO104" s="507"/>
      <c r="IHP104" s="507"/>
      <c r="IHQ104" s="507"/>
      <c r="IHR104" s="507"/>
      <c r="IHS104" s="507"/>
      <c r="IHT104" s="507"/>
      <c r="IHU104" s="507"/>
      <c r="IHV104" s="507"/>
      <c r="IHW104" s="507"/>
      <c r="IHX104" s="507"/>
      <c r="IHY104" s="507"/>
      <c r="IHZ104" s="507"/>
      <c r="IIA104" s="507"/>
      <c r="IIB104" s="507"/>
      <c r="IIC104" s="507"/>
      <c r="IID104" s="507"/>
      <c r="IIE104" s="507"/>
      <c r="IIF104" s="507"/>
      <c r="IIG104" s="507"/>
      <c r="IIH104" s="507"/>
      <c r="III104" s="507"/>
      <c r="IIJ104" s="507"/>
      <c r="IIK104" s="507"/>
      <c r="IIL104" s="507"/>
      <c r="IIM104" s="507"/>
      <c r="IIN104" s="507"/>
      <c r="IIO104" s="507"/>
      <c r="IIP104" s="507"/>
      <c r="IIQ104" s="507"/>
      <c r="IIR104" s="507"/>
      <c r="IIS104" s="507"/>
      <c r="IIT104" s="507"/>
      <c r="IIU104" s="507"/>
      <c r="IIV104" s="507"/>
      <c r="IIW104" s="507"/>
      <c r="IIX104" s="507"/>
      <c r="IIY104" s="507"/>
      <c r="IIZ104" s="507"/>
      <c r="IJA104" s="507"/>
      <c r="IJB104" s="507"/>
      <c r="IJC104" s="507"/>
      <c r="IJD104" s="507"/>
      <c r="IJE104" s="507"/>
      <c r="IJF104" s="507"/>
      <c r="IJG104" s="507"/>
      <c r="IJH104" s="507"/>
      <c r="IJI104" s="507"/>
      <c r="IJJ104" s="507"/>
      <c r="IJK104" s="507"/>
      <c r="IJL104" s="507"/>
      <c r="IJM104" s="507"/>
      <c r="IJN104" s="507"/>
      <c r="IJO104" s="507"/>
      <c r="IJP104" s="507"/>
      <c r="IJQ104" s="507"/>
      <c r="IJR104" s="507"/>
      <c r="IJS104" s="507"/>
      <c r="IJT104" s="507"/>
      <c r="IJU104" s="507"/>
      <c r="IJV104" s="507"/>
      <c r="IJW104" s="507"/>
      <c r="IJX104" s="507"/>
      <c r="IJY104" s="507"/>
      <c r="IJZ104" s="507"/>
      <c r="IKA104" s="507"/>
      <c r="IKB104" s="507"/>
      <c r="IKC104" s="507"/>
      <c r="IKD104" s="507"/>
      <c r="IKE104" s="507"/>
      <c r="IKF104" s="507"/>
      <c r="IKG104" s="507"/>
      <c r="IKH104" s="507"/>
      <c r="IKI104" s="507"/>
      <c r="IKJ104" s="507"/>
      <c r="IKK104" s="507"/>
      <c r="IKL104" s="507"/>
      <c r="IKM104" s="507"/>
      <c r="IKN104" s="507"/>
      <c r="IKO104" s="507"/>
      <c r="IKP104" s="507"/>
      <c r="IKQ104" s="507"/>
      <c r="IKR104" s="507"/>
      <c r="IKS104" s="507"/>
      <c r="IKT104" s="507"/>
      <c r="IKU104" s="507"/>
      <c r="IKV104" s="507"/>
      <c r="IKW104" s="507"/>
      <c r="IKX104" s="507"/>
      <c r="IKY104" s="507"/>
      <c r="IKZ104" s="507"/>
      <c r="ILA104" s="507"/>
      <c r="ILB104" s="507"/>
      <c r="ILC104" s="507"/>
      <c r="ILD104" s="507"/>
      <c r="ILE104" s="507"/>
      <c r="ILF104" s="507"/>
      <c r="ILG104" s="507"/>
      <c r="ILH104" s="507"/>
      <c r="ILI104" s="507"/>
      <c r="ILJ104" s="507"/>
      <c r="ILK104" s="507"/>
      <c r="ILL104" s="507"/>
      <c r="ILM104" s="507"/>
      <c r="ILN104" s="507"/>
      <c r="ILO104" s="507"/>
      <c r="ILP104" s="507"/>
      <c r="ILQ104" s="507"/>
      <c r="ILR104" s="507"/>
      <c r="ILS104" s="507"/>
      <c r="ILT104" s="507"/>
      <c r="ILU104" s="507"/>
      <c r="ILV104" s="507"/>
      <c r="ILW104" s="507"/>
      <c r="ILX104" s="507"/>
      <c r="ILY104" s="507"/>
      <c r="ILZ104" s="507"/>
      <c r="IMA104" s="507"/>
      <c r="IMB104" s="507"/>
      <c r="IMC104" s="507"/>
      <c r="IMD104" s="507"/>
      <c r="IME104" s="507"/>
      <c r="IMF104" s="507"/>
      <c r="IMG104" s="507"/>
      <c r="IMH104" s="507"/>
      <c r="IMI104" s="507"/>
      <c r="IMJ104" s="507"/>
      <c r="IMK104" s="507"/>
      <c r="IML104" s="507"/>
      <c r="IMM104" s="507"/>
      <c r="IMN104" s="507"/>
      <c r="IMO104" s="507"/>
      <c r="IMP104" s="507"/>
      <c r="IMQ104" s="507"/>
      <c r="IMR104" s="507"/>
      <c r="IMS104" s="507"/>
      <c r="IMT104" s="507"/>
      <c r="IMU104" s="507"/>
      <c r="IMV104" s="507"/>
      <c r="IMW104" s="507"/>
      <c r="IMX104" s="507"/>
      <c r="IMY104" s="507"/>
      <c r="IMZ104" s="507"/>
      <c r="INA104" s="507"/>
      <c r="INB104" s="507"/>
      <c r="INC104" s="507"/>
      <c r="IND104" s="507"/>
      <c r="INE104" s="507"/>
      <c r="INF104" s="507"/>
      <c r="ING104" s="507"/>
      <c r="INH104" s="507"/>
      <c r="INI104" s="507"/>
      <c r="INJ104" s="507"/>
      <c r="INK104" s="507"/>
      <c r="INL104" s="507"/>
      <c r="INM104" s="507"/>
      <c r="INN104" s="507"/>
      <c r="INO104" s="507"/>
      <c r="INP104" s="507"/>
      <c r="INQ104" s="507"/>
      <c r="INR104" s="507"/>
      <c r="INS104" s="507"/>
      <c r="INT104" s="507"/>
      <c r="INU104" s="507"/>
      <c r="INV104" s="507"/>
      <c r="INW104" s="507"/>
      <c r="INX104" s="507"/>
      <c r="INY104" s="507"/>
      <c r="INZ104" s="507"/>
      <c r="IOA104" s="507"/>
      <c r="IOB104" s="507"/>
      <c r="IOC104" s="507"/>
      <c r="IOD104" s="507"/>
      <c r="IOE104" s="507"/>
      <c r="IOF104" s="507"/>
      <c r="IOG104" s="507"/>
      <c r="IOH104" s="507"/>
      <c r="IOI104" s="507"/>
      <c r="IOJ104" s="507"/>
      <c r="IOK104" s="507"/>
      <c r="IOL104" s="507"/>
      <c r="IOM104" s="507"/>
      <c r="ION104" s="507"/>
      <c r="IOO104" s="507"/>
      <c r="IOP104" s="507"/>
      <c r="IOQ104" s="507"/>
      <c r="IOR104" s="507"/>
      <c r="IOS104" s="507"/>
      <c r="IOT104" s="507"/>
      <c r="IOU104" s="507"/>
      <c r="IOV104" s="507"/>
      <c r="IOW104" s="507"/>
      <c r="IOX104" s="507"/>
      <c r="IOY104" s="507"/>
      <c r="IOZ104" s="507"/>
      <c r="IPA104" s="507"/>
      <c r="IPB104" s="507"/>
      <c r="IPC104" s="507"/>
      <c r="IPD104" s="507"/>
      <c r="IPE104" s="507"/>
      <c r="IPF104" s="507"/>
      <c r="IPG104" s="507"/>
      <c r="IPH104" s="507"/>
      <c r="IPI104" s="507"/>
      <c r="IPJ104" s="507"/>
      <c r="IPK104" s="507"/>
      <c r="IPL104" s="507"/>
      <c r="IPM104" s="507"/>
      <c r="IPN104" s="507"/>
      <c r="IPO104" s="507"/>
      <c r="IPP104" s="507"/>
      <c r="IPQ104" s="507"/>
      <c r="IPR104" s="507"/>
      <c r="IPS104" s="507"/>
      <c r="IPT104" s="507"/>
      <c r="IPU104" s="507"/>
      <c r="IPV104" s="507"/>
      <c r="IPW104" s="507"/>
      <c r="IPX104" s="507"/>
      <c r="IPY104" s="507"/>
      <c r="IPZ104" s="507"/>
      <c r="IQA104" s="507"/>
      <c r="IQB104" s="507"/>
      <c r="IQC104" s="507"/>
      <c r="IQD104" s="507"/>
      <c r="IQE104" s="507"/>
      <c r="IQF104" s="507"/>
      <c r="IQG104" s="507"/>
      <c r="IQH104" s="507"/>
      <c r="IQI104" s="507"/>
      <c r="IQJ104" s="507"/>
      <c r="IQK104" s="507"/>
      <c r="IQL104" s="507"/>
      <c r="IQM104" s="507"/>
      <c r="IQN104" s="507"/>
      <c r="IQO104" s="507"/>
      <c r="IQP104" s="507"/>
      <c r="IQQ104" s="507"/>
      <c r="IQR104" s="507"/>
      <c r="IQS104" s="507"/>
      <c r="IQT104" s="507"/>
      <c r="IQU104" s="507"/>
      <c r="IQV104" s="507"/>
      <c r="IQW104" s="507"/>
      <c r="IQX104" s="507"/>
      <c r="IQY104" s="507"/>
      <c r="IQZ104" s="507"/>
      <c r="IRA104" s="507"/>
      <c r="IRB104" s="507"/>
      <c r="IRC104" s="507"/>
      <c r="IRD104" s="507"/>
      <c r="IRE104" s="507"/>
      <c r="IRF104" s="507"/>
      <c r="IRG104" s="507"/>
      <c r="IRH104" s="507"/>
      <c r="IRI104" s="507"/>
      <c r="IRJ104" s="507"/>
      <c r="IRK104" s="507"/>
      <c r="IRL104" s="507"/>
      <c r="IRM104" s="507"/>
      <c r="IRN104" s="507"/>
      <c r="IRO104" s="507"/>
      <c r="IRP104" s="507"/>
      <c r="IRQ104" s="507"/>
      <c r="IRR104" s="507"/>
      <c r="IRS104" s="507"/>
      <c r="IRT104" s="507"/>
      <c r="IRU104" s="507"/>
      <c r="IRV104" s="507"/>
      <c r="IRW104" s="507"/>
      <c r="IRX104" s="507"/>
      <c r="IRY104" s="507"/>
      <c r="IRZ104" s="507"/>
      <c r="ISA104" s="507"/>
      <c r="ISB104" s="507"/>
      <c r="ISC104" s="507"/>
      <c r="ISD104" s="507"/>
      <c r="ISE104" s="507"/>
      <c r="ISF104" s="507"/>
      <c r="ISG104" s="507"/>
      <c r="ISH104" s="507"/>
      <c r="ISI104" s="507"/>
      <c r="ISJ104" s="507"/>
      <c r="ISK104" s="507"/>
      <c r="ISL104" s="507"/>
      <c r="ISM104" s="507"/>
      <c r="ISN104" s="507"/>
      <c r="ISO104" s="507"/>
      <c r="ISP104" s="507"/>
      <c r="ISQ104" s="507"/>
      <c r="ISR104" s="507"/>
      <c r="ISS104" s="507"/>
      <c r="IST104" s="507"/>
      <c r="ISU104" s="507"/>
      <c r="ISV104" s="507"/>
      <c r="ISW104" s="507"/>
      <c r="ISX104" s="507"/>
      <c r="ISY104" s="507"/>
      <c r="ISZ104" s="507"/>
      <c r="ITA104" s="507"/>
      <c r="ITB104" s="507"/>
      <c r="ITC104" s="507"/>
      <c r="ITD104" s="507"/>
      <c r="ITE104" s="507"/>
      <c r="ITF104" s="507"/>
      <c r="ITG104" s="507"/>
      <c r="ITH104" s="507"/>
      <c r="ITI104" s="507"/>
      <c r="ITJ104" s="507"/>
      <c r="ITK104" s="507"/>
      <c r="ITL104" s="507"/>
      <c r="ITM104" s="507"/>
      <c r="ITN104" s="507"/>
      <c r="ITO104" s="507"/>
      <c r="ITP104" s="507"/>
      <c r="ITQ104" s="507"/>
      <c r="ITR104" s="507"/>
      <c r="ITS104" s="507"/>
      <c r="ITT104" s="507"/>
      <c r="ITU104" s="507"/>
      <c r="ITV104" s="507"/>
      <c r="ITW104" s="507"/>
      <c r="ITX104" s="507"/>
      <c r="ITY104" s="507"/>
      <c r="ITZ104" s="507"/>
      <c r="IUA104" s="507"/>
      <c r="IUB104" s="507"/>
      <c r="IUC104" s="507"/>
      <c r="IUD104" s="507"/>
      <c r="IUE104" s="507"/>
      <c r="IUF104" s="507"/>
      <c r="IUG104" s="507"/>
      <c r="IUH104" s="507"/>
      <c r="IUI104" s="507"/>
      <c r="IUJ104" s="507"/>
      <c r="IUK104" s="507"/>
      <c r="IUL104" s="507"/>
      <c r="IUM104" s="507"/>
      <c r="IUN104" s="507"/>
      <c r="IUO104" s="507"/>
      <c r="IUP104" s="507"/>
      <c r="IUQ104" s="507"/>
      <c r="IUR104" s="507"/>
      <c r="IUS104" s="507"/>
      <c r="IUT104" s="507"/>
      <c r="IUU104" s="507"/>
      <c r="IUV104" s="507"/>
      <c r="IUW104" s="507"/>
      <c r="IUX104" s="507"/>
      <c r="IUY104" s="507"/>
      <c r="IUZ104" s="507"/>
      <c r="IVA104" s="507"/>
      <c r="IVB104" s="507"/>
      <c r="IVC104" s="507"/>
      <c r="IVD104" s="507"/>
      <c r="IVE104" s="507"/>
      <c r="IVF104" s="507"/>
      <c r="IVG104" s="507"/>
      <c r="IVH104" s="507"/>
      <c r="IVI104" s="507"/>
      <c r="IVJ104" s="507"/>
      <c r="IVK104" s="507"/>
      <c r="IVL104" s="507"/>
      <c r="IVM104" s="507"/>
      <c r="IVN104" s="507"/>
      <c r="IVO104" s="507"/>
      <c r="IVP104" s="507"/>
      <c r="IVQ104" s="507"/>
      <c r="IVR104" s="507"/>
      <c r="IVS104" s="507"/>
      <c r="IVT104" s="507"/>
      <c r="IVU104" s="507"/>
      <c r="IVV104" s="507"/>
      <c r="IVW104" s="507"/>
      <c r="IVX104" s="507"/>
      <c r="IVY104" s="507"/>
      <c r="IVZ104" s="507"/>
      <c r="IWA104" s="507"/>
      <c r="IWB104" s="507"/>
      <c r="IWC104" s="507"/>
      <c r="IWD104" s="507"/>
      <c r="IWE104" s="507"/>
      <c r="IWF104" s="507"/>
      <c r="IWG104" s="507"/>
      <c r="IWH104" s="507"/>
      <c r="IWI104" s="507"/>
      <c r="IWJ104" s="507"/>
      <c r="IWK104" s="507"/>
      <c r="IWL104" s="507"/>
      <c r="IWM104" s="507"/>
      <c r="IWN104" s="507"/>
      <c r="IWO104" s="507"/>
      <c r="IWP104" s="507"/>
      <c r="IWQ104" s="507"/>
      <c r="IWR104" s="507"/>
      <c r="IWS104" s="507"/>
      <c r="IWT104" s="507"/>
      <c r="IWU104" s="507"/>
      <c r="IWV104" s="507"/>
      <c r="IWW104" s="507"/>
      <c r="IWX104" s="507"/>
      <c r="IWY104" s="507"/>
      <c r="IWZ104" s="507"/>
      <c r="IXA104" s="507"/>
      <c r="IXB104" s="507"/>
      <c r="IXC104" s="507"/>
      <c r="IXD104" s="507"/>
      <c r="IXE104" s="507"/>
      <c r="IXF104" s="507"/>
      <c r="IXG104" s="507"/>
      <c r="IXH104" s="507"/>
      <c r="IXI104" s="507"/>
      <c r="IXJ104" s="507"/>
      <c r="IXK104" s="507"/>
      <c r="IXL104" s="507"/>
      <c r="IXM104" s="507"/>
      <c r="IXN104" s="507"/>
      <c r="IXO104" s="507"/>
      <c r="IXP104" s="507"/>
      <c r="IXQ104" s="507"/>
      <c r="IXR104" s="507"/>
      <c r="IXS104" s="507"/>
      <c r="IXT104" s="507"/>
      <c r="IXU104" s="507"/>
      <c r="IXV104" s="507"/>
      <c r="IXW104" s="507"/>
      <c r="IXX104" s="507"/>
      <c r="IXY104" s="507"/>
      <c r="IXZ104" s="507"/>
      <c r="IYA104" s="507"/>
      <c r="IYB104" s="507"/>
      <c r="IYC104" s="507"/>
      <c r="IYD104" s="507"/>
      <c r="IYE104" s="507"/>
      <c r="IYF104" s="507"/>
      <c r="IYG104" s="507"/>
      <c r="IYH104" s="507"/>
      <c r="IYI104" s="507"/>
      <c r="IYJ104" s="507"/>
      <c r="IYK104" s="507"/>
      <c r="IYL104" s="507"/>
      <c r="IYM104" s="507"/>
      <c r="IYN104" s="507"/>
      <c r="IYO104" s="507"/>
      <c r="IYP104" s="507"/>
      <c r="IYQ104" s="507"/>
      <c r="IYR104" s="507"/>
      <c r="IYS104" s="507"/>
      <c r="IYT104" s="507"/>
      <c r="IYU104" s="507"/>
      <c r="IYV104" s="507"/>
      <c r="IYW104" s="507"/>
      <c r="IYX104" s="507"/>
      <c r="IYY104" s="507"/>
      <c r="IYZ104" s="507"/>
      <c r="IZA104" s="507"/>
      <c r="IZB104" s="507"/>
      <c r="IZC104" s="507"/>
      <c r="IZD104" s="507"/>
      <c r="IZE104" s="507"/>
      <c r="IZF104" s="507"/>
      <c r="IZG104" s="507"/>
      <c r="IZH104" s="507"/>
      <c r="IZI104" s="507"/>
      <c r="IZJ104" s="507"/>
      <c r="IZK104" s="507"/>
      <c r="IZL104" s="507"/>
      <c r="IZM104" s="507"/>
      <c r="IZN104" s="507"/>
      <c r="IZO104" s="507"/>
      <c r="IZP104" s="507"/>
      <c r="IZQ104" s="507"/>
      <c r="IZR104" s="507"/>
      <c r="IZS104" s="507"/>
      <c r="IZT104" s="507"/>
      <c r="IZU104" s="507"/>
      <c r="IZV104" s="507"/>
      <c r="IZW104" s="507"/>
      <c r="IZX104" s="507"/>
      <c r="IZY104" s="507"/>
      <c r="IZZ104" s="507"/>
      <c r="JAA104" s="507"/>
      <c r="JAB104" s="507"/>
      <c r="JAC104" s="507"/>
      <c r="JAD104" s="507"/>
      <c r="JAE104" s="507"/>
      <c r="JAF104" s="507"/>
      <c r="JAG104" s="507"/>
      <c r="JAH104" s="507"/>
      <c r="JAI104" s="507"/>
      <c r="JAJ104" s="507"/>
      <c r="JAK104" s="507"/>
      <c r="JAL104" s="507"/>
      <c r="JAM104" s="507"/>
      <c r="JAN104" s="507"/>
      <c r="JAO104" s="507"/>
      <c r="JAP104" s="507"/>
      <c r="JAQ104" s="507"/>
      <c r="JAR104" s="507"/>
      <c r="JAS104" s="507"/>
      <c r="JAT104" s="507"/>
      <c r="JAU104" s="507"/>
      <c r="JAV104" s="507"/>
      <c r="JAW104" s="507"/>
      <c r="JAX104" s="507"/>
      <c r="JAY104" s="507"/>
      <c r="JAZ104" s="507"/>
      <c r="JBA104" s="507"/>
      <c r="JBB104" s="507"/>
      <c r="JBC104" s="507"/>
      <c r="JBD104" s="507"/>
      <c r="JBE104" s="507"/>
      <c r="JBF104" s="507"/>
      <c r="JBG104" s="507"/>
      <c r="JBH104" s="507"/>
      <c r="JBI104" s="507"/>
      <c r="JBJ104" s="507"/>
      <c r="JBK104" s="507"/>
      <c r="JBL104" s="507"/>
      <c r="JBM104" s="507"/>
      <c r="JBN104" s="507"/>
      <c r="JBO104" s="507"/>
      <c r="JBP104" s="507"/>
      <c r="JBQ104" s="507"/>
      <c r="JBR104" s="507"/>
      <c r="JBS104" s="507"/>
      <c r="JBT104" s="507"/>
      <c r="JBU104" s="507"/>
      <c r="JBV104" s="507"/>
      <c r="JBW104" s="507"/>
      <c r="JBX104" s="507"/>
      <c r="JBY104" s="507"/>
      <c r="JBZ104" s="507"/>
      <c r="JCA104" s="507"/>
      <c r="JCB104" s="507"/>
      <c r="JCC104" s="507"/>
      <c r="JCD104" s="507"/>
      <c r="JCE104" s="507"/>
      <c r="JCF104" s="507"/>
      <c r="JCG104" s="507"/>
      <c r="JCH104" s="507"/>
      <c r="JCI104" s="507"/>
      <c r="JCJ104" s="507"/>
      <c r="JCK104" s="507"/>
      <c r="JCL104" s="507"/>
      <c r="JCM104" s="507"/>
      <c r="JCN104" s="507"/>
      <c r="JCO104" s="507"/>
      <c r="JCP104" s="507"/>
      <c r="JCQ104" s="507"/>
      <c r="JCR104" s="507"/>
      <c r="JCS104" s="507"/>
      <c r="JCT104" s="507"/>
      <c r="JCU104" s="507"/>
      <c r="JCV104" s="507"/>
      <c r="JCW104" s="507"/>
      <c r="JCX104" s="507"/>
      <c r="JCY104" s="507"/>
      <c r="JCZ104" s="507"/>
      <c r="JDA104" s="507"/>
      <c r="JDB104" s="507"/>
      <c r="JDC104" s="507"/>
      <c r="JDD104" s="507"/>
      <c r="JDE104" s="507"/>
      <c r="JDF104" s="507"/>
      <c r="JDG104" s="507"/>
      <c r="JDH104" s="507"/>
      <c r="JDI104" s="507"/>
      <c r="JDJ104" s="507"/>
      <c r="JDK104" s="507"/>
      <c r="JDL104" s="507"/>
      <c r="JDM104" s="507"/>
      <c r="JDN104" s="507"/>
      <c r="JDO104" s="507"/>
      <c r="JDP104" s="507"/>
      <c r="JDQ104" s="507"/>
      <c r="JDR104" s="507"/>
      <c r="JDS104" s="507"/>
      <c r="JDT104" s="507"/>
      <c r="JDU104" s="507"/>
      <c r="JDV104" s="507"/>
      <c r="JDW104" s="507"/>
      <c r="JDX104" s="507"/>
      <c r="JDY104" s="507"/>
      <c r="JDZ104" s="507"/>
      <c r="JEA104" s="507"/>
      <c r="JEB104" s="507"/>
      <c r="JEC104" s="507"/>
      <c r="JED104" s="507"/>
      <c r="JEE104" s="507"/>
      <c r="JEF104" s="507"/>
      <c r="JEG104" s="507"/>
      <c r="JEH104" s="507"/>
      <c r="JEI104" s="507"/>
      <c r="JEJ104" s="507"/>
      <c r="JEK104" s="507"/>
      <c r="JEL104" s="507"/>
      <c r="JEM104" s="507"/>
      <c r="JEN104" s="507"/>
      <c r="JEO104" s="507"/>
      <c r="JEP104" s="507"/>
      <c r="JEQ104" s="507"/>
      <c r="JER104" s="507"/>
      <c r="JES104" s="507"/>
      <c r="JET104" s="507"/>
      <c r="JEU104" s="507"/>
      <c r="JEV104" s="507"/>
      <c r="JEW104" s="507"/>
      <c r="JEX104" s="507"/>
      <c r="JEY104" s="507"/>
      <c r="JEZ104" s="507"/>
      <c r="JFA104" s="507"/>
      <c r="JFB104" s="507"/>
      <c r="JFC104" s="507"/>
      <c r="JFD104" s="507"/>
      <c r="JFE104" s="507"/>
      <c r="JFF104" s="507"/>
      <c r="JFG104" s="507"/>
      <c r="JFH104" s="507"/>
      <c r="JFI104" s="507"/>
      <c r="JFJ104" s="507"/>
      <c r="JFK104" s="507"/>
      <c r="JFL104" s="507"/>
      <c r="JFM104" s="507"/>
      <c r="JFN104" s="507"/>
      <c r="JFO104" s="507"/>
      <c r="JFP104" s="507"/>
      <c r="JFQ104" s="507"/>
      <c r="JFR104" s="507"/>
      <c r="JFS104" s="507"/>
      <c r="JFT104" s="507"/>
      <c r="JFU104" s="507"/>
      <c r="JFV104" s="507"/>
      <c r="JFW104" s="507"/>
      <c r="JFX104" s="507"/>
      <c r="JFY104" s="507"/>
      <c r="JFZ104" s="507"/>
      <c r="JGA104" s="507"/>
      <c r="JGB104" s="507"/>
      <c r="JGC104" s="507"/>
      <c r="JGD104" s="507"/>
      <c r="JGE104" s="507"/>
      <c r="JGF104" s="507"/>
      <c r="JGG104" s="507"/>
      <c r="JGH104" s="507"/>
      <c r="JGI104" s="507"/>
      <c r="JGJ104" s="507"/>
      <c r="JGK104" s="507"/>
      <c r="JGL104" s="507"/>
      <c r="JGM104" s="507"/>
      <c r="JGN104" s="507"/>
      <c r="JGO104" s="507"/>
      <c r="JGP104" s="507"/>
      <c r="JGQ104" s="507"/>
      <c r="JGR104" s="507"/>
      <c r="JGS104" s="507"/>
      <c r="JGT104" s="507"/>
      <c r="JGU104" s="507"/>
      <c r="JGV104" s="507"/>
      <c r="JGW104" s="507"/>
      <c r="JGX104" s="507"/>
      <c r="JGY104" s="507"/>
      <c r="JGZ104" s="507"/>
      <c r="JHA104" s="507"/>
      <c r="JHB104" s="507"/>
      <c r="JHC104" s="507"/>
      <c r="JHD104" s="507"/>
      <c r="JHE104" s="507"/>
      <c r="JHF104" s="507"/>
      <c r="JHG104" s="507"/>
      <c r="JHH104" s="507"/>
      <c r="JHI104" s="507"/>
      <c r="JHJ104" s="507"/>
      <c r="JHK104" s="507"/>
      <c r="JHL104" s="507"/>
      <c r="JHM104" s="507"/>
      <c r="JHN104" s="507"/>
      <c r="JHO104" s="507"/>
      <c r="JHP104" s="507"/>
      <c r="JHQ104" s="507"/>
      <c r="JHR104" s="507"/>
      <c r="JHS104" s="507"/>
      <c r="JHT104" s="507"/>
      <c r="JHU104" s="507"/>
      <c r="JHV104" s="507"/>
      <c r="JHW104" s="507"/>
      <c r="JHX104" s="507"/>
      <c r="JHY104" s="507"/>
      <c r="JHZ104" s="507"/>
      <c r="JIA104" s="507"/>
      <c r="JIB104" s="507"/>
      <c r="JIC104" s="507"/>
      <c r="JID104" s="507"/>
      <c r="JIE104" s="507"/>
      <c r="JIF104" s="507"/>
      <c r="JIG104" s="507"/>
      <c r="JIH104" s="507"/>
      <c r="JII104" s="507"/>
      <c r="JIJ104" s="507"/>
      <c r="JIK104" s="507"/>
      <c r="JIL104" s="507"/>
      <c r="JIM104" s="507"/>
      <c r="JIN104" s="507"/>
      <c r="JIO104" s="507"/>
      <c r="JIP104" s="507"/>
      <c r="JIQ104" s="507"/>
      <c r="JIR104" s="507"/>
      <c r="JIS104" s="507"/>
      <c r="JIT104" s="507"/>
      <c r="JIU104" s="507"/>
      <c r="JIV104" s="507"/>
      <c r="JIW104" s="507"/>
      <c r="JIX104" s="507"/>
      <c r="JIY104" s="507"/>
      <c r="JIZ104" s="507"/>
      <c r="JJA104" s="507"/>
      <c r="JJB104" s="507"/>
      <c r="JJC104" s="507"/>
      <c r="JJD104" s="507"/>
      <c r="JJE104" s="507"/>
      <c r="JJF104" s="507"/>
      <c r="JJG104" s="507"/>
      <c r="JJH104" s="507"/>
      <c r="JJI104" s="507"/>
      <c r="JJJ104" s="507"/>
      <c r="JJK104" s="507"/>
      <c r="JJL104" s="507"/>
      <c r="JJM104" s="507"/>
      <c r="JJN104" s="507"/>
      <c r="JJO104" s="507"/>
      <c r="JJP104" s="507"/>
      <c r="JJQ104" s="507"/>
      <c r="JJR104" s="507"/>
      <c r="JJS104" s="507"/>
      <c r="JJT104" s="507"/>
      <c r="JJU104" s="507"/>
      <c r="JJV104" s="507"/>
      <c r="JJW104" s="507"/>
      <c r="JJX104" s="507"/>
      <c r="JJY104" s="507"/>
      <c r="JJZ104" s="507"/>
      <c r="JKA104" s="507"/>
      <c r="JKB104" s="507"/>
      <c r="JKC104" s="507"/>
      <c r="JKD104" s="507"/>
      <c r="JKE104" s="507"/>
      <c r="JKF104" s="507"/>
      <c r="JKG104" s="507"/>
      <c r="JKH104" s="507"/>
      <c r="JKI104" s="507"/>
      <c r="JKJ104" s="507"/>
      <c r="JKK104" s="507"/>
      <c r="JKL104" s="507"/>
      <c r="JKM104" s="507"/>
      <c r="JKN104" s="507"/>
      <c r="JKO104" s="507"/>
      <c r="JKP104" s="507"/>
      <c r="JKQ104" s="507"/>
      <c r="JKR104" s="507"/>
      <c r="JKS104" s="507"/>
      <c r="JKT104" s="507"/>
      <c r="JKU104" s="507"/>
      <c r="JKV104" s="507"/>
      <c r="JKW104" s="507"/>
      <c r="JKX104" s="507"/>
      <c r="JKY104" s="507"/>
      <c r="JKZ104" s="507"/>
      <c r="JLA104" s="507"/>
      <c r="JLB104" s="507"/>
      <c r="JLC104" s="507"/>
      <c r="JLD104" s="507"/>
      <c r="JLE104" s="507"/>
      <c r="JLF104" s="507"/>
      <c r="JLG104" s="507"/>
      <c r="JLH104" s="507"/>
      <c r="JLI104" s="507"/>
      <c r="JLJ104" s="507"/>
      <c r="JLK104" s="507"/>
      <c r="JLL104" s="507"/>
      <c r="JLM104" s="507"/>
      <c r="JLN104" s="507"/>
      <c r="JLO104" s="507"/>
      <c r="JLP104" s="507"/>
      <c r="JLQ104" s="507"/>
      <c r="JLR104" s="507"/>
      <c r="JLS104" s="507"/>
      <c r="JLT104" s="507"/>
      <c r="JLU104" s="507"/>
      <c r="JLV104" s="507"/>
      <c r="JLW104" s="507"/>
      <c r="JLX104" s="507"/>
      <c r="JLY104" s="507"/>
      <c r="JLZ104" s="507"/>
      <c r="JMA104" s="507"/>
      <c r="JMB104" s="507"/>
      <c r="JMC104" s="507"/>
      <c r="JMD104" s="507"/>
      <c r="JME104" s="507"/>
      <c r="JMF104" s="507"/>
      <c r="JMG104" s="507"/>
      <c r="JMH104" s="507"/>
      <c r="JMI104" s="507"/>
      <c r="JMJ104" s="507"/>
      <c r="JMK104" s="507"/>
      <c r="JML104" s="507"/>
      <c r="JMM104" s="507"/>
      <c r="JMN104" s="507"/>
      <c r="JMO104" s="507"/>
      <c r="JMP104" s="507"/>
      <c r="JMQ104" s="507"/>
      <c r="JMR104" s="507"/>
      <c r="JMS104" s="507"/>
      <c r="JMT104" s="507"/>
      <c r="JMU104" s="507"/>
      <c r="JMV104" s="507"/>
      <c r="JMW104" s="507"/>
      <c r="JMX104" s="507"/>
      <c r="JMY104" s="507"/>
      <c r="JMZ104" s="507"/>
      <c r="JNA104" s="507"/>
      <c r="JNB104" s="507"/>
      <c r="JNC104" s="507"/>
      <c r="JND104" s="507"/>
      <c r="JNE104" s="507"/>
      <c r="JNF104" s="507"/>
      <c r="JNG104" s="507"/>
      <c r="JNH104" s="507"/>
      <c r="JNI104" s="507"/>
      <c r="JNJ104" s="507"/>
      <c r="JNK104" s="507"/>
      <c r="JNL104" s="507"/>
      <c r="JNM104" s="507"/>
      <c r="JNN104" s="507"/>
      <c r="JNO104" s="507"/>
      <c r="JNP104" s="507"/>
      <c r="JNQ104" s="507"/>
      <c r="JNR104" s="507"/>
      <c r="JNS104" s="507"/>
      <c r="JNT104" s="507"/>
      <c r="JNU104" s="507"/>
      <c r="JNV104" s="507"/>
      <c r="JNW104" s="507"/>
      <c r="JNX104" s="507"/>
      <c r="JNY104" s="507"/>
      <c r="JNZ104" s="507"/>
      <c r="JOA104" s="507"/>
      <c r="JOB104" s="507"/>
      <c r="JOC104" s="507"/>
      <c r="JOD104" s="507"/>
      <c r="JOE104" s="507"/>
      <c r="JOF104" s="507"/>
      <c r="JOG104" s="507"/>
      <c r="JOH104" s="507"/>
      <c r="JOI104" s="507"/>
      <c r="JOJ104" s="507"/>
      <c r="JOK104" s="507"/>
      <c r="JOL104" s="507"/>
      <c r="JOM104" s="507"/>
      <c r="JON104" s="507"/>
      <c r="JOO104" s="507"/>
      <c r="JOP104" s="507"/>
      <c r="JOQ104" s="507"/>
      <c r="JOR104" s="507"/>
      <c r="JOS104" s="507"/>
      <c r="JOT104" s="507"/>
      <c r="JOU104" s="507"/>
      <c r="JOV104" s="507"/>
      <c r="JOW104" s="507"/>
      <c r="JOX104" s="507"/>
      <c r="JOY104" s="507"/>
      <c r="JOZ104" s="507"/>
      <c r="JPA104" s="507"/>
      <c r="JPB104" s="507"/>
      <c r="JPC104" s="507"/>
      <c r="JPD104" s="507"/>
      <c r="JPE104" s="507"/>
      <c r="JPF104" s="507"/>
      <c r="JPG104" s="507"/>
      <c r="JPH104" s="507"/>
      <c r="JPI104" s="507"/>
      <c r="JPJ104" s="507"/>
      <c r="JPK104" s="507"/>
      <c r="JPL104" s="507"/>
      <c r="JPM104" s="507"/>
      <c r="JPN104" s="507"/>
      <c r="JPO104" s="507"/>
      <c r="JPP104" s="507"/>
      <c r="JPQ104" s="507"/>
      <c r="JPR104" s="507"/>
      <c r="JPS104" s="507"/>
      <c r="JPT104" s="507"/>
      <c r="JPU104" s="507"/>
      <c r="JPV104" s="507"/>
      <c r="JPW104" s="507"/>
      <c r="JPX104" s="507"/>
      <c r="JPY104" s="507"/>
      <c r="JPZ104" s="507"/>
      <c r="JQA104" s="507"/>
      <c r="JQB104" s="507"/>
      <c r="JQC104" s="507"/>
      <c r="JQD104" s="507"/>
      <c r="JQE104" s="507"/>
      <c r="JQF104" s="507"/>
      <c r="JQG104" s="507"/>
      <c r="JQH104" s="507"/>
      <c r="JQI104" s="507"/>
      <c r="JQJ104" s="507"/>
      <c r="JQK104" s="507"/>
      <c r="JQL104" s="507"/>
      <c r="JQM104" s="507"/>
      <c r="JQN104" s="507"/>
      <c r="JQO104" s="507"/>
      <c r="JQP104" s="507"/>
      <c r="JQQ104" s="507"/>
      <c r="JQR104" s="507"/>
      <c r="JQS104" s="507"/>
      <c r="JQT104" s="507"/>
      <c r="JQU104" s="507"/>
      <c r="JQV104" s="507"/>
      <c r="JQW104" s="507"/>
      <c r="JQX104" s="507"/>
      <c r="JQY104" s="507"/>
      <c r="JQZ104" s="507"/>
      <c r="JRA104" s="507"/>
      <c r="JRB104" s="507"/>
      <c r="JRC104" s="507"/>
      <c r="JRD104" s="507"/>
      <c r="JRE104" s="507"/>
      <c r="JRF104" s="507"/>
      <c r="JRG104" s="507"/>
      <c r="JRH104" s="507"/>
      <c r="JRI104" s="507"/>
      <c r="JRJ104" s="507"/>
      <c r="JRK104" s="507"/>
      <c r="JRL104" s="507"/>
      <c r="JRM104" s="507"/>
      <c r="JRN104" s="507"/>
      <c r="JRO104" s="507"/>
      <c r="JRP104" s="507"/>
      <c r="JRQ104" s="507"/>
      <c r="JRR104" s="507"/>
      <c r="JRS104" s="507"/>
      <c r="JRT104" s="507"/>
      <c r="JRU104" s="507"/>
      <c r="JRV104" s="507"/>
      <c r="JRW104" s="507"/>
      <c r="JRX104" s="507"/>
      <c r="JRY104" s="507"/>
      <c r="JRZ104" s="507"/>
      <c r="JSA104" s="507"/>
      <c r="JSB104" s="507"/>
      <c r="JSC104" s="507"/>
      <c r="JSD104" s="507"/>
      <c r="JSE104" s="507"/>
      <c r="JSF104" s="507"/>
      <c r="JSG104" s="507"/>
      <c r="JSH104" s="507"/>
      <c r="JSI104" s="507"/>
      <c r="JSJ104" s="507"/>
      <c r="JSK104" s="507"/>
      <c r="JSL104" s="507"/>
      <c r="JSM104" s="507"/>
      <c r="JSN104" s="507"/>
      <c r="JSO104" s="507"/>
      <c r="JSP104" s="507"/>
      <c r="JSQ104" s="507"/>
      <c r="JSR104" s="507"/>
      <c r="JSS104" s="507"/>
      <c r="JST104" s="507"/>
      <c r="JSU104" s="507"/>
      <c r="JSV104" s="507"/>
      <c r="JSW104" s="507"/>
      <c r="JSX104" s="507"/>
      <c r="JSY104" s="507"/>
      <c r="JSZ104" s="507"/>
      <c r="JTA104" s="507"/>
      <c r="JTB104" s="507"/>
      <c r="JTC104" s="507"/>
      <c r="JTD104" s="507"/>
      <c r="JTE104" s="507"/>
      <c r="JTF104" s="507"/>
      <c r="JTG104" s="507"/>
      <c r="JTH104" s="507"/>
      <c r="JTI104" s="507"/>
      <c r="JTJ104" s="507"/>
      <c r="JTK104" s="507"/>
      <c r="JTL104" s="507"/>
      <c r="JTM104" s="507"/>
      <c r="JTN104" s="507"/>
      <c r="JTO104" s="507"/>
      <c r="JTP104" s="507"/>
      <c r="JTQ104" s="507"/>
      <c r="JTR104" s="507"/>
      <c r="JTS104" s="507"/>
      <c r="JTT104" s="507"/>
      <c r="JTU104" s="507"/>
      <c r="JTV104" s="507"/>
      <c r="JTW104" s="507"/>
      <c r="JTX104" s="507"/>
      <c r="JTY104" s="507"/>
      <c r="JTZ104" s="507"/>
      <c r="JUA104" s="507"/>
      <c r="JUB104" s="507"/>
      <c r="JUC104" s="507"/>
      <c r="JUD104" s="507"/>
      <c r="JUE104" s="507"/>
      <c r="JUF104" s="507"/>
      <c r="JUG104" s="507"/>
      <c r="JUH104" s="507"/>
      <c r="JUI104" s="507"/>
      <c r="JUJ104" s="507"/>
      <c r="JUK104" s="507"/>
      <c r="JUL104" s="507"/>
      <c r="JUM104" s="507"/>
      <c r="JUN104" s="507"/>
      <c r="JUO104" s="507"/>
      <c r="JUP104" s="507"/>
      <c r="JUQ104" s="507"/>
      <c r="JUR104" s="507"/>
      <c r="JUS104" s="507"/>
      <c r="JUT104" s="507"/>
      <c r="JUU104" s="507"/>
      <c r="JUV104" s="507"/>
      <c r="JUW104" s="507"/>
      <c r="JUX104" s="507"/>
      <c r="JUY104" s="507"/>
      <c r="JUZ104" s="507"/>
      <c r="JVA104" s="507"/>
      <c r="JVB104" s="507"/>
      <c r="JVC104" s="507"/>
      <c r="JVD104" s="507"/>
      <c r="JVE104" s="507"/>
      <c r="JVF104" s="507"/>
      <c r="JVG104" s="507"/>
      <c r="JVH104" s="507"/>
      <c r="JVI104" s="507"/>
      <c r="JVJ104" s="507"/>
      <c r="JVK104" s="507"/>
      <c r="JVL104" s="507"/>
      <c r="JVM104" s="507"/>
      <c r="JVN104" s="507"/>
      <c r="JVO104" s="507"/>
      <c r="JVP104" s="507"/>
      <c r="JVQ104" s="507"/>
      <c r="JVR104" s="507"/>
      <c r="JVS104" s="507"/>
      <c r="JVT104" s="507"/>
      <c r="JVU104" s="507"/>
      <c r="JVV104" s="507"/>
      <c r="JVW104" s="507"/>
      <c r="JVX104" s="507"/>
      <c r="JVY104" s="507"/>
      <c r="JVZ104" s="507"/>
      <c r="JWA104" s="507"/>
      <c r="JWB104" s="507"/>
      <c r="JWC104" s="507"/>
      <c r="JWD104" s="507"/>
      <c r="JWE104" s="507"/>
      <c r="JWF104" s="507"/>
      <c r="JWG104" s="507"/>
      <c r="JWH104" s="507"/>
      <c r="JWI104" s="507"/>
      <c r="JWJ104" s="507"/>
      <c r="JWK104" s="507"/>
      <c r="JWL104" s="507"/>
      <c r="JWM104" s="507"/>
      <c r="JWN104" s="507"/>
      <c r="JWO104" s="507"/>
      <c r="JWP104" s="507"/>
      <c r="JWQ104" s="507"/>
      <c r="JWR104" s="507"/>
      <c r="JWS104" s="507"/>
      <c r="JWT104" s="507"/>
      <c r="JWU104" s="507"/>
      <c r="JWV104" s="507"/>
      <c r="JWW104" s="507"/>
      <c r="JWX104" s="507"/>
      <c r="JWY104" s="507"/>
      <c r="JWZ104" s="507"/>
      <c r="JXA104" s="507"/>
      <c r="JXB104" s="507"/>
      <c r="JXC104" s="507"/>
      <c r="JXD104" s="507"/>
      <c r="JXE104" s="507"/>
      <c r="JXF104" s="507"/>
      <c r="JXG104" s="507"/>
      <c r="JXH104" s="507"/>
      <c r="JXI104" s="507"/>
      <c r="JXJ104" s="507"/>
      <c r="JXK104" s="507"/>
      <c r="JXL104" s="507"/>
      <c r="JXM104" s="507"/>
      <c r="JXN104" s="507"/>
      <c r="JXO104" s="507"/>
      <c r="JXP104" s="507"/>
      <c r="JXQ104" s="507"/>
      <c r="JXR104" s="507"/>
      <c r="JXS104" s="507"/>
      <c r="JXT104" s="507"/>
      <c r="JXU104" s="507"/>
      <c r="JXV104" s="507"/>
      <c r="JXW104" s="507"/>
      <c r="JXX104" s="507"/>
      <c r="JXY104" s="507"/>
      <c r="JXZ104" s="507"/>
      <c r="JYA104" s="507"/>
      <c r="JYB104" s="507"/>
      <c r="JYC104" s="507"/>
      <c r="JYD104" s="507"/>
      <c r="JYE104" s="507"/>
      <c r="JYF104" s="507"/>
      <c r="JYG104" s="507"/>
      <c r="JYH104" s="507"/>
      <c r="JYI104" s="507"/>
      <c r="JYJ104" s="507"/>
      <c r="JYK104" s="507"/>
      <c r="JYL104" s="507"/>
      <c r="JYM104" s="507"/>
      <c r="JYN104" s="507"/>
      <c r="JYO104" s="507"/>
      <c r="JYP104" s="507"/>
      <c r="JYQ104" s="507"/>
      <c r="JYR104" s="507"/>
      <c r="JYS104" s="507"/>
      <c r="JYT104" s="507"/>
      <c r="JYU104" s="507"/>
      <c r="JYV104" s="507"/>
      <c r="JYW104" s="507"/>
      <c r="JYX104" s="507"/>
      <c r="JYY104" s="507"/>
      <c r="JYZ104" s="507"/>
      <c r="JZA104" s="507"/>
      <c r="JZB104" s="507"/>
      <c r="JZC104" s="507"/>
      <c r="JZD104" s="507"/>
      <c r="JZE104" s="507"/>
      <c r="JZF104" s="507"/>
      <c r="JZG104" s="507"/>
      <c r="JZH104" s="507"/>
      <c r="JZI104" s="507"/>
      <c r="JZJ104" s="507"/>
      <c r="JZK104" s="507"/>
      <c r="JZL104" s="507"/>
      <c r="JZM104" s="507"/>
      <c r="JZN104" s="507"/>
      <c r="JZO104" s="507"/>
      <c r="JZP104" s="507"/>
      <c r="JZQ104" s="507"/>
      <c r="JZR104" s="507"/>
      <c r="JZS104" s="507"/>
      <c r="JZT104" s="507"/>
      <c r="JZU104" s="507"/>
      <c r="JZV104" s="507"/>
      <c r="JZW104" s="507"/>
      <c r="JZX104" s="507"/>
      <c r="JZY104" s="507"/>
      <c r="JZZ104" s="507"/>
      <c r="KAA104" s="507"/>
      <c r="KAB104" s="507"/>
      <c r="KAC104" s="507"/>
      <c r="KAD104" s="507"/>
      <c r="KAE104" s="507"/>
      <c r="KAF104" s="507"/>
      <c r="KAG104" s="507"/>
      <c r="KAH104" s="507"/>
      <c r="KAI104" s="507"/>
      <c r="KAJ104" s="507"/>
      <c r="KAK104" s="507"/>
      <c r="KAL104" s="507"/>
      <c r="KAM104" s="507"/>
      <c r="KAN104" s="507"/>
      <c r="KAO104" s="507"/>
      <c r="KAP104" s="507"/>
      <c r="KAQ104" s="507"/>
      <c r="KAR104" s="507"/>
      <c r="KAS104" s="507"/>
      <c r="KAT104" s="507"/>
      <c r="KAU104" s="507"/>
      <c r="KAV104" s="507"/>
      <c r="KAW104" s="507"/>
      <c r="KAX104" s="507"/>
      <c r="KAY104" s="507"/>
      <c r="KAZ104" s="507"/>
      <c r="KBA104" s="507"/>
      <c r="KBB104" s="507"/>
      <c r="KBC104" s="507"/>
      <c r="KBD104" s="507"/>
      <c r="KBE104" s="507"/>
      <c r="KBF104" s="507"/>
      <c r="KBG104" s="507"/>
      <c r="KBH104" s="507"/>
      <c r="KBI104" s="507"/>
      <c r="KBJ104" s="507"/>
      <c r="KBK104" s="507"/>
      <c r="KBL104" s="507"/>
      <c r="KBM104" s="507"/>
      <c r="KBN104" s="507"/>
      <c r="KBO104" s="507"/>
      <c r="KBP104" s="507"/>
      <c r="KBQ104" s="507"/>
      <c r="KBR104" s="507"/>
      <c r="KBS104" s="507"/>
      <c r="KBT104" s="507"/>
      <c r="KBU104" s="507"/>
      <c r="KBV104" s="507"/>
      <c r="KBW104" s="507"/>
      <c r="KBX104" s="507"/>
      <c r="KBY104" s="507"/>
      <c r="KBZ104" s="507"/>
      <c r="KCA104" s="507"/>
      <c r="KCB104" s="507"/>
      <c r="KCC104" s="507"/>
      <c r="KCD104" s="507"/>
      <c r="KCE104" s="507"/>
      <c r="KCF104" s="507"/>
      <c r="KCG104" s="507"/>
      <c r="KCH104" s="507"/>
      <c r="KCI104" s="507"/>
      <c r="KCJ104" s="507"/>
      <c r="KCK104" s="507"/>
      <c r="KCL104" s="507"/>
      <c r="KCM104" s="507"/>
      <c r="KCN104" s="507"/>
      <c r="KCO104" s="507"/>
      <c r="KCP104" s="507"/>
      <c r="KCQ104" s="507"/>
      <c r="KCR104" s="507"/>
      <c r="KCS104" s="507"/>
      <c r="KCT104" s="507"/>
      <c r="KCU104" s="507"/>
      <c r="KCV104" s="507"/>
      <c r="KCW104" s="507"/>
      <c r="KCX104" s="507"/>
      <c r="KCY104" s="507"/>
      <c r="KCZ104" s="507"/>
      <c r="KDA104" s="507"/>
      <c r="KDB104" s="507"/>
      <c r="KDC104" s="507"/>
      <c r="KDD104" s="507"/>
      <c r="KDE104" s="507"/>
      <c r="KDF104" s="507"/>
      <c r="KDG104" s="507"/>
      <c r="KDH104" s="507"/>
      <c r="KDI104" s="507"/>
      <c r="KDJ104" s="507"/>
      <c r="KDK104" s="507"/>
      <c r="KDL104" s="507"/>
      <c r="KDM104" s="507"/>
      <c r="KDN104" s="507"/>
      <c r="KDO104" s="507"/>
      <c r="KDP104" s="507"/>
      <c r="KDQ104" s="507"/>
      <c r="KDR104" s="507"/>
      <c r="KDS104" s="507"/>
      <c r="KDT104" s="507"/>
      <c r="KDU104" s="507"/>
      <c r="KDV104" s="507"/>
      <c r="KDW104" s="507"/>
      <c r="KDX104" s="507"/>
      <c r="KDY104" s="507"/>
      <c r="KDZ104" s="507"/>
      <c r="KEA104" s="507"/>
      <c r="KEB104" s="507"/>
      <c r="KEC104" s="507"/>
      <c r="KED104" s="507"/>
      <c r="KEE104" s="507"/>
      <c r="KEF104" s="507"/>
      <c r="KEG104" s="507"/>
      <c r="KEH104" s="507"/>
      <c r="KEI104" s="507"/>
      <c r="KEJ104" s="507"/>
      <c r="KEK104" s="507"/>
      <c r="KEL104" s="507"/>
      <c r="KEM104" s="507"/>
      <c r="KEN104" s="507"/>
      <c r="KEO104" s="507"/>
      <c r="KEP104" s="507"/>
      <c r="KEQ104" s="507"/>
      <c r="KER104" s="507"/>
      <c r="KES104" s="507"/>
      <c r="KET104" s="507"/>
      <c r="KEU104" s="507"/>
      <c r="KEV104" s="507"/>
      <c r="KEW104" s="507"/>
      <c r="KEX104" s="507"/>
      <c r="KEY104" s="507"/>
      <c r="KEZ104" s="507"/>
      <c r="KFA104" s="507"/>
      <c r="KFB104" s="507"/>
      <c r="KFC104" s="507"/>
      <c r="KFD104" s="507"/>
      <c r="KFE104" s="507"/>
      <c r="KFF104" s="507"/>
      <c r="KFG104" s="507"/>
      <c r="KFH104" s="507"/>
      <c r="KFI104" s="507"/>
      <c r="KFJ104" s="507"/>
      <c r="KFK104" s="507"/>
      <c r="KFL104" s="507"/>
      <c r="KFM104" s="507"/>
      <c r="KFN104" s="507"/>
      <c r="KFO104" s="507"/>
      <c r="KFP104" s="507"/>
      <c r="KFQ104" s="507"/>
      <c r="KFR104" s="507"/>
      <c r="KFS104" s="507"/>
      <c r="KFT104" s="507"/>
      <c r="KFU104" s="507"/>
      <c r="KFV104" s="507"/>
      <c r="KFW104" s="507"/>
      <c r="KFX104" s="507"/>
      <c r="KFY104" s="507"/>
      <c r="KFZ104" s="507"/>
      <c r="KGA104" s="507"/>
      <c r="KGB104" s="507"/>
      <c r="KGC104" s="507"/>
      <c r="KGD104" s="507"/>
      <c r="KGE104" s="507"/>
      <c r="KGF104" s="507"/>
      <c r="KGG104" s="507"/>
      <c r="KGH104" s="507"/>
      <c r="KGI104" s="507"/>
      <c r="KGJ104" s="507"/>
      <c r="KGK104" s="507"/>
      <c r="KGL104" s="507"/>
      <c r="KGM104" s="507"/>
      <c r="KGN104" s="507"/>
      <c r="KGO104" s="507"/>
      <c r="KGP104" s="507"/>
      <c r="KGQ104" s="507"/>
      <c r="KGR104" s="507"/>
      <c r="KGS104" s="507"/>
      <c r="KGT104" s="507"/>
      <c r="KGU104" s="507"/>
      <c r="KGV104" s="507"/>
      <c r="KGW104" s="507"/>
      <c r="KGX104" s="507"/>
      <c r="KGY104" s="507"/>
      <c r="KGZ104" s="507"/>
      <c r="KHA104" s="507"/>
      <c r="KHB104" s="507"/>
      <c r="KHC104" s="507"/>
      <c r="KHD104" s="507"/>
      <c r="KHE104" s="507"/>
      <c r="KHF104" s="507"/>
      <c r="KHG104" s="507"/>
      <c r="KHH104" s="507"/>
      <c r="KHI104" s="507"/>
      <c r="KHJ104" s="507"/>
      <c r="KHK104" s="507"/>
      <c r="KHL104" s="507"/>
      <c r="KHM104" s="507"/>
      <c r="KHN104" s="507"/>
      <c r="KHO104" s="507"/>
      <c r="KHP104" s="507"/>
      <c r="KHQ104" s="507"/>
      <c r="KHR104" s="507"/>
      <c r="KHS104" s="507"/>
      <c r="KHT104" s="507"/>
      <c r="KHU104" s="507"/>
      <c r="KHV104" s="507"/>
      <c r="KHW104" s="507"/>
      <c r="KHX104" s="507"/>
      <c r="KHY104" s="507"/>
      <c r="KHZ104" s="507"/>
      <c r="KIA104" s="507"/>
      <c r="KIB104" s="507"/>
      <c r="KIC104" s="507"/>
      <c r="KID104" s="507"/>
      <c r="KIE104" s="507"/>
      <c r="KIF104" s="507"/>
      <c r="KIG104" s="507"/>
      <c r="KIH104" s="507"/>
      <c r="KII104" s="507"/>
      <c r="KIJ104" s="507"/>
      <c r="KIK104" s="507"/>
      <c r="KIL104" s="507"/>
      <c r="KIM104" s="507"/>
      <c r="KIN104" s="507"/>
      <c r="KIO104" s="507"/>
      <c r="KIP104" s="507"/>
      <c r="KIQ104" s="507"/>
      <c r="KIR104" s="507"/>
      <c r="KIS104" s="507"/>
      <c r="KIT104" s="507"/>
      <c r="KIU104" s="507"/>
      <c r="KIV104" s="507"/>
      <c r="KIW104" s="507"/>
      <c r="KIX104" s="507"/>
      <c r="KIY104" s="507"/>
      <c r="KIZ104" s="507"/>
      <c r="KJA104" s="507"/>
      <c r="KJB104" s="507"/>
      <c r="KJC104" s="507"/>
      <c r="KJD104" s="507"/>
      <c r="KJE104" s="507"/>
      <c r="KJF104" s="507"/>
      <c r="KJG104" s="507"/>
      <c r="KJH104" s="507"/>
      <c r="KJI104" s="507"/>
      <c r="KJJ104" s="507"/>
      <c r="KJK104" s="507"/>
      <c r="KJL104" s="507"/>
      <c r="KJM104" s="507"/>
      <c r="KJN104" s="507"/>
      <c r="KJO104" s="507"/>
      <c r="KJP104" s="507"/>
      <c r="KJQ104" s="507"/>
      <c r="KJR104" s="507"/>
      <c r="KJS104" s="507"/>
      <c r="KJT104" s="507"/>
      <c r="KJU104" s="507"/>
      <c r="KJV104" s="507"/>
      <c r="KJW104" s="507"/>
      <c r="KJX104" s="507"/>
      <c r="KJY104" s="507"/>
      <c r="KJZ104" s="507"/>
      <c r="KKA104" s="507"/>
      <c r="KKB104" s="507"/>
      <c r="KKC104" s="507"/>
      <c r="KKD104" s="507"/>
      <c r="KKE104" s="507"/>
      <c r="KKF104" s="507"/>
      <c r="KKG104" s="507"/>
      <c r="KKH104" s="507"/>
      <c r="KKI104" s="507"/>
      <c r="KKJ104" s="507"/>
      <c r="KKK104" s="507"/>
      <c r="KKL104" s="507"/>
      <c r="KKM104" s="507"/>
      <c r="KKN104" s="507"/>
      <c r="KKO104" s="507"/>
      <c r="KKP104" s="507"/>
      <c r="KKQ104" s="507"/>
      <c r="KKR104" s="507"/>
      <c r="KKS104" s="507"/>
      <c r="KKT104" s="507"/>
      <c r="KKU104" s="507"/>
      <c r="KKV104" s="507"/>
      <c r="KKW104" s="507"/>
      <c r="KKX104" s="507"/>
      <c r="KKY104" s="507"/>
      <c r="KKZ104" s="507"/>
      <c r="KLA104" s="507"/>
      <c r="KLB104" s="507"/>
      <c r="KLC104" s="507"/>
      <c r="KLD104" s="507"/>
      <c r="KLE104" s="507"/>
      <c r="KLF104" s="507"/>
      <c r="KLG104" s="507"/>
      <c r="KLH104" s="507"/>
      <c r="KLI104" s="507"/>
      <c r="KLJ104" s="507"/>
      <c r="KLK104" s="507"/>
      <c r="KLL104" s="507"/>
      <c r="KLM104" s="507"/>
      <c r="KLN104" s="507"/>
      <c r="KLO104" s="507"/>
      <c r="KLP104" s="507"/>
      <c r="KLQ104" s="507"/>
      <c r="KLR104" s="507"/>
      <c r="KLS104" s="507"/>
      <c r="KLT104" s="507"/>
      <c r="KLU104" s="507"/>
      <c r="KLV104" s="507"/>
      <c r="KLW104" s="507"/>
      <c r="KLX104" s="507"/>
      <c r="KLY104" s="507"/>
      <c r="KLZ104" s="507"/>
      <c r="KMA104" s="507"/>
      <c r="KMB104" s="507"/>
      <c r="KMC104" s="507"/>
      <c r="KMD104" s="507"/>
      <c r="KME104" s="507"/>
      <c r="KMF104" s="507"/>
      <c r="KMG104" s="507"/>
      <c r="KMH104" s="507"/>
      <c r="KMI104" s="507"/>
      <c r="KMJ104" s="507"/>
      <c r="KMK104" s="507"/>
      <c r="KML104" s="507"/>
      <c r="KMM104" s="507"/>
      <c r="KMN104" s="507"/>
      <c r="KMO104" s="507"/>
      <c r="KMP104" s="507"/>
      <c r="KMQ104" s="507"/>
      <c r="KMR104" s="507"/>
      <c r="KMS104" s="507"/>
      <c r="KMT104" s="507"/>
      <c r="KMU104" s="507"/>
      <c r="KMV104" s="507"/>
      <c r="KMW104" s="507"/>
      <c r="KMX104" s="507"/>
      <c r="KMY104" s="507"/>
      <c r="KMZ104" s="507"/>
      <c r="KNA104" s="507"/>
      <c r="KNB104" s="507"/>
      <c r="KNC104" s="507"/>
      <c r="KND104" s="507"/>
      <c r="KNE104" s="507"/>
      <c r="KNF104" s="507"/>
      <c r="KNG104" s="507"/>
      <c r="KNH104" s="507"/>
      <c r="KNI104" s="507"/>
      <c r="KNJ104" s="507"/>
      <c r="KNK104" s="507"/>
      <c r="KNL104" s="507"/>
      <c r="KNM104" s="507"/>
      <c r="KNN104" s="507"/>
      <c r="KNO104" s="507"/>
      <c r="KNP104" s="507"/>
      <c r="KNQ104" s="507"/>
      <c r="KNR104" s="507"/>
      <c r="KNS104" s="507"/>
      <c r="KNT104" s="507"/>
      <c r="KNU104" s="507"/>
      <c r="KNV104" s="507"/>
      <c r="KNW104" s="507"/>
      <c r="KNX104" s="507"/>
      <c r="KNY104" s="507"/>
      <c r="KNZ104" s="507"/>
      <c r="KOA104" s="507"/>
      <c r="KOB104" s="507"/>
      <c r="KOC104" s="507"/>
      <c r="KOD104" s="507"/>
      <c r="KOE104" s="507"/>
      <c r="KOF104" s="507"/>
      <c r="KOG104" s="507"/>
      <c r="KOH104" s="507"/>
      <c r="KOI104" s="507"/>
      <c r="KOJ104" s="507"/>
      <c r="KOK104" s="507"/>
      <c r="KOL104" s="507"/>
      <c r="KOM104" s="507"/>
      <c r="KON104" s="507"/>
      <c r="KOO104" s="507"/>
      <c r="KOP104" s="507"/>
      <c r="KOQ104" s="507"/>
      <c r="KOR104" s="507"/>
      <c r="KOS104" s="507"/>
      <c r="KOT104" s="507"/>
      <c r="KOU104" s="507"/>
      <c r="KOV104" s="507"/>
      <c r="KOW104" s="507"/>
      <c r="KOX104" s="507"/>
      <c r="KOY104" s="507"/>
      <c r="KOZ104" s="507"/>
      <c r="KPA104" s="507"/>
      <c r="KPB104" s="507"/>
      <c r="KPC104" s="507"/>
      <c r="KPD104" s="507"/>
      <c r="KPE104" s="507"/>
      <c r="KPF104" s="507"/>
      <c r="KPG104" s="507"/>
      <c r="KPH104" s="507"/>
      <c r="KPI104" s="507"/>
      <c r="KPJ104" s="507"/>
      <c r="KPK104" s="507"/>
      <c r="KPL104" s="507"/>
      <c r="KPM104" s="507"/>
      <c r="KPN104" s="507"/>
      <c r="KPO104" s="507"/>
      <c r="KPP104" s="507"/>
      <c r="KPQ104" s="507"/>
      <c r="KPR104" s="507"/>
      <c r="KPS104" s="507"/>
      <c r="KPT104" s="507"/>
      <c r="KPU104" s="507"/>
      <c r="KPV104" s="507"/>
      <c r="KPW104" s="507"/>
      <c r="KPX104" s="507"/>
      <c r="KPY104" s="507"/>
      <c r="KPZ104" s="507"/>
      <c r="KQA104" s="507"/>
      <c r="KQB104" s="507"/>
      <c r="KQC104" s="507"/>
      <c r="KQD104" s="507"/>
      <c r="KQE104" s="507"/>
      <c r="KQF104" s="507"/>
      <c r="KQG104" s="507"/>
      <c r="KQH104" s="507"/>
      <c r="KQI104" s="507"/>
      <c r="KQJ104" s="507"/>
      <c r="KQK104" s="507"/>
      <c r="KQL104" s="507"/>
      <c r="KQM104" s="507"/>
      <c r="KQN104" s="507"/>
      <c r="KQO104" s="507"/>
      <c r="KQP104" s="507"/>
      <c r="KQQ104" s="507"/>
      <c r="KQR104" s="507"/>
      <c r="KQS104" s="507"/>
      <c r="KQT104" s="507"/>
      <c r="KQU104" s="507"/>
      <c r="KQV104" s="507"/>
      <c r="KQW104" s="507"/>
      <c r="KQX104" s="507"/>
      <c r="KQY104" s="507"/>
      <c r="KQZ104" s="507"/>
      <c r="KRA104" s="507"/>
      <c r="KRB104" s="507"/>
      <c r="KRC104" s="507"/>
      <c r="KRD104" s="507"/>
      <c r="KRE104" s="507"/>
      <c r="KRF104" s="507"/>
      <c r="KRG104" s="507"/>
      <c r="KRH104" s="507"/>
      <c r="KRI104" s="507"/>
      <c r="KRJ104" s="507"/>
      <c r="KRK104" s="507"/>
      <c r="KRL104" s="507"/>
      <c r="KRM104" s="507"/>
      <c r="KRN104" s="507"/>
      <c r="KRO104" s="507"/>
      <c r="KRP104" s="507"/>
      <c r="KRQ104" s="507"/>
      <c r="KRR104" s="507"/>
      <c r="KRS104" s="507"/>
      <c r="KRT104" s="507"/>
      <c r="KRU104" s="507"/>
      <c r="KRV104" s="507"/>
      <c r="KRW104" s="507"/>
      <c r="KRX104" s="507"/>
      <c r="KRY104" s="507"/>
      <c r="KRZ104" s="507"/>
      <c r="KSA104" s="507"/>
      <c r="KSB104" s="507"/>
      <c r="KSC104" s="507"/>
      <c r="KSD104" s="507"/>
      <c r="KSE104" s="507"/>
      <c r="KSF104" s="507"/>
      <c r="KSG104" s="507"/>
      <c r="KSH104" s="507"/>
      <c r="KSI104" s="507"/>
      <c r="KSJ104" s="507"/>
      <c r="KSK104" s="507"/>
      <c r="KSL104" s="507"/>
      <c r="KSM104" s="507"/>
      <c r="KSN104" s="507"/>
      <c r="KSO104" s="507"/>
      <c r="KSP104" s="507"/>
      <c r="KSQ104" s="507"/>
      <c r="KSR104" s="507"/>
      <c r="KSS104" s="507"/>
      <c r="KST104" s="507"/>
      <c r="KSU104" s="507"/>
      <c r="KSV104" s="507"/>
      <c r="KSW104" s="507"/>
      <c r="KSX104" s="507"/>
      <c r="KSY104" s="507"/>
      <c r="KSZ104" s="507"/>
      <c r="KTA104" s="507"/>
      <c r="KTB104" s="507"/>
      <c r="KTC104" s="507"/>
      <c r="KTD104" s="507"/>
      <c r="KTE104" s="507"/>
      <c r="KTF104" s="507"/>
      <c r="KTG104" s="507"/>
      <c r="KTH104" s="507"/>
      <c r="KTI104" s="507"/>
      <c r="KTJ104" s="507"/>
      <c r="KTK104" s="507"/>
      <c r="KTL104" s="507"/>
      <c r="KTM104" s="507"/>
      <c r="KTN104" s="507"/>
      <c r="KTO104" s="507"/>
      <c r="KTP104" s="507"/>
      <c r="KTQ104" s="507"/>
      <c r="KTR104" s="507"/>
      <c r="KTS104" s="507"/>
      <c r="KTT104" s="507"/>
      <c r="KTU104" s="507"/>
      <c r="KTV104" s="507"/>
      <c r="KTW104" s="507"/>
      <c r="KTX104" s="507"/>
      <c r="KTY104" s="507"/>
      <c r="KTZ104" s="507"/>
      <c r="KUA104" s="507"/>
      <c r="KUB104" s="507"/>
      <c r="KUC104" s="507"/>
      <c r="KUD104" s="507"/>
      <c r="KUE104" s="507"/>
      <c r="KUF104" s="507"/>
      <c r="KUG104" s="507"/>
      <c r="KUH104" s="507"/>
      <c r="KUI104" s="507"/>
      <c r="KUJ104" s="507"/>
      <c r="KUK104" s="507"/>
      <c r="KUL104" s="507"/>
      <c r="KUM104" s="507"/>
      <c r="KUN104" s="507"/>
      <c r="KUO104" s="507"/>
      <c r="KUP104" s="507"/>
      <c r="KUQ104" s="507"/>
      <c r="KUR104" s="507"/>
      <c r="KUS104" s="507"/>
      <c r="KUT104" s="507"/>
      <c r="KUU104" s="507"/>
      <c r="KUV104" s="507"/>
      <c r="KUW104" s="507"/>
      <c r="KUX104" s="507"/>
      <c r="KUY104" s="507"/>
      <c r="KUZ104" s="507"/>
      <c r="KVA104" s="507"/>
      <c r="KVB104" s="507"/>
      <c r="KVC104" s="507"/>
      <c r="KVD104" s="507"/>
      <c r="KVE104" s="507"/>
      <c r="KVF104" s="507"/>
      <c r="KVG104" s="507"/>
      <c r="KVH104" s="507"/>
      <c r="KVI104" s="507"/>
      <c r="KVJ104" s="507"/>
      <c r="KVK104" s="507"/>
      <c r="KVL104" s="507"/>
      <c r="KVM104" s="507"/>
      <c r="KVN104" s="507"/>
      <c r="KVO104" s="507"/>
      <c r="KVP104" s="507"/>
      <c r="KVQ104" s="507"/>
      <c r="KVR104" s="507"/>
      <c r="KVS104" s="507"/>
      <c r="KVT104" s="507"/>
      <c r="KVU104" s="507"/>
      <c r="KVV104" s="507"/>
      <c r="KVW104" s="507"/>
      <c r="KVX104" s="507"/>
      <c r="KVY104" s="507"/>
      <c r="KVZ104" s="507"/>
      <c r="KWA104" s="507"/>
      <c r="KWB104" s="507"/>
      <c r="KWC104" s="507"/>
      <c r="KWD104" s="507"/>
      <c r="KWE104" s="507"/>
      <c r="KWF104" s="507"/>
      <c r="KWG104" s="507"/>
      <c r="KWH104" s="507"/>
      <c r="KWI104" s="507"/>
      <c r="KWJ104" s="507"/>
      <c r="KWK104" s="507"/>
      <c r="KWL104" s="507"/>
      <c r="KWM104" s="507"/>
      <c r="KWN104" s="507"/>
      <c r="KWO104" s="507"/>
      <c r="KWP104" s="507"/>
      <c r="KWQ104" s="507"/>
      <c r="KWR104" s="507"/>
      <c r="KWS104" s="507"/>
      <c r="KWT104" s="507"/>
      <c r="KWU104" s="507"/>
      <c r="KWV104" s="507"/>
      <c r="KWW104" s="507"/>
      <c r="KWX104" s="507"/>
      <c r="KWY104" s="507"/>
      <c r="KWZ104" s="507"/>
      <c r="KXA104" s="507"/>
      <c r="KXB104" s="507"/>
      <c r="KXC104" s="507"/>
      <c r="KXD104" s="507"/>
      <c r="KXE104" s="507"/>
      <c r="KXF104" s="507"/>
      <c r="KXG104" s="507"/>
      <c r="KXH104" s="507"/>
      <c r="KXI104" s="507"/>
      <c r="KXJ104" s="507"/>
      <c r="KXK104" s="507"/>
      <c r="KXL104" s="507"/>
      <c r="KXM104" s="507"/>
      <c r="KXN104" s="507"/>
      <c r="KXO104" s="507"/>
      <c r="KXP104" s="507"/>
      <c r="KXQ104" s="507"/>
      <c r="KXR104" s="507"/>
      <c r="KXS104" s="507"/>
      <c r="KXT104" s="507"/>
      <c r="KXU104" s="507"/>
      <c r="KXV104" s="507"/>
      <c r="KXW104" s="507"/>
      <c r="KXX104" s="507"/>
      <c r="KXY104" s="507"/>
      <c r="KXZ104" s="507"/>
      <c r="KYA104" s="507"/>
      <c r="KYB104" s="507"/>
      <c r="KYC104" s="507"/>
      <c r="KYD104" s="507"/>
      <c r="KYE104" s="507"/>
      <c r="KYF104" s="507"/>
      <c r="KYG104" s="507"/>
      <c r="KYH104" s="507"/>
      <c r="KYI104" s="507"/>
      <c r="KYJ104" s="507"/>
      <c r="KYK104" s="507"/>
      <c r="KYL104" s="507"/>
      <c r="KYM104" s="507"/>
      <c r="KYN104" s="507"/>
      <c r="KYO104" s="507"/>
      <c r="KYP104" s="507"/>
      <c r="KYQ104" s="507"/>
      <c r="KYR104" s="507"/>
      <c r="KYS104" s="507"/>
      <c r="KYT104" s="507"/>
      <c r="KYU104" s="507"/>
      <c r="KYV104" s="507"/>
      <c r="KYW104" s="507"/>
      <c r="KYX104" s="507"/>
      <c r="KYY104" s="507"/>
      <c r="KYZ104" s="507"/>
      <c r="KZA104" s="507"/>
      <c r="KZB104" s="507"/>
      <c r="KZC104" s="507"/>
      <c r="KZD104" s="507"/>
      <c r="KZE104" s="507"/>
      <c r="KZF104" s="507"/>
      <c r="KZG104" s="507"/>
      <c r="KZH104" s="507"/>
      <c r="KZI104" s="507"/>
      <c r="KZJ104" s="507"/>
      <c r="KZK104" s="507"/>
      <c r="KZL104" s="507"/>
      <c r="KZM104" s="507"/>
      <c r="KZN104" s="507"/>
      <c r="KZO104" s="507"/>
      <c r="KZP104" s="507"/>
      <c r="KZQ104" s="507"/>
      <c r="KZR104" s="507"/>
      <c r="KZS104" s="507"/>
      <c r="KZT104" s="507"/>
      <c r="KZU104" s="507"/>
      <c r="KZV104" s="507"/>
      <c r="KZW104" s="507"/>
      <c r="KZX104" s="507"/>
      <c r="KZY104" s="507"/>
      <c r="KZZ104" s="507"/>
      <c r="LAA104" s="507"/>
      <c r="LAB104" s="507"/>
      <c r="LAC104" s="507"/>
      <c r="LAD104" s="507"/>
      <c r="LAE104" s="507"/>
      <c r="LAF104" s="507"/>
      <c r="LAG104" s="507"/>
      <c r="LAH104" s="507"/>
      <c r="LAI104" s="507"/>
      <c r="LAJ104" s="507"/>
      <c r="LAK104" s="507"/>
      <c r="LAL104" s="507"/>
      <c r="LAM104" s="507"/>
      <c r="LAN104" s="507"/>
      <c r="LAO104" s="507"/>
      <c r="LAP104" s="507"/>
      <c r="LAQ104" s="507"/>
      <c r="LAR104" s="507"/>
      <c r="LAS104" s="507"/>
      <c r="LAT104" s="507"/>
      <c r="LAU104" s="507"/>
      <c r="LAV104" s="507"/>
      <c r="LAW104" s="507"/>
      <c r="LAX104" s="507"/>
      <c r="LAY104" s="507"/>
      <c r="LAZ104" s="507"/>
      <c r="LBA104" s="507"/>
      <c r="LBB104" s="507"/>
      <c r="LBC104" s="507"/>
      <c r="LBD104" s="507"/>
      <c r="LBE104" s="507"/>
      <c r="LBF104" s="507"/>
      <c r="LBG104" s="507"/>
      <c r="LBH104" s="507"/>
      <c r="LBI104" s="507"/>
      <c r="LBJ104" s="507"/>
      <c r="LBK104" s="507"/>
      <c r="LBL104" s="507"/>
      <c r="LBM104" s="507"/>
      <c r="LBN104" s="507"/>
      <c r="LBO104" s="507"/>
      <c r="LBP104" s="507"/>
      <c r="LBQ104" s="507"/>
      <c r="LBR104" s="507"/>
      <c r="LBS104" s="507"/>
      <c r="LBT104" s="507"/>
      <c r="LBU104" s="507"/>
      <c r="LBV104" s="507"/>
      <c r="LBW104" s="507"/>
      <c r="LBX104" s="507"/>
      <c r="LBY104" s="507"/>
      <c r="LBZ104" s="507"/>
      <c r="LCA104" s="507"/>
      <c r="LCB104" s="507"/>
      <c r="LCC104" s="507"/>
      <c r="LCD104" s="507"/>
      <c r="LCE104" s="507"/>
      <c r="LCF104" s="507"/>
      <c r="LCG104" s="507"/>
      <c r="LCH104" s="507"/>
      <c r="LCI104" s="507"/>
      <c r="LCJ104" s="507"/>
      <c r="LCK104" s="507"/>
      <c r="LCL104" s="507"/>
      <c r="LCM104" s="507"/>
      <c r="LCN104" s="507"/>
      <c r="LCO104" s="507"/>
      <c r="LCP104" s="507"/>
      <c r="LCQ104" s="507"/>
      <c r="LCR104" s="507"/>
      <c r="LCS104" s="507"/>
      <c r="LCT104" s="507"/>
      <c r="LCU104" s="507"/>
      <c r="LCV104" s="507"/>
      <c r="LCW104" s="507"/>
      <c r="LCX104" s="507"/>
      <c r="LCY104" s="507"/>
      <c r="LCZ104" s="507"/>
      <c r="LDA104" s="507"/>
      <c r="LDB104" s="507"/>
      <c r="LDC104" s="507"/>
      <c r="LDD104" s="507"/>
      <c r="LDE104" s="507"/>
      <c r="LDF104" s="507"/>
      <c r="LDG104" s="507"/>
      <c r="LDH104" s="507"/>
      <c r="LDI104" s="507"/>
      <c r="LDJ104" s="507"/>
      <c r="LDK104" s="507"/>
      <c r="LDL104" s="507"/>
      <c r="LDM104" s="507"/>
      <c r="LDN104" s="507"/>
      <c r="LDO104" s="507"/>
      <c r="LDP104" s="507"/>
      <c r="LDQ104" s="507"/>
      <c r="LDR104" s="507"/>
      <c r="LDS104" s="507"/>
      <c r="LDT104" s="507"/>
      <c r="LDU104" s="507"/>
      <c r="LDV104" s="507"/>
      <c r="LDW104" s="507"/>
      <c r="LDX104" s="507"/>
      <c r="LDY104" s="507"/>
      <c r="LDZ104" s="507"/>
      <c r="LEA104" s="507"/>
      <c r="LEB104" s="507"/>
      <c r="LEC104" s="507"/>
      <c r="LED104" s="507"/>
      <c r="LEE104" s="507"/>
      <c r="LEF104" s="507"/>
      <c r="LEG104" s="507"/>
      <c r="LEH104" s="507"/>
      <c r="LEI104" s="507"/>
      <c r="LEJ104" s="507"/>
      <c r="LEK104" s="507"/>
      <c r="LEL104" s="507"/>
      <c r="LEM104" s="507"/>
      <c r="LEN104" s="507"/>
      <c r="LEO104" s="507"/>
      <c r="LEP104" s="507"/>
      <c r="LEQ104" s="507"/>
      <c r="LER104" s="507"/>
      <c r="LES104" s="507"/>
      <c r="LET104" s="507"/>
      <c r="LEU104" s="507"/>
      <c r="LEV104" s="507"/>
      <c r="LEW104" s="507"/>
      <c r="LEX104" s="507"/>
      <c r="LEY104" s="507"/>
      <c r="LEZ104" s="507"/>
      <c r="LFA104" s="507"/>
      <c r="LFB104" s="507"/>
      <c r="LFC104" s="507"/>
      <c r="LFD104" s="507"/>
      <c r="LFE104" s="507"/>
      <c r="LFF104" s="507"/>
      <c r="LFG104" s="507"/>
      <c r="LFH104" s="507"/>
      <c r="LFI104" s="507"/>
      <c r="LFJ104" s="507"/>
      <c r="LFK104" s="507"/>
      <c r="LFL104" s="507"/>
      <c r="LFM104" s="507"/>
      <c r="LFN104" s="507"/>
      <c r="LFO104" s="507"/>
      <c r="LFP104" s="507"/>
      <c r="LFQ104" s="507"/>
      <c r="LFR104" s="507"/>
      <c r="LFS104" s="507"/>
      <c r="LFT104" s="507"/>
      <c r="LFU104" s="507"/>
      <c r="LFV104" s="507"/>
      <c r="LFW104" s="507"/>
      <c r="LFX104" s="507"/>
      <c r="LFY104" s="507"/>
      <c r="LFZ104" s="507"/>
      <c r="LGA104" s="507"/>
      <c r="LGB104" s="507"/>
      <c r="LGC104" s="507"/>
      <c r="LGD104" s="507"/>
      <c r="LGE104" s="507"/>
      <c r="LGF104" s="507"/>
      <c r="LGG104" s="507"/>
      <c r="LGH104" s="507"/>
      <c r="LGI104" s="507"/>
      <c r="LGJ104" s="507"/>
      <c r="LGK104" s="507"/>
      <c r="LGL104" s="507"/>
      <c r="LGM104" s="507"/>
      <c r="LGN104" s="507"/>
      <c r="LGO104" s="507"/>
      <c r="LGP104" s="507"/>
      <c r="LGQ104" s="507"/>
      <c r="LGR104" s="507"/>
      <c r="LGS104" s="507"/>
      <c r="LGT104" s="507"/>
      <c r="LGU104" s="507"/>
      <c r="LGV104" s="507"/>
      <c r="LGW104" s="507"/>
      <c r="LGX104" s="507"/>
      <c r="LGY104" s="507"/>
      <c r="LGZ104" s="507"/>
      <c r="LHA104" s="507"/>
      <c r="LHB104" s="507"/>
      <c r="LHC104" s="507"/>
      <c r="LHD104" s="507"/>
      <c r="LHE104" s="507"/>
      <c r="LHF104" s="507"/>
      <c r="LHG104" s="507"/>
      <c r="LHH104" s="507"/>
      <c r="LHI104" s="507"/>
      <c r="LHJ104" s="507"/>
      <c r="LHK104" s="507"/>
      <c r="LHL104" s="507"/>
      <c r="LHM104" s="507"/>
      <c r="LHN104" s="507"/>
      <c r="LHO104" s="507"/>
      <c r="LHP104" s="507"/>
      <c r="LHQ104" s="507"/>
      <c r="LHR104" s="507"/>
      <c r="LHS104" s="507"/>
      <c r="LHT104" s="507"/>
      <c r="LHU104" s="507"/>
      <c r="LHV104" s="507"/>
      <c r="LHW104" s="507"/>
      <c r="LHX104" s="507"/>
      <c r="LHY104" s="507"/>
      <c r="LHZ104" s="507"/>
      <c r="LIA104" s="507"/>
      <c r="LIB104" s="507"/>
      <c r="LIC104" s="507"/>
      <c r="LID104" s="507"/>
      <c r="LIE104" s="507"/>
      <c r="LIF104" s="507"/>
      <c r="LIG104" s="507"/>
      <c r="LIH104" s="507"/>
      <c r="LII104" s="507"/>
      <c r="LIJ104" s="507"/>
      <c r="LIK104" s="507"/>
      <c r="LIL104" s="507"/>
      <c r="LIM104" s="507"/>
      <c r="LIN104" s="507"/>
      <c r="LIO104" s="507"/>
      <c r="LIP104" s="507"/>
      <c r="LIQ104" s="507"/>
      <c r="LIR104" s="507"/>
      <c r="LIS104" s="507"/>
      <c r="LIT104" s="507"/>
      <c r="LIU104" s="507"/>
      <c r="LIV104" s="507"/>
      <c r="LIW104" s="507"/>
      <c r="LIX104" s="507"/>
      <c r="LIY104" s="507"/>
      <c r="LIZ104" s="507"/>
      <c r="LJA104" s="507"/>
      <c r="LJB104" s="507"/>
      <c r="LJC104" s="507"/>
      <c r="LJD104" s="507"/>
      <c r="LJE104" s="507"/>
      <c r="LJF104" s="507"/>
      <c r="LJG104" s="507"/>
      <c r="LJH104" s="507"/>
      <c r="LJI104" s="507"/>
      <c r="LJJ104" s="507"/>
      <c r="LJK104" s="507"/>
      <c r="LJL104" s="507"/>
      <c r="LJM104" s="507"/>
      <c r="LJN104" s="507"/>
      <c r="LJO104" s="507"/>
      <c r="LJP104" s="507"/>
      <c r="LJQ104" s="507"/>
      <c r="LJR104" s="507"/>
      <c r="LJS104" s="507"/>
      <c r="LJT104" s="507"/>
      <c r="LJU104" s="507"/>
      <c r="LJV104" s="507"/>
      <c r="LJW104" s="507"/>
      <c r="LJX104" s="507"/>
      <c r="LJY104" s="507"/>
      <c r="LJZ104" s="507"/>
      <c r="LKA104" s="507"/>
      <c r="LKB104" s="507"/>
      <c r="LKC104" s="507"/>
      <c r="LKD104" s="507"/>
      <c r="LKE104" s="507"/>
      <c r="LKF104" s="507"/>
      <c r="LKG104" s="507"/>
      <c r="LKH104" s="507"/>
      <c r="LKI104" s="507"/>
      <c r="LKJ104" s="507"/>
      <c r="LKK104" s="507"/>
      <c r="LKL104" s="507"/>
      <c r="LKM104" s="507"/>
      <c r="LKN104" s="507"/>
      <c r="LKO104" s="507"/>
      <c r="LKP104" s="507"/>
      <c r="LKQ104" s="507"/>
      <c r="LKR104" s="507"/>
      <c r="LKS104" s="507"/>
      <c r="LKT104" s="507"/>
      <c r="LKU104" s="507"/>
      <c r="LKV104" s="507"/>
      <c r="LKW104" s="507"/>
      <c r="LKX104" s="507"/>
      <c r="LKY104" s="507"/>
      <c r="LKZ104" s="507"/>
      <c r="LLA104" s="507"/>
      <c r="LLB104" s="507"/>
      <c r="LLC104" s="507"/>
      <c r="LLD104" s="507"/>
      <c r="LLE104" s="507"/>
      <c r="LLF104" s="507"/>
      <c r="LLG104" s="507"/>
      <c r="LLH104" s="507"/>
      <c r="LLI104" s="507"/>
      <c r="LLJ104" s="507"/>
      <c r="LLK104" s="507"/>
      <c r="LLL104" s="507"/>
      <c r="LLM104" s="507"/>
      <c r="LLN104" s="507"/>
      <c r="LLO104" s="507"/>
      <c r="LLP104" s="507"/>
      <c r="LLQ104" s="507"/>
      <c r="LLR104" s="507"/>
      <c r="LLS104" s="507"/>
      <c r="LLT104" s="507"/>
      <c r="LLU104" s="507"/>
      <c r="LLV104" s="507"/>
      <c r="LLW104" s="507"/>
      <c r="LLX104" s="507"/>
      <c r="LLY104" s="507"/>
      <c r="LLZ104" s="507"/>
      <c r="LMA104" s="507"/>
      <c r="LMB104" s="507"/>
      <c r="LMC104" s="507"/>
      <c r="LMD104" s="507"/>
      <c r="LME104" s="507"/>
      <c r="LMF104" s="507"/>
      <c r="LMG104" s="507"/>
      <c r="LMH104" s="507"/>
      <c r="LMI104" s="507"/>
      <c r="LMJ104" s="507"/>
      <c r="LMK104" s="507"/>
      <c r="LML104" s="507"/>
      <c r="LMM104" s="507"/>
      <c r="LMN104" s="507"/>
      <c r="LMO104" s="507"/>
      <c r="LMP104" s="507"/>
      <c r="LMQ104" s="507"/>
      <c r="LMR104" s="507"/>
      <c r="LMS104" s="507"/>
      <c r="LMT104" s="507"/>
      <c r="LMU104" s="507"/>
      <c r="LMV104" s="507"/>
      <c r="LMW104" s="507"/>
      <c r="LMX104" s="507"/>
      <c r="LMY104" s="507"/>
      <c r="LMZ104" s="507"/>
      <c r="LNA104" s="507"/>
      <c r="LNB104" s="507"/>
      <c r="LNC104" s="507"/>
      <c r="LND104" s="507"/>
      <c r="LNE104" s="507"/>
      <c r="LNF104" s="507"/>
      <c r="LNG104" s="507"/>
      <c r="LNH104" s="507"/>
      <c r="LNI104" s="507"/>
      <c r="LNJ104" s="507"/>
      <c r="LNK104" s="507"/>
      <c r="LNL104" s="507"/>
      <c r="LNM104" s="507"/>
      <c r="LNN104" s="507"/>
      <c r="LNO104" s="507"/>
      <c r="LNP104" s="507"/>
      <c r="LNQ104" s="507"/>
      <c r="LNR104" s="507"/>
      <c r="LNS104" s="507"/>
      <c r="LNT104" s="507"/>
      <c r="LNU104" s="507"/>
      <c r="LNV104" s="507"/>
      <c r="LNW104" s="507"/>
      <c r="LNX104" s="507"/>
      <c r="LNY104" s="507"/>
      <c r="LNZ104" s="507"/>
      <c r="LOA104" s="507"/>
      <c r="LOB104" s="507"/>
      <c r="LOC104" s="507"/>
      <c r="LOD104" s="507"/>
      <c r="LOE104" s="507"/>
      <c r="LOF104" s="507"/>
      <c r="LOG104" s="507"/>
      <c r="LOH104" s="507"/>
      <c r="LOI104" s="507"/>
      <c r="LOJ104" s="507"/>
      <c r="LOK104" s="507"/>
      <c r="LOL104" s="507"/>
      <c r="LOM104" s="507"/>
      <c r="LON104" s="507"/>
      <c r="LOO104" s="507"/>
      <c r="LOP104" s="507"/>
      <c r="LOQ104" s="507"/>
      <c r="LOR104" s="507"/>
      <c r="LOS104" s="507"/>
      <c r="LOT104" s="507"/>
      <c r="LOU104" s="507"/>
      <c r="LOV104" s="507"/>
      <c r="LOW104" s="507"/>
      <c r="LOX104" s="507"/>
      <c r="LOY104" s="507"/>
      <c r="LOZ104" s="507"/>
      <c r="LPA104" s="507"/>
      <c r="LPB104" s="507"/>
      <c r="LPC104" s="507"/>
      <c r="LPD104" s="507"/>
      <c r="LPE104" s="507"/>
      <c r="LPF104" s="507"/>
      <c r="LPG104" s="507"/>
      <c r="LPH104" s="507"/>
      <c r="LPI104" s="507"/>
      <c r="LPJ104" s="507"/>
      <c r="LPK104" s="507"/>
      <c r="LPL104" s="507"/>
      <c r="LPM104" s="507"/>
      <c r="LPN104" s="507"/>
      <c r="LPO104" s="507"/>
      <c r="LPP104" s="507"/>
      <c r="LPQ104" s="507"/>
      <c r="LPR104" s="507"/>
      <c r="LPS104" s="507"/>
      <c r="LPT104" s="507"/>
      <c r="LPU104" s="507"/>
      <c r="LPV104" s="507"/>
      <c r="LPW104" s="507"/>
      <c r="LPX104" s="507"/>
      <c r="LPY104" s="507"/>
      <c r="LPZ104" s="507"/>
      <c r="LQA104" s="507"/>
      <c r="LQB104" s="507"/>
      <c r="LQC104" s="507"/>
      <c r="LQD104" s="507"/>
      <c r="LQE104" s="507"/>
      <c r="LQF104" s="507"/>
      <c r="LQG104" s="507"/>
      <c r="LQH104" s="507"/>
      <c r="LQI104" s="507"/>
      <c r="LQJ104" s="507"/>
      <c r="LQK104" s="507"/>
      <c r="LQL104" s="507"/>
      <c r="LQM104" s="507"/>
      <c r="LQN104" s="507"/>
      <c r="LQO104" s="507"/>
      <c r="LQP104" s="507"/>
      <c r="LQQ104" s="507"/>
      <c r="LQR104" s="507"/>
      <c r="LQS104" s="507"/>
      <c r="LQT104" s="507"/>
      <c r="LQU104" s="507"/>
      <c r="LQV104" s="507"/>
      <c r="LQW104" s="507"/>
      <c r="LQX104" s="507"/>
      <c r="LQY104" s="507"/>
      <c r="LQZ104" s="507"/>
      <c r="LRA104" s="507"/>
      <c r="LRB104" s="507"/>
      <c r="LRC104" s="507"/>
      <c r="LRD104" s="507"/>
      <c r="LRE104" s="507"/>
      <c r="LRF104" s="507"/>
      <c r="LRG104" s="507"/>
      <c r="LRH104" s="507"/>
      <c r="LRI104" s="507"/>
      <c r="LRJ104" s="507"/>
      <c r="LRK104" s="507"/>
      <c r="LRL104" s="507"/>
      <c r="LRM104" s="507"/>
      <c r="LRN104" s="507"/>
      <c r="LRO104" s="507"/>
      <c r="LRP104" s="507"/>
      <c r="LRQ104" s="507"/>
      <c r="LRR104" s="507"/>
      <c r="LRS104" s="507"/>
      <c r="LRT104" s="507"/>
      <c r="LRU104" s="507"/>
      <c r="LRV104" s="507"/>
      <c r="LRW104" s="507"/>
      <c r="LRX104" s="507"/>
      <c r="LRY104" s="507"/>
      <c r="LRZ104" s="507"/>
      <c r="LSA104" s="507"/>
      <c r="LSB104" s="507"/>
      <c r="LSC104" s="507"/>
      <c r="LSD104" s="507"/>
      <c r="LSE104" s="507"/>
      <c r="LSF104" s="507"/>
      <c r="LSG104" s="507"/>
      <c r="LSH104" s="507"/>
      <c r="LSI104" s="507"/>
      <c r="LSJ104" s="507"/>
      <c r="LSK104" s="507"/>
      <c r="LSL104" s="507"/>
      <c r="LSM104" s="507"/>
      <c r="LSN104" s="507"/>
      <c r="LSO104" s="507"/>
      <c r="LSP104" s="507"/>
      <c r="LSQ104" s="507"/>
      <c r="LSR104" s="507"/>
      <c r="LSS104" s="507"/>
      <c r="LST104" s="507"/>
      <c r="LSU104" s="507"/>
      <c r="LSV104" s="507"/>
      <c r="LSW104" s="507"/>
      <c r="LSX104" s="507"/>
      <c r="LSY104" s="507"/>
      <c r="LSZ104" s="507"/>
      <c r="LTA104" s="507"/>
      <c r="LTB104" s="507"/>
      <c r="LTC104" s="507"/>
      <c r="LTD104" s="507"/>
      <c r="LTE104" s="507"/>
      <c r="LTF104" s="507"/>
      <c r="LTG104" s="507"/>
      <c r="LTH104" s="507"/>
      <c r="LTI104" s="507"/>
      <c r="LTJ104" s="507"/>
      <c r="LTK104" s="507"/>
      <c r="LTL104" s="507"/>
      <c r="LTM104" s="507"/>
      <c r="LTN104" s="507"/>
      <c r="LTO104" s="507"/>
      <c r="LTP104" s="507"/>
      <c r="LTQ104" s="507"/>
      <c r="LTR104" s="507"/>
      <c r="LTS104" s="507"/>
      <c r="LTT104" s="507"/>
      <c r="LTU104" s="507"/>
      <c r="LTV104" s="507"/>
      <c r="LTW104" s="507"/>
      <c r="LTX104" s="507"/>
      <c r="LTY104" s="507"/>
      <c r="LTZ104" s="507"/>
      <c r="LUA104" s="507"/>
      <c r="LUB104" s="507"/>
      <c r="LUC104" s="507"/>
      <c r="LUD104" s="507"/>
      <c r="LUE104" s="507"/>
      <c r="LUF104" s="507"/>
      <c r="LUG104" s="507"/>
      <c r="LUH104" s="507"/>
      <c r="LUI104" s="507"/>
      <c r="LUJ104" s="507"/>
      <c r="LUK104" s="507"/>
      <c r="LUL104" s="507"/>
      <c r="LUM104" s="507"/>
      <c r="LUN104" s="507"/>
      <c r="LUO104" s="507"/>
      <c r="LUP104" s="507"/>
      <c r="LUQ104" s="507"/>
      <c r="LUR104" s="507"/>
      <c r="LUS104" s="507"/>
      <c r="LUT104" s="507"/>
      <c r="LUU104" s="507"/>
      <c r="LUV104" s="507"/>
      <c r="LUW104" s="507"/>
      <c r="LUX104" s="507"/>
      <c r="LUY104" s="507"/>
      <c r="LUZ104" s="507"/>
      <c r="LVA104" s="507"/>
      <c r="LVB104" s="507"/>
      <c r="LVC104" s="507"/>
      <c r="LVD104" s="507"/>
      <c r="LVE104" s="507"/>
      <c r="LVF104" s="507"/>
      <c r="LVG104" s="507"/>
      <c r="LVH104" s="507"/>
      <c r="LVI104" s="507"/>
      <c r="LVJ104" s="507"/>
      <c r="LVK104" s="507"/>
      <c r="LVL104" s="507"/>
      <c r="LVM104" s="507"/>
      <c r="LVN104" s="507"/>
      <c r="LVO104" s="507"/>
      <c r="LVP104" s="507"/>
      <c r="LVQ104" s="507"/>
      <c r="LVR104" s="507"/>
      <c r="LVS104" s="507"/>
      <c r="LVT104" s="507"/>
      <c r="LVU104" s="507"/>
      <c r="LVV104" s="507"/>
      <c r="LVW104" s="507"/>
      <c r="LVX104" s="507"/>
      <c r="LVY104" s="507"/>
      <c r="LVZ104" s="507"/>
      <c r="LWA104" s="507"/>
      <c r="LWB104" s="507"/>
      <c r="LWC104" s="507"/>
      <c r="LWD104" s="507"/>
      <c r="LWE104" s="507"/>
      <c r="LWF104" s="507"/>
      <c r="LWG104" s="507"/>
      <c r="LWH104" s="507"/>
      <c r="LWI104" s="507"/>
      <c r="LWJ104" s="507"/>
      <c r="LWK104" s="507"/>
      <c r="LWL104" s="507"/>
      <c r="LWM104" s="507"/>
      <c r="LWN104" s="507"/>
      <c r="LWO104" s="507"/>
      <c r="LWP104" s="507"/>
      <c r="LWQ104" s="507"/>
      <c r="LWR104" s="507"/>
      <c r="LWS104" s="507"/>
      <c r="LWT104" s="507"/>
      <c r="LWU104" s="507"/>
      <c r="LWV104" s="507"/>
      <c r="LWW104" s="507"/>
      <c r="LWX104" s="507"/>
      <c r="LWY104" s="507"/>
      <c r="LWZ104" s="507"/>
      <c r="LXA104" s="507"/>
      <c r="LXB104" s="507"/>
      <c r="LXC104" s="507"/>
      <c r="LXD104" s="507"/>
      <c r="LXE104" s="507"/>
      <c r="LXF104" s="507"/>
      <c r="LXG104" s="507"/>
      <c r="LXH104" s="507"/>
      <c r="LXI104" s="507"/>
      <c r="LXJ104" s="507"/>
      <c r="LXK104" s="507"/>
      <c r="LXL104" s="507"/>
      <c r="LXM104" s="507"/>
      <c r="LXN104" s="507"/>
      <c r="LXO104" s="507"/>
      <c r="LXP104" s="507"/>
      <c r="LXQ104" s="507"/>
      <c r="LXR104" s="507"/>
      <c r="LXS104" s="507"/>
      <c r="LXT104" s="507"/>
      <c r="LXU104" s="507"/>
      <c r="LXV104" s="507"/>
      <c r="LXW104" s="507"/>
      <c r="LXX104" s="507"/>
      <c r="LXY104" s="507"/>
      <c r="LXZ104" s="507"/>
      <c r="LYA104" s="507"/>
      <c r="LYB104" s="507"/>
      <c r="LYC104" s="507"/>
      <c r="LYD104" s="507"/>
      <c r="LYE104" s="507"/>
      <c r="LYF104" s="507"/>
      <c r="LYG104" s="507"/>
      <c r="LYH104" s="507"/>
      <c r="LYI104" s="507"/>
      <c r="LYJ104" s="507"/>
      <c r="LYK104" s="507"/>
      <c r="LYL104" s="507"/>
      <c r="LYM104" s="507"/>
      <c r="LYN104" s="507"/>
      <c r="LYO104" s="507"/>
      <c r="LYP104" s="507"/>
      <c r="LYQ104" s="507"/>
      <c r="LYR104" s="507"/>
      <c r="LYS104" s="507"/>
      <c r="LYT104" s="507"/>
      <c r="LYU104" s="507"/>
      <c r="LYV104" s="507"/>
      <c r="LYW104" s="507"/>
      <c r="LYX104" s="507"/>
      <c r="LYY104" s="507"/>
      <c r="LYZ104" s="507"/>
      <c r="LZA104" s="507"/>
      <c r="LZB104" s="507"/>
      <c r="LZC104" s="507"/>
      <c r="LZD104" s="507"/>
      <c r="LZE104" s="507"/>
      <c r="LZF104" s="507"/>
      <c r="LZG104" s="507"/>
      <c r="LZH104" s="507"/>
      <c r="LZI104" s="507"/>
      <c r="LZJ104" s="507"/>
      <c r="LZK104" s="507"/>
      <c r="LZL104" s="507"/>
      <c r="LZM104" s="507"/>
      <c r="LZN104" s="507"/>
      <c r="LZO104" s="507"/>
      <c r="LZP104" s="507"/>
      <c r="LZQ104" s="507"/>
      <c r="LZR104" s="507"/>
      <c r="LZS104" s="507"/>
      <c r="LZT104" s="507"/>
      <c r="LZU104" s="507"/>
      <c r="LZV104" s="507"/>
      <c r="LZW104" s="507"/>
      <c r="LZX104" s="507"/>
      <c r="LZY104" s="507"/>
      <c r="LZZ104" s="507"/>
      <c r="MAA104" s="507"/>
      <c r="MAB104" s="507"/>
      <c r="MAC104" s="507"/>
      <c r="MAD104" s="507"/>
      <c r="MAE104" s="507"/>
      <c r="MAF104" s="507"/>
      <c r="MAG104" s="507"/>
      <c r="MAH104" s="507"/>
      <c r="MAI104" s="507"/>
      <c r="MAJ104" s="507"/>
      <c r="MAK104" s="507"/>
      <c r="MAL104" s="507"/>
      <c r="MAM104" s="507"/>
      <c r="MAN104" s="507"/>
      <c r="MAO104" s="507"/>
      <c r="MAP104" s="507"/>
      <c r="MAQ104" s="507"/>
      <c r="MAR104" s="507"/>
      <c r="MAS104" s="507"/>
      <c r="MAT104" s="507"/>
      <c r="MAU104" s="507"/>
      <c r="MAV104" s="507"/>
      <c r="MAW104" s="507"/>
      <c r="MAX104" s="507"/>
      <c r="MAY104" s="507"/>
      <c r="MAZ104" s="507"/>
      <c r="MBA104" s="507"/>
      <c r="MBB104" s="507"/>
      <c r="MBC104" s="507"/>
      <c r="MBD104" s="507"/>
      <c r="MBE104" s="507"/>
      <c r="MBF104" s="507"/>
      <c r="MBG104" s="507"/>
      <c r="MBH104" s="507"/>
      <c r="MBI104" s="507"/>
      <c r="MBJ104" s="507"/>
      <c r="MBK104" s="507"/>
      <c r="MBL104" s="507"/>
      <c r="MBM104" s="507"/>
      <c r="MBN104" s="507"/>
      <c r="MBO104" s="507"/>
      <c r="MBP104" s="507"/>
      <c r="MBQ104" s="507"/>
      <c r="MBR104" s="507"/>
      <c r="MBS104" s="507"/>
      <c r="MBT104" s="507"/>
      <c r="MBU104" s="507"/>
      <c r="MBV104" s="507"/>
      <c r="MBW104" s="507"/>
      <c r="MBX104" s="507"/>
      <c r="MBY104" s="507"/>
      <c r="MBZ104" s="507"/>
      <c r="MCA104" s="507"/>
      <c r="MCB104" s="507"/>
      <c r="MCC104" s="507"/>
      <c r="MCD104" s="507"/>
      <c r="MCE104" s="507"/>
      <c r="MCF104" s="507"/>
      <c r="MCG104" s="507"/>
      <c r="MCH104" s="507"/>
      <c r="MCI104" s="507"/>
      <c r="MCJ104" s="507"/>
      <c r="MCK104" s="507"/>
      <c r="MCL104" s="507"/>
      <c r="MCM104" s="507"/>
      <c r="MCN104" s="507"/>
      <c r="MCO104" s="507"/>
      <c r="MCP104" s="507"/>
      <c r="MCQ104" s="507"/>
      <c r="MCR104" s="507"/>
      <c r="MCS104" s="507"/>
      <c r="MCT104" s="507"/>
      <c r="MCU104" s="507"/>
      <c r="MCV104" s="507"/>
      <c r="MCW104" s="507"/>
      <c r="MCX104" s="507"/>
      <c r="MCY104" s="507"/>
      <c r="MCZ104" s="507"/>
      <c r="MDA104" s="507"/>
      <c r="MDB104" s="507"/>
      <c r="MDC104" s="507"/>
      <c r="MDD104" s="507"/>
      <c r="MDE104" s="507"/>
      <c r="MDF104" s="507"/>
      <c r="MDG104" s="507"/>
      <c r="MDH104" s="507"/>
      <c r="MDI104" s="507"/>
      <c r="MDJ104" s="507"/>
      <c r="MDK104" s="507"/>
      <c r="MDL104" s="507"/>
      <c r="MDM104" s="507"/>
      <c r="MDN104" s="507"/>
      <c r="MDO104" s="507"/>
      <c r="MDP104" s="507"/>
      <c r="MDQ104" s="507"/>
      <c r="MDR104" s="507"/>
      <c r="MDS104" s="507"/>
      <c r="MDT104" s="507"/>
      <c r="MDU104" s="507"/>
      <c r="MDV104" s="507"/>
      <c r="MDW104" s="507"/>
      <c r="MDX104" s="507"/>
      <c r="MDY104" s="507"/>
      <c r="MDZ104" s="507"/>
      <c r="MEA104" s="507"/>
      <c r="MEB104" s="507"/>
      <c r="MEC104" s="507"/>
      <c r="MED104" s="507"/>
      <c r="MEE104" s="507"/>
      <c r="MEF104" s="507"/>
      <c r="MEG104" s="507"/>
      <c r="MEH104" s="507"/>
      <c r="MEI104" s="507"/>
      <c r="MEJ104" s="507"/>
      <c r="MEK104" s="507"/>
      <c r="MEL104" s="507"/>
      <c r="MEM104" s="507"/>
      <c r="MEN104" s="507"/>
      <c r="MEO104" s="507"/>
      <c r="MEP104" s="507"/>
      <c r="MEQ104" s="507"/>
      <c r="MER104" s="507"/>
      <c r="MES104" s="507"/>
      <c r="MET104" s="507"/>
      <c r="MEU104" s="507"/>
      <c r="MEV104" s="507"/>
      <c r="MEW104" s="507"/>
      <c r="MEX104" s="507"/>
      <c r="MEY104" s="507"/>
      <c r="MEZ104" s="507"/>
      <c r="MFA104" s="507"/>
      <c r="MFB104" s="507"/>
      <c r="MFC104" s="507"/>
      <c r="MFD104" s="507"/>
      <c r="MFE104" s="507"/>
      <c r="MFF104" s="507"/>
      <c r="MFG104" s="507"/>
      <c r="MFH104" s="507"/>
      <c r="MFI104" s="507"/>
      <c r="MFJ104" s="507"/>
      <c r="MFK104" s="507"/>
      <c r="MFL104" s="507"/>
      <c r="MFM104" s="507"/>
      <c r="MFN104" s="507"/>
      <c r="MFO104" s="507"/>
      <c r="MFP104" s="507"/>
      <c r="MFQ104" s="507"/>
      <c r="MFR104" s="507"/>
      <c r="MFS104" s="507"/>
      <c r="MFT104" s="507"/>
      <c r="MFU104" s="507"/>
      <c r="MFV104" s="507"/>
      <c r="MFW104" s="507"/>
      <c r="MFX104" s="507"/>
      <c r="MFY104" s="507"/>
      <c r="MFZ104" s="507"/>
      <c r="MGA104" s="507"/>
      <c r="MGB104" s="507"/>
      <c r="MGC104" s="507"/>
      <c r="MGD104" s="507"/>
      <c r="MGE104" s="507"/>
      <c r="MGF104" s="507"/>
      <c r="MGG104" s="507"/>
      <c r="MGH104" s="507"/>
      <c r="MGI104" s="507"/>
      <c r="MGJ104" s="507"/>
      <c r="MGK104" s="507"/>
      <c r="MGL104" s="507"/>
      <c r="MGM104" s="507"/>
      <c r="MGN104" s="507"/>
      <c r="MGO104" s="507"/>
      <c r="MGP104" s="507"/>
      <c r="MGQ104" s="507"/>
      <c r="MGR104" s="507"/>
      <c r="MGS104" s="507"/>
      <c r="MGT104" s="507"/>
      <c r="MGU104" s="507"/>
      <c r="MGV104" s="507"/>
      <c r="MGW104" s="507"/>
      <c r="MGX104" s="507"/>
      <c r="MGY104" s="507"/>
      <c r="MGZ104" s="507"/>
      <c r="MHA104" s="507"/>
      <c r="MHB104" s="507"/>
      <c r="MHC104" s="507"/>
      <c r="MHD104" s="507"/>
      <c r="MHE104" s="507"/>
      <c r="MHF104" s="507"/>
      <c r="MHG104" s="507"/>
      <c r="MHH104" s="507"/>
      <c r="MHI104" s="507"/>
      <c r="MHJ104" s="507"/>
      <c r="MHK104" s="507"/>
      <c r="MHL104" s="507"/>
      <c r="MHM104" s="507"/>
      <c r="MHN104" s="507"/>
      <c r="MHO104" s="507"/>
      <c r="MHP104" s="507"/>
      <c r="MHQ104" s="507"/>
      <c r="MHR104" s="507"/>
      <c r="MHS104" s="507"/>
      <c r="MHT104" s="507"/>
      <c r="MHU104" s="507"/>
      <c r="MHV104" s="507"/>
      <c r="MHW104" s="507"/>
      <c r="MHX104" s="507"/>
      <c r="MHY104" s="507"/>
      <c r="MHZ104" s="507"/>
      <c r="MIA104" s="507"/>
      <c r="MIB104" s="507"/>
      <c r="MIC104" s="507"/>
      <c r="MID104" s="507"/>
      <c r="MIE104" s="507"/>
      <c r="MIF104" s="507"/>
      <c r="MIG104" s="507"/>
      <c r="MIH104" s="507"/>
      <c r="MII104" s="507"/>
      <c r="MIJ104" s="507"/>
      <c r="MIK104" s="507"/>
      <c r="MIL104" s="507"/>
      <c r="MIM104" s="507"/>
      <c r="MIN104" s="507"/>
      <c r="MIO104" s="507"/>
      <c r="MIP104" s="507"/>
      <c r="MIQ104" s="507"/>
      <c r="MIR104" s="507"/>
      <c r="MIS104" s="507"/>
      <c r="MIT104" s="507"/>
      <c r="MIU104" s="507"/>
      <c r="MIV104" s="507"/>
      <c r="MIW104" s="507"/>
      <c r="MIX104" s="507"/>
      <c r="MIY104" s="507"/>
      <c r="MIZ104" s="507"/>
      <c r="MJA104" s="507"/>
      <c r="MJB104" s="507"/>
      <c r="MJC104" s="507"/>
      <c r="MJD104" s="507"/>
      <c r="MJE104" s="507"/>
      <c r="MJF104" s="507"/>
      <c r="MJG104" s="507"/>
      <c r="MJH104" s="507"/>
      <c r="MJI104" s="507"/>
      <c r="MJJ104" s="507"/>
      <c r="MJK104" s="507"/>
      <c r="MJL104" s="507"/>
      <c r="MJM104" s="507"/>
      <c r="MJN104" s="507"/>
      <c r="MJO104" s="507"/>
      <c r="MJP104" s="507"/>
      <c r="MJQ104" s="507"/>
      <c r="MJR104" s="507"/>
      <c r="MJS104" s="507"/>
      <c r="MJT104" s="507"/>
      <c r="MJU104" s="507"/>
      <c r="MJV104" s="507"/>
      <c r="MJW104" s="507"/>
      <c r="MJX104" s="507"/>
      <c r="MJY104" s="507"/>
      <c r="MJZ104" s="507"/>
      <c r="MKA104" s="507"/>
      <c r="MKB104" s="507"/>
      <c r="MKC104" s="507"/>
      <c r="MKD104" s="507"/>
      <c r="MKE104" s="507"/>
      <c r="MKF104" s="507"/>
      <c r="MKG104" s="507"/>
      <c r="MKH104" s="507"/>
      <c r="MKI104" s="507"/>
      <c r="MKJ104" s="507"/>
      <c r="MKK104" s="507"/>
      <c r="MKL104" s="507"/>
      <c r="MKM104" s="507"/>
      <c r="MKN104" s="507"/>
      <c r="MKO104" s="507"/>
      <c r="MKP104" s="507"/>
      <c r="MKQ104" s="507"/>
      <c r="MKR104" s="507"/>
      <c r="MKS104" s="507"/>
      <c r="MKT104" s="507"/>
      <c r="MKU104" s="507"/>
      <c r="MKV104" s="507"/>
      <c r="MKW104" s="507"/>
      <c r="MKX104" s="507"/>
      <c r="MKY104" s="507"/>
      <c r="MKZ104" s="507"/>
      <c r="MLA104" s="507"/>
      <c r="MLB104" s="507"/>
      <c r="MLC104" s="507"/>
      <c r="MLD104" s="507"/>
      <c r="MLE104" s="507"/>
      <c r="MLF104" s="507"/>
      <c r="MLG104" s="507"/>
      <c r="MLH104" s="507"/>
      <c r="MLI104" s="507"/>
      <c r="MLJ104" s="507"/>
      <c r="MLK104" s="507"/>
      <c r="MLL104" s="507"/>
      <c r="MLM104" s="507"/>
      <c r="MLN104" s="507"/>
      <c r="MLO104" s="507"/>
      <c r="MLP104" s="507"/>
      <c r="MLQ104" s="507"/>
      <c r="MLR104" s="507"/>
      <c r="MLS104" s="507"/>
      <c r="MLT104" s="507"/>
      <c r="MLU104" s="507"/>
      <c r="MLV104" s="507"/>
      <c r="MLW104" s="507"/>
      <c r="MLX104" s="507"/>
      <c r="MLY104" s="507"/>
      <c r="MLZ104" s="507"/>
      <c r="MMA104" s="507"/>
      <c r="MMB104" s="507"/>
      <c r="MMC104" s="507"/>
      <c r="MMD104" s="507"/>
      <c r="MME104" s="507"/>
      <c r="MMF104" s="507"/>
      <c r="MMG104" s="507"/>
      <c r="MMH104" s="507"/>
      <c r="MMI104" s="507"/>
      <c r="MMJ104" s="507"/>
      <c r="MMK104" s="507"/>
      <c r="MML104" s="507"/>
      <c r="MMM104" s="507"/>
      <c r="MMN104" s="507"/>
      <c r="MMO104" s="507"/>
      <c r="MMP104" s="507"/>
      <c r="MMQ104" s="507"/>
      <c r="MMR104" s="507"/>
      <c r="MMS104" s="507"/>
      <c r="MMT104" s="507"/>
      <c r="MMU104" s="507"/>
      <c r="MMV104" s="507"/>
      <c r="MMW104" s="507"/>
      <c r="MMX104" s="507"/>
      <c r="MMY104" s="507"/>
      <c r="MMZ104" s="507"/>
      <c r="MNA104" s="507"/>
      <c r="MNB104" s="507"/>
      <c r="MNC104" s="507"/>
      <c r="MND104" s="507"/>
      <c r="MNE104" s="507"/>
      <c r="MNF104" s="507"/>
      <c r="MNG104" s="507"/>
      <c r="MNH104" s="507"/>
      <c r="MNI104" s="507"/>
      <c r="MNJ104" s="507"/>
      <c r="MNK104" s="507"/>
      <c r="MNL104" s="507"/>
      <c r="MNM104" s="507"/>
      <c r="MNN104" s="507"/>
      <c r="MNO104" s="507"/>
      <c r="MNP104" s="507"/>
      <c r="MNQ104" s="507"/>
      <c r="MNR104" s="507"/>
      <c r="MNS104" s="507"/>
      <c r="MNT104" s="507"/>
      <c r="MNU104" s="507"/>
      <c r="MNV104" s="507"/>
      <c r="MNW104" s="507"/>
      <c r="MNX104" s="507"/>
      <c r="MNY104" s="507"/>
      <c r="MNZ104" s="507"/>
      <c r="MOA104" s="507"/>
      <c r="MOB104" s="507"/>
      <c r="MOC104" s="507"/>
      <c r="MOD104" s="507"/>
      <c r="MOE104" s="507"/>
      <c r="MOF104" s="507"/>
      <c r="MOG104" s="507"/>
      <c r="MOH104" s="507"/>
      <c r="MOI104" s="507"/>
      <c r="MOJ104" s="507"/>
      <c r="MOK104" s="507"/>
      <c r="MOL104" s="507"/>
      <c r="MOM104" s="507"/>
      <c r="MON104" s="507"/>
      <c r="MOO104" s="507"/>
      <c r="MOP104" s="507"/>
      <c r="MOQ104" s="507"/>
      <c r="MOR104" s="507"/>
      <c r="MOS104" s="507"/>
      <c r="MOT104" s="507"/>
      <c r="MOU104" s="507"/>
      <c r="MOV104" s="507"/>
      <c r="MOW104" s="507"/>
      <c r="MOX104" s="507"/>
      <c r="MOY104" s="507"/>
      <c r="MOZ104" s="507"/>
      <c r="MPA104" s="507"/>
      <c r="MPB104" s="507"/>
      <c r="MPC104" s="507"/>
      <c r="MPD104" s="507"/>
      <c r="MPE104" s="507"/>
      <c r="MPF104" s="507"/>
      <c r="MPG104" s="507"/>
      <c r="MPH104" s="507"/>
      <c r="MPI104" s="507"/>
      <c r="MPJ104" s="507"/>
      <c r="MPK104" s="507"/>
      <c r="MPL104" s="507"/>
      <c r="MPM104" s="507"/>
      <c r="MPN104" s="507"/>
      <c r="MPO104" s="507"/>
      <c r="MPP104" s="507"/>
      <c r="MPQ104" s="507"/>
      <c r="MPR104" s="507"/>
      <c r="MPS104" s="507"/>
      <c r="MPT104" s="507"/>
      <c r="MPU104" s="507"/>
      <c r="MPV104" s="507"/>
      <c r="MPW104" s="507"/>
      <c r="MPX104" s="507"/>
      <c r="MPY104" s="507"/>
      <c r="MPZ104" s="507"/>
      <c r="MQA104" s="507"/>
      <c r="MQB104" s="507"/>
      <c r="MQC104" s="507"/>
      <c r="MQD104" s="507"/>
      <c r="MQE104" s="507"/>
      <c r="MQF104" s="507"/>
      <c r="MQG104" s="507"/>
      <c r="MQH104" s="507"/>
      <c r="MQI104" s="507"/>
      <c r="MQJ104" s="507"/>
      <c r="MQK104" s="507"/>
      <c r="MQL104" s="507"/>
      <c r="MQM104" s="507"/>
      <c r="MQN104" s="507"/>
      <c r="MQO104" s="507"/>
      <c r="MQP104" s="507"/>
      <c r="MQQ104" s="507"/>
      <c r="MQR104" s="507"/>
      <c r="MQS104" s="507"/>
      <c r="MQT104" s="507"/>
      <c r="MQU104" s="507"/>
      <c r="MQV104" s="507"/>
      <c r="MQW104" s="507"/>
      <c r="MQX104" s="507"/>
      <c r="MQY104" s="507"/>
      <c r="MQZ104" s="507"/>
      <c r="MRA104" s="507"/>
      <c r="MRB104" s="507"/>
      <c r="MRC104" s="507"/>
      <c r="MRD104" s="507"/>
      <c r="MRE104" s="507"/>
      <c r="MRF104" s="507"/>
      <c r="MRG104" s="507"/>
      <c r="MRH104" s="507"/>
      <c r="MRI104" s="507"/>
      <c r="MRJ104" s="507"/>
      <c r="MRK104" s="507"/>
      <c r="MRL104" s="507"/>
      <c r="MRM104" s="507"/>
      <c r="MRN104" s="507"/>
      <c r="MRO104" s="507"/>
      <c r="MRP104" s="507"/>
      <c r="MRQ104" s="507"/>
      <c r="MRR104" s="507"/>
      <c r="MRS104" s="507"/>
      <c r="MRT104" s="507"/>
      <c r="MRU104" s="507"/>
      <c r="MRV104" s="507"/>
      <c r="MRW104" s="507"/>
      <c r="MRX104" s="507"/>
      <c r="MRY104" s="507"/>
      <c r="MRZ104" s="507"/>
      <c r="MSA104" s="507"/>
      <c r="MSB104" s="507"/>
      <c r="MSC104" s="507"/>
      <c r="MSD104" s="507"/>
      <c r="MSE104" s="507"/>
      <c r="MSF104" s="507"/>
      <c r="MSG104" s="507"/>
      <c r="MSH104" s="507"/>
      <c r="MSI104" s="507"/>
      <c r="MSJ104" s="507"/>
      <c r="MSK104" s="507"/>
      <c r="MSL104" s="507"/>
      <c r="MSM104" s="507"/>
      <c r="MSN104" s="507"/>
      <c r="MSO104" s="507"/>
      <c r="MSP104" s="507"/>
      <c r="MSQ104" s="507"/>
      <c r="MSR104" s="507"/>
      <c r="MSS104" s="507"/>
      <c r="MST104" s="507"/>
      <c r="MSU104" s="507"/>
      <c r="MSV104" s="507"/>
      <c r="MSW104" s="507"/>
      <c r="MSX104" s="507"/>
      <c r="MSY104" s="507"/>
      <c r="MSZ104" s="507"/>
      <c r="MTA104" s="507"/>
      <c r="MTB104" s="507"/>
      <c r="MTC104" s="507"/>
      <c r="MTD104" s="507"/>
      <c r="MTE104" s="507"/>
      <c r="MTF104" s="507"/>
      <c r="MTG104" s="507"/>
      <c r="MTH104" s="507"/>
      <c r="MTI104" s="507"/>
      <c r="MTJ104" s="507"/>
      <c r="MTK104" s="507"/>
      <c r="MTL104" s="507"/>
      <c r="MTM104" s="507"/>
      <c r="MTN104" s="507"/>
      <c r="MTO104" s="507"/>
      <c r="MTP104" s="507"/>
      <c r="MTQ104" s="507"/>
      <c r="MTR104" s="507"/>
      <c r="MTS104" s="507"/>
      <c r="MTT104" s="507"/>
      <c r="MTU104" s="507"/>
      <c r="MTV104" s="507"/>
      <c r="MTW104" s="507"/>
      <c r="MTX104" s="507"/>
      <c r="MTY104" s="507"/>
      <c r="MTZ104" s="507"/>
      <c r="MUA104" s="507"/>
      <c r="MUB104" s="507"/>
      <c r="MUC104" s="507"/>
      <c r="MUD104" s="507"/>
      <c r="MUE104" s="507"/>
      <c r="MUF104" s="507"/>
      <c r="MUG104" s="507"/>
      <c r="MUH104" s="507"/>
      <c r="MUI104" s="507"/>
      <c r="MUJ104" s="507"/>
      <c r="MUK104" s="507"/>
      <c r="MUL104" s="507"/>
      <c r="MUM104" s="507"/>
      <c r="MUN104" s="507"/>
      <c r="MUO104" s="507"/>
      <c r="MUP104" s="507"/>
      <c r="MUQ104" s="507"/>
      <c r="MUR104" s="507"/>
      <c r="MUS104" s="507"/>
      <c r="MUT104" s="507"/>
      <c r="MUU104" s="507"/>
      <c r="MUV104" s="507"/>
      <c r="MUW104" s="507"/>
      <c r="MUX104" s="507"/>
      <c r="MUY104" s="507"/>
      <c r="MUZ104" s="507"/>
      <c r="MVA104" s="507"/>
      <c r="MVB104" s="507"/>
      <c r="MVC104" s="507"/>
      <c r="MVD104" s="507"/>
      <c r="MVE104" s="507"/>
      <c r="MVF104" s="507"/>
      <c r="MVG104" s="507"/>
      <c r="MVH104" s="507"/>
      <c r="MVI104" s="507"/>
      <c r="MVJ104" s="507"/>
      <c r="MVK104" s="507"/>
      <c r="MVL104" s="507"/>
      <c r="MVM104" s="507"/>
      <c r="MVN104" s="507"/>
      <c r="MVO104" s="507"/>
      <c r="MVP104" s="507"/>
      <c r="MVQ104" s="507"/>
      <c r="MVR104" s="507"/>
      <c r="MVS104" s="507"/>
      <c r="MVT104" s="507"/>
      <c r="MVU104" s="507"/>
      <c r="MVV104" s="507"/>
      <c r="MVW104" s="507"/>
      <c r="MVX104" s="507"/>
      <c r="MVY104" s="507"/>
      <c r="MVZ104" s="507"/>
      <c r="MWA104" s="507"/>
      <c r="MWB104" s="507"/>
      <c r="MWC104" s="507"/>
      <c r="MWD104" s="507"/>
      <c r="MWE104" s="507"/>
      <c r="MWF104" s="507"/>
      <c r="MWG104" s="507"/>
      <c r="MWH104" s="507"/>
      <c r="MWI104" s="507"/>
      <c r="MWJ104" s="507"/>
      <c r="MWK104" s="507"/>
      <c r="MWL104" s="507"/>
      <c r="MWM104" s="507"/>
      <c r="MWN104" s="507"/>
      <c r="MWO104" s="507"/>
      <c r="MWP104" s="507"/>
      <c r="MWQ104" s="507"/>
      <c r="MWR104" s="507"/>
      <c r="MWS104" s="507"/>
      <c r="MWT104" s="507"/>
      <c r="MWU104" s="507"/>
      <c r="MWV104" s="507"/>
      <c r="MWW104" s="507"/>
      <c r="MWX104" s="507"/>
      <c r="MWY104" s="507"/>
      <c r="MWZ104" s="507"/>
      <c r="MXA104" s="507"/>
      <c r="MXB104" s="507"/>
      <c r="MXC104" s="507"/>
      <c r="MXD104" s="507"/>
      <c r="MXE104" s="507"/>
      <c r="MXF104" s="507"/>
      <c r="MXG104" s="507"/>
      <c r="MXH104" s="507"/>
      <c r="MXI104" s="507"/>
      <c r="MXJ104" s="507"/>
      <c r="MXK104" s="507"/>
      <c r="MXL104" s="507"/>
      <c r="MXM104" s="507"/>
      <c r="MXN104" s="507"/>
      <c r="MXO104" s="507"/>
      <c r="MXP104" s="507"/>
      <c r="MXQ104" s="507"/>
      <c r="MXR104" s="507"/>
      <c r="MXS104" s="507"/>
      <c r="MXT104" s="507"/>
      <c r="MXU104" s="507"/>
      <c r="MXV104" s="507"/>
      <c r="MXW104" s="507"/>
      <c r="MXX104" s="507"/>
      <c r="MXY104" s="507"/>
      <c r="MXZ104" s="507"/>
      <c r="MYA104" s="507"/>
      <c r="MYB104" s="507"/>
      <c r="MYC104" s="507"/>
      <c r="MYD104" s="507"/>
      <c r="MYE104" s="507"/>
      <c r="MYF104" s="507"/>
      <c r="MYG104" s="507"/>
      <c r="MYH104" s="507"/>
      <c r="MYI104" s="507"/>
      <c r="MYJ104" s="507"/>
      <c r="MYK104" s="507"/>
      <c r="MYL104" s="507"/>
      <c r="MYM104" s="507"/>
      <c r="MYN104" s="507"/>
      <c r="MYO104" s="507"/>
      <c r="MYP104" s="507"/>
      <c r="MYQ104" s="507"/>
      <c r="MYR104" s="507"/>
      <c r="MYS104" s="507"/>
      <c r="MYT104" s="507"/>
      <c r="MYU104" s="507"/>
      <c r="MYV104" s="507"/>
      <c r="MYW104" s="507"/>
      <c r="MYX104" s="507"/>
      <c r="MYY104" s="507"/>
      <c r="MYZ104" s="507"/>
      <c r="MZA104" s="507"/>
      <c r="MZB104" s="507"/>
      <c r="MZC104" s="507"/>
      <c r="MZD104" s="507"/>
      <c r="MZE104" s="507"/>
      <c r="MZF104" s="507"/>
      <c r="MZG104" s="507"/>
      <c r="MZH104" s="507"/>
      <c r="MZI104" s="507"/>
      <c r="MZJ104" s="507"/>
      <c r="MZK104" s="507"/>
      <c r="MZL104" s="507"/>
      <c r="MZM104" s="507"/>
      <c r="MZN104" s="507"/>
      <c r="MZO104" s="507"/>
      <c r="MZP104" s="507"/>
      <c r="MZQ104" s="507"/>
      <c r="MZR104" s="507"/>
      <c r="MZS104" s="507"/>
      <c r="MZT104" s="507"/>
      <c r="MZU104" s="507"/>
      <c r="MZV104" s="507"/>
      <c r="MZW104" s="507"/>
      <c r="MZX104" s="507"/>
      <c r="MZY104" s="507"/>
      <c r="MZZ104" s="507"/>
      <c r="NAA104" s="507"/>
      <c r="NAB104" s="507"/>
      <c r="NAC104" s="507"/>
      <c r="NAD104" s="507"/>
      <c r="NAE104" s="507"/>
      <c r="NAF104" s="507"/>
      <c r="NAG104" s="507"/>
      <c r="NAH104" s="507"/>
      <c r="NAI104" s="507"/>
      <c r="NAJ104" s="507"/>
      <c r="NAK104" s="507"/>
      <c r="NAL104" s="507"/>
      <c r="NAM104" s="507"/>
      <c r="NAN104" s="507"/>
      <c r="NAO104" s="507"/>
      <c r="NAP104" s="507"/>
      <c r="NAQ104" s="507"/>
      <c r="NAR104" s="507"/>
      <c r="NAS104" s="507"/>
      <c r="NAT104" s="507"/>
      <c r="NAU104" s="507"/>
      <c r="NAV104" s="507"/>
      <c r="NAW104" s="507"/>
      <c r="NAX104" s="507"/>
      <c r="NAY104" s="507"/>
      <c r="NAZ104" s="507"/>
      <c r="NBA104" s="507"/>
      <c r="NBB104" s="507"/>
      <c r="NBC104" s="507"/>
      <c r="NBD104" s="507"/>
      <c r="NBE104" s="507"/>
      <c r="NBF104" s="507"/>
      <c r="NBG104" s="507"/>
      <c r="NBH104" s="507"/>
      <c r="NBI104" s="507"/>
      <c r="NBJ104" s="507"/>
      <c r="NBK104" s="507"/>
      <c r="NBL104" s="507"/>
      <c r="NBM104" s="507"/>
      <c r="NBN104" s="507"/>
      <c r="NBO104" s="507"/>
      <c r="NBP104" s="507"/>
      <c r="NBQ104" s="507"/>
      <c r="NBR104" s="507"/>
      <c r="NBS104" s="507"/>
      <c r="NBT104" s="507"/>
      <c r="NBU104" s="507"/>
      <c r="NBV104" s="507"/>
      <c r="NBW104" s="507"/>
      <c r="NBX104" s="507"/>
      <c r="NBY104" s="507"/>
      <c r="NBZ104" s="507"/>
      <c r="NCA104" s="507"/>
      <c r="NCB104" s="507"/>
      <c r="NCC104" s="507"/>
      <c r="NCD104" s="507"/>
      <c r="NCE104" s="507"/>
      <c r="NCF104" s="507"/>
      <c r="NCG104" s="507"/>
      <c r="NCH104" s="507"/>
      <c r="NCI104" s="507"/>
      <c r="NCJ104" s="507"/>
      <c r="NCK104" s="507"/>
      <c r="NCL104" s="507"/>
      <c r="NCM104" s="507"/>
      <c r="NCN104" s="507"/>
      <c r="NCO104" s="507"/>
      <c r="NCP104" s="507"/>
      <c r="NCQ104" s="507"/>
      <c r="NCR104" s="507"/>
      <c r="NCS104" s="507"/>
      <c r="NCT104" s="507"/>
      <c r="NCU104" s="507"/>
      <c r="NCV104" s="507"/>
      <c r="NCW104" s="507"/>
      <c r="NCX104" s="507"/>
      <c r="NCY104" s="507"/>
      <c r="NCZ104" s="507"/>
      <c r="NDA104" s="507"/>
      <c r="NDB104" s="507"/>
      <c r="NDC104" s="507"/>
      <c r="NDD104" s="507"/>
      <c r="NDE104" s="507"/>
      <c r="NDF104" s="507"/>
      <c r="NDG104" s="507"/>
      <c r="NDH104" s="507"/>
      <c r="NDI104" s="507"/>
      <c r="NDJ104" s="507"/>
      <c r="NDK104" s="507"/>
      <c r="NDL104" s="507"/>
      <c r="NDM104" s="507"/>
      <c r="NDN104" s="507"/>
      <c r="NDO104" s="507"/>
      <c r="NDP104" s="507"/>
      <c r="NDQ104" s="507"/>
      <c r="NDR104" s="507"/>
      <c r="NDS104" s="507"/>
      <c r="NDT104" s="507"/>
      <c r="NDU104" s="507"/>
      <c r="NDV104" s="507"/>
      <c r="NDW104" s="507"/>
      <c r="NDX104" s="507"/>
      <c r="NDY104" s="507"/>
      <c r="NDZ104" s="507"/>
      <c r="NEA104" s="507"/>
      <c r="NEB104" s="507"/>
      <c r="NEC104" s="507"/>
      <c r="NED104" s="507"/>
      <c r="NEE104" s="507"/>
      <c r="NEF104" s="507"/>
      <c r="NEG104" s="507"/>
      <c r="NEH104" s="507"/>
      <c r="NEI104" s="507"/>
      <c r="NEJ104" s="507"/>
      <c r="NEK104" s="507"/>
      <c r="NEL104" s="507"/>
      <c r="NEM104" s="507"/>
      <c r="NEN104" s="507"/>
      <c r="NEO104" s="507"/>
      <c r="NEP104" s="507"/>
      <c r="NEQ104" s="507"/>
      <c r="NER104" s="507"/>
      <c r="NES104" s="507"/>
      <c r="NET104" s="507"/>
      <c r="NEU104" s="507"/>
      <c r="NEV104" s="507"/>
      <c r="NEW104" s="507"/>
      <c r="NEX104" s="507"/>
      <c r="NEY104" s="507"/>
      <c r="NEZ104" s="507"/>
      <c r="NFA104" s="507"/>
      <c r="NFB104" s="507"/>
      <c r="NFC104" s="507"/>
      <c r="NFD104" s="507"/>
      <c r="NFE104" s="507"/>
      <c r="NFF104" s="507"/>
      <c r="NFG104" s="507"/>
      <c r="NFH104" s="507"/>
      <c r="NFI104" s="507"/>
      <c r="NFJ104" s="507"/>
      <c r="NFK104" s="507"/>
      <c r="NFL104" s="507"/>
      <c r="NFM104" s="507"/>
      <c r="NFN104" s="507"/>
      <c r="NFO104" s="507"/>
      <c r="NFP104" s="507"/>
      <c r="NFQ104" s="507"/>
      <c r="NFR104" s="507"/>
      <c r="NFS104" s="507"/>
      <c r="NFT104" s="507"/>
      <c r="NFU104" s="507"/>
      <c r="NFV104" s="507"/>
      <c r="NFW104" s="507"/>
      <c r="NFX104" s="507"/>
      <c r="NFY104" s="507"/>
      <c r="NFZ104" s="507"/>
      <c r="NGA104" s="507"/>
      <c r="NGB104" s="507"/>
      <c r="NGC104" s="507"/>
      <c r="NGD104" s="507"/>
      <c r="NGE104" s="507"/>
      <c r="NGF104" s="507"/>
      <c r="NGG104" s="507"/>
      <c r="NGH104" s="507"/>
      <c r="NGI104" s="507"/>
      <c r="NGJ104" s="507"/>
      <c r="NGK104" s="507"/>
      <c r="NGL104" s="507"/>
      <c r="NGM104" s="507"/>
      <c r="NGN104" s="507"/>
      <c r="NGO104" s="507"/>
      <c r="NGP104" s="507"/>
      <c r="NGQ104" s="507"/>
      <c r="NGR104" s="507"/>
      <c r="NGS104" s="507"/>
      <c r="NGT104" s="507"/>
      <c r="NGU104" s="507"/>
      <c r="NGV104" s="507"/>
      <c r="NGW104" s="507"/>
      <c r="NGX104" s="507"/>
      <c r="NGY104" s="507"/>
      <c r="NGZ104" s="507"/>
      <c r="NHA104" s="507"/>
      <c r="NHB104" s="507"/>
      <c r="NHC104" s="507"/>
      <c r="NHD104" s="507"/>
      <c r="NHE104" s="507"/>
      <c r="NHF104" s="507"/>
      <c r="NHG104" s="507"/>
      <c r="NHH104" s="507"/>
      <c r="NHI104" s="507"/>
      <c r="NHJ104" s="507"/>
      <c r="NHK104" s="507"/>
      <c r="NHL104" s="507"/>
      <c r="NHM104" s="507"/>
      <c r="NHN104" s="507"/>
      <c r="NHO104" s="507"/>
      <c r="NHP104" s="507"/>
      <c r="NHQ104" s="507"/>
      <c r="NHR104" s="507"/>
      <c r="NHS104" s="507"/>
      <c r="NHT104" s="507"/>
      <c r="NHU104" s="507"/>
      <c r="NHV104" s="507"/>
      <c r="NHW104" s="507"/>
      <c r="NHX104" s="507"/>
      <c r="NHY104" s="507"/>
      <c r="NHZ104" s="507"/>
      <c r="NIA104" s="507"/>
      <c r="NIB104" s="507"/>
      <c r="NIC104" s="507"/>
      <c r="NID104" s="507"/>
      <c r="NIE104" s="507"/>
      <c r="NIF104" s="507"/>
      <c r="NIG104" s="507"/>
      <c r="NIH104" s="507"/>
      <c r="NII104" s="507"/>
      <c r="NIJ104" s="507"/>
      <c r="NIK104" s="507"/>
      <c r="NIL104" s="507"/>
      <c r="NIM104" s="507"/>
      <c r="NIN104" s="507"/>
      <c r="NIO104" s="507"/>
      <c r="NIP104" s="507"/>
      <c r="NIQ104" s="507"/>
      <c r="NIR104" s="507"/>
      <c r="NIS104" s="507"/>
      <c r="NIT104" s="507"/>
      <c r="NIU104" s="507"/>
      <c r="NIV104" s="507"/>
      <c r="NIW104" s="507"/>
      <c r="NIX104" s="507"/>
      <c r="NIY104" s="507"/>
      <c r="NIZ104" s="507"/>
      <c r="NJA104" s="507"/>
      <c r="NJB104" s="507"/>
      <c r="NJC104" s="507"/>
      <c r="NJD104" s="507"/>
      <c r="NJE104" s="507"/>
      <c r="NJF104" s="507"/>
      <c r="NJG104" s="507"/>
      <c r="NJH104" s="507"/>
      <c r="NJI104" s="507"/>
      <c r="NJJ104" s="507"/>
      <c r="NJK104" s="507"/>
      <c r="NJL104" s="507"/>
      <c r="NJM104" s="507"/>
      <c r="NJN104" s="507"/>
      <c r="NJO104" s="507"/>
      <c r="NJP104" s="507"/>
      <c r="NJQ104" s="507"/>
      <c r="NJR104" s="507"/>
      <c r="NJS104" s="507"/>
      <c r="NJT104" s="507"/>
      <c r="NJU104" s="507"/>
      <c r="NJV104" s="507"/>
      <c r="NJW104" s="507"/>
      <c r="NJX104" s="507"/>
      <c r="NJY104" s="507"/>
      <c r="NJZ104" s="507"/>
      <c r="NKA104" s="507"/>
      <c r="NKB104" s="507"/>
      <c r="NKC104" s="507"/>
      <c r="NKD104" s="507"/>
      <c r="NKE104" s="507"/>
      <c r="NKF104" s="507"/>
      <c r="NKG104" s="507"/>
      <c r="NKH104" s="507"/>
      <c r="NKI104" s="507"/>
      <c r="NKJ104" s="507"/>
      <c r="NKK104" s="507"/>
      <c r="NKL104" s="507"/>
      <c r="NKM104" s="507"/>
      <c r="NKN104" s="507"/>
      <c r="NKO104" s="507"/>
      <c r="NKP104" s="507"/>
      <c r="NKQ104" s="507"/>
      <c r="NKR104" s="507"/>
      <c r="NKS104" s="507"/>
      <c r="NKT104" s="507"/>
      <c r="NKU104" s="507"/>
      <c r="NKV104" s="507"/>
      <c r="NKW104" s="507"/>
      <c r="NKX104" s="507"/>
      <c r="NKY104" s="507"/>
      <c r="NKZ104" s="507"/>
      <c r="NLA104" s="507"/>
      <c r="NLB104" s="507"/>
      <c r="NLC104" s="507"/>
      <c r="NLD104" s="507"/>
      <c r="NLE104" s="507"/>
      <c r="NLF104" s="507"/>
      <c r="NLG104" s="507"/>
      <c r="NLH104" s="507"/>
      <c r="NLI104" s="507"/>
      <c r="NLJ104" s="507"/>
      <c r="NLK104" s="507"/>
      <c r="NLL104" s="507"/>
      <c r="NLM104" s="507"/>
      <c r="NLN104" s="507"/>
      <c r="NLO104" s="507"/>
      <c r="NLP104" s="507"/>
      <c r="NLQ104" s="507"/>
      <c r="NLR104" s="507"/>
      <c r="NLS104" s="507"/>
      <c r="NLT104" s="507"/>
      <c r="NLU104" s="507"/>
      <c r="NLV104" s="507"/>
      <c r="NLW104" s="507"/>
      <c r="NLX104" s="507"/>
      <c r="NLY104" s="507"/>
      <c r="NLZ104" s="507"/>
      <c r="NMA104" s="507"/>
      <c r="NMB104" s="507"/>
      <c r="NMC104" s="507"/>
      <c r="NMD104" s="507"/>
      <c r="NME104" s="507"/>
      <c r="NMF104" s="507"/>
      <c r="NMG104" s="507"/>
      <c r="NMH104" s="507"/>
      <c r="NMI104" s="507"/>
      <c r="NMJ104" s="507"/>
      <c r="NMK104" s="507"/>
      <c r="NML104" s="507"/>
      <c r="NMM104" s="507"/>
      <c r="NMN104" s="507"/>
      <c r="NMO104" s="507"/>
      <c r="NMP104" s="507"/>
      <c r="NMQ104" s="507"/>
      <c r="NMR104" s="507"/>
      <c r="NMS104" s="507"/>
      <c r="NMT104" s="507"/>
      <c r="NMU104" s="507"/>
      <c r="NMV104" s="507"/>
      <c r="NMW104" s="507"/>
      <c r="NMX104" s="507"/>
      <c r="NMY104" s="507"/>
      <c r="NMZ104" s="507"/>
      <c r="NNA104" s="507"/>
      <c r="NNB104" s="507"/>
      <c r="NNC104" s="507"/>
      <c r="NND104" s="507"/>
      <c r="NNE104" s="507"/>
      <c r="NNF104" s="507"/>
      <c r="NNG104" s="507"/>
      <c r="NNH104" s="507"/>
      <c r="NNI104" s="507"/>
      <c r="NNJ104" s="507"/>
      <c r="NNK104" s="507"/>
      <c r="NNL104" s="507"/>
      <c r="NNM104" s="507"/>
      <c r="NNN104" s="507"/>
      <c r="NNO104" s="507"/>
      <c r="NNP104" s="507"/>
      <c r="NNQ104" s="507"/>
      <c r="NNR104" s="507"/>
      <c r="NNS104" s="507"/>
      <c r="NNT104" s="507"/>
      <c r="NNU104" s="507"/>
      <c r="NNV104" s="507"/>
      <c r="NNW104" s="507"/>
      <c r="NNX104" s="507"/>
      <c r="NNY104" s="507"/>
      <c r="NNZ104" s="507"/>
      <c r="NOA104" s="507"/>
      <c r="NOB104" s="507"/>
      <c r="NOC104" s="507"/>
      <c r="NOD104" s="507"/>
      <c r="NOE104" s="507"/>
      <c r="NOF104" s="507"/>
      <c r="NOG104" s="507"/>
      <c r="NOH104" s="507"/>
      <c r="NOI104" s="507"/>
      <c r="NOJ104" s="507"/>
      <c r="NOK104" s="507"/>
      <c r="NOL104" s="507"/>
      <c r="NOM104" s="507"/>
      <c r="NON104" s="507"/>
      <c r="NOO104" s="507"/>
      <c r="NOP104" s="507"/>
      <c r="NOQ104" s="507"/>
      <c r="NOR104" s="507"/>
      <c r="NOS104" s="507"/>
      <c r="NOT104" s="507"/>
      <c r="NOU104" s="507"/>
      <c r="NOV104" s="507"/>
      <c r="NOW104" s="507"/>
      <c r="NOX104" s="507"/>
      <c r="NOY104" s="507"/>
      <c r="NOZ104" s="507"/>
      <c r="NPA104" s="507"/>
      <c r="NPB104" s="507"/>
      <c r="NPC104" s="507"/>
      <c r="NPD104" s="507"/>
      <c r="NPE104" s="507"/>
      <c r="NPF104" s="507"/>
      <c r="NPG104" s="507"/>
      <c r="NPH104" s="507"/>
      <c r="NPI104" s="507"/>
      <c r="NPJ104" s="507"/>
      <c r="NPK104" s="507"/>
      <c r="NPL104" s="507"/>
      <c r="NPM104" s="507"/>
      <c r="NPN104" s="507"/>
      <c r="NPO104" s="507"/>
      <c r="NPP104" s="507"/>
      <c r="NPQ104" s="507"/>
      <c r="NPR104" s="507"/>
      <c r="NPS104" s="507"/>
      <c r="NPT104" s="507"/>
      <c r="NPU104" s="507"/>
      <c r="NPV104" s="507"/>
      <c r="NPW104" s="507"/>
      <c r="NPX104" s="507"/>
      <c r="NPY104" s="507"/>
      <c r="NPZ104" s="507"/>
      <c r="NQA104" s="507"/>
      <c r="NQB104" s="507"/>
      <c r="NQC104" s="507"/>
      <c r="NQD104" s="507"/>
      <c r="NQE104" s="507"/>
      <c r="NQF104" s="507"/>
      <c r="NQG104" s="507"/>
      <c r="NQH104" s="507"/>
      <c r="NQI104" s="507"/>
      <c r="NQJ104" s="507"/>
      <c r="NQK104" s="507"/>
      <c r="NQL104" s="507"/>
      <c r="NQM104" s="507"/>
      <c r="NQN104" s="507"/>
      <c r="NQO104" s="507"/>
      <c r="NQP104" s="507"/>
      <c r="NQQ104" s="507"/>
      <c r="NQR104" s="507"/>
      <c r="NQS104" s="507"/>
      <c r="NQT104" s="507"/>
      <c r="NQU104" s="507"/>
      <c r="NQV104" s="507"/>
      <c r="NQW104" s="507"/>
      <c r="NQX104" s="507"/>
      <c r="NQY104" s="507"/>
      <c r="NQZ104" s="507"/>
      <c r="NRA104" s="507"/>
      <c r="NRB104" s="507"/>
      <c r="NRC104" s="507"/>
      <c r="NRD104" s="507"/>
      <c r="NRE104" s="507"/>
      <c r="NRF104" s="507"/>
      <c r="NRG104" s="507"/>
      <c r="NRH104" s="507"/>
      <c r="NRI104" s="507"/>
      <c r="NRJ104" s="507"/>
      <c r="NRK104" s="507"/>
      <c r="NRL104" s="507"/>
      <c r="NRM104" s="507"/>
      <c r="NRN104" s="507"/>
      <c r="NRO104" s="507"/>
      <c r="NRP104" s="507"/>
      <c r="NRQ104" s="507"/>
      <c r="NRR104" s="507"/>
      <c r="NRS104" s="507"/>
      <c r="NRT104" s="507"/>
      <c r="NRU104" s="507"/>
      <c r="NRV104" s="507"/>
      <c r="NRW104" s="507"/>
      <c r="NRX104" s="507"/>
      <c r="NRY104" s="507"/>
      <c r="NRZ104" s="507"/>
      <c r="NSA104" s="507"/>
      <c r="NSB104" s="507"/>
      <c r="NSC104" s="507"/>
      <c r="NSD104" s="507"/>
      <c r="NSE104" s="507"/>
      <c r="NSF104" s="507"/>
      <c r="NSG104" s="507"/>
      <c r="NSH104" s="507"/>
      <c r="NSI104" s="507"/>
      <c r="NSJ104" s="507"/>
      <c r="NSK104" s="507"/>
      <c r="NSL104" s="507"/>
      <c r="NSM104" s="507"/>
      <c r="NSN104" s="507"/>
      <c r="NSO104" s="507"/>
      <c r="NSP104" s="507"/>
      <c r="NSQ104" s="507"/>
      <c r="NSR104" s="507"/>
      <c r="NSS104" s="507"/>
      <c r="NST104" s="507"/>
      <c r="NSU104" s="507"/>
      <c r="NSV104" s="507"/>
      <c r="NSW104" s="507"/>
      <c r="NSX104" s="507"/>
      <c r="NSY104" s="507"/>
      <c r="NSZ104" s="507"/>
      <c r="NTA104" s="507"/>
      <c r="NTB104" s="507"/>
      <c r="NTC104" s="507"/>
      <c r="NTD104" s="507"/>
      <c r="NTE104" s="507"/>
      <c r="NTF104" s="507"/>
      <c r="NTG104" s="507"/>
      <c r="NTH104" s="507"/>
      <c r="NTI104" s="507"/>
      <c r="NTJ104" s="507"/>
      <c r="NTK104" s="507"/>
      <c r="NTL104" s="507"/>
      <c r="NTM104" s="507"/>
      <c r="NTN104" s="507"/>
      <c r="NTO104" s="507"/>
      <c r="NTP104" s="507"/>
      <c r="NTQ104" s="507"/>
      <c r="NTR104" s="507"/>
      <c r="NTS104" s="507"/>
      <c r="NTT104" s="507"/>
      <c r="NTU104" s="507"/>
      <c r="NTV104" s="507"/>
      <c r="NTW104" s="507"/>
      <c r="NTX104" s="507"/>
      <c r="NTY104" s="507"/>
      <c r="NTZ104" s="507"/>
      <c r="NUA104" s="507"/>
      <c r="NUB104" s="507"/>
      <c r="NUC104" s="507"/>
      <c r="NUD104" s="507"/>
      <c r="NUE104" s="507"/>
      <c r="NUF104" s="507"/>
      <c r="NUG104" s="507"/>
      <c r="NUH104" s="507"/>
      <c r="NUI104" s="507"/>
      <c r="NUJ104" s="507"/>
      <c r="NUK104" s="507"/>
      <c r="NUL104" s="507"/>
      <c r="NUM104" s="507"/>
      <c r="NUN104" s="507"/>
      <c r="NUO104" s="507"/>
      <c r="NUP104" s="507"/>
      <c r="NUQ104" s="507"/>
      <c r="NUR104" s="507"/>
      <c r="NUS104" s="507"/>
      <c r="NUT104" s="507"/>
      <c r="NUU104" s="507"/>
      <c r="NUV104" s="507"/>
      <c r="NUW104" s="507"/>
      <c r="NUX104" s="507"/>
      <c r="NUY104" s="507"/>
      <c r="NUZ104" s="507"/>
      <c r="NVA104" s="507"/>
      <c r="NVB104" s="507"/>
      <c r="NVC104" s="507"/>
      <c r="NVD104" s="507"/>
      <c r="NVE104" s="507"/>
      <c r="NVF104" s="507"/>
      <c r="NVG104" s="507"/>
      <c r="NVH104" s="507"/>
      <c r="NVI104" s="507"/>
      <c r="NVJ104" s="507"/>
      <c r="NVK104" s="507"/>
      <c r="NVL104" s="507"/>
      <c r="NVM104" s="507"/>
      <c r="NVN104" s="507"/>
      <c r="NVO104" s="507"/>
      <c r="NVP104" s="507"/>
      <c r="NVQ104" s="507"/>
      <c r="NVR104" s="507"/>
      <c r="NVS104" s="507"/>
      <c r="NVT104" s="507"/>
      <c r="NVU104" s="507"/>
      <c r="NVV104" s="507"/>
      <c r="NVW104" s="507"/>
      <c r="NVX104" s="507"/>
      <c r="NVY104" s="507"/>
      <c r="NVZ104" s="507"/>
      <c r="NWA104" s="507"/>
      <c r="NWB104" s="507"/>
      <c r="NWC104" s="507"/>
      <c r="NWD104" s="507"/>
      <c r="NWE104" s="507"/>
      <c r="NWF104" s="507"/>
      <c r="NWG104" s="507"/>
      <c r="NWH104" s="507"/>
      <c r="NWI104" s="507"/>
      <c r="NWJ104" s="507"/>
      <c r="NWK104" s="507"/>
      <c r="NWL104" s="507"/>
      <c r="NWM104" s="507"/>
      <c r="NWN104" s="507"/>
      <c r="NWO104" s="507"/>
      <c r="NWP104" s="507"/>
      <c r="NWQ104" s="507"/>
      <c r="NWR104" s="507"/>
      <c r="NWS104" s="507"/>
      <c r="NWT104" s="507"/>
      <c r="NWU104" s="507"/>
      <c r="NWV104" s="507"/>
      <c r="NWW104" s="507"/>
      <c r="NWX104" s="507"/>
      <c r="NWY104" s="507"/>
      <c r="NWZ104" s="507"/>
      <c r="NXA104" s="507"/>
      <c r="NXB104" s="507"/>
      <c r="NXC104" s="507"/>
      <c r="NXD104" s="507"/>
      <c r="NXE104" s="507"/>
      <c r="NXF104" s="507"/>
      <c r="NXG104" s="507"/>
      <c r="NXH104" s="507"/>
      <c r="NXI104" s="507"/>
      <c r="NXJ104" s="507"/>
      <c r="NXK104" s="507"/>
      <c r="NXL104" s="507"/>
      <c r="NXM104" s="507"/>
      <c r="NXN104" s="507"/>
      <c r="NXO104" s="507"/>
      <c r="NXP104" s="507"/>
      <c r="NXQ104" s="507"/>
      <c r="NXR104" s="507"/>
      <c r="NXS104" s="507"/>
      <c r="NXT104" s="507"/>
      <c r="NXU104" s="507"/>
      <c r="NXV104" s="507"/>
      <c r="NXW104" s="507"/>
      <c r="NXX104" s="507"/>
      <c r="NXY104" s="507"/>
      <c r="NXZ104" s="507"/>
      <c r="NYA104" s="507"/>
      <c r="NYB104" s="507"/>
      <c r="NYC104" s="507"/>
      <c r="NYD104" s="507"/>
      <c r="NYE104" s="507"/>
      <c r="NYF104" s="507"/>
      <c r="NYG104" s="507"/>
      <c r="NYH104" s="507"/>
      <c r="NYI104" s="507"/>
      <c r="NYJ104" s="507"/>
      <c r="NYK104" s="507"/>
      <c r="NYL104" s="507"/>
      <c r="NYM104" s="507"/>
      <c r="NYN104" s="507"/>
      <c r="NYO104" s="507"/>
      <c r="NYP104" s="507"/>
      <c r="NYQ104" s="507"/>
      <c r="NYR104" s="507"/>
      <c r="NYS104" s="507"/>
      <c r="NYT104" s="507"/>
      <c r="NYU104" s="507"/>
      <c r="NYV104" s="507"/>
      <c r="NYW104" s="507"/>
      <c r="NYX104" s="507"/>
      <c r="NYY104" s="507"/>
      <c r="NYZ104" s="507"/>
      <c r="NZA104" s="507"/>
      <c r="NZB104" s="507"/>
      <c r="NZC104" s="507"/>
      <c r="NZD104" s="507"/>
      <c r="NZE104" s="507"/>
      <c r="NZF104" s="507"/>
      <c r="NZG104" s="507"/>
      <c r="NZH104" s="507"/>
      <c r="NZI104" s="507"/>
      <c r="NZJ104" s="507"/>
      <c r="NZK104" s="507"/>
      <c r="NZL104" s="507"/>
      <c r="NZM104" s="507"/>
      <c r="NZN104" s="507"/>
      <c r="NZO104" s="507"/>
      <c r="NZP104" s="507"/>
      <c r="NZQ104" s="507"/>
      <c r="NZR104" s="507"/>
      <c r="NZS104" s="507"/>
      <c r="NZT104" s="507"/>
      <c r="NZU104" s="507"/>
      <c r="NZV104" s="507"/>
      <c r="NZW104" s="507"/>
      <c r="NZX104" s="507"/>
      <c r="NZY104" s="507"/>
      <c r="NZZ104" s="507"/>
      <c r="OAA104" s="507"/>
      <c r="OAB104" s="507"/>
      <c r="OAC104" s="507"/>
      <c r="OAD104" s="507"/>
      <c r="OAE104" s="507"/>
      <c r="OAF104" s="507"/>
      <c r="OAG104" s="507"/>
      <c r="OAH104" s="507"/>
      <c r="OAI104" s="507"/>
      <c r="OAJ104" s="507"/>
      <c r="OAK104" s="507"/>
      <c r="OAL104" s="507"/>
      <c r="OAM104" s="507"/>
      <c r="OAN104" s="507"/>
      <c r="OAO104" s="507"/>
      <c r="OAP104" s="507"/>
      <c r="OAQ104" s="507"/>
      <c r="OAR104" s="507"/>
      <c r="OAS104" s="507"/>
      <c r="OAT104" s="507"/>
      <c r="OAU104" s="507"/>
      <c r="OAV104" s="507"/>
      <c r="OAW104" s="507"/>
      <c r="OAX104" s="507"/>
      <c r="OAY104" s="507"/>
      <c r="OAZ104" s="507"/>
      <c r="OBA104" s="507"/>
      <c r="OBB104" s="507"/>
      <c r="OBC104" s="507"/>
      <c r="OBD104" s="507"/>
      <c r="OBE104" s="507"/>
      <c r="OBF104" s="507"/>
      <c r="OBG104" s="507"/>
      <c r="OBH104" s="507"/>
      <c r="OBI104" s="507"/>
      <c r="OBJ104" s="507"/>
      <c r="OBK104" s="507"/>
      <c r="OBL104" s="507"/>
      <c r="OBM104" s="507"/>
      <c r="OBN104" s="507"/>
      <c r="OBO104" s="507"/>
      <c r="OBP104" s="507"/>
      <c r="OBQ104" s="507"/>
      <c r="OBR104" s="507"/>
      <c r="OBS104" s="507"/>
      <c r="OBT104" s="507"/>
      <c r="OBU104" s="507"/>
      <c r="OBV104" s="507"/>
      <c r="OBW104" s="507"/>
      <c r="OBX104" s="507"/>
      <c r="OBY104" s="507"/>
      <c r="OBZ104" s="507"/>
      <c r="OCA104" s="507"/>
      <c r="OCB104" s="507"/>
      <c r="OCC104" s="507"/>
      <c r="OCD104" s="507"/>
      <c r="OCE104" s="507"/>
      <c r="OCF104" s="507"/>
      <c r="OCG104" s="507"/>
      <c r="OCH104" s="507"/>
      <c r="OCI104" s="507"/>
      <c r="OCJ104" s="507"/>
      <c r="OCK104" s="507"/>
      <c r="OCL104" s="507"/>
      <c r="OCM104" s="507"/>
      <c r="OCN104" s="507"/>
      <c r="OCO104" s="507"/>
      <c r="OCP104" s="507"/>
      <c r="OCQ104" s="507"/>
      <c r="OCR104" s="507"/>
      <c r="OCS104" s="507"/>
      <c r="OCT104" s="507"/>
      <c r="OCU104" s="507"/>
      <c r="OCV104" s="507"/>
      <c r="OCW104" s="507"/>
      <c r="OCX104" s="507"/>
      <c r="OCY104" s="507"/>
      <c r="OCZ104" s="507"/>
      <c r="ODA104" s="507"/>
      <c r="ODB104" s="507"/>
      <c r="ODC104" s="507"/>
      <c r="ODD104" s="507"/>
      <c r="ODE104" s="507"/>
      <c r="ODF104" s="507"/>
      <c r="ODG104" s="507"/>
      <c r="ODH104" s="507"/>
      <c r="ODI104" s="507"/>
      <c r="ODJ104" s="507"/>
      <c r="ODK104" s="507"/>
      <c r="ODL104" s="507"/>
      <c r="ODM104" s="507"/>
      <c r="ODN104" s="507"/>
      <c r="ODO104" s="507"/>
      <c r="ODP104" s="507"/>
      <c r="ODQ104" s="507"/>
      <c r="ODR104" s="507"/>
      <c r="ODS104" s="507"/>
      <c r="ODT104" s="507"/>
      <c r="ODU104" s="507"/>
      <c r="ODV104" s="507"/>
      <c r="ODW104" s="507"/>
      <c r="ODX104" s="507"/>
      <c r="ODY104" s="507"/>
      <c r="ODZ104" s="507"/>
      <c r="OEA104" s="507"/>
      <c r="OEB104" s="507"/>
      <c r="OEC104" s="507"/>
      <c r="OED104" s="507"/>
      <c r="OEE104" s="507"/>
      <c r="OEF104" s="507"/>
      <c r="OEG104" s="507"/>
      <c r="OEH104" s="507"/>
      <c r="OEI104" s="507"/>
      <c r="OEJ104" s="507"/>
      <c r="OEK104" s="507"/>
      <c r="OEL104" s="507"/>
      <c r="OEM104" s="507"/>
      <c r="OEN104" s="507"/>
      <c r="OEO104" s="507"/>
      <c r="OEP104" s="507"/>
      <c r="OEQ104" s="507"/>
      <c r="OER104" s="507"/>
      <c r="OES104" s="507"/>
      <c r="OET104" s="507"/>
      <c r="OEU104" s="507"/>
      <c r="OEV104" s="507"/>
      <c r="OEW104" s="507"/>
      <c r="OEX104" s="507"/>
      <c r="OEY104" s="507"/>
      <c r="OEZ104" s="507"/>
      <c r="OFA104" s="507"/>
      <c r="OFB104" s="507"/>
      <c r="OFC104" s="507"/>
      <c r="OFD104" s="507"/>
      <c r="OFE104" s="507"/>
      <c r="OFF104" s="507"/>
      <c r="OFG104" s="507"/>
      <c r="OFH104" s="507"/>
      <c r="OFI104" s="507"/>
      <c r="OFJ104" s="507"/>
      <c r="OFK104" s="507"/>
      <c r="OFL104" s="507"/>
      <c r="OFM104" s="507"/>
      <c r="OFN104" s="507"/>
      <c r="OFO104" s="507"/>
      <c r="OFP104" s="507"/>
      <c r="OFQ104" s="507"/>
      <c r="OFR104" s="507"/>
      <c r="OFS104" s="507"/>
      <c r="OFT104" s="507"/>
      <c r="OFU104" s="507"/>
      <c r="OFV104" s="507"/>
      <c r="OFW104" s="507"/>
      <c r="OFX104" s="507"/>
      <c r="OFY104" s="507"/>
      <c r="OFZ104" s="507"/>
      <c r="OGA104" s="507"/>
      <c r="OGB104" s="507"/>
      <c r="OGC104" s="507"/>
      <c r="OGD104" s="507"/>
      <c r="OGE104" s="507"/>
      <c r="OGF104" s="507"/>
      <c r="OGG104" s="507"/>
      <c r="OGH104" s="507"/>
      <c r="OGI104" s="507"/>
      <c r="OGJ104" s="507"/>
      <c r="OGK104" s="507"/>
      <c r="OGL104" s="507"/>
      <c r="OGM104" s="507"/>
      <c r="OGN104" s="507"/>
      <c r="OGO104" s="507"/>
      <c r="OGP104" s="507"/>
      <c r="OGQ104" s="507"/>
      <c r="OGR104" s="507"/>
      <c r="OGS104" s="507"/>
      <c r="OGT104" s="507"/>
      <c r="OGU104" s="507"/>
      <c r="OGV104" s="507"/>
      <c r="OGW104" s="507"/>
      <c r="OGX104" s="507"/>
      <c r="OGY104" s="507"/>
      <c r="OGZ104" s="507"/>
      <c r="OHA104" s="507"/>
      <c r="OHB104" s="507"/>
      <c r="OHC104" s="507"/>
      <c r="OHD104" s="507"/>
      <c r="OHE104" s="507"/>
      <c r="OHF104" s="507"/>
      <c r="OHG104" s="507"/>
      <c r="OHH104" s="507"/>
      <c r="OHI104" s="507"/>
      <c r="OHJ104" s="507"/>
      <c r="OHK104" s="507"/>
      <c r="OHL104" s="507"/>
      <c r="OHM104" s="507"/>
      <c r="OHN104" s="507"/>
      <c r="OHO104" s="507"/>
      <c r="OHP104" s="507"/>
      <c r="OHQ104" s="507"/>
      <c r="OHR104" s="507"/>
      <c r="OHS104" s="507"/>
      <c r="OHT104" s="507"/>
      <c r="OHU104" s="507"/>
      <c r="OHV104" s="507"/>
      <c r="OHW104" s="507"/>
      <c r="OHX104" s="507"/>
      <c r="OHY104" s="507"/>
      <c r="OHZ104" s="507"/>
      <c r="OIA104" s="507"/>
      <c r="OIB104" s="507"/>
      <c r="OIC104" s="507"/>
      <c r="OID104" s="507"/>
      <c r="OIE104" s="507"/>
      <c r="OIF104" s="507"/>
      <c r="OIG104" s="507"/>
      <c r="OIH104" s="507"/>
      <c r="OII104" s="507"/>
      <c r="OIJ104" s="507"/>
      <c r="OIK104" s="507"/>
      <c r="OIL104" s="507"/>
      <c r="OIM104" s="507"/>
      <c r="OIN104" s="507"/>
      <c r="OIO104" s="507"/>
      <c r="OIP104" s="507"/>
      <c r="OIQ104" s="507"/>
      <c r="OIR104" s="507"/>
      <c r="OIS104" s="507"/>
      <c r="OIT104" s="507"/>
      <c r="OIU104" s="507"/>
      <c r="OIV104" s="507"/>
      <c r="OIW104" s="507"/>
      <c r="OIX104" s="507"/>
      <c r="OIY104" s="507"/>
      <c r="OIZ104" s="507"/>
      <c r="OJA104" s="507"/>
      <c r="OJB104" s="507"/>
      <c r="OJC104" s="507"/>
      <c r="OJD104" s="507"/>
      <c r="OJE104" s="507"/>
      <c r="OJF104" s="507"/>
      <c r="OJG104" s="507"/>
      <c r="OJH104" s="507"/>
      <c r="OJI104" s="507"/>
      <c r="OJJ104" s="507"/>
      <c r="OJK104" s="507"/>
      <c r="OJL104" s="507"/>
      <c r="OJM104" s="507"/>
      <c r="OJN104" s="507"/>
      <c r="OJO104" s="507"/>
      <c r="OJP104" s="507"/>
      <c r="OJQ104" s="507"/>
      <c r="OJR104" s="507"/>
      <c r="OJS104" s="507"/>
      <c r="OJT104" s="507"/>
      <c r="OJU104" s="507"/>
      <c r="OJV104" s="507"/>
      <c r="OJW104" s="507"/>
      <c r="OJX104" s="507"/>
      <c r="OJY104" s="507"/>
      <c r="OJZ104" s="507"/>
      <c r="OKA104" s="507"/>
      <c r="OKB104" s="507"/>
      <c r="OKC104" s="507"/>
      <c r="OKD104" s="507"/>
      <c r="OKE104" s="507"/>
      <c r="OKF104" s="507"/>
      <c r="OKG104" s="507"/>
      <c r="OKH104" s="507"/>
      <c r="OKI104" s="507"/>
      <c r="OKJ104" s="507"/>
      <c r="OKK104" s="507"/>
      <c r="OKL104" s="507"/>
      <c r="OKM104" s="507"/>
      <c r="OKN104" s="507"/>
      <c r="OKO104" s="507"/>
      <c r="OKP104" s="507"/>
      <c r="OKQ104" s="507"/>
      <c r="OKR104" s="507"/>
      <c r="OKS104" s="507"/>
      <c r="OKT104" s="507"/>
      <c r="OKU104" s="507"/>
      <c r="OKV104" s="507"/>
      <c r="OKW104" s="507"/>
      <c r="OKX104" s="507"/>
      <c r="OKY104" s="507"/>
      <c r="OKZ104" s="507"/>
      <c r="OLA104" s="507"/>
      <c r="OLB104" s="507"/>
      <c r="OLC104" s="507"/>
      <c r="OLD104" s="507"/>
      <c r="OLE104" s="507"/>
      <c r="OLF104" s="507"/>
      <c r="OLG104" s="507"/>
      <c r="OLH104" s="507"/>
      <c r="OLI104" s="507"/>
      <c r="OLJ104" s="507"/>
      <c r="OLK104" s="507"/>
      <c r="OLL104" s="507"/>
      <c r="OLM104" s="507"/>
      <c r="OLN104" s="507"/>
      <c r="OLO104" s="507"/>
      <c r="OLP104" s="507"/>
      <c r="OLQ104" s="507"/>
      <c r="OLR104" s="507"/>
      <c r="OLS104" s="507"/>
      <c r="OLT104" s="507"/>
      <c r="OLU104" s="507"/>
      <c r="OLV104" s="507"/>
      <c r="OLW104" s="507"/>
      <c r="OLX104" s="507"/>
      <c r="OLY104" s="507"/>
      <c r="OLZ104" s="507"/>
      <c r="OMA104" s="507"/>
      <c r="OMB104" s="507"/>
      <c r="OMC104" s="507"/>
      <c r="OMD104" s="507"/>
      <c r="OME104" s="507"/>
      <c r="OMF104" s="507"/>
      <c r="OMG104" s="507"/>
      <c r="OMH104" s="507"/>
      <c r="OMI104" s="507"/>
      <c r="OMJ104" s="507"/>
      <c r="OMK104" s="507"/>
      <c r="OML104" s="507"/>
      <c r="OMM104" s="507"/>
      <c r="OMN104" s="507"/>
      <c r="OMO104" s="507"/>
      <c r="OMP104" s="507"/>
      <c r="OMQ104" s="507"/>
      <c r="OMR104" s="507"/>
      <c r="OMS104" s="507"/>
      <c r="OMT104" s="507"/>
      <c r="OMU104" s="507"/>
      <c r="OMV104" s="507"/>
      <c r="OMW104" s="507"/>
      <c r="OMX104" s="507"/>
      <c r="OMY104" s="507"/>
      <c r="OMZ104" s="507"/>
      <c r="ONA104" s="507"/>
      <c r="ONB104" s="507"/>
      <c r="ONC104" s="507"/>
      <c r="OND104" s="507"/>
      <c r="ONE104" s="507"/>
      <c r="ONF104" s="507"/>
      <c r="ONG104" s="507"/>
      <c r="ONH104" s="507"/>
      <c r="ONI104" s="507"/>
      <c r="ONJ104" s="507"/>
      <c r="ONK104" s="507"/>
      <c r="ONL104" s="507"/>
      <c r="ONM104" s="507"/>
      <c r="ONN104" s="507"/>
      <c r="ONO104" s="507"/>
      <c r="ONP104" s="507"/>
      <c r="ONQ104" s="507"/>
      <c r="ONR104" s="507"/>
      <c r="ONS104" s="507"/>
      <c r="ONT104" s="507"/>
      <c r="ONU104" s="507"/>
      <c r="ONV104" s="507"/>
      <c r="ONW104" s="507"/>
      <c r="ONX104" s="507"/>
      <c r="ONY104" s="507"/>
      <c r="ONZ104" s="507"/>
      <c r="OOA104" s="507"/>
      <c r="OOB104" s="507"/>
      <c r="OOC104" s="507"/>
      <c r="OOD104" s="507"/>
      <c r="OOE104" s="507"/>
      <c r="OOF104" s="507"/>
      <c r="OOG104" s="507"/>
      <c r="OOH104" s="507"/>
      <c r="OOI104" s="507"/>
      <c r="OOJ104" s="507"/>
      <c r="OOK104" s="507"/>
      <c r="OOL104" s="507"/>
      <c r="OOM104" s="507"/>
      <c r="OON104" s="507"/>
      <c r="OOO104" s="507"/>
      <c r="OOP104" s="507"/>
      <c r="OOQ104" s="507"/>
      <c r="OOR104" s="507"/>
      <c r="OOS104" s="507"/>
      <c r="OOT104" s="507"/>
      <c r="OOU104" s="507"/>
      <c r="OOV104" s="507"/>
      <c r="OOW104" s="507"/>
      <c r="OOX104" s="507"/>
      <c r="OOY104" s="507"/>
      <c r="OOZ104" s="507"/>
      <c r="OPA104" s="507"/>
      <c r="OPB104" s="507"/>
      <c r="OPC104" s="507"/>
      <c r="OPD104" s="507"/>
      <c r="OPE104" s="507"/>
      <c r="OPF104" s="507"/>
      <c r="OPG104" s="507"/>
      <c r="OPH104" s="507"/>
      <c r="OPI104" s="507"/>
      <c r="OPJ104" s="507"/>
      <c r="OPK104" s="507"/>
      <c r="OPL104" s="507"/>
      <c r="OPM104" s="507"/>
      <c r="OPN104" s="507"/>
      <c r="OPO104" s="507"/>
      <c r="OPP104" s="507"/>
      <c r="OPQ104" s="507"/>
      <c r="OPR104" s="507"/>
      <c r="OPS104" s="507"/>
      <c r="OPT104" s="507"/>
      <c r="OPU104" s="507"/>
      <c r="OPV104" s="507"/>
      <c r="OPW104" s="507"/>
      <c r="OPX104" s="507"/>
      <c r="OPY104" s="507"/>
      <c r="OPZ104" s="507"/>
      <c r="OQA104" s="507"/>
      <c r="OQB104" s="507"/>
      <c r="OQC104" s="507"/>
      <c r="OQD104" s="507"/>
      <c r="OQE104" s="507"/>
      <c r="OQF104" s="507"/>
      <c r="OQG104" s="507"/>
      <c r="OQH104" s="507"/>
      <c r="OQI104" s="507"/>
      <c r="OQJ104" s="507"/>
      <c r="OQK104" s="507"/>
      <c r="OQL104" s="507"/>
      <c r="OQM104" s="507"/>
      <c r="OQN104" s="507"/>
      <c r="OQO104" s="507"/>
      <c r="OQP104" s="507"/>
      <c r="OQQ104" s="507"/>
      <c r="OQR104" s="507"/>
      <c r="OQS104" s="507"/>
      <c r="OQT104" s="507"/>
      <c r="OQU104" s="507"/>
      <c r="OQV104" s="507"/>
      <c r="OQW104" s="507"/>
      <c r="OQX104" s="507"/>
      <c r="OQY104" s="507"/>
      <c r="OQZ104" s="507"/>
      <c r="ORA104" s="507"/>
      <c r="ORB104" s="507"/>
      <c r="ORC104" s="507"/>
      <c r="ORD104" s="507"/>
      <c r="ORE104" s="507"/>
      <c r="ORF104" s="507"/>
      <c r="ORG104" s="507"/>
      <c r="ORH104" s="507"/>
      <c r="ORI104" s="507"/>
      <c r="ORJ104" s="507"/>
      <c r="ORK104" s="507"/>
      <c r="ORL104" s="507"/>
      <c r="ORM104" s="507"/>
      <c r="ORN104" s="507"/>
      <c r="ORO104" s="507"/>
      <c r="ORP104" s="507"/>
      <c r="ORQ104" s="507"/>
      <c r="ORR104" s="507"/>
      <c r="ORS104" s="507"/>
      <c r="ORT104" s="507"/>
      <c r="ORU104" s="507"/>
      <c r="ORV104" s="507"/>
      <c r="ORW104" s="507"/>
      <c r="ORX104" s="507"/>
      <c r="ORY104" s="507"/>
      <c r="ORZ104" s="507"/>
      <c r="OSA104" s="507"/>
      <c r="OSB104" s="507"/>
      <c r="OSC104" s="507"/>
      <c r="OSD104" s="507"/>
      <c r="OSE104" s="507"/>
      <c r="OSF104" s="507"/>
      <c r="OSG104" s="507"/>
      <c r="OSH104" s="507"/>
      <c r="OSI104" s="507"/>
      <c r="OSJ104" s="507"/>
      <c r="OSK104" s="507"/>
      <c r="OSL104" s="507"/>
      <c r="OSM104" s="507"/>
      <c r="OSN104" s="507"/>
      <c r="OSO104" s="507"/>
      <c r="OSP104" s="507"/>
      <c r="OSQ104" s="507"/>
      <c r="OSR104" s="507"/>
      <c r="OSS104" s="507"/>
      <c r="OST104" s="507"/>
      <c r="OSU104" s="507"/>
      <c r="OSV104" s="507"/>
      <c r="OSW104" s="507"/>
      <c r="OSX104" s="507"/>
      <c r="OSY104" s="507"/>
      <c r="OSZ104" s="507"/>
      <c r="OTA104" s="507"/>
      <c r="OTB104" s="507"/>
      <c r="OTC104" s="507"/>
      <c r="OTD104" s="507"/>
      <c r="OTE104" s="507"/>
      <c r="OTF104" s="507"/>
      <c r="OTG104" s="507"/>
      <c r="OTH104" s="507"/>
      <c r="OTI104" s="507"/>
      <c r="OTJ104" s="507"/>
      <c r="OTK104" s="507"/>
      <c r="OTL104" s="507"/>
      <c r="OTM104" s="507"/>
      <c r="OTN104" s="507"/>
      <c r="OTO104" s="507"/>
      <c r="OTP104" s="507"/>
      <c r="OTQ104" s="507"/>
      <c r="OTR104" s="507"/>
      <c r="OTS104" s="507"/>
      <c r="OTT104" s="507"/>
      <c r="OTU104" s="507"/>
      <c r="OTV104" s="507"/>
      <c r="OTW104" s="507"/>
      <c r="OTX104" s="507"/>
      <c r="OTY104" s="507"/>
      <c r="OTZ104" s="507"/>
      <c r="OUA104" s="507"/>
      <c r="OUB104" s="507"/>
      <c r="OUC104" s="507"/>
      <c r="OUD104" s="507"/>
      <c r="OUE104" s="507"/>
      <c r="OUF104" s="507"/>
      <c r="OUG104" s="507"/>
      <c r="OUH104" s="507"/>
      <c r="OUI104" s="507"/>
      <c r="OUJ104" s="507"/>
      <c r="OUK104" s="507"/>
      <c r="OUL104" s="507"/>
      <c r="OUM104" s="507"/>
      <c r="OUN104" s="507"/>
      <c r="OUO104" s="507"/>
      <c r="OUP104" s="507"/>
      <c r="OUQ104" s="507"/>
      <c r="OUR104" s="507"/>
      <c r="OUS104" s="507"/>
      <c r="OUT104" s="507"/>
      <c r="OUU104" s="507"/>
      <c r="OUV104" s="507"/>
      <c r="OUW104" s="507"/>
      <c r="OUX104" s="507"/>
      <c r="OUY104" s="507"/>
      <c r="OUZ104" s="507"/>
      <c r="OVA104" s="507"/>
      <c r="OVB104" s="507"/>
      <c r="OVC104" s="507"/>
      <c r="OVD104" s="507"/>
      <c r="OVE104" s="507"/>
      <c r="OVF104" s="507"/>
      <c r="OVG104" s="507"/>
      <c r="OVH104" s="507"/>
      <c r="OVI104" s="507"/>
      <c r="OVJ104" s="507"/>
      <c r="OVK104" s="507"/>
      <c r="OVL104" s="507"/>
      <c r="OVM104" s="507"/>
      <c r="OVN104" s="507"/>
      <c r="OVO104" s="507"/>
      <c r="OVP104" s="507"/>
      <c r="OVQ104" s="507"/>
      <c r="OVR104" s="507"/>
      <c r="OVS104" s="507"/>
      <c r="OVT104" s="507"/>
      <c r="OVU104" s="507"/>
      <c r="OVV104" s="507"/>
      <c r="OVW104" s="507"/>
      <c r="OVX104" s="507"/>
      <c r="OVY104" s="507"/>
      <c r="OVZ104" s="507"/>
      <c r="OWA104" s="507"/>
      <c r="OWB104" s="507"/>
      <c r="OWC104" s="507"/>
      <c r="OWD104" s="507"/>
      <c r="OWE104" s="507"/>
      <c r="OWF104" s="507"/>
      <c r="OWG104" s="507"/>
      <c r="OWH104" s="507"/>
      <c r="OWI104" s="507"/>
      <c r="OWJ104" s="507"/>
      <c r="OWK104" s="507"/>
      <c r="OWL104" s="507"/>
      <c r="OWM104" s="507"/>
      <c r="OWN104" s="507"/>
      <c r="OWO104" s="507"/>
      <c r="OWP104" s="507"/>
      <c r="OWQ104" s="507"/>
      <c r="OWR104" s="507"/>
      <c r="OWS104" s="507"/>
      <c r="OWT104" s="507"/>
      <c r="OWU104" s="507"/>
      <c r="OWV104" s="507"/>
      <c r="OWW104" s="507"/>
      <c r="OWX104" s="507"/>
      <c r="OWY104" s="507"/>
      <c r="OWZ104" s="507"/>
      <c r="OXA104" s="507"/>
      <c r="OXB104" s="507"/>
      <c r="OXC104" s="507"/>
      <c r="OXD104" s="507"/>
      <c r="OXE104" s="507"/>
      <c r="OXF104" s="507"/>
      <c r="OXG104" s="507"/>
      <c r="OXH104" s="507"/>
      <c r="OXI104" s="507"/>
      <c r="OXJ104" s="507"/>
      <c r="OXK104" s="507"/>
      <c r="OXL104" s="507"/>
      <c r="OXM104" s="507"/>
      <c r="OXN104" s="507"/>
      <c r="OXO104" s="507"/>
      <c r="OXP104" s="507"/>
      <c r="OXQ104" s="507"/>
      <c r="OXR104" s="507"/>
      <c r="OXS104" s="507"/>
      <c r="OXT104" s="507"/>
      <c r="OXU104" s="507"/>
      <c r="OXV104" s="507"/>
      <c r="OXW104" s="507"/>
      <c r="OXX104" s="507"/>
      <c r="OXY104" s="507"/>
      <c r="OXZ104" s="507"/>
      <c r="OYA104" s="507"/>
      <c r="OYB104" s="507"/>
      <c r="OYC104" s="507"/>
      <c r="OYD104" s="507"/>
      <c r="OYE104" s="507"/>
      <c r="OYF104" s="507"/>
      <c r="OYG104" s="507"/>
      <c r="OYH104" s="507"/>
      <c r="OYI104" s="507"/>
      <c r="OYJ104" s="507"/>
      <c r="OYK104" s="507"/>
      <c r="OYL104" s="507"/>
      <c r="OYM104" s="507"/>
      <c r="OYN104" s="507"/>
      <c r="OYO104" s="507"/>
      <c r="OYP104" s="507"/>
      <c r="OYQ104" s="507"/>
      <c r="OYR104" s="507"/>
      <c r="OYS104" s="507"/>
      <c r="OYT104" s="507"/>
      <c r="OYU104" s="507"/>
      <c r="OYV104" s="507"/>
      <c r="OYW104" s="507"/>
      <c r="OYX104" s="507"/>
      <c r="OYY104" s="507"/>
      <c r="OYZ104" s="507"/>
      <c r="OZA104" s="507"/>
      <c r="OZB104" s="507"/>
      <c r="OZC104" s="507"/>
      <c r="OZD104" s="507"/>
      <c r="OZE104" s="507"/>
      <c r="OZF104" s="507"/>
      <c r="OZG104" s="507"/>
      <c r="OZH104" s="507"/>
      <c r="OZI104" s="507"/>
      <c r="OZJ104" s="507"/>
      <c r="OZK104" s="507"/>
      <c r="OZL104" s="507"/>
      <c r="OZM104" s="507"/>
      <c r="OZN104" s="507"/>
      <c r="OZO104" s="507"/>
      <c r="OZP104" s="507"/>
      <c r="OZQ104" s="507"/>
      <c r="OZR104" s="507"/>
      <c r="OZS104" s="507"/>
      <c r="OZT104" s="507"/>
      <c r="OZU104" s="507"/>
      <c r="OZV104" s="507"/>
      <c r="OZW104" s="507"/>
      <c r="OZX104" s="507"/>
      <c r="OZY104" s="507"/>
      <c r="OZZ104" s="507"/>
      <c r="PAA104" s="507"/>
      <c r="PAB104" s="507"/>
      <c r="PAC104" s="507"/>
      <c r="PAD104" s="507"/>
      <c r="PAE104" s="507"/>
      <c r="PAF104" s="507"/>
      <c r="PAG104" s="507"/>
      <c r="PAH104" s="507"/>
      <c r="PAI104" s="507"/>
      <c r="PAJ104" s="507"/>
      <c r="PAK104" s="507"/>
      <c r="PAL104" s="507"/>
      <c r="PAM104" s="507"/>
      <c r="PAN104" s="507"/>
      <c r="PAO104" s="507"/>
      <c r="PAP104" s="507"/>
      <c r="PAQ104" s="507"/>
      <c r="PAR104" s="507"/>
      <c r="PAS104" s="507"/>
      <c r="PAT104" s="507"/>
      <c r="PAU104" s="507"/>
      <c r="PAV104" s="507"/>
      <c r="PAW104" s="507"/>
      <c r="PAX104" s="507"/>
      <c r="PAY104" s="507"/>
      <c r="PAZ104" s="507"/>
      <c r="PBA104" s="507"/>
      <c r="PBB104" s="507"/>
      <c r="PBC104" s="507"/>
      <c r="PBD104" s="507"/>
      <c r="PBE104" s="507"/>
      <c r="PBF104" s="507"/>
      <c r="PBG104" s="507"/>
      <c r="PBH104" s="507"/>
      <c r="PBI104" s="507"/>
      <c r="PBJ104" s="507"/>
      <c r="PBK104" s="507"/>
      <c r="PBL104" s="507"/>
      <c r="PBM104" s="507"/>
      <c r="PBN104" s="507"/>
      <c r="PBO104" s="507"/>
      <c r="PBP104" s="507"/>
      <c r="PBQ104" s="507"/>
      <c r="PBR104" s="507"/>
      <c r="PBS104" s="507"/>
      <c r="PBT104" s="507"/>
      <c r="PBU104" s="507"/>
      <c r="PBV104" s="507"/>
      <c r="PBW104" s="507"/>
      <c r="PBX104" s="507"/>
      <c r="PBY104" s="507"/>
      <c r="PBZ104" s="507"/>
      <c r="PCA104" s="507"/>
      <c r="PCB104" s="507"/>
      <c r="PCC104" s="507"/>
      <c r="PCD104" s="507"/>
      <c r="PCE104" s="507"/>
      <c r="PCF104" s="507"/>
      <c r="PCG104" s="507"/>
      <c r="PCH104" s="507"/>
      <c r="PCI104" s="507"/>
      <c r="PCJ104" s="507"/>
      <c r="PCK104" s="507"/>
      <c r="PCL104" s="507"/>
      <c r="PCM104" s="507"/>
      <c r="PCN104" s="507"/>
      <c r="PCO104" s="507"/>
      <c r="PCP104" s="507"/>
      <c r="PCQ104" s="507"/>
      <c r="PCR104" s="507"/>
      <c r="PCS104" s="507"/>
      <c r="PCT104" s="507"/>
      <c r="PCU104" s="507"/>
      <c r="PCV104" s="507"/>
      <c r="PCW104" s="507"/>
      <c r="PCX104" s="507"/>
      <c r="PCY104" s="507"/>
      <c r="PCZ104" s="507"/>
      <c r="PDA104" s="507"/>
      <c r="PDB104" s="507"/>
      <c r="PDC104" s="507"/>
      <c r="PDD104" s="507"/>
      <c r="PDE104" s="507"/>
      <c r="PDF104" s="507"/>
      <c r="PDG104" s="507"/>
      <c r="PDH104" s="507"/>
      <c r="PDI104" s="507"/>
      <c r="PDJ104" s="507"/>
      <c r="PDK104" s="507"/>
      <c r="PDL104" s="507"/>
      <c r="PDM104" s="507"/>
      <c r="PDN104" s="507"/>
      <c r="PDO104" s="507"/>
      <c r="PDP104" s="507"/>
      <c r="PDQ104" s="507"/>
      <c r="PDR104" s="507"/>
      <c r="PDS104" s="507"/>
      <c r="PDT104" s="507"/>
      <c r="PDU104" s="507"/>
      <c r="PDV104" s="507"/>
      <c r="PDW104" s="507"/>
      <c r="PDX104" s="507"/>
      <c r="PDY104" s="507"/>
      <c r="PDZ104" s="507"/>
      <c r="PEA104" s="507"/>
      <c r="PEB104" s="507"/>
      <c r="PEC104" s="507"/>
      <c r="PED104" s="507"/>
      <c r="PEE104" s="507"/>
      <c r="PEF104" s="507"/>
      <c r="PEG104" s="507"/>
      <c r="PEH104" s="507"/>
      <c r="PEI104" s="507"/>
      <c r="PEJ104" s="507"/>
      <c r="PEK104" s="507"/>
      <c r="PEL104" s="507"/>
      <c r="PEM104" s="507"/>
      <c r="PEN104" s="507"/>
      <c r="PEO104" s="507"/>
      <c r="PEP104" s="507"/>
      <c r="PEQ104" s="507"/>
      <c r="PER104" s="507"/>
      <c r="PES104" s="507"/>
      <c r="PET104" s="507"/>
      <c r="PEU104" s="507"/>
      <c r="PEV104" s="507"/>
      <c r="PEW104" s="507"/>
      <c r="PEX104" s="507"/>
      <c r="PEY104" s="507"/>
      <c r="PEZ104" s="507"/>
      <c r="PFA104" s="507"/>
      <c r="PFB104" s="507"/>
      <c r="PFC104" s="507"/>
      <c r="PFD104" s="507"/>
      <c r="PFE104" s="507"/>
      <c r="PFF104" s="507"/>
      <c r="PFG104" s="507"/>
      <c r="PFH104" s="507"/>
      <c r="PFI104" s="507"/>
      <c r="PFJ104" s="507"/>
      <c r="PFK104" s="507"/>
      <c r="PFL104" s="507"/>
      <c r="PFM104" s="507"/>
      <c r="PFN104" s="507"/>
      <c r="PFO104" s="507"/>
      <c r="PFP104" s="507"/>
      <c r="PFQ104" s="507"/>
      <c r="PFR104" s="507"/>
      <c r="PFS104" s="507"/>
      <c r="PFT104" s="507"/>
      <c r="PFU104" s="507"/>
      <c r="PFV104" s="507"/>
      <c r="PFW104" s="507"/>
      <c r="PFX104" s="507"/>
      <c r="PFY104" s="507"/>
      <c r="PFZ104" s="507"/>
      <c r="PGA104" s="507"/>
      <c r="PGB104" s="507"/>
      <c r="PGC104" s="507"/>
      <c r="PGD104" s="507"/>
      <c r="PGE104" s="507"/>
      <c r="PGF104" s="507"/>
      <c r="PGG104" s="507"/>
      <c r="PGH104" s="507"/>
      <c r="PGI104" s="507"/>
      <c r="PGJ104" s="507"/>
      <c r="PGK104" s="507"/>
      <c r="PGL104" s="507"/>
      <c r="PGM104" s="507"/>
      <c r="PGN104" s="507"/>
      <c r="PGO104" s="507"/>
      <c r="PGP104" s="507"/>
      <c r="PGQ104" s="507"/>
      <c r="PGR104" s="507"/>
      <c r="PGS104" s="507"/>
      <c r="PGT104" s="507"/>
      <c r="PGU104" s="507"/>
      <c r="PGV104" s="507"/>
      <c r="PGW104" s="507"/>
      <c r="PGX104" s="507"/>
      <c r="PGY104" s="507"/>
      <c r="PGZ104" s="507"/>
      <c r="PHA104" s="507"/>
      <c r="PHB104" s="507"/>
      <c r="PHC104" s="507"/>
      <c r="PHD104" s="507"/>
      <c r="PHE104" s="507"/>
      <c r="PHF104" s="507"/>
      <c r="PHG104" s="507"/>
      <c r="PHH104" s="507"/>
      <c r="PHI104" s="507"/>
      <c r="PHJ104" s="507"/>
      <c r="PHK104" s="507"/>
      <c r="PHL104" s="507"/>
      <c r="PHM104" s="507"/>
      <c r="PHN104" s="507"/>
      <c r="PHO104" s="507"/>
      <c r="PHP104" s="507"/>
      <c r="PHQ104" s="507"/>
      <c r="PHR104" s="507"/>
      <c r="PHS104" s="507"/>
      <c r="PHT104" s="507"/>
      <c r="PHU104" s="507"/>
      <c r="PHV104" s="507"/>
      <c r="PHW104" s="507"/>
      <c r="PHX104" s="507"/>
      <c r="PHY104" s="507"/>
      <c r="PHZ104" s="507"/>
      <c r="PIA104" s="507"/>
      <c r="PIB104" s="507"/>
      <c r="PIC104" s="507"/>
      <c r="PID104" s="507"/>
      <c r="PIE104" s="507"/>
      <c r="PIF104" s="507"/>
      <c r="PIG104" s="507"/>
      <c r="PIH104" s="507"/>
      <c r="PII104" s="507"/>
      <c r="PIJ104" s="507"/>
      <c r="PIK104" s="507"/>
      <c r="PIL104" s="507"/>
      <c r="PIM104" s="507"/>
      <c r="PIN104" s="507"/>
      <c r="PIO104" s="507"/>
      <c r="PIP104" s="507"/>
      <c r="PIQ104" s="507"/>
      <c r="PIR104" s="507"/>
      <c r="PIS104" s="507"/>
      <c r="PIT104" s="507"/>
      <c r="PIU104" s="507"/>
      <c r="PIV104" s="507"/>
      <c r="PIW104" s="507"/>
      <c r="PIX104" s="507"/>
      <c r="PIY104" s="507"/>
      <c r="PIZ104" s="507"/>
      <c r="PJA104" s="507"/>
      <c r="PJB104" s="507"/>
      <c r="PJC104" s="507"/>
      <c r="PJD104" s="507"/>
      <c r="PJE104" s="507"/>
      <c r="PJF104" s="507"/>
      <c r="PJG104" s="507"/>
      <c r="PJH104" s="507"/>
      <c r="PJI104" s="507"/>
      <c r="PJJ104" s="507"/>
      <c r="PJK104" s="507"/>
      <c r="PJL104" s="507"/>
      <c r="PJM104" s="507"/>
      <c r="PJN104" s="507"/>
      <c r="PJO104" s="507"/>
      <c r="PJP104" s="507"/>
      <c r="PJQ104" s="507"/>
      <c r="PJR104" s="507"/>
      <c r="PJS104" s="507"/>
      <c r="PJT104" s="507"/>
      <c r="PJU104" s="507"/>
      <c r="PJV104" s="507"/>
      <c r="PJW104" s="507"/>
      <c r="PJX104" s="507"/>
      <c r="PJY104" s="507"/>
      <c r="PJZ104" s="507"/>
      <c r="PKA104" s="507"/>
      <c r="PKB104" s="507"/>
      <c r="PKC104" s="507"/>
      <c r="PKD104" s="507"/>
      <c r="PKE104" s="507"/>
      <c r="PKF104" s="507"/>
      <c r="PKG104" s="507"/>
      <c r="PKH104" s="507"/>
      <c r="PKI104" s="507"/>
      <c r="PKJ104" s="507"/>
      <c r="PKK104" s="507"/>
      <c r="PKL104" s="507"/>
      <c r="PKM104" s="507"/>
      <c r="PKN104" s="507"/>
      <c r="PKO104" s="507"/>
      <c r="PKP104" s="507"/>
      <c r="PKQ104" s="507"/>
      <c r="PKR104" s="507"/>
      <c r="PKS104" s="507"/>
      <c r="PKT104" s="507"/>
      <c r="PKU104" s="507"/>
      <c r="PKV104" s="507"/>
      <c r="PKW104" s="507"/>
      <c r="PKX104" s="507"/>
      <c r="PKY104" s="507"/>
      <c r="PKZ104" s="507"/>
      <c r="PLA104" s="507"/>
      <c r="PLB104" s="507"/>
      <c r="PLC104" s="507"/>
      <c r="PLD104" s="507"/>
      <c r="PLE104" s="507"/>
      <c r="PLF104" s="507"/>
      <c r="PLG104" s="507"/>
      <c r="PLH104" s="507"/>
      <c r="PLI104" s="507"/>
      <c r="PLJ104" s="507"/>
      <c r="PLK104" s="507"/>
      <c r="PLL104" s="507"/>
      <c r="PLM104" s="507"/>
      <c r="PLN104" s="507"/>
      <c r="PLO104" s="507"/>
      <c r="PLP104" s="507"/>
      <c r="PLQ104" s="507"/>
      <c r="PLR104" s="507"/>
      <c r="PLS104" s="507"/>
      <c r="PLT104" s="507"/>
      <c r="PLU104" s="507"/>
      <c r="PLV104" s="507"/>
      <c r="PLW104" s="507"/>
      <c r="PLX104" s="507"/>
      <c r="PLY104" s="507"/>
      <c r="PLZ104" s="507"/>
      <c r="PMA104" s="507"/>
      <c r="PMB104" s="507"/>
      <c r="PMC104" s="507"/>
      <c r="PMD104" s="507"/>
      <c r="PME104" s="507"/>
      <c r="PMF104" s="507"/>
      <c r="PMG104" s="507"/>
      <c r="PMH104" s="507"/>
      <c r="PMI104" s="507"/>
      <c r="PMJ104" s="507"/>
      <c r="PMK104" s="507"/>
      <c r="PML104" s="507"/>
      <c r="PMM104" s="507"/>
      <c r="PMN104" s="507"/>
      <c r="PMO104" s="507"/>
      <c r="PMP104" s="507"/>
      <c r="PMQ104" s="507"/>
      <c r="PMR104" s="507"/>
      <c r="PMS104" s="507"/>
      <c r="PMT104" s="507"/>
      <c r="PMU104" s="507"/>
      <c r="PMV104" s="507"/>
      <c r="PMW104" s="507"/>
      <c r="PMX104" s="507"/>
      <c r="PMY104" s="507"/>
      <c r="PMZ104" s="507"/>
      <c r="PNA104" s="507"/>
      <c r="PNB104" s="507"/>
      <c r="PNC104" s="507"/>
      <c r="PND104" s="507"/>
      <c r="PNE104" s="507"/>
      <c r="PNF104" s="507"/>
      <c r="PNG104" s="507"/>
      <c r="PNH104" s="507"/>
      <c r="PNI104" s="507"/>
      <c r="PNJ104" s="507"/>
      <c r="PNK104" s="507"/>
      <c r="PNL104" s="507"/>
      <c r="PNM104" s="507"/>
      <c r="PNN104" s="507"/>
      <c r="PNO104" s="507"/>
      <c r="PNP104" s="507"/>
      <c r="PNQ104" s="507"/>
      <c r="PNR104" s="507"/>
      <c r="PNS104" s="507"/>
      <c r="PNT104" s="507"/>
      <c r="PNU104" s="507"/>
      <c r="PNV104" s="507"/>
      <c r="PNW104" s="507"/>
      <c r="PNX104" s="507"/>
      <c r="PNY104" s="507"/>
      <c r="PNZ104" s="507"/>
      <c r="POA104" s="507"/>
      <c r="POB104" s="507"/>
      <c r="POC104" s="507"/>
      <c r="POD104" s="507"/>
      <c r="POE104" s="507"/>
      <c r="POF104" s="507"/>
      <c r="POG104" s="507"/>
      <c r="POH104" s="507"/>
      <c r="POI104" s="507"/>
      <c r="POJ104" s="507"/>
      <c r="POK104" s="507"/>
      <c r="POL104" s="507"/>
      <c r="POM104" s="507"/>
      <c r="PON104" s="507"/>
      <c r="POO104" s="507"/>
      <c r="POP104" s="507"/>
      <c r="POQ104" s="507"/>
      <c r="POR104" s="507"/>
      <c r="POS104" s="507"/>
      <c r="POT104" s="507"/>
      <c r="POU104" s="507"/>
      <c r="POV104" s="507"/>
      <c r="POW104" s="507"/>
      <c r="POX104" s="507"/>
      <c r="POY104" s="507"/>
      <c r="POZ104" s="507"/>
      <c r="PPA104" s="507"/>
      <c r="PPB104" s="507"/>
      <c r="PPC104" s="507"/>
      <c r="PPD104" s="507"/>
      <c r="PPE104" s="507"/>
      <c r="PPF104" s="507"/>
      <c r="PPG104" s="507"/>
      <c r="PPH104" s="507"/>
      <c r="PPI104" s="507"/>
      <c r="PPJ104" s="507"/>
      <c r="PPK104" s="507"/>
      <c r="PPL104" s="507"/>
      <c r="PPM104" s="507"/>
      <c r="PPN104" s="507"/>
      <c r="PPO104" s="507"/>
      <c r="PPP104" s="507"/>
      <c r="PPQ104" s="507"/>
      <c r="PPR104" s="507"/>
      <c r="PPS104" s="507"/>
      <c r="PPT104" s="507"/>
      <c r="PPU104" s="507"/>
      <c r="PPV104" s="507"/>
      <c r="PPW104" s="507"/>
      <c r="PPX104" s="507"/>
      <c r="PPY104" s="507"/>
      <c r="PPZ104" s="507"/>
      <c r="PQA104" s="507"/>
      <c r="PQB104" s="507"/>
      <c r="PQC104" s="507"/>
      <c r="PQD104" s="507"/>
      <c r="PQE104" s="507"/>
      <c r="PQF104" s="507"/>
      <c r="PQG104" s="507"/>
      <c r="PQH104" s="507"/>
      <c r="PQI104" s="507"/>
      <c r="PQJ104" s="507"/>
      <c r="PQK104" s="507"/>
      <c r="PQL104" s="507"/>
      <c r="PQM104" s="507"/>
      <c r="PQN104" s="507"/>
      <c r="PQO104" s="507"/>
      <c r="PQP104" s="507"/>
      <c r="PQQ104" s="507"/>
      <c r="PQR104" s="507"/>
      <c r="PQS104" s="507"/>
      <c r="PQT104" s="507"/>
      <c r="PQU104" s="507"/>
      <c r="PQV104" s="507"/>
      <c r="PQW104" s="507"/>
      <c r="PQX104" s="507"/>
      <c r="PQY104" s="507"/>
      <c r="PQZ104" s="507"/>
      <c r="PRA104" s="507"/>
      <c r="PRB104" s="507"/>
      <c r="PRC104" s="507"/>
      <c r="PRD104" s="507"/>
      <c r="PRE104" s="507"/>
      <c r="PRF104" s="507"/>
      <c r="PRG104" s="507"/>
      <c r="PRH104" s="507"/>
      <c r="PRI104" s="507"/>
      <c r="PRJ104" s="507"/>
      <c r="PRK104" s="507"/>
      <c r="PRL104" s="507"/>
      <c r="PRM104" s="507"/>
      <c r="PRN104" s="507"/>
      <c r="PRO104" s="507"/>
      <c r="PRP104" s="507"/>
      <c r="PRQ104" s="507"/>
      <c r="PRR104" s="507"/>
      <c r="PRS104" s="507"/>
      <c r="PRT104" s="507"/>
      <c r="PRU104" s="507"/>
      <c r="PRV104" s="507"/>
      <c r="PRW104" s="507"/>
      <c r="PRX104" s="507"/>
      <c r="PRY104" s="507"/>
      <c r="PRZ104" s="507"/>
      <c r="PSA104" s="507"/>
      <c r="PSB104" s="507"/>
      <c r="PSC104" s="507"/>
      <c r="PSD104" s="507"/>
      <c r="PSE104" s="507"/>
      <c r="PSF104" s="507"/>
      <c r="PSG104" s="507"/>
      <c r="PSH104" s="507"/>
      <c r="PSI104" s="507"/>
      <c r="PSJ104" s="507"/>
      <c r="PSK104" s="507"/>
      <c r="PSL104" s="507"/>
      <c r="PSM104" s="507"/>
      <c r="PSN104" s="507"/>
      <c r="PSO104" s="507"/>
      <c r="PSP104" s="507"/>
      <c r="PSQ104" s="507"/>
      <c r="PSR104" s="507"/>
      <c r="PSS104" s="507"/>
      <c r="PST104" s="507"/>
      <c r="PSU104" s="507"/>
      <c r="PSV104" s="507"/>
      <c r="PSW104" s="507"/>
      <c r="PSX104" s="507"/>
      <c r="PSY104" s="507"/>
      <c r="PSZ104" s="507"/>
      <c r="PTA104" s="507"/>
      <c r="PTB104" s="507"/>
      <c r="PTC104" s="507"/>
      <c r="PTD104" s="507"/>
      <c r="PTE104" s="507"/>
      <c r="PTF104" s="507"/>
      <c r="PTG104" s="507"/>
      <c r="PTH104" s="507"/>
      <c r="PTI104" s="507"/>
      <c r="PTJ104" s="507"/>
      <c r="PTK104" s="507"/>
      <c r="PTL104" s="507"/>
      <c r="PTM104" s="507"/>
      <c r="PTN104" s="507"/>
      <c r="PTO104" s="507"/>
      <c r="PTP104" s="507"/>
      <c r="PTQ104" s="507"/>
      <c r="PTR104" s="507"/>
      <c r="PTS104" s="507"/>
      <c r="PTT104" s="507"/>
      <c r="PTU104" s="507"/>
      <c r="PTV104" s="507"/>
      <c r="PTW104" s="507"/>
      <c r="PTX104" s="507"/>
      <c r="PTY104" s="507"/>
      <c r="PTZ104" s="507"/>
      <c r="PUA104" s="507"/>
      <c r="PUB104" s="507"/>
      <c r="PUC104" s="507"/>
      <c r="PUD104" s="507"/>
      <c r="PUE104" s="507"/>
      <c r="PUF104" s="507"/>
      <c r="PUG104" s="507"/>
      <c r="PUH104" s="507"/>
      <c r="PUI104" s="507"/>
      <c r="PUJ104" s="507"/>
      <c r="PUK104" s="507"/>
      <c r="PUL104" s="507"/>
      <c r="PUM104" s="507"/>
      <c r="PUN104" s="507"/>
      <c r="PUO104" s="507"/>
      <c r="PUP104" s="507"/>
      <c r="PUQ104" s="507"/>
      <c r="PUR104" s="507"/>
      <c r="PUS104" s="507"/>
      <c r="PUT104" s="507"/>
      <c r="PUU104" s="507"/>
      <c r="PUV104" s="507"/>
      <c r="PUW104" s="507"/>
      <c r="PUX104" s="507"/>
      <c r="PUY104" s="507"/>
      <c r="PUZ104" s="507"/>
      <c r="PVA104" s="507"/>
      <c r="PVB104" s="507"/>
      <c r="PVC104" s="507"/>
      <c r="PVD104" s="507"/>
      <c r="PVE104" s="507"/>
      <c r="PVF104" s="507"/>
      <c r="PVG104" s="507"/>
      <c r="PVH104" s="507"/>
      <c r="PVI104" s="507"/>
      <c r="PVJ104" s="507"/>
      <c r="PVK104" s="507"/>
      <c r="PVL104" s="507"/>
      <c r="PVM104" s="507"/>
      <c r="PVN104" s="507"/>
      <c r="PVO104" s="507"/>
      <c r="PVP104" s="507"/>
      <c r="PVQ104" s="507"/>
      <c r="PVR104" s="507"/>
      <c r="PVS104" s="507"/>
      <c r="PVT104" s="507"/>
      <c r="PVU104" s="507"/>
      <c r="PVV104" s="507"/>
      <c r="PVW104" s="507"/>
      <c r="PVX104" s="507"/>
      <c r="PVY104" s="507"/>
      <c r="PVZ104" s="507"/>
      <c r="PWA104" s="507"/>
      <c r="PWB104" s="507"/>
      <c r="PWC104" s="507"/>
      <c r="PWD104" s="507"/>
      <c r="PWE104" s="507"/>
      <c r="PWF104" s="507"/>
      <c r="PWG104" s="507"/>
      <c r="PWH104" s="507"/>
      <c r="PWI104" s="507"/>
      <c r="PWJ104" s="507"/>
      <c r="PWK104" s="507"/>
      <c r="PWL104" s="507"/>
      <c r="PWM104" s="507"/>
      <c r="PWN104" s="507"/>
      <c r="PWO104" s="507"/>
      <c r="PWP104" s="507"/>
      <c r="PWQ104" s="507"/>
      <c r="PWR104" s="507"/>
      <c r="PWS104" s="507"/>
      <c r="PWT104" s="507"/>
      <c r="PWU104" s="507"/>
      <c r="PWV104" s="507"/>
      <c r="PWW104" s="507"/>
      <c r="PWX104" s="507"/>
      <c r="PWY104" s="507"/>
      <c r="PWZ104" s="507"/>
      <c r="PXA104" s="507"/>
      <c r="PXB104" s="507"/>
      <c r="PXC104" s="507"/>
      <c r="PXD104" s="507"/>
      <c r="PXE104" s="507"/>
      <c r="PXF104" s="507"/>
      <c r="PXG104" s="507"/>
      <c r="PXH104" s="507"/>
      <c r="PXI104" s="507"/>
      <c r="PXJ104" s="507"/>
      <c r="PXK104" s="507"/>
      <c r="PXL104" s="507"/>
      <c r="PXM104" s="507"/>
      <c r="PXN104" s="507"/>
      <c r="PXO104" s="507"/>
      <c r="PXP104" s="507"/>
      <c r="PXQ104" s="507"/>
      <c r="PXR104" s="507"/>
      <c r="PXS104" s="507"/>
      <c r="PXT104" s="507"/>
      <c r="PXU104" s="507"/>
      <c r="PXV104" s="507"/>
      <c r="PXW104" s="507"/>
      <c r="PXX104" s="507"/>
      <c r="PXY104" s="507"/>
      <c r="PXZ104" s="507"/>
      <c r="PYA104" s="507"/>
      <c r="PYB104" s="507"/>
      <c r="PYC104" s="507"/>
      <c r="PYD104" s="507"/>
      <c r="PYE104" s="507"/>
      <c r="PYF104" s="507"/>
      <c r="PYG104" s="507"/>
      <c r="PYH104" s="507"/>
      <c r="PYI104" s="507"/>
      <c r="PYJ104" s="507"/>
      <c r="PYK104" s="507"/>
      <c r="PYL104" s="507"/>
      <c r="PYM104" s="507"/>
      <c r="PYN104" s="507"/>
      <c r="PYO104" s="507"/>
      <c r="PYP104" s="507"/>
      <c r="PYQ104" s="507"/>
      <c r="PYR104" s="507"/>
      <c r="PYS104" s="507"/>
      <c r="PYT104" s="507"/>
      <c r="PYU104" s="507"/>
      <c r="PYV104" s="507"/>
      <c r="PYW104" s="507"/>
      <c r="PYX104" s="507"/>
      <c r="PYY104" s="507"/>
      <c r="PYZ104" s="507"/>
      <c r="PZA104" s="507"/>
      <c r="PZB104" s="507"/>
      <c r="PZC104" s="507"/>
      <c r="PZD104" s="507"/>
      <c r="PZE104" s="507"/>
      <c r="PZF104" s="507"/>
      <c r="PZG104" s="507"/>
      <c r="PZH104" s="507"/>
      <c r="PZI104" s="507"/>
      <c r="PZJ104" s="507"/>
      <c r="PZK104" s="507"/>
      <c r="PZL104" s="507"/>
      <c r="PZM104" s="507"/>
      <c r="PZN104" s="507"/>
      <c r="PZO104" s="507"/>
      <c r="PZP104" s="507"/>
      <c r="PZQ104" s="507"/>
      <c r="PZR104" s="507"/>
      <c r="PZS104" s="507"/>
      <c r="PZT104" s="507"/>
      <c r="PZU104" s="507"/>
      <c r="PZV104" s="507"/>
      <c r="PZW104" s="507"/>
      <c r="PZX104" s="507"/>
      <c r="PZY104" s="507"/>
      <c r="PZZ104" s="507"/>
      <c r="QAA104" s="507"/>
      <c r="QAB104" s="507"/>
      <c r="QAC104" s="507"/>
      <c r="QAD104" s="507"/>
      <c r="QAE104" s="507"/>
      <c r="QAF104" s="507"/>
      <c r="QAG104" s="507"/>
      <c r="QAH104" s="507"/>
      <c r="QAI104" s="507"/>
      <c r="QAJ104" s="507"/>
      <c r="QAK104" s="507"/>
      <c r="QAL104" s="507"/>
      <c r="QAM104" s="507"/>
      <c r="QAN104" s="507"/>
      <c r="QAO104" s="507"/>
      <c r="QAP104" s="507"/>
      <c r="QAQ104" s="507"/>
      <c r="QAR104" s="507"/>
      <c r="QAS104" s="507"/>
      <c r="QAT104" s="507"/>
      <c r="QAU104" s="507"/>
      <c r="QAV104" s="507"/>
      <c r="QAW104" s="507"/>
      <c r="QAX104" s="507"/>
      <c r="QAY104" s="507"/>
      <c r="QAZ104" s="507"/>
      <c r="QBA104" s="507"/>
      <c r="QBB104" s="507"/>
      <c r="QBC104" s="507"/>
      <c r="QBD104" s="507"/>
      <c r="QBE104" s="507"/>
      <c r="QBF104" s="507"/>
      <c r="QBG104" s="507"/>
      <c r="QBH104" s="507"/>
      <c r="QBI104" s="507"/>
      <c r="QBJ104" s="507"/>
      <c r="QBK104" s="507"/>
      <c r="QBL104" s="507"/>
      <c r="QBM104" s="507"/>
      <c r="QBN104" s="507"/>
      <c r="QBO104" s="507"/>
      <c r="QBP104" s="507"/>
      <c r="QBQ104" s="507"/>
      <c r="QBR104" s="507"/>
      <c r="QBS104" s="507"/>
      <c r="QBT104" s="507"/>
      <c r="QBU104" s="507"/>
      <c r="QBV104" s="507"/>
      <c r="QBW104" s="507"/>
      <c r="QBX104" s="507"/>
      <c r="QBY104" s="507"/>
      <c r="QBZ104" s="507"/>
      <c r="QCA104" s="507"/>
      <c r="QCB104" s="507"/>
      <c r="QCC104" s="507"/>
      <c r="QCD104" s="507"/>
      <c r="QCE104" s="507"/>
      <c r="QCF104" s="507"/>
      <c r="QCG104" s="507"/>
      <c r="QCH104" s="507"/>
      <c r="QCI104" s="507"/>
      <c r="QCJ104" s="507"/>
      <c r="QCK104" s="507"/>
      <c r="QCL104" s="507"/>
      <c r="QCM104" s="507"/>
      <c r="QCN104" s="507"/>
      <c r="QCO104" s="507"/>
      <c r="QCP104" s="507"/>
      <c r="QCQ104" s="507"/>
      <c r="QCR104" s="507"/>
      <c r="QCS104" s="507"/>
      <c r="QCT104" s="507"/>
      <c r="QCU104" s="507"/>
      <c r="QCV104" s="507"/>
      <c r="QCW104" s="507"/>
      <c r="QCX104" s="507"/>
      <c r="QCY104" s="507"/>
      <c r="QCZ104" s="507"/>
      <c r="QDA104" s="507"/>
      <c r="QDB104" s="507"/>
      <c r="QDC104" s="507"/>
      <c r="QDD104" s="507"/>
      <c r="QDE104" s="507"/>
      <c r="QDF104" s="507"/>
      <c r="QDG104" s="507"/>
      <c r="QDH104" s="507"/>
      <c r="QDI104" s="507"/>
      <c r="QDJ104" s="507"/>
      <c r="QDK104" s="507"/>
      <c r="QDL104" s="507"/>
      <c r="QDM104" s="507"/>
      <c r="QDN104" s="507"/>
      <c r="QDO104" s="507"/>
      <c r="QDP104" s="507"/>
      <c r="QDQ104" s="507"/>
      <c r="QDR104" s="507"/>
      <c r="QDS104" s="507"/>
      <c r="QDT104" s="507"/>
      <c r="QDU104" s="507"/>
      <c r="QDV104" s="507"/>
      <c r="QDW104" s="507"/>
      <c r="QDX104" s="507"/>
      <c r="QDY104" s="507"/>
      <c r="QDZ104" s="507"/>
      <c r="QEA104" s="507"/>
      <c r="QEB104" s="507"/>
      <c r="QEC104" s="507"/>
      <c r="QED104" s="507"/>
      <c r="QEE104" s="507"/>
      <c r="QEF104" s="507"/>
      <c r="QEG104" s="507"/>
      <c r="QEH104" s="507"/>
      <c r="QEI104" s="507"/>
      <c r="QEJ104" s="507"/>
      <c r="QEK104" s="507"/>
      <c r="QEL104" s="507"/>
      <c r="QEM104" s="507"/>
      <c r="QEN104" s="507"/>
      <c r="QEO104" s="507"/>
      <c r="QEP104" s="507"/>
      <c r="QEQ104" s="507"/>
      <c r="QER104" s="507"/>
      <c r="QES104" s="507"/>
      <c r="QET104" s="507"/>
      <c r="QEU104" s="507"/>
      <c r="QEV104" s="507"/>
      <c r="QEW104" s="507"/>
      <c r="QEX104" s="507"/>
      <c r="QEY104" s="507"/>
      <c r="QEZ104" s="507"/>
      <c r="QFA104" s="507"/>
      <c r="QFB104" s="507"/>
      <c r="QFC104" s="507"/>
      <c r="QFD104" s="507"/>
      <c r="QFE104" s="507"/>
      <c r="QFF104" s="507"/>
      <c r="QFG104" s="507"/>
      <c r="QFH104" s="507"/>
      <c r="QFI104" s="507"/>
      <c r="QFJ104" s="507"/>
      <c r="QFK104" s="507"/>
      <c r="QFL104" s="507"/>
      <c r="QFM104" s="507"/>
      <c r="QFN104" s="507"/>
      <c r="QFO104" s="507"/>
      <c r="QFP104" s="507"/>
      <c r="QFQ104" s="507"/>
      <c r="QFR104" s="507"/>
      <c r="QFS104" s="507"/>
      <c r="QFT104" s="507"/>
      <c r="QFU104" s="507"/>
      <c r="QFV104" s="507"/>
      <c r="QFW104" s="507"/>
      <c r="QFX104" s="507"/>
      <c r="QFY104" s="507"/>
      <c r="QFZ104" s="507"/>
      <c r="QGA104" s="507"/>
      <c r="QGB104" s="507"/>
      <c r="QGC104" s="507"/>
      <c r="QGD104" s="507"/>
      <c r="QGE104" s="507"/>
      <c r="QGF104" s="507"/>
      <c r="QGG104" s="507"/>
      <c r="QGH104" s="507"/>
      <c r="QGI104" s="507"/>
      <c r="QGJ104" s="507"/>
      <c r="QGK104" s="507"/>
      <c r="QGL104" s="507"/>
      <c r="QGM104" s="507"/>
      <c r="QGN104" s="507"/>
      <c r="QGO104" s="507"/>
      <c r="QGP104" s="507"/>
      <c r="QGQ104" s="507"/>
      <c r="QGR104" s="507"/>
      <c r="QGS104" s="507"/>
      <c r="QGT104" s="507"/>
      <c r="QGU104" s="507"/>
      <c r="QGV104" s="507"/>
      <c r="QGW104" s="507"/>
      <c r="QGX104" s="507"/>
      <c r="QGY104" s="507"/>
      <c r="QGZ104" s="507"/>
      <c r="QHA104" s="507"/>
      <c r="QHB104" s="507"/>
      <c r="QHC104" s="507"/>
      <c r="QHD104" s="507"/>
      <c r="QHE104" s="507"/>
      <c r="QHF104" s="507"/>
      <c r="QHG104" s="507"/>
      <c r="QHH104" s="507"/>
      <c r="QHI104" s="507"/>
      <c r="QHJ104" s="507"/>
      <c r="QHK104" s="507"/>
      <c r="QHL104" s="507"/>
      <c r="QHM104" s="507"/>
      <c r="QHN104" s="507"/>
      <c r="QHO104" s="507"/>
      <c r="QHP104" s="507"/>
      <c r="QHQ104" s="507"/>
      <c r="QHR104" s="507"/>
      <c r="QHS104" s="507"/>
      <c r="QHT104" s="507"/>
      <c r="QHU104" s="507"/>
      <c r="QHV104" s="507"/>
      <c r="QHW104" s="507"/>
      <c r="QHX104" s="507"/>
      <c r="QHY104" s="507"/>
      <c r="QHZ104" s="507"/>
      <c r="QIA104" s="507"/>
      <c r="QIB104" s="507"/>
      <c r="QIC104" s="507"/>
      <c r="QID104" s="507"/>
      <c r="QIE104" s="507"/>
      <c r="QIF104" s="507"/>
      <c r="QIG104" s="507"/>
      <c r="QIH104" s="507"/>
      <c r="QII104" s="507"/>
      <c r="QIJ104" s="507"/>
      <c r="QIK104" s="507"/>
      <c r="QIL104" s="507"/>
      <c r="QIM104" s="507"/>
      <c r="QIN104" s="507"/>
      <c r="QIO104" s="507"/>
      <c r="QIP104" s="507"/>
      <c r="QIQ104" s="507"/>
      <c r="QIR104" s="507"/>
      <c r="QIS104" s="507"/>
      <c r="QIT104" s="507"/>
      <c r="QIU104" s="507"/>
      <c r="QIV104" s="507"/>
      <c r="QIW104" s="507"/>
      <c r="QIX104" s="507"/>
      <c r="QIY104" s="507"/>
      <c r="QIZ104" s="507"/>
      <c r="QJA104" s="507"/>
      <c r="QJB104" s="507"/>
      <c r="QJC104" s="507"/>
      <c r="QJD104" s="507"/>
      <c r="QJE104" s="507"/>
      <c r="QJF104" s="507"/>
      <c r="QJG104" s="507"/>
      <c r="QJH104" s="507"/>
      <c r="QJI104" s="507"/>
      <c r="QJJ104" s="507"/>
      <c r="QJK104" s="507"/>
      <c r="QJL104" s="507"/>
      <c r="QJM104" s="507"/>
      <c r="QJN104" s="507"/>
      <c r="QJO104" s="507"/>
      <c r="QJP104" s="507"/>
      <c r="QJQ104" s="507"/>
      <c r="QJR104" s="507"/>
      <c r="QJS104" s="507"/>
      <c r="QJT104" s="507"/>
      <c r="QJU104" s="507"/>
      <c r="QJV104" s="507"/>
      <c r="QJW104" s="507"/>
      <c r="QJX104" s="507"/>
      <c r="QJY104" s="507"/>
      <c r="QJZ104" s="507"/>
      <c r="QKA104" s="507"/>
      <c r="QKB104" s="507"/>
      <c r="QKC104" s="507"/>
      <c r="QKD104" s="507"/>
      <c r="QKE104" s="507"/>
      <c r="QKF104" s="507"/>
      <c r="QKG104" s="507"/>
      <c r="QKH104" s="507"/>
      <c r="QKI104" s="507"/>
      <c r="QKJ104" s="507"/>
      <c r="QKK104" s="507"/>
      <c r="QKL104" s="507"/>
      <c r="QKM104" s="507"/>
      <c r="QKN104" s="507"/>
      <c r="QKO104" s="507"/>
      <c r="QKP104" s="507"/>
      <c r="QKQ104" s="507"/>
      <c r="QKR104" s="507"/>
      <c r="QKS104" s="507"/>
      <c r="QKT104" s="507"/>
      <c r="QKU104" s="507"/>
      <c r="QKV104" s="507"/>
      <c r="QKW104" s="507"/>
      <c r="QKX104" s="507"/>
      <c r="QKY104" s="507"/>
      <c r="QKZ104" s="507"/>
      <c r="QLA104" s="507"/>
      <c r="QLB104" s="507"/>
      <c r="QLC104" s="507"/>
      <c r="QLD104" s="507"/>
      <c r="QLE104" s="507"/>
      <c r="QLF104" s="507"/>
      <c r="QLG104" s="507"/>
      <c r="QLH104" s="507"/>
      <c r="QLI104" s="507"/>
      <c r="QLJ104" s="507"/>
      <c r="QLK104" s="507"/>
      <c r="QLL104" s="507"/>
      <c r="QLM104" s="507"/>
      <c r="QLN104" s="507"/>
      <c r="QLO104" s="507"/>
      <c r="QLP104" s="507"/>
      <c r="QLQ104" s="507"/>
      <c r="QLR104" s="507"/>
      <c r="QLS104" s="507"/>
      <c r="QLT104" s="507"/>
      <c r="QLU104" s="507"/>
      <c r="QLV104" s="507"/>
      <c r="QLW104" s="507"/>
      <c r="QLX104" s="507"/>
      <c r="QLY104" s="507"/>
      <c r="QLZ104" s="507"/>
      <c r="QMA104" s="507"/>
      <c r="QMB104" s="507"/>
      <c r="QMC104" s="507"/>
      <c r="QMD104" s="507"/>
      <c r="QME104" s="507"/>
      <c r="QMF104" s="507"/>
      <c r="QMG104" s="507"/>
      <c r="QMH104" s="507"/>
      <c r="QMI104" s="507"/>
      <c r="QMJ104" s="507"/>
      <c r="QMK104" s="507"/>
      <c r="QML104" s="507"/>
      <c r="QMM104" s="507"/>
      <c r="QMN104" s="507"/>
      <c r="QMO104" s="507"/>
      <c r="QMP104" s="507"/>
      <c r="QMQ104" s="507"/>
      <c r="QMR104" s="507"/>
      <c r="QMS104" s="507"/>
      <c r="QMT104" s="507"/>
      <c r="QMU104" s="507"/>
      <c r="QMV104" s="507"/>
      <c r="QMW104" s="507"/>
      <c r="QMX104" s="507"/>
      <c r="QMY104" s="507"/>
      <c r="QMZ104" s="507"/>
      <c r="QNA104" s="507"/>
      <c r="QNB104" s="507"/>
      <c r="QNC104" s="507"/>
      <c r="QND104" s="507"/>
      <c r="QNE104" s="507"/>
      <c r="QNF104" s="507"/>
      <c r="QNG104" s="507"/>
      <c r="QNH104" s="507"/>
      <c r="QNI104" s="507"/>
      <c r="QNJ104" s="507"/>
      <c r="QNK104" s="507"/>
      <c r="QNL104" s="507"/>
      <c r="QNM104" s="507"/>
      <c r="QNN104" s="507"/>
      <c r="QNO104" s="507"/>
      <c r="QNP104" s="507"/>
      <c r="QNQ104" s="507"/>
      <c r="QNR104" s="507"/>
      <c r="QNS104" s="507"/>
      <c r="QNT104" s="507"/>
      <c r="QNU104" s="507"/>
      <c r="QNV104" s="507"/>
      <c r="QNW104" s="507"/>
      <c r="QNX104" s="507"/>
      <c r="QNY104" s="507"/>
      <c r="QNZ104" s="507"/>
      <c r="QOA104" s="507"/>
      <c r="QOB104" s="507"/>
      <c r="QOC104" s="507"/>
      <c r="QOD104" s="507"/>
      <c r="QOE104" s="507"/>
      <c r="QOF104" s="507"/>
      <c r="QOG104" s="507"/>
      <c r="QOH104" s="507"/>
      <c r="QOI104" s="507"/>
      <c r="QOJ104" s="507"/>
      <c r="QOK104" s="507"/>
      <c r="QOL104" s="507"/>
      <c r="QOM104" s="507"/>
      <c r="QON104" s="507"/>
      <c r="QOO104" s="507"/>
      <c r="QOP104" s="507"/>
      <c r="QOQ104" s="507"/>
      <c r="QOR104" s="507"/>
      <c r="QOS104" s="507"/>
      <c r="QOT104" s="507"/>
      <c r="QOU104" s="507"/>
      <c r="QOV104" s="507"/>
      <c r="QOW104" s="507"/>
      <c r="QOX104" s="507"/>
      <c r="QOY104" s="507"/>
      <c r="QOZ104" s="507"/>
      <c r="QPA104" s="507"/>
      <c r="QPB104" s="507"/>
      <c r="QPC104" s="507"/>
      <c r="QPD104" s="507"/>
      <c r="QPE104" s="507"/>
      <c r="QPF104" s="507"/>
      <c r="QPG104" s="507"/>
      <c r="QPH104" s="507"/>
      <c r="QPI104" s="507"/>
      <c r="QPJ104" s="507"/>
      <c r="QPK104" s="507"/>
      <c r="QPL104" s="507"/>
      <c r="QPM104" s="507"/>
      <c r="QPN104" s="507"/>
      <c r="QPO104" s="507"/>
      <c r="QPP104" s="507"/>
      <c r="QPQ104" s="507"/>
      <c r="QPR104" s="507"/>
      <c r="QPS104" s="507"/>
      <c r="QPT104" s="507"/>
      <c r="QPU104" s="507"/>
      <c r="QPV104" s="507"/>
      <c r="QPW104" s="507"/>
      <c r="QPX104" s="507"/>
      <c r="QPY104" s="507"/>
      <c r="QPZ104" s="507"/>
      <c r="QQA104" s="507"/>
      <c r="QQB104" s="507"/>
      <c r="QQC104" s="507"/>
      <c r="QQD104" s="507"/>
      <c r="QQE104" s="507"/>
      <c r="QQF104" s="507"/>
      <c r="QQG104" s="507"/>
      <c r="QQH104" s="507"/>
      <c r="QQI104" s="507"/>
      <c r="QQJ104" s="507"/>
      <c r="QQK104" s="507"/>
      <c r="QQL104" s="507"/>
      <c r="QQM104" s="507"/>
      <c r="QQN104" s="507"/>
      <c r="QQO104" s="507"/>
      <c r="QQP104" s="507"/>
      <c r="QQQ104" s="507"/>
      <c r="QQR104" s="507"/>
      <c r="QQS104" s="507"/>
      <c r="QQT104" s="507"/>
      <c r="QQU104" s="507"/>
      <c r="QQV104" s="507"/>
      <c r="QQW104" s="507"/>
      <c r="QQX104" s="507"/>
      <c r="QQY104" s="507"/>
      <c r="QQZ104" s="507"/>
      <c r="QRA104" s="507"/>
      <c r="QRB104" s="507"/>
      <c r="QRC104" s="507"/>
      <c r="QRD104" s="507"/>
      <c r="QRE104" s="507"/>
      <c r="QRF104" s="507"/>
      <c r="QRG104" s="507"/>
      <c r="QRH104" s="507"/>
      <c r="QRI104" s="507"/>
      <c r="QRJ104" s="507"/>
      <c r="QRK104" s="507"/>
      <c r="QRL104" s="507"/>
      <c r="QRM104" s="507"/>
      <c r="QRN104" s="507"/>
      <c r="QRO104" s="507"/>
      <c r="QRP104" s="507"/>
      <c r="QRQ104" s="507"/>
      <c r="QRR104" s="507"/>
      <c r="QRS104" s="507"/>
      <c r="QRT104" s="507"/>
      <c r="QRU104" s="507"/>
      <c r="QRV104" s="507"/>
      <c r="QRW104" s="507"/>
      <c r="QRX104" s="507"/>
      <c r="QRY104" s="507"/>
      <c r="QRZ104" s="507"/>
      <c r="QSA104" s="507"/>
      <c r="QSB104" s="507"/>
      <c r="QSC104" s="507"/>
      <c r="QSD104" s="507"/>
      <c r="QSE104" s="507"/>
      <c r="QSF104" s="507"/>
      <c r="QSG104" s="507"/>
      <c r="QSH104" s="507"/>
      <c r="QSI104" s="507"/>
      <c r="QSJ104" s="507"/>
      <c r="QSK104" s="507"/>
      <c r="QSL104" s="507"/>
      <c r="QSM104" s="507"/>
      <c r="QSN104" s="507"/>
      <c r="QSO104" s="507"/>
      <c r="QSP104" s="507"/>
      <c r="QSQ104" s="507"/>
      <c r="QSR104" s="507"/>
      <c r="QSS104" s="507"/>
      <c r="QST104" s="507"/>
      <c r="QSU104" s="507"/>
      <c r="QSV104" s="507"/>
      <c r="QSW104" s="507"/>
      <c r="QSX104" s="507"/>
      <c r="QSY104" s="507"/>
      <c r="QSZ104" s="507"/>
      <c r="QTA104" s="507"/>
      <c r="QTB104" s="507"/>
      <c r="QTC104" s="507"/>
      <c r="QTD104" s="507"/>
      <c r="QTE104" s="507"/>
      <c r="QTF104" s="507"/>
      <c r="QTG104" s="507"/>
      <c r="QTH104" s="507"/>
      <c r="QTI104" s="507"/>
      <c r="QTJ104" s="507"/>
      <c r="QTK104" s="507"/>
      <c r="QTL104" s="507"/>
      <c r="QTM104" s="507"/>
      <c r="QTN104" s="507"/>
      <c r="QTO104" s="507"/>
      <c r="QTP104" s="507"/>
      <c r="QTQ104" s="507"/>
      <c r="QTR104" s="507"/>
      <c r="QTS104" s="507"/>
      <c r="QTT104" s="507"/>
      <c r="QTU104" s="507"/>
      <c r="QTV104" s="507"/>
      <c r="QTW104" s="507"/>
      <c r="QTX104" s="507"/>
      <c r="QTY104" s="507"/>
      <c r="QTZ104" s="507"/>
      <c r="QUA104" s="507"/>
      <c r="QUB104" s="507"/>
      <c r="QUC104" s="507"/>
      <c r="QUD104" s="507"/>
      <c r="QUE104" s="507"/>
      <c r="QUF104" s="507"/>
      <c r="QUG104" s="507"/>
      <c r="QUH104" s="507"/>
      <c r="QUI104" s="507"/>
      <c r="QUJ104" s="507"/>
      <c r="QUK104" s="507"/>
      <c r="QUL104" s="507"/>
      <c r="QUM104" s="507"/>
      <c r="QUN104" s="507"/>
      <c r="QUO104" s="507"/>
      <c r="QUP104" s="507"/>
      <c r="QUQ104" s="507"/>
      <c r="QUR104" s="507"/>
      <c r="QUS104" s="507"/>
      <c r="QUT104" s="507"/>
      <c r="QUU104" s="507"/>
      <c r="QUV104" s="507"/>
      <c r="QUW104" s="507"/>
      <c r="QUX104" s="507"/>
      <c r="QUY104" s="507"/>
      <c r="QUZ104" s="507"/>
      <c r="QVA104" s="507"/>
      <c r="QVB104" s="507"/>
      <c r="QVC104" s="507"/>
      <c r="QVD104" s="507"/>
      <c r="QVE104" s="507"/>
      <c r="QVF104" s="507"/>
      <c r="QVG104" s="507"/>
      <c r="QVH104" s="507"/>
      <c r="QVI104" s="507"/>
      <c r="QVJ104" s="507"/>
      <c r="QVK104" s="507"/>
      <c r="QVL104" s="507"/>
      <c r="QVM104" s="507"/>
      <c r="QVN104" s="507"/>
      <c r="QVO104" s="507"/>
      <c r="QVP104" s="507"/>
      <c r="QVQ104" s="507"/>
      <c r="QVR104" s="507"/>
      <c r="QVS104" s="507"/>
      <c r="QVT104" s="507"/>
      <c r="QVU104" s="507"/>
      <c r="QVV104" s="507"/>
      <c r="QVW104" s="507"/>
      <c r="QVX104" s="507"/>
      <c r="QVY104" s="507"/>
      <c r="QVZ104" s="507"/>
      <c r="QWA104" s="507"/>
      <c r="QWB104" s="507"/>
      <c r="QWC104" s="507"/>
      <c r="QWD104" s="507"/>
      <c r="QWE104" s="507"/>
      <c r="QWF104" s="507"/>
      <c r="QWG104" s="507"/>
      <c r="QWH104" s="507"/>
      <c r="QWI104" s="507"/>
      <c r="QWJ104" s="507"/>
      <c r="QWK104" s="507"/>
      <c r="QWL104" s="507"/>
      <c r="QWM104" s="507"/>
      <c r="QWN104" s="507"/>
      <c r="QWO104" s="507"/>
      <c r="QWP104" s="507"/>
      <c r="QWQ104" s="507"/>
      <c r="QWR104" s="507"/>
      <c r="QWS104" s="507"/>
      <c r="QWT104" s="507"/>
      <c r="QWU104" s="507"/>
      <c r="QWV104" s="507"/>
      <c r="QWW104" s="507"/>
      <c r="QWX104" s="507"/>
      <c r="QWY104" s="507"/>
      <c r="QWZ104" s="507"/>
      <c r="QXA104" s="507"/>
      <c r="QXB104" s="507"/>
      <c r="QXC104" s="507"/>
      <c r="QXD104" s="507"/>
      <c r="QXE104" s="507"/>
      <c r="QXF104" s="507"/>
      <c r="QXG104" s="507"/>
      <c r="QXH104" s="507"/>
      <c r="QXI104" s="507"/>
      <c r="QXJ104" s="507"/>
      <c r="QXK104" s="507"/>
      <c r="QXL104" s="507"/>
      <c r="QXM104" s="507"/>
      <c r="QXN104" s="507"/>
      <c r="QXO104" s="507"/>
      <c r="QXP104" s="507"/>
      <c r="QXQ104" s="507"/>
      <c r="QXR104" s="507"/>
      <c r="QXS104" s="507"/>
      <c r="QXT104" s="507"/>
      <c r="QXU104" s="507"/>
      <c r="QXV104" s="507"/>
      <c r="QXW104" s="507"/>
      <c r="QXX104" s="507"/>
      <c r="QXY104" s="507"/>
      <c r="QXZ104" s="507"/>
      <c r="QYA104" s="507"/>
      <c r="QYB104" s="507"/>
      <c r="QYC104" s="507"/>
      <c r="QYD104" s="507"/>
      <c r="QYE104" s="507"/>
      <c r="QYF104" s="507"/>
      <c r="QYG104" s="507"/>
      <c r="QYH104" s="507"/>
      <c r="QYI104" s="507"/>
      <c r="QYJ104" s="507"/>
      <c r="QYK104" s="507"/>
      <c r="QYL104" s="507"/>
      <c r="QYM104" s="507"/>
      <c r="QYN104" s="507"/>
      <c r="QYO104" s="507"/>
      <c r="QYP104" s="507"/>
      <c r="QYQ104" s="507"/>
      <c r="QYR104" s="507"/>
      <c r="QYS104" s="507"/>
      <c r="QYT104" s="507"/>
      <c r="QYU104" s="507"/>
      <c r="QYV104" s="507"/>
      <c r="QYW104" s="507"/>
      <c r="QYX104" s="507"/>
      <c r="QYY104" s="507"/>
      <c r="QYZ104" s="507"/>
      <c r="QZA104" s="507"/>
      <c r="QZB104" s="507"/>
      <c r="QZC104" s="507"/>
      <c r="QZD104" s="507"/>
      <c r="QZE104" s="507"/>
      <c r="QZF104" s="507"/>
      <c r="QZG104" s="507"/>
      <c r="QZH104" s="507"/>
      <c r="QZI104" s="507"/>
      <c r="QZJ104" s="507"/>
      <c r="QZK104" s="507"/>
      <c r="QZL104" s="507"/>
      <c r="QZM104" s="507"/>
      <c r="QZN104" s="507"/>
      <c r="QZO104" s="507"/>
      <c r="QZP104" s="507"/>
      <c r="QZQ104" s="507"/>
      <c r="QZR104" s="507"/>
      <c r="QZS104" s="507"/>
      <c r="QZT104" s="507"/>
      <c r="QZU104" s="507"/>
      <c r="QZV104" s="507"/>
      <c r="QZW104" s="507"/>
      <c r="QZX104" s="507"/>
      <c r="QZY104" s="507"/>
      <c r="QZZ104" s="507"/>
      <c r="RAA104" s="507"/>
      <c r="RAB104" s="507"/>
      <c r="RAC104" s="507"/>
      <c r="RAD104" s="507"/>
      <c r="RAE104" s="507"/>
      <c r="RAF104" s="507"/>
      <c r="RAG104" s="507"/>
      <c r="RAH104" s="507"/>
      <c r="RAI104" s="507"/>
      <c r="RAJ104" s="507"/>
      <c r="RAK104" s="507"/>
      <c r="RAL104" s="507"/>
      <c r="RAM104" s="507"/>
      <c r="RAN104" s="507"/>
      <c r="RAO104" s="507"/>
      <c r="RAP104" s="507"/>
      <c r="RAQ104" s="507"/>
      <c r="RAR104" s="507"/>
      <c r="RAS104" s="507"/>
      <c r="RAT104" s="507"/>
      <c r="RAU104" s="507"/>
      <c r="RAV104" s="507"/>
      <c r="RAW104" s="507"/>
      <c r="RAX104" s="507"/>
      <c r="RAY104" s="507"/>
      <c r="RAZ104" s="507"/>
      <c r="RBA104" s="507"/>
      <c r="RBB104" s="507"/>
      <c r="RBC104" s="507"/>
      <c r="RBD104" s="507"/>
      <c r="RBE104" s="507"/>
      <c r="RBF104" s="507"/>
      <c r="RBG104" s="507"/>
      <c r="RBH104" s="507"/>
      <c r="RBI104" s="507"/>
      <c r="RBJ104" s="507"/>
      <c r="RBK104" s="507"/>
      <c r="RBL104" s="507"/>
      <c r="RBM104" s="507"/>
      <c r="RBN104" s="507"/>
      <c r="RBO104" s="507"/>
      <c r="RBP104" s="507"/>
      <c r="RBQ104" s="507"/>
      <c r="RBR104" s="507"/>
      <c r="RBS104" s="507"/>
      <c r="RBT104" s="507"/>
      <c r="RBU104" s="507"/>
      <c r="RBV104" s="507"/>
      <c r="RBW104" s="507"/>
      <c r="RBX104" s="507"/>
      <c r="RBY104" s="507"/>
      <c r="RBZ104" s="507"/>
      <c r="RCA104" s="507"/>
      <c r="RCB104" s="507"/>
      <c r="RCC104" s="507"/>
      <c r="RCD104" s="507"/>
      <c r="RCE104" s="507"/>
      <c r="RCF104" s="507"/>
      <c r="RCG104" s="507"/>
      <c r="RCH104" s="507"/>
      <c r="RCI104" s="507"/>
      <c r="RCJ104" s="507"/>
      <c r="RCK104" s="507"/>
      <c r="RCL104" s="507"/>
      <c r="RCM104" s="507"/>
      <c r="RCN104" s="507"/>
      <c r="RCO104" s="507"/>
      <c r="RCP104" s="507"/>
      <c r="RCQ104" s="507"/>
      <c r="RCR104" s="507"/>
      <c r="RCS104" s="507"/>
      <c r="RCT104" s="507"/>
      <c r="RCU104" s="507"/>
      <c r="RCV104" s="507"/>
      <c r="RCW104" s="507"/>
      <c r="RCX104" s="507"/>
      <c r="RCY104" s="507"/>
      <c r="RCZ104" s="507"/>
      <c r="RDA104" s="507"/>
      <c r="RDB104" s="507"/>
      <c r="RDC104" s="507"/>
      <c r="RDD104" s="507"/>
      <c r="RDE104" s="507"/>
      <c r="RDF104" s="507"/>
      <c r="RDG104" s="507"/>
      <c r="RDH104" s="507"/>
      <c r="RDI104" s="507"/>
      <c r="RDJ104" s="507"/>
      <c r="RDK104" s="507"/>
      <c r="RDL104" s="507"/>
      <c r="RDM104" s="507"/>
      <c r="RDN104" s="507"/>
      <c r="RDO104" s="507"/>
      <c r="RDP104" s="507"/>
      <c r="RDQ104" s="507"/>
      <c r="RDR104" s="507"/>
      <c r="RDS104" s="507"/>
      <c r="RDT104" s="507"/>
      <c r="RDU104" s="507"/>
      <c r="RDV104" s="507"/>
      <c r="RDW104" s="507"/>
      <c r="RDX104" s="507"/>
      <c r="RDY104" s="507"/>
      <c r="RDZ104" s="507"/>
      <c r="REA104" s="507"/>
      <c r="REB104" s="507"/>
      <c r="REC104" s="507"/>
      <c r="RED104" s="507"/>
      <c r="REE104" s="507"/>
      <c r="REF104" s="507"/>
      <c r="REG104" s="507"/>
      <c r="REH104" s="507"/>
      <c r="REI104" s="507"/>
      <c r="REJ104" s="507"/>
      <c r="REK104" s="507"/>
      <c r="REL104" s="507"/>
      <c r="REM104" s="507"/>
      <c r="REN104" s="507"/>
      <c r="REO104" s="507"/>
      <c r="REP104" s="507"/>
      <c r="REQ104" s="507"/>
      <c r="RER104" s="507"/>
      <c r="RES104" s="507"/>
      <c r="RET104" s="507"/>
      <c r="REU104" s="507"/>
      <c r="REV104" s="507"/>
      <c r="REW104" s="507"/>
      <c r="REX104" s="507"/>
      <c r="REY104" s="507"/>
      <c r="REZ104" s="507"/>
      <c r="RFA104" s="507"/>
      <c r="RFB104" s="507"/>
      <c r="RFC104" s="507"/>
      <c r="RFD104" s="507"/>
      <c r="RFE104" s="507"/>
      <c r="RFF104" s="507"/>
      <c r="RFG104" s="507"/>
      <c r="RFH104" s="507"/>
      <c r="RFI104" s="507"/>
      <c r="RFJ104" s="507"/>
      <c r="RFK104" s="507"/>
      <c r="RFL104" s="507"/>
      <c r="RFM104" s="507"/>
      <c r="RFN104" s="507"/>
      <c r="RFO104" s="507"/>
      <c r="RFP104" s="507"/>
      <c r="RFQ104" s="507"/>
      <c r="RFR104" s="507"/>
      <c r="RFS104" s="507"/>
      <c r="RFT104" s="507"/>
      <c r="RFU104" s="507"/>
      <c r="RFV104" s="507"/>
      <c r="RFW104" s="507"/>
      <c r="RFX104" s="507"/>
      <c r="RFY104" s="507"/>
      <c r="RFZ104" s="507"/>
      <c r="RGA104" s="507"/>
      <c r="RGB104" s="507"/>
      <c r="RGC104" s="507"/>
      <c r="RGD104" s="507"/>
      <c r="RGE104" s="507"/>
      <c r="RGF104" s="507"/>
      <c r="RGG104" s="507"/>
      <c r="RGH104" s="507"/>
      <c r="RGI104" s="507"/>
      <c r="RGJ104" s="507"/>
      <c r="RGK104" s="507"/>
      <c r="RGL104" s="507"/>
      <c r="RGM104" s="507"/>
      <c r="RGN104" s="507"/>
      <c r="RGO104" s="507"/>
      <c r="RGP104" s="507"/>
      <c r="RGQ104" s="507"/>
      <c r="RGR104" s="507"/>
      <c r="RGS104" s="507"/>
      <c r="RGT104" s="507"/>
      <c r="RGU104" s="507"/>
      <c r="RGV104" s="507"/>
      <c r="RGW104" s="507"/>
      <c r="RGX104" s="507"/>
      <c r="RGY104" s="507"/>
      <c r="RGZ104" s="507"/>
      <c r="RHA104" s="507"/>
      <c r="RHB104" s="507"/>
      <c r="RHC104" s="507"/>
      <c r="RHD104" s="507"/>
      <c r="RHE104" s="507"/>
      <c r="RHF104" s="507"/>
      <c r="RHG104" s="507"/>
      <c r="RHH104" s="507"/>
      <c r="RHI104" s="507"/>
      <c r="RHJ104" s="507"/>
      <c r="RHK104" s="507"/>
      <c r="RHL104" s="507"/>
      <c r="RHM104" s="507"/>
      <c r="RHN104" s="507"/>
      <c r="RHO104" s="507"/>
      <c r="RHP104" s="507"/>
      <c r="RHQ104" s="507"/>
      <c r="RHR104" s="507"/>
      <c r="RHS104" s="507"/>
      <c r="RHT104" s="507"/>
      <c r="RHU104" s="507"/>
      <c r="RHV104" s="507"/>
      <c r="RHW104" s="507"/>
      <c r="RHX104" s="507"/>
      <c r="RHY104" s="507"/>
      <c r="RHZ104" s="507"/>
      <c r="RIA104" s="507"/>
      <c r="RIB104" s="507"/>
      <c r="RIC104" s="507"/>
      <c r="RID104" s="507"/>
      <c r="RIE104" s="507"/>
      <c r="RIF104" s="507"/>
      <c r="RIG104" s="507"/>
      <c r="RIH104" s="507"/>
      <c r="RII104" s="507"/>
      <c r="RIJ104" s="507"/>
      <c r="RIK104" s="507"/>
      <c r="RIL104" s="507"/>
      <c r="RIM104" s="507"/>
      <c r="RIN104" s="507"/>
      <c r="RIO104" s="507"/>
      <c r="RIP104" s="507"/>
      <c r="RIQ104" s="507"/>
      <c r="RIR104" s="507"/>
      <c r="RIS104" s="507"/>
      <c r="RIT104" s="507"/>
      <c r="RIU104" s="507"/>
      <c r="RIV104" s="507"/>
      <c r="RIW104" s="507"/>
      <c r="RIX104" s="507"/>
      <c r="RIY104" s="507"/>
      <c r="RIZ104" s="507"/>
      <c r="RJA104" s="507"/>
      <c r="RJB104" s="507"/>
      <c r="RJC104" s="507"/>
      <c r="RJD104" s="507"/>
      <c r="RJE104" s="507"/>
      <c r="RJF104" s="507"/>
      <c r="RJG104" s="507"/>
      <c r="RJH104" s="507"/>
      <c r="RJI104" s="507"/>
      <c r="RJJ104" s="507"/>
      <c r="RJK104" s="507"/>
      <c r="RJL104" s="507"/>
      <c r="RJM104" s="507"/>
      <c r="RJN104" s="507"/>
      <c r="RJO104" s="507"/>
      <c r="RJP104" s="507"/>
      <c r="RJQ104" s="507"/>
      <c r="RJR104" s="507"/>
      <c r="RJS104" s="507"/>
      <c r="RJT104" s="507"/>
      <c r="RJU104" s="507"/>
      <c r="RJV104" s="507"/>
      <c r="RJW104" s="507"/>
      <c r="RJX104" s="507"/>
      <c r="RJY104" s="507"/>
      <c r="RJZ104" s="507"/>
      <c r="RKA104" s="507"/>
      <c r="RKB104" s="507"/>
      <c r="RKC104" s="507"/>
      <c r="RKD104" s="507"/>
      <c r="RKE104" s="507"/>
      <c r="RKF104" s="507"/>
      <c r="RKG104" s="507"/>
      <c r="RKH104" s="507"/>
      <c r="RKI104" s="507"/>
      <c r="RKJ104" s="507"/>
      <c r="RKK104" s="507"/>
      <c r="RKL104" s="507"/>
      <c r="RKM104" s="507"/>
      <c r="RKN104" s="507"/>
      <c r="RKO104" s="507"/>
      <c r="RKP104" s="507"/>
      <c r="RKQ104" s="507"/>
      <c r="RKR104" s="507"/>
      <c r="RKS104" s="507"/>
      <c r="RKT104" s="507"/>
      <c r="RKU104" s="507"/>
      <c r="RKV104" s="507"/>
      <c r="RKW104" s="507"/>
      <c r="RKX104" s="507"/>
      <c r="RKY104" s="507"/>
      <c r="RKZ104" s="507"/>
      <c r="RLA104" s="507"/>
      <c r="RLB104" s="507"/>
      <c r="RLC104" s="507"/>
      <c r="RLD104" s="507"/>
      <c r="RLE104" s="507"/>
      <c r="RLF104" s="507"/>
      <c r="RLG104" s="507"/>
      <c r="RLH104" s="507"/>
      <c r="RLI104" s="507"/>
      <c r="RLJ104" s="507"/>
      <c r="RLK104" s="507"/>
      <c r="RLL104" s="507"/>
      <c r="RLM104" s="507"/>
      <c r="RLN104" s="507"/>
      <c r="RLO104" s="507"/>
      <c r="RLP104" s="507"/>
      <c r="RLQ104" s="507"/>
      <c r="RLR104" s="507"/>
      <c r="RLS104" s="507"/>
      <c r="RLT104" s="507"/>
      <c r="RLU104" s="507"/>
      <c r="RLV104" s="507"/>
      <c r="RLW104" s="507"/>
      <c r="RLX104" s="507"/>
      <c r="RLY104" s="507"/>
      <c r="RLZ104" s="507"/>
      <c r="RMA104" s="507"/>
      <c r="RMB104" s="507"/>
      <c r="RMC104" s="507"/>
      <c r="RMD104" s="507"/>
      <c r="RME104" s="507"/>
      <c r="RMF104" s="507"/>
      <c r="RMG104" s="507"/>
      <c r="RMH104" s="507"/>
      <c r="RMI104" s="507"/>
      <c r="RMJ104" s="507"/>
      <c r="RMK104" s="507"/>
      <c r="RML104" s="507"/>
      <c r="RMM104" s="507"/>
      <c r="RMN104" s="507"/>
      <c r="RMO104" s="507"/>
      <c r="RMP104" s="507"/>
      <c r="RMQ104" s="507"/>
      <c r="RMR104" s="507"/>
      <c r="RMS104" s="507"/>
      <c r="RMT104" s="507"/>
      <c r="RMU104" s="507"/>
      <c r="RMV104" s="507"/>
      <c r="RMW104" s="507"/>
      <c r="RMX104" s="507"/>
      <c r="RMY104" s="507"/>
      <c r="RMZ104" s="507"/>
      <c r="RNA104" s="507"/>
      <c r="RNB104" s="507"/>
      <c r="RNC104" s="507"/>
      <c r="RND104" s="507"/>
      <c r="RNE104" s="507"/>
      <c r="RNF104" s="507"/>
      <c r="RNG104" s="507"/>
      <c r="RNH104" s="507"/>
      <c r="RNI104" s="507"/>
      <c r="RNJ104" s="507"/>
      <c r="RNK104" s="507"/>
      <c r="RNL104" s="507"/>
      <c r="RNM104" s="507"/>
      <c r="RNN104" s="507"/>
      <c r="RNO104" s="507"/>
      <c r="RNP104" s="507"/>
      <c r="RNQ104" s="507"/>
      <c r="RNR104" s="507"/>
      <c r="RNS104" s="507"/>
      <c r="RNT104" s="507"/>
      <c r="RNU104" s="507"/>
      <c r="RNV104" s="507"/>
      <c r="RNW104" s="507"/>
      <c r="RNX104" s="507"/>
      <c r="RNY104" s="507"/>
      <c r="RNZ104" s="507"/>
      <c r="ROA104" s="507"/>
      <c r="ROB104" s="507"/>
      <c r="ROC104" s="507"/>
      <c r="ROD104" s="507"/>
      <c r="ROE104" s="507"/>
      <c r="ROF104" s="507"/>
      <c r="ROG104" s="507"/>
      <c r="ROH104" s="507"/>
      <c r="ROI104" s="507"/>
      <c r="ROJ104" s="507"/>
      <c r="ROK104" s="507"/>
      <c r="ROL104" s="507"/>
      <c r="ROM104" s="507"/>
      <c r="RON104" s="507"/>
      <c r="ROO104" s="507"/>
      <c r="ROP104" s="507"/>
      <c r="ROQ104" s="507"/>
      <c r="ROR104" s="507"/>
      <c r="ROS104" s="507"/>
      <c r="ROT104" s="507"/>
      <c r="ROU104" s="507"/>
      <c r="ROV104" s="507"/>
      <c r="ROW104" s="507"/>
      <c r="ROX104" s="507"/>
      <c r="ROY104" s="507"/>
      <c r="ROZ104" s="507"/>
      <c r="RPA104" s="507"/>
      <c r="RPB104" s="507"/>
      <c r="RPC104" s="507"/>
      <c r="RPD104" s="507"/>
      <c r="RPE104" s="507"/>
      <c r="RPF104" s="507"/>
      <c r="RPG104" s="507"/>
      <c r="RPH104" s="507"/>
      <c r="RPI104" s="507"/>
      <c r="RPJ104" s="507"/>
      <c r="RPK104" s="507"/>
      <c r="RPL104" s="507"/>
      <c r="RPM104" s="507"/>
      <c r="RPN104" s="507"/>
      <c r="RPO104" s="507"/>
      <c r="RPP104" s="507"/>
      <c r="RPQ104" s="507"/>
      <c r="RPR104" s="507"/>
      <c r="RPS104" s="507"/>
      <c r="RPT104" s="507"/>
      <c r="RPU104" s="507"/>
      <c r="RPV104" s="507"/>
      <c r="RPW104" s="507"/>
      <c r="RPX104" s="507"/>
      <c r="RPY104" s="507"/>
      <c r="RPZ104" s="507"/>
      <c r="RQA104" s="507"/>
      <c r="RQB104" s="507"/>
      <c r="RQC104" s="507"/>
      <c r="RQD104" s="507"/>
      <c r="RQE104" s="507"/>
      <c r="RQF104" s="507"/>
      <c r="RQG104" s="507"/>
      <c r="RQH104" s="507"/>
      <c r="RQI104" s="507"/>
      <c r="RQJ104" s="507"/>
      <c r="RQK104" s="507"/>
      <c r="RQL104" s="507"/>
      <c r="RQM104" s="507"/>
      <c r="RQN104" s="507"/>
      <c r="RQO104" s="507"/>
      <c r="RQP104" s="507"/>
      <c r="RQQ104" s="507"/>
      <c r="RQR104" s="507"/>
      <c r="RQS104" s="507"/>
      <c r="RQT104" s="507"/>
      <c r="RQU104" s="507"/>
      <c r="RQV104" s="507"/>
      <c r="RQW104" s="507"/>
      <c r="RQX104" s="507"/>
      <c r="RQY104" s="507"/>
      <c r="RQZ104" s="507"/>
      <c r="RRA104" s="507"/>
      <c r="RRB104" s="507"/>
      <c r="RRC104" s="507"/>
      <c r="RRD104" s="507"/>
      <c r="RRE104" s="507"/>
      <c r="RRF104" s="507"/>
      <c r="RRG104" s="507"/>
      <c r="RRH104" s="507"/>
      <c r="RRI104" s="507"/>
      <c r="RRJ104" s="507"/>
      <c r="RRK104" s="507"/>
      <c r="RRL104" s="507"/>
      <c r="RRM104" s="507"/>
      <c r="RRN104" s="507"/>
      <c r="RRO104" s="507"/>
      <c r="RRP104" s="507"/>
      <c r="RRQ104" s="507"/>
      <c r="RRR104" s="507"/>
      <c r="RRS104" s="507"/>
      <c r="RRT104" s="507"/>
      <c r="RRU104" s="507"/>
      <c r="RRV104" s="507"/>
      <c r="RRW104" s="507"/>
      <c r="RRX104" s="507"/>
      <c r="RRY104" s="507"/>
      <c r="RRZ104" s="507"/>
      <c r="RSA104" s="507"/>
      <c r="RSB104" s="507"/>
      <c r="RSC104" s="507"/>
      <c r="RSD104" s="507"/>
      <c r="RSE104" s="507"/>
      <c r="RSF104" s="507"/>
      <c r="RSG104" s="507"/>
      <c r="RSH104" s="507"/>
      <c r="RSI104" s="507"/>
      <c r="RSJ104" s="507"/>
      <c r="RSK104" s="507"/>
      <c r="RSL104" s="507"/>
      <c r="RSM104" s="507"/>
      <c r="RSN104" s="507"/>
      <c r="RSO104" s="507"/>
      <c r="RSP104" s="507"/>
      <c r="RSQ104" s="507"/>
      <c r="RSR104" s="507"/>
      <c r="RSS104" s="507"/>
      <c r="RST104" s="507"/>
      <c r="RSU104" s="507"/>
      <c r="RSV104" s="507"/>
      <c r="RSW104" s="507"/>
      <c r="RSX104" s="507"/>
      <c r="RSY104" s="507"/>
      <c r="RSZ104" s="507"/>
      <c r="RTA104" s="507"/>
      <c r="RTB104" s="507"/>
      <c r="RTC104" s="507"/>
      <c r="RTD104" s="507"/>
      <c r="RTE104" s="507"/>
      <c r="RTF104" s="507"/>
      <c r="RTG104" s="507"/>
      <c r="RTH104" s="507"/>
      <c r="RTI104" s="507"/>
      <c r="RTJ104" s="507"/>
      <c r="RTK104" s="507"/>
      <c r="RTL104" s="507"/>
      <c r="RTM104" s="507"/>
      <c r="RTN104" s="507"/>
      <c r="RTO104" s="507"/>
      <c r="RTP104" s="507"/>
      <c r="RTQ104" s="507"/>
      <c r="RTR104" s="507"/>
      <c r="RTS104" s="507"/>
      <c r="RTT104" s="507"/>
      <c r="RTU104" s="507"/>
      <c r="RTV104" s="507"/>
      <c r="RTW104" s="507"/>
      <c r="RTX104" s="507"/>
      <c r="RTY104" s="507"/>
      <c r="RTZ104" s="507"/>
      <c r="RUA104" s="507"/>
      <c r="RUB104" s="507"/>
      <c r="RUC104" s="507"/>
      <c r="RUD104" s="507"/>
      <c r="RUE104" s="507"/>
      <c r="RUF104" s="507"/>
      <c r="RUG104" s="507"/>
      <c r="RUH104" s="507"/>
      <c r="RUI104" s="507"/>
      <c r="RUJ104" s="507"/>
      <c r="RUK104" s="507"/>
      <c r="RUL104" s="507"/>
      <c r="RUM104" s="507"/>
      <c r="RUN104" s="507"/>
      <c r="RUO104" s="507"/>
      <c r="RUP104" s="507"/>
      <c r="RUQ104" s="507"/>
      <c r="RUR104" s="507"/>
      <c r="RUS104" s="507"/>
      <c r="RUT104" s="507"/>
      <c r="RUU104" s="507"/>
      <c r="RUV104" s="507"/>
      <c r="RUW104" s="507"/>
      <c r="RUX104" s="507"/>
      <c r="RUY104" s="507"/>
      <c r="RUZ104" s="507"/>
      <c r="RVA104" s="507"/>
      <c r="RVB104" s="507"/>
      <c r="RVC104" s="507"/>
      <c r="RVD104" s="507"/>
      <c r="RVE104" s="507"/>
      <c r="RVF104" s="507"/>
      <c r="RVG104" s="507"/>
      <c r="RVH104" s="507"/>
      <c r="RVI104" s="507"/>
      <c r="RVJ104" s="507"/>
      <c r="RVK104" s="507"/>
      <c r="RVL104" s="507"/>
      <c r="RVM104" s="507"/>
      <c r="RVN104" s="507"/>
      <c r="RVO104" s="507"/>
      <c r="RVP104" s="507"/>
      <c r="RVQ104" s="507"/>
      <c r="RVR104" s="507"/>
      <c r="RVS104" s="507"/>
      <c r="RVT104" s="507"/>
      <c r="RVU104" s="507"/>
      <c r="RVV104" s="507"/>
      <c r="RVW104" s="507"/>
      <c r="RVX104" s="507"/>
      <c r="RVY104" s="507"/>
      <c r="RVZ104" s="507"/>
      <c r="RWA104" s="507"/>
      <c r="RWB104" s="507"/>
      <c r="RWC104" s="507"/>
      <c r="RWD104" s="507"/>
      <c r="RWE104" s="507"/>
      <c r="RWF104" s="507"/>
      <c r="RWG104" s="507"/>
      <c r="RWH104" s="507"/>
      <c r="RWI104" s="507"/>
      <c r="RWJ104" s="507"/>
      <c r="RWK104" s="507"/>
      <c r="RWL104" s="507"/>
      <c r="RWM104" s="507"/>
      <c r="RWN104" s="507"/>
      <c r="RWO104" s="507"/>
      <c r="RWP104" s="507"/>
      <c r="RWQ104" s="507"/>
      <c r="RWR104" s="507"/>
      <c r="RWS104" s="507"/>
      <c r="RWT104" s="507"/>
      <c r="RWU104" s="507"/>
      <c r="RWV104" s="507"/>
      <c r="RWW104" s="507"/>
      <c r="RWX104" s="507"/>
      <c r="RWY104" s="507"/>
      <c r="RWZ104" s="507"/>
      <c r="RXA104" s="507"/>
      <c r="RXB104" s="507"/>
      <c r="RXC104" s="507"/>
      <c r="RXD104" s="507"/>
      <c r="RXE104" s="507"/>
      <c r="RXF104" s="507"/>
      <c r="RXG104" s="507"/>
      <c r="RXH104" s="507"/>
      <c r="RXI104" s="507"/>
      <c r="RXJ104" s="507"/>
      <c r="RXK104" s="507"/>
      <c r="RXL104" s="507"/>
      <c r="RXM104" s="507"/>
      <c r="RXN104" s="507"/>
      <c r="RXO104" s="507"/>
      <c r="RXP104" s="507"/>
      <c r="RXQ104" s="507"/>
      <c r="RXR104" s="507"/>
      <c r="RXS104" s="507"/>
      <c r="RXT104" s="507"/>
      <c r="RXU104" s="507"/>
      <c r="RXV104" s="507"/>
      <c r="RXW104" s="507"/>
      <c r="RXX104" s="507"/>
      <c r="RXY104" s="507"/>
      <c r="RXZ104" s="507"/>
      <c r="RYA104" s="507"/>
      <c r="RYB104" s="507"/>
      <c r="RYC104" s="507"/>
      <c r="RYD104" s="507"/>
      <c r="RYE104" s="507"/>
      <c r="RYF104" s="507"/>
      <c r="RYG104" s="507"/>
      <c r="RYH104" s="507"/>
      <c r="RYI104" s="507"/>
      <c r="RYJ104" s="507"/>
      <c r="RYK104" s="507"/>
      <c r="RYL104" s="507"/>
      <c r="RYM104" s="507"/>
      <c r="RYN104" s="507"/>
      <c r="RYO104" s="507"/>
      <c r="RYP104" s="507"/>
      <c r="RYQ104" s="507"/>
      <c r="RYR104" s="507"/>
      <c r="RYS104" s="507"/>
      <c r="RYT104" s="507"/>
      <c r="RYU104" s="507"/>
      <c r="RYV104" s="507"/>
      <c r="RYW104" s="507"/>
      <c r="RYX104" s="507"/>
      <c r="RYY104" s="507"/>
      <c r="RYZ104" s="507"/>
      <c r="RZA104" s="507"/>
      <c r="RZB104" s="507"/>
      <c r="RZC104" s="507"/>
      <c r="RZD104" s="507"/>
      <c r="RZE104" s="507"/>
      <c r="RZF104" s="507"/>
      <c r="RZG104" s="507"/>
      <c r="RZH104" s="507"/>
      <c r="RZI104" s="507"/>
      <c r="RZJ104" s="507"/>
      <c r="RZK104" s="507"/>
      <c r="RZL104" s="507"/>
      <c r="RZM104" s="507"/>
      <c r="RZN104" s="507"/>
      <c r="RZO104" s="507"/>
      <c r="RZP104" s="507"/>
      <c r="RZQ104" s="507"/>
      <c r="RZR104" s="507"/>
      <c r="RZS104" s="507"/>
      <c r="RZT104" s="507"/>
      <c r="RZU104" s="507"/>
      <c r="RZV104" s="507"/>
      <c r="RZW104" s="507"/>
      <c r="RZX104" s="507"/>
      <c r="RZY104" s="507"/>
      <c r="RZZ104" s="507"/>
      <c r="SAA104" s="507"/>
      <c r="SAB104" s="507"/>
      <c r="SAC104" s="507"/>
      <c r="SAD104" s="507"/>
      <c r="SAE104" s="507"/>
      <c r="SAF104" s="507"/>
      <c r="SAG104" s="507"/>
      <c r="SAH104" s="507"/>
      <c r="SAI104" s="507"/>
      <c r="SAJ104" s="507"/>
      <c r="SAK104" s="507"/>
      <c r="SAL104" s="507"/>
      <c r="SAM104" s="507"/>
      <c r="SAN104" s="507"/>
      <c r="SAO104" s="507"/>
      <c r="SAP104" s="507"/>
      <c r="SAQ104" s="507"/>
      <c r="SAR104" s="507"/>
      <c r="SAS104" s="507"/>
      <c r="SAT104" s="507"/>
      <c r="SAU104" s="507"/>
      <c r="SAV104" s="507"/>
      <c r="SAW104" s="507"/>
      <c r="SAX104" s="507"/>
      <c r="SAY104" s="507"/>
      <c r="SAZ104" s="507"/>
      <c r="SBA104" s="507"/>
      <c r="SBB104" s="507"/>
      <c r="SBC104" s="507"/>
      <c r="SBD104" s="507"/>
      <c r="SBE104" s="507"/>
      <c r="SBF104" s="507"/>
      <c r="SBG104" s="507"/>
      <c r="SBH104" s="507"/>
      <c r="SBI104" s="507"/>
      <c r="SBJ104" s="507"/>
      <c r="SBK104" s="507"/>
      <c r="SBL104" s="507"/>
      <c r="SBM104" s="507"/>
      <c r="SBN104" s="507"/>
      <c r="SBO104" s="507"/>
      <c r="SBP104" s="507"/>
      <c r="SBQ104" s="507"/>
      <c r="SBR104" s="507"/>
      <c r="SBS104" s="507"/>
      <c r="SBT104" s="507"/>
      <c r="SBU104" s="507"/>
      <c r="SBV104" s="507"/>
      <c r="SBW104" s="507"/>
      <c r="SBX104" s="507"/>
      <c r="SBY104" s="507"/>
      <c r="SBZ104" s="507"/>
      <c r="SCA104" s="507"/>
      <c r="SCB104" s="507"/>
      <c r="SCC104" s="507"/>
      <c r="SCD104" s="507"/>
      <c r="SCE104" s="507"/>
      <c r="SCF104" s="507"/>
      <c r="SCG104" s="507"/>
      <c r="SCH104" s="507"/>
      <c r="SCI104" s="507"/>
      <c r="SCJ104" s="507"/>
      <c r="SCK104" s="507"/>
      <c r="SCL104" s="507"/>
      <c r="SCM104" s="507"/>
      <c r="SCN104" s="507"/>
      <c r="SCO104" s="507"/>
      <c r="SCP104" s="507"/>
      <c r="SCQ104" s="507"/>
      <c r="SCR104" s="507"/>
      <c r="SCS104" s="507"/>
      <c r="SCT104" s="507"/>
      <c r="SCU104" s="507"/>
      <c r="SCV104" s="507"/>
      <c r="SCW104" s="507"/>
      <c r="SCX104" s="507"/>
      <c r="SCY104" s="507"/>
      <c r="SCZ104" s="507"/>
      <c r="SDA104" s="507"/>
      <c r="SDB104" s="507"/>
      <c r="SDC104" s="507"/>
      <c r="SDD104" s="507"/>
      <c r="SDE104" s="507"/>
      <c r="SDF104" s="507"/>
      <c r="SDG104" s="507"/>
      <c r="SDH104" s="507"/>
      <c r="SDI104" s="507"/>
      <c r="SDJ104" s="507"/>
      <c r="SDK104" s="507"/>
      <c r="SDL104" s="507"/>
      <c r="SDM104" s="507"/>
      <c r="SDN104" s="507"/>
      <c r="SDO104" s="507"/>
      <c r="SDP104" s="507"/>
      <c r="SDQ104" s="507"/>
      <c r="SDR104" s="507"/>
      <c r="SDS104" s="507"/>
      <c r="SDT104" s="507"/>
      <c r="SDU104" s="507"/>
      <c r="SDV104" s="507"/>
      <c r="SDW104" s="507"/>
      <c r="SDX104" s="507"/>
      <c r="SDY104" s="507"/>
      <c r="SDZ104" s="507"/>
      <c r="SEA104" s="507"/>
      <c r="SEB104" s="507"/>
      <c r="SEC104" s="507"/>
      <c r="SED104" s="507"/>
      <c r="SEE104" s="507"/>
      <c r="SEF104" s="507"/>
      <c r="SEG104" s="507"/>
      <c r="SEH104" s="507"/>
      <c r="SEI104" s="507"/>
      <c r="SEJ104" s="507"/>
      <c r="SEK104" s="507"/>
      <c r="SEL104" s="507"/>
      <c r="SEM104" s="507"/>
      <c r="SEN104" s="507"/>
      <c r="SEO104" s="507"/>
      <c r="SEP104" s="507"/>
      <c r="SEQ104" s="507"/>
      <c r="SER104" s="507"/>
      <c r="SES104" s="507"/>
      <c r="SET104" s="507"/>
      <c r="SEU104" s="507"/>
      <c r="SEV104" s="507"/>
      <c r="SEW104" s="507"/>
      <c r="SEX104" s="507"/>
      <c r="SEY104" s="507"/>
      <c r="SEZ104" s="507"/>
      <c r="SFA104" s="507"/>
      <c r="SFB104" s="507"/>
      <c r="SFC104" s="507"/>
      <c r="SFD104" s="507"/>
      <c r="SFE104" s="507"/>
      <c r="SFF104" s="507"/>
      <c r="SFG104" s="507"/>
      <c r="SFH104" s="507"/>
      <c r="SFI104" s="507"/>
      <c r="SFJ104" s="507"/>
      <c r="SFK104" s="507"/>
      <c r="SFL104" s="507"/>
      <c r="SFM104" s="507"/>
      <c r="SFN104" s="507"/>
      <c r="SFO104" s="507"/>
      <c r="SFP104" s="507"/>
      <c r="SFQ104" s="507"/>
      <c r="SFR104" s="507"/>
      <c r="SFS104" s="507"/>
      <c r="SFT104" s="507"/>
      <c r="SFU104" s="507"/>
      <c r="SFV104" s="507"/>
      <c r="SFW104" s="507"/>
      <c r="SFX104" s="507"/>
      <c r="SFY104" s="507"/>
      <c r="SFZ104" s="507"/>
      <c r="SGA104" s="507"/>
      <c r="SGB104" s="507"/>
      <c r="SGC104" s="507"/>
      <c r="SGD104" s="507"/>
      <c r="SGE104" s="507"/>
      <c r="SGF104" s="507"/>
      <c r="SGG104" s="507"/>
      <c r="SGH104" s="507"/>
      <c r="SGI104" s="507"/>
      <c r="SGJ104" s="507"/>
      <c r="SGK104" s="507"/>
      <c r="SGL104" s="507"/>
      <c r="SGM104" s="507"/>
      <c r="SGN104" s="507"/>
      <c r="SGO104" s="507"/>
      <c r="SGP104" s="507"/>
      <c r="SGQ104" s="507"/>
      <c r="SGR104" s="507"/>
      <c r="SGS104" s="507"/>
      <c r="SGT104" s="507"/>
      <c r="SGU104" s="507"/>
      <c r="SGV104" s="507"/>
      <c r="SGW104" s="507"/>
      <c r="SGX104" s="507"/>
      <c r="SGY104" s="507"/>
      <c r="SGZ104" s="507"/>
      <c r="SHA104" s="507"/>
      <c r="SHB104" s="507"/>
      <c r="SHC104" s="507"/>
      <c r="SHD104" s="507"/>
      <c r="SHE104" s="507"/>
      <c r="SHF104" s="507"/>
      <c r="SHG104" s="507"/>
      <c r="SHH104" s="507"/>
      <c r="SHI104" s="507"/>
      <c r="SHJ104" s="507"/>
      <c r="SHK104" s="507"/>
      <c r="SHL104" s="507"/>
      <c r="SHM104" s="507"/>
      <c r="SHN104" s="507"/>
      <c r="SHO104" s="507"/>
      <c r="SHP104" s="507"/>
      <c r="SHQ104" s="507"/>
      <c r="SHR104" s="507"/>
      <c r="SHS104" s="507"/>
      <c r="SHT104" s="507"/>
      <c r="SHU104" s="507"/>
      <c r="SHV104" s="507"/>
      <c r="SHW104" s="507"/>
      <c r="SHX104" s="507"/>
      <c r="SHY104" s="507"/>
      <c r="SHZ104" s="507"/>
      <c r="SIA104" s="507"/>
      <c r="SIB104" s="507"/>
      <c r="SIC104" s="507"/>
      <c r="SID104" s="507"/>
      <c r="SIE104" s="507"/>
      <c r="SIF104" s="507"/>
      <c r="SIG104" s="507"/>
      <c r="SIH104" s="507"/>
      <c r="SII104" s="507"/>
      <c r="SIJ104" s="507"/>
      <c r="SIK104" s="507"/>
      <c r="SIL104" s="507"/>
      <c r="SIM104" s="507"/>
      <c r="SIN104" s="507"/>
      <c r="SIO104" s="507"/>
      <c r="SIP104" s="507"/>
      <c r="SIQ104" s="507"/>
      <c r="SIR104" s="507"/>
      <c r="SIS104" s="507"/>
      <c r="SIT104" s="507"/>
      <c r="SIU104" s="507"/>
      <c r="SIV104" s="507"/>
      <c r="SIW104" s="507"/>
      <c r="SIX104" s="507"/>
      <c r="SIY104" s="507"/>
      <c r="SIZ104" s="507"/>
      <c r="SJA104" s="507"/>
      <c r="SJB104" s="507"/>
      <c r="SJC104" s="507"/>
      <c r="SJD104" s="507"/>
      <c r="SJE104" s="507"/>
      <c r="SJF104" s="507"/>
      <c r="SJG104" s="507"/>
      <c r="SJH104" s="507"/>
      <c r="SJI104" s="507"/>
      <c r="SJJ104" s="507"/>
      <c r="SJK104" s="507"/>
      <c r="SJL104" s="507"/>
      <c r="SJM104" s="507"/>
      <c r="SJN104" s="507"/>
      <c r="SJO104" s="507"/>
      <c r="SJP104" s="507"/>
      <c r="SJQ104" s="507"/>
      <c r="SJR104" s="507"/>
      <c r="SJS104" s="507"/>
      <c r="SJT104" s="507"/>
      <c r="SJU104" s="507"/>
      <c r="SJV104" s="507"/>
      <c r="SJW104" s="507"/>
      <c r="SJX104" s="507"/>
      <c r="SJY104" s="507"/>
      <c r="SJZ104" s="507"/>
      <c r="SKA104" s="507"/>
      <c r="SKB104" s="507"/>
      <c r="SKC104" s="507"/>
      <c r="SKD104" s="507"/>
      <c r="SKE104" s="507"/>
      <c r="SKF104" s="507"/>
      <c r="SKG104" s="507"/>
      <c r="SKH104" s="507"/>
      <c r="SKI104" s="507"/>
      <c r="SKJ104" s="507"/>
      <c r="SKK104" s="507"/>
      <c r="SKL104" s="507"/>
      <c r="SKM104" s="507"/>
      <c r="SKN104" s="507"/>
      <c r="SKO104" s="507"/>
      <c r="SKP104" s="507"/>
      <c r="SKQ104" s="507"/>
      <c r="SKR104" s="507"/>
      <c r="SKS104" s="507"/>
      <c r="SKT104" s="507"/>
      <c r="SKU104" s="507"/>
      <c r="SKV104" s="507"/>
      <c r="SKW104" s="507"/>
      <c r="SKX104" s="507"/>
      <c r="SKY104" s="507"/>
      <c r="SKZ104" s="507"/>
      <c r="SLA104" s="507"/>
      <c r="SLB104" s="507"/>
      <c r="SLC104" s="507"/>
      <c r="SLD104" s="507"/>
      <c r="SLE104" s="507"/>
      <c r="SLF104" s="507"/>
      <c r="SLG104" s="507"/>
      <c r="SLH104" s="507"/>
      <c r="SLI104" s="507"/>
      <c r="SLJ104" s="507"/>
      <c r="SLK104" s="507"/>
      <c r="SLL104" s="507"/>
      <c r="SLM104" s="507"/>
      <c r="SLN104" s="507"/>
      <c r="SLO104" s="507"/>
      <c r="SLP104" s="507"/>
      <c r="SLQ104" s="507"/>
      <c r="SLR104" s="507"/>
      <c r="SLS104" s="507"/>
      <c r="SLT104" s="507"/>
      <c r="SLU104" s="507"/>
      <c r="SLV104" s="507"/>
      <c r="SLW104" s="507"/>
      <c r="SLX104" s="507"/>
      <c r="SLY104" s="507"/>
      <c r="SLZ104" s="507"/>
      <c r="SMA104" s="507"/>
      <c r="SMB104" s="507"/>
      <c r="SMC104" s="507"/>
      <c r="SMD104" s="507"/>
      <c r="SME104" s="507"/>
      <c r="SMF104" s="507"/>
      <c r="SMG104" s="507"/>
      <c r="SMH104" s="507"/>
      <c r="SMI104" s="507"/>
      <c r="SMJ104" s="507"/>
      <c r="SMK104" s="507"/>
      <c r="SML104" s="507"/>
      <c r="SMM104" s="507"/>
      <c r="SMN104" s="507"/>
      <c r="SMO104" s="507"/>
      <c r="SMP104" s="507"/>
      <c r="SMQ104" s="507"/>
      <c r="SMR104" s="507"/>
      <c r="SMS104" s="507"/>
      <c r="SMT104" s="507"/>
      <c r="SMU104" s="507"/>
      <c r="SMV104" s="507"/>
      <c r="SMW104" s="507"/>
      <c r="SMX104" s="507"/>
      <c r="SMY104" s="507"/>
      <c r="SMZ104" s="507"/>
      <c r="SNA104" s="507"/>
      <c r="SNB104" s="507"/>
      <c r="SNC104" s="507"/>
      <c r="SND104" s="507"/>
      <c r="SNE104" s="507"/>
      <c r="SNF104" s="507"/>
      <c r="SNG104" s="507"/>
      <c r="SNH104" s="507"/>
      <c r="SNI104" s="507"/>
      <c r="SNJ104" s="507"/>
      <c r="SNK104" s="507"/>
      <c r="SNL104" s="507"/>
      <c r="SNM104" s="507"/>
      <c r="SNN104" s="507"/>
      <c r="SNO104" s="507"/>
      <c r="SNP104" s="507"/>
      <c r="SNQ104" s="507"/>
      <c r="SNR104" s="507"/>
      <c r="SNS104" s="507"/>
      <c r="SNT104" s="507"/>
      <c r="SNU104" s="507"/>
      <c r="SNV104" s="507"/>
      <c r="SNW104" s="507"/>
      <c r="SNX104" s="507"/>
      <c r="SNY104" s="507"/>
      <c r="SNZ104" s="507"/>
      <c r="SOA104" s="507"/>
      <c r="SOB104" s="507"/>
      <c r="SOC104" s="507"/>
      <c r="SOD104" s="507"/>
      <c r="SOE104" s="507"/>
      <c r="SOF104" s="507"/>
      <c r="SOG104" s="507"/>
      <c r="SOH104" s="507"/>
      <c r="SOI104" s="507"/>
      <c r="SOJ104" s="507"/>
      <c r="SOK104" s="507"/>
      <c r="SOL104" s="507"/>
      <c r="SOM104" s="507"/>
      <c r="SON104" s="507"/>
      <c r="SOO104" s="507"/>
      <c r="SOP104" s="507"/>
      <c r="SOQ104" s="507"/>
      <c r="SOR104" s="507"/>
      <c r="SOS104" s="507"/>
      <c r="SOT104" s="507"/>
      <c r="SOU104" s="507"/>
      <c r="SOV104" s="507"/>
      <c r="SOW104" s="507"/>
      <c r="SOX104" s="507"/>
      <c r="SOY104" s="507"/>
      <c r="SOZ104" s="507"/>
      <c r="SPA104" s="507"/>
      <c r="SPB104" s="507"/>
      <c r="SPC104" s="507"/>
      <c r="SPD104" s="507"/>
      <c r="SPE104" s="507"/>
      <c r="SPF104" s="507"/>
      <c r="SPG104" s="507"/>
      <c r="SPH104" s="507"/>
      <c r="SPI104" s="507"/>
      <c r="SPJ104" s="507"/>
      <c r="SPK104" s="507"/>
      <c r="SPL104" s="507"/>
      <c r="SPM104" s="507"/>
      <c r="SPN104" s="507"/>
      <c r="SPO104" s="507"/>
      <c r="SPP104" s="507"/>
      <c r="SPQ104" s="507"/>
      <c r="SPR104" s="507"/>
      <c r="SPS104" s="507"/>
      <c r="SPT104" s="507"/>
      <c r="SPU104" s="507"/>
      <c r="SPV104" s="507"/>
      <c r="SPW104" s="507"/>
      <c r="SPX104" s="507"/>
      <c r="SPY104" s="507"/>
      <c r="SPZ104" s="507"/>
      <c r="SQA104" s="507"/>
      <c r="SQB104" s="507"/>
      <c r="SQC104" s="507"/>
      <c r="SQD104" s="507"/>
      <c r="SQE104" s="507"/>
      <c r="SQF104" s="507"/>
      <c r="SQG104" s="507"/>
      <c r="SQH104" s="507"/>
      <c r="SQI104" s="507"/>
      <c r="SQJ104" s="507"/>
      <c r="SQK104" s="507"/>
      <c r="SQL104" s="507"/>
      <c r="SQM104" s="507"/>
      <c r="SQN104" s="507"/>
      <c r="SQO104" s="507"/>
      <c r="SQP104" s="507"/>
      <c r="SQQ104" s="507"/>
      <c r="SQR104" s="507"/>
      <c r="SQS104" s="507"/>
      <c r="SQT104" s="507"/>
      <c r="SQU104" s="507"/>
      <c r="SQV104" s="507"/>
      <c r="SQW104" s="507"/>
      <c r="SQX104" s="507"/>
      <c r="SQY104" s="507"/>
      <c r="SQZ104" s="507"/>
      <c r="SRA104" s="507"/>
      <c r="SRB104" s="507"/>
      <c r="SRC104" s="507"/>
      <c r="SRD104" s="507"/>
      <c r="SRE104" s="507"/>
      <c r="SRF104" s="507"/>
      <c r="SRG104" s="507"/>
      <c r="SRH104" s="507"/>
      <c r="SRI104" s="507"/>
      <c r="SRJ104" s="507"/>
      <c r="SRK104" s="507"/>
      <c r="SRL104" s="507"/>
      <c r="SRM104" s="507"/>
      <c r="SRN104" s="507"/>
      <c r="SRO104" s="507"/>
      <c r="SRP104" s="507"/>
      <c r="SRQ104" s="507"/>
      <c r="SRR104" s="507"/>
      <c r="SRS104" s="507"/>
      <c r="SRT104" s="507"/>
      <c r="SRU104" s="507"/>
      <c r="SRV104" s="507"/>
      <c r="SRW104" s="507"/>
      <c r="SRX104" s="507"/>
      <c r="SRY104" s="507"/>
      <c r="SRZ104" s="507"/>
      <c r="SSA104" s="507"/>
      <c r="SSB104" s="507"/>
      <c r="SSC104" s="507"/>
      <c r="SSD104" s="507"/>
      <c r="SSE104" s="507"/>
      <c r="SSF104" s="507"/>
      <c r="SSG104" s="507"/>
      <c r="SSH104" s="507"/>
      <c r="SSI104" s="507"/>
      <c r="SSJ104" s="507"/>
      <c r="SSK104" s="507"/>
      <c r="SSL104" s="507"/>
      <c r="SSM104" s="507"/>
      <c r="SSN104" s="507"/>
      <c r="SSO104" s="507"/>
      <c r="SSP104" s="507"/>
      <c r="SSQ104" s="507"/>
      <c r="SSR104" s="507"/>
      <c r="SSS104" s="507"/>
      <c r="SST104" s="507"/>
      <c r="SSU104" s="507"/>
      <c r="SSV104" s="507"/>
      <c r="SSW104" s="507"/>
      <c r="SSX104" s="507"/>
      <c r="SSY104" s="507"/>
      <c r="SSZ104" s="507"/>
      <c r="STA104" s="507"/>
      <c r="STB104" s="507"/>
      <c r="STC104" s="507"/>
      <c r="STD104" s="507"/>
      <c r="STE104" s="507"/>
      <c r="STF104" s="507"/>
      <c r="STG104" s="507"/>
      <c r="STH104" s="507"/>
      <c r="STI104" s="507"/>
      <c r="STJ104" s="507"/>
      <c r="STK104" s="507"/>
      <c r="STL104" s="507"/>
      <c r="STM104" s="507"/>
      <c r="STN104" s="507"/>
      <c r="STO104" s="507"/>
      <c r="STP104" s="507"/>
      <c r="STQ104" s="507"/>
      <c r="STR104" s="507"/>
      <c r="STS104" s="507"/>
      <c r="STT104" s="507"/>
      <c r="STU104" s="507"/>
      <c r="STV104" s="507"/>
      <c r="STW104" s="507"/>
      <c r="STX104" s="507"/>
      <c r="STY104" s="507"/>
      <c r="STZ104" s="507"/>
      <c r="SUA104" s="507"/>
      <c r="SUB104" s="507"/>
      <c r="SUC104" s="507"/>
      <c r="SUD104" s="507"/>
      <c r="SUE104" s="507"/>
      <c r="SUF104" s="507"/>
      <c r="SUG104" s="507"/>
      <c r="SUH104" s="507"/>
      <c r="SUI104" s="507"/>
      <c r="SUJ104" s="507"/>
      <c r="SUK104" s="507"/>
      <c r="SUL104" s="507"/>
      <c r="SUM104" s="507"/>
      <c r="SUN104" s="507"/>
      <c r="SUO104" s="507"/>
      <c r="SUP104" s="507"/>
      <c r="SUQ104" s="507"/>
      <c r="SUR104" s="507"/>
      <c r="SUS104" s="507"/>
      <c r="SUT104" s="507"/>
      <c r="SUU104" s="507"/>
      <c r="SUV104" s="507"/>
      <c r="SUW104" s="507"/>
      <c r="SUX104" s="507"/>
      <c r="SUY104" s="507"/>
      <c r="SUZ104" s="507"/>
      <c r="SVA104" s="507"/>
      <c r="SVB104" s="507"/>
      <c r="SVC104" s="507"/>
      <c r="SVD104" s="507"/>
      <c r="SVE104" s="507"/>
      <c r="SVF104" s="507"/>
      <c r="SVG104" s="507"/>
      <c r="SVH104" s="507"/>
      <c r="SVI104" s="507"/>
      <c r="SVJ104" s="507"/>
      <c r="SVK104" s="507"/>
      <c r="SVL104" s="507"/>
      <c r="SVM104" s="507"/>
      <c r="SVN104" s="507"/>
      <c r="SVO104" s="507"/>
      <c r="SVP104" s="507"/>
      <c r="SVQ104" s="507"/>
      <c r="SVR104" s="507"/>
      <c r="SVS104" s="507"/>
      <c r="SVT104" s="507"/>
      <c r="SVU104" s="507"/>
      <c r="SVV104" s="507"/>
      <c r="SVW104" s="507"/>
      <c r="SVX104" s="507"/>
      <c r="SVY104" s="507"/>
      <c r="SVZ104" s="507"/>
      <c r="SWA104" s="507"/>
      <c r="SWB104" s="507"/>
      <c r="SWC104" s="507"/>
      <c r="SWD104" s="507"/>
      <c r="SWE104" s="507"/>
      <c r="SWF104" s="507"/>
      <c r="SWG104" s="507"/>
      <c r="SWH104" s="507"/>
      <c r="SWI104" s="507"/>
      <c r="SWJ104" s="507"/>
      <c r="SWK104" s="507"/>
      <c r="SWL104" s="507"/>
      <c r="SWM104" s="507"/>
      <c r="SWN104" s="507"/>
      <c r="SWO104" s="507"/>
      <c r="SWP104" s="507"/>
      <c r="SWQ104" s="507"/>
      <c r="SWR104" s="507"/>
      <c r="SWS104" s="507"/>
      <c r="SWT104" s="507"/>
      <c r="SWU104" s="507"/>
      <c r="SWV104" s="507"/>
      <c r="SWW104" s="507"/>
      <c r="SWX104" s="507"/>
      <c r="SWY104" s="507"/>
      <c r="SWZ104" s="507"/>
      <c r="SXA104" s="507"/>
      <c r="SXB104" s="507"/>
      <c r="SXC104" s="507"/>
      <c r="SXD104" s="507"/>
      <c r="SXE104" s="507"/>
      <c r="SXF104" s="507"/>
      <c r="SXG104" s="507"/>
      <c r="SXH104" s="507"/>
      <c r="SXI104" s="507"/>
      <c r="SXJ104" s="507"/>
      <c r="SXK104" s="507"/>
      <c r="SXL104" s="507"/>
      <c r="SXM104" s="507"/>
      <c r="SXN104" s="507"/>
      <c r="SXO104" s="507"/>
      <c r="SXP104" s="507"/>
      <c r="SXQ104" s="507"/>
      <c r="SXR104" s="507"/>
      <c r="SXS104" s="507"/>
      <c r="SXT104" s="507"/>
      <c r="SXU104" s="507"/>
      <c r="SXV104" s="507"/>
      <c r="SXW104" s="507"/>
      <c r="SXX104" s="507"/>
      <c r="SXY104" s="507"/>
      <c r="SXZ104" s="507"/>
      <c r="SYA104" s="507"/>
      <c r="SYB104" s="507"/>
      <c r="SYC104" s="507"/>
      <c r="SYD104" s="507"/>
      <c r="SYE104" s="507"/>
      <c r="SYF104" s="507"/>
      <c r="SYG104" s="507"/>
      <c r="SYH104" s="507"/>
      <c r="SYI104" s="507"/>
      <c r="SYJ104" s="507"/>
      <c r="SYK104" s="507"/>
      <c r="SYL104" s="507"/>
      <c r="SYM104" s="507"/>
      <c r="SYN104" s="507"/>
      <c r="SYO104" s="507"/>
      <c r="SYP104" s="507"/>
      <c r="SYQ104" s="507"/>
      <c r="SYR104" s="507"/>
      <c r="SYS104" s="507"/>
      <c r="SYT104" s="507"/>
      <c r="SYU104" s="507"/>
      <c r="SYV104" s="507"/>
      <c r="SYW104" s="507"/>
      <c r="SYX104" s="507"/>
      <c r="SYY104" s="507"/>
      <c r="SYZ104" s="507"/>
      <c r="SZA104" s="507"/>
      <c r="SZB104" s="507"/>
      <c r="SZC104" s="507"/>
      <c r="SZD104" s="507"/>
      <c r="SZE104" s="507"/>
      <c r="SZF104" s="507"/>
      <c r="SZG104" s="507"/>
      <c r="SZH104" s="507"/>
      <c r="SZI104" s="507"/>
      <c r="SZJ104" s="507"/>
      <c r="SZK104" s="507"/>
      <c r="SZL104" s="507"/>
      <c r="SZM104" s="507"/>
      <c r="SZN104" s="507"/>
      <c r="SZO104" s="507"/>
      <c r="SZP104" s="507"/>
      <c r="SZQ104" s="507"/>
      <c r="SZR104" s="507"/>
      <c r="SZS104" s="507"/>
      <c r="SZT104" s="507"/>
      <c r="SZU104" s="507"/>
      <c r="SZV104" s="507"/>
      <c r="SZW104" s="507"/>
      <c r="SZX104" s="507"/>
      <c r="SZY104" s="507"/>
      <c r="SZZ104" s="507"/>
      <c r="TAA104" s="507"/>
      <c r="TAB104" s="507"/>
      <c r="TAC104" s="507"/>
      <c r="TAD104" s="507"/>
      <c r="TAE104" s="507"/>
      <c r="TAF104" s="507"/>
      <c r="TAG104" s="507"/>
      <c r="TAH104" s="507"/>
      <c r="TAI104" s="507"/>
      <c r="TAJ104" s="507"/>
      <c r="TAK104" s="507"/>
      <c r="TAL104" s="507"/>
      <c r="TAM104" s="507"/>
      <c r="TAN104" s="507"/>
      <c r="TAO104" s="507"/>
      <c r="TAP104" s="507"/>
      <c r="TAQ104" s="507"/>
      <c r="TAR104" s="507"/>
      <c r="TAS104" s="507"/>
      <c r="TAT104" s="507"/>
      <c r="TAU104" s="507"/>
      <c r="TAV104" s="507"/>
      <c r="TAW104" s="507"/>
      <c r="TAX104" s="507"/>
      <c r="TAY104" s="507"/>
      <c r="TAZ104" s="507"/>
      <c r="TBA104" s="507"/>
      <c r="TBB104" s="507"/>
      <c r="TBC104" s="507"/>
      <c r="TBD104" s="507"/>
      <c r="TBE104" s="507"/>
      <c r="TBF104" s="507"/>
      <c r="TBG104" s="507"/>
      <c r="TBH104" s="507"/>
      <c r="TBI104" s="507"/>
      <c r="TBJ104" s="507"/>
      <c r="TBK104" s="507"/>
      <c r="TBL104" s="507"/>
      <c r="TBM104" s="507"/>
      <c r="TBN104" s="507"/>
      <c r="TBO104" s="507"/>
      <c r="TBP104" s="507"/>
      <c r="TBQ104" s="507"/>
      <c r="TBR104" s="507"/>
      <c r="TBS104" s="507"/>
      <c r="TBT104" s="507"/>
      <c r="TBU104" s="507"/>
      <c r="TBV104" s="507"/>
      <c r="TBW104" s="507"/>
      <c r="TBX104" s="507"/>
      <c r="TBY104" s="507"/>
      <c r="TBZ104" s="507"/>
      <c r="TCA104" s="507"/>
      <c r="TCB104" s="507"/>
      <c r="TCC104" s="507"/>
      <c r="TCD104" s="507"/>
      <c r="TCE104" s="507"/>
      <c r="TCF104" s="507"/>
      <c r="TCG104" s="507"/>
      <c r="TCH104" s="507"/>
      <c r="TCI104" s="507"/>
      <c r="TCJ104" s="507"/>
      <c r="TCK104" s="507"/>
      <c r="TCL104" s="507"/>
      <c r="TCM104" s="507"/>
      <c r="TCN104" s="507"/>
      <c r="TCO104" s="507"/>
      <c r="TCP104" s="507"/>
      <c r="TCQ104" s="507"/>
      <c r="TCR104" s="507"/>
      <c r="TCS104" s="507"/>
      <c r="TCT104" s="507"/>
      <c r="TCU104" s="507"/>
      <c r="TCV104" s="507"/>
      <c r="TCW104" s="507"/>
      <c r="TCX104" s="507"/>
      <c r="TCY104" s="507"/>
      <c r="TCZ104" s="507"/>
      <c r="TDA104" s="507"/>
      <c r="TDB104" s="507"/>
      <c r="TDC104" s="507"/>
      <c r="TDD104" s="507"/>
      <c r="TDE104" s="507"/>
      <c r="TDF104" s="507"/>
      <c r="TDG104" s="507"/>
      <c r="TDH104" s="507"/>
      <c r="TDI104" s="507"/>
      <c r="TDJ104" s="507"/>
      <c r="TDK104" s="507"/>
      <c r="TDL104" s="507"/>
      <c r="TDM104" s="507"/>
      <c r="TDN104" s="507"/>
      <c r="TDO104" s="507"/>
      <c r="TDP104" s="507"/>
      <c r="TDQ104" s="507"/>
      <c r="TDR104" s="507"/>
      <c r="TDS104" s="507"/>
      <c r="TDT104" s="507"/>
      <c r="TDU104" s="507"/>
      <c r="TDV104" s="507"/>
      <c r="TDW104" s="507"/>
      <c r="TDX104" s="507"/>
      <c r="TDY104" s="507"/>
      <c r="TDZ104" s="507"/>
      <c r="TEA104" s="507"/>
      <c r="TEB104" s="507"/>
      <c r="TEC104" s="507"/>
      <c r="TED104" s="507"/>
      <c r="TEE104" s="507"/>
      <c r="TEF104" s="507"/>
      <c r="TEG104" s="507"/>
      <c r="TEH104" s="507"/>
      <c r="TEI104" s="507"/>
      <c r="TEJ104" s="507"/>
      <c r="TEK104" s="507"/>
      <c r="TEL104" s="507"/>
      <c r="TEM104" s="507"/>
      <c r="TEN104" s="507"/>
      <c r="TEO104" s="507"/>
      <c r="TEP104" s="507"/>
      <c r="TEQ104" s="507"/>
      <c r="TER104" s="507"/>
      <c r="TES104" s="507"/>
      <c r="TET104" s="507"/>
      <c r="TEU104" s="507"/>
      <c r="TEV104" s="507"/>
      <c r="TEW104" s="507"/>
      <c r="TEX104" s="507"/>
      <c r="TEY104" s="507"/>
      <c r="TEZ104" s="507"/>
      <c r="TFA104" s="507"/>
      <c r="TFB104" s="507"/>
      <c r="TFC104" s="507"/>
      <c r="TFD104" s="507"/>
      <c r="TFE104" s="507"/>
      <c r="TFF104" s="507"/>
      <c r="TFG104" s="507"/>
      <c r="TFH104" s="507"/>
      <c r="TFI104" s="507"/>
      <c r="TFJ104" s="507"/>
      <c r="TFK104" s="507"/>
      <c r="TFL104" s="507"/>
      <c r="TFM104" s="507"/>
      <c r="TFN104" s="507"/>
      <c r="TFO104" s="507"/>
      <c r="TFP104" s="507"/>
      <c r="TFQ104" s="507"/>
      <c r="TFR104" s="507"/>
      <c r="TFS104" s="507"/>
      <c r="TFT104" s="507"/>
      <c r="TFU104" s="507"/>
      <c r="TFV104" s="507"/>
      <c r="TFW104" s="507"/>
      <c r="TFX104" s="507"/>
      <c r="TFY104" s="507"/>
      <c r="TFZ104" s="507"/>
      <c r="TGA104" s="507"/>
      <c r="TGB104" s="507"/>
      <c r="TGC104" s="507"/>
      <c r="TGD104" s="507"/>
      <c r="TGE104" s="507"/>
      <c r="TGF104" s="507"/>
      <c r="TGG104" s="507"/>
      <c r="TGH104" s="507"/>
      <c r="TGI104" s="507"/>
      <c r="TGJ104" s="507"/>
      <c r="TGK104" s="507"/>
      <c r="TGL104" s="507"/>
      <c r="TGM104" s="507"/>
      <c r="TGN104" s="507"/>
      <c r="TGO104" s="507"/>
      <c r="TGP104" s="507"/>
      <c r="TGQ104" s="507"/>
      <c r="TGR104" s="507"/>
      <c r="TGS104" s="507"/>
      <c r="TGT104" s="507"/>
      <c r="TGU104" s="507"/>
      <c r="TGV104" s="507"/>
      <c r="TGW104" s="507"/>
      <c r="TGX104" s="507"/>
      <c r="TGY104" s="507"/>
      <c r="TGZ104" s="507"/>
      <c r="THA104" s="507"/>
      <c r="THB104" s="507"/>
      <c r="THC104" s="507"/>
      <c r="THD104" s="507"/>
      <c r="THE104" s="507"/>
      <c r="THF104" s="507"/>
      <c r="THG104" s="507"/>
      <c r="THH104" s="507"/>
      <c r="THI104" s="507"/>
      <c r="THJ104" s="507"/>
      <c r="THK104" s="507"/>
      <c r="THL104" s="507"/>
      <c r="THM104" s="507"/>
      <c r="THN104" s="507"/>
      <c r="THO104" s="507"/>
      <c r="THP104" s="507"/>
      <c r="THQ104" s="507"/>
      <c r="THR104" s="507"/>
      <c r="THS104" s="507"/>
      <c r="THT104" s="507"/>
      <c r="THU104" s="507"/>
      <c r="THV104" s="507"/>
      <c r="THW104" s="507"/>
      <c r="THX104" s="507"/>
      <c r="THY104" s="507"/>
      <c r="THZ104" s="507"/>
      <c r="TIA104" s="507"/>
      <c r="TIB104" s="507"/>
      <c r="TIC104" s="507"/>
      <c r="TID104" s="507"/>
      <c r="TIE104" s="507"/>
      <c r="TIF104" s="507"/>
      <c r="TIG104" s="507"/>
      <c r="TIH104" s="507"/>
      <c r="TII104" s="507"/>
      <c r="TIJ104" s="507"/>
      <c r="TIK104" s="507"/>
      <c r="TIL104" s="507"/>
      <c r="TIM104" s="507"/>
      <c r="TIN104" s="507"/>
      <c r="TIO104" s="507"/>
      <c r="TIP104" s="507"/>
      <c r="TIQ104" s="507"/>
      <c r="TIR104" s="507"/>
      <c r="TIS104" s="507"/>
      <c r="TIT104" s="507"/>
      <c r="TIU104" s="507"/>
      <c r="TIV104" s="507"/>
      <c r="TIW104" s="507"/>
      <c r="TIX104" s="507"/>
      <c r="TIY104" s="507"/>
      <c r="TIZ104" s="507"/>
      <c r="TJA104" s="507"/>
      <c r="TJB104" s="507"/>
      <c r="TJC104" s="507"/>
      <c r="TJD104" s="507"/>
      <c r="TJE104" s="507"/>
      <c r="TJF104" s="507"/>
      <c r="TJG104" s="507"/>
      <c r="TJH104" s="507"/>
      <c r="TJI104" s="507"/>
      <c r="TJJ104" s="507"/>
      <c r="TJK104" s="507"/>
      <c r="TJL104" s="507"/>
      <c r="TJM104" s="507"/>
      <c r="TJN104" s="507"/>
      <c r="TJO104" s="507"/>
      <c r="TJP104" s="507"/>
      <c r="TJQ104" s="507"/>
      <c r="TJR104" s="507"/>
      <c r="TJS104" s="507"/>
      <c r="TJT104" s="507"/>
      <c r="TJU104" s="507"/>
      <c r="TJV104" s="507"/>
      <c r="TJW104" s="507"/>
      <c r="TJX104" s="507"/>
      <c r="TJY104" s="507"/>
      <c r="TJZ104" s="507"/>
      <c r="TKA104" s="507"/>
      <c r="TKB104" s="507"/>
      <c r="TKC104" s="507"/>
      <c r="TKD104" s="507"/>
      <c r="TKE104" s="507"/>
      <c r="TKF104" s="507"/>
      <c r="TKG104" s="507"/>
      <c r="TKH104" s="507"/>
      <c r="TKI104" s="507"/>
      <c r="TKJ104" s="507"/>
      <c r="TKK104" s="507"/>
      <c r="TKL104" s="507"/>
      <c r="TKM104" s="507"/>
      <c r="TKN104" s="507"/>
      <c r="TKO104" s="507"/>
      <c r="TKP104" s="507"/>
      <c r="TKQ104" s="507"/>
      <c r="TKR104" s="507"/>
      <c r="TKS104" s="507"/>
      <c r="TKT104" s="507"/>
      <c r="TKU104" s="507"/>
      <c r="TKV104" s="507"/>
      <c r="TKW104" s="507"/>
      <c r="TKX104" s="507"/>
      <c r="TKY104" s="507"/>
      <c r="TKZ104" s="507"/>
      <c r="TLA104" s="507"/>
      <c r="TLB104" s="507"/>
      <c r="TLC104" s="507"/>
      <c r="TLD104" s="507"/>
      <c r="TLE104" s="507"/>
      <c r="TLF104" s="507"/>
      <c r="TLG104" s="507"/>
      <c r="TLH104" s="507"/>
      <c r="TLI104" s="507"/>
      <c r="TLJ104" s="507"/>
      <c r="TLK104" s="507"/>
      <c r="TLL104" s="507"/>
      <c r="TLM104" s="507"/>
      <c r="TLN104" s="507"/>
      <c r="TLO104" s="507"/>
      <c r="TLP104" s="507"/>
      <c r="TLQ104" s="507"/>
      <c r="TLR104" s="507"/>
      <c r="TLS104" s="507"/>
      <c r="TLT104" s="507"/>
      <c r="TLU104" s="507"/>
      <c r="TLV104" s="507"/>
      <c r="TLW104" s="507"/>
      <c r="TLX104" s="507"/>
      <c r="TLY104" s="507"/>
      <c r="TLZ104" s="507"/>
      <c r="TMA104" s="507"/>
      <c r="TMB104" s="507"/>
      <c r="TMC104" s="507"/>
      <c r="TMD104" s="507"/>
      <c r="TME104" s="507"/>
      <c r="TMF104" s="507"/>
      <c r="TMG104" s="507"/>
      <c r="TMH104" s="507"/>
      <c r="TMI104" s="507"/>
      <c r="TMJ104" s="507"/>
      <c r="TMK104" s="507"/>
      <c r="TML104" s="507"/>
      <c r="TMM104" s="507"/>
      <c r="TMN104" s="507"/>
      <c r="TMO104" s="507"/>
      <c r="TMP104" s="507"/>
      <c r="TMQ104" s="507"/>
      <c r="TMR104" s="507"/>
      <c r="TMS104" s="507"/>
      <c r="TMT104" s="507"/>
      <c r="TMU104" s="507"/>
      <c r="TMV104" s="507"/>
      <c r="TMW104" s="507"/>
      <c r="TMX104" s="507"/>
      <c r="TMY104" s="507"/>
      <c r="TMZ104" s="507"/>
      <c r="TNA104" s="507"/>
      <c r="TNB104" s="507"/>
      <c r="TNC104" s="507"/>
      <c r="TND104" s="507"/>
      <c r="TNE104" s="507"/>
      <c r="TNF104" s="507"/>
      <c r="TNG104" s="507"/>
      <c r="TNH104" s="507"/>
      <c r="TNI104" s="507"/>
      <c r="TNJ104" s="507"/>
      <c r="TNK104" s="507"/>
      <c r="TNL104" s="507"/>
      <c r="TNM104" s="507"/>
      <c r="TNN104" s="507"/>
      <c r="TNO104" s="507"/>
      <c r="TNP104" s="507"/>
      <c r="TNQ104" s="507"/>
      <c r="TNR104" s="507"/>
      <c r="TNS104" s="507"/>
      <c r="TNT104" s="507"/>
      <c r="TNU104" s="507"/>
      <c r="TNV104" s="507"/>
      <c r="TNW104" s="507"/>
      <c r="TNX104" s="507"/>
      <c r="TNY104" s="507"/>
      <c r="TNZ104" s="507"/>
      <c r="TOA104" s="507"/>
      <c r="TOB104" s="507"/>
      <c r="TOC104" s="507"/>
      <c r="TOD104" s="507"/>
      <c r="TOE104" s="507"/>
      <c r="TOF104" s="507"/>
      <c r="TOG104" s="507"/>
      <c r="TOH104" s="507"/>
      <c r="TOI104" s="507"/>
      <c r="TOJ104" s="507"/>
      <c r="TOK104" s="507"/>
      <c r="TOL104" s="507"/>
      <c r="TOM104" s="507"/>
      <c r="TON104" s="507"/>
      <c r="TOO104" s="507"/>
      <c r="TOP104" s="507"/>
      <c r="TOQ104" s="507"/>
      <c r="TOR104" s="507"/>
      <c r="TOS104" s="507"/>
      <c r="TOT104" s="507"/>
      <c r="TOU104" s="507"/>
      <c r="TOV104" s="507"/>
      <c r="TOW104" s="507"/>
      <c r="TOX104" s="507"/>
      <c r="TOY104" s="507"/>
      <c r="TOZ104" s="507"/>
      <c r="TPA104" s="507"/>
      <c r="TPB104" s="507"/>
      <c r="TPC104" s="507"/>
      <c r="TPD104" s="507"/>
      <c r="TPE104" s="507"/>
      <c r="TPF104" s="507"/>
      <c r="TPG104" s="507"/>
      <c r="TPH104" s="507"/>
      <c r="TPI104" s="507"/>
      <c r="TPJ104" s="507"/>
      <c r="TPK104" s="507"/>
      <c r="TPL104" s="507"/>
      <c r="TPM104" s="507"/>
      <c r="TPN104" s="507"/>
      <c r="TPO104" s="507"/>
      <c r="TPP104" s="507"/>
      <c r="TPQ104" s="507"/>
      <c r="TPR104" s="507"/>
      <c r="TPS104" s="507"/>
      <c r="TPT104" s="507"/>
      <c r="TPU104" s="507"/>
      <c r="TPV104" s="507"/>
      <c r="TPW104" s="507"/>
      <c r="TPX104" s="507"/>
      <c r="TPY104" s="507"/>
      <c r="TPZ104" s="507"/>
      <c r="TQA104" s="507"/>
      <c r="TQB104" s="507"/>
      <c r="TQC104" s="507"/>
      <c r="TQD104" s="507"/>
      <c r="TQE104" s="507"/>
      <c r="TQF104" s="507"/>
      <c r="TQG104" s="507"/>
      <c r="TQH104" s="507"/>
      <c r="TQI104" s="507"/>
      <c r="TQJ104" s="507"/>
      <c r="TQK104" s="507"/>
      <c r="TQL104" s="507"/>
      <c r="TQM104" s="507"/>
      <c r="TQN104" s="507"/>
      <c r="TQO104" s="507"/>
      <c r="TQP104" s="507"/>
      <c r="TQQ104" s="507"/>
      <c r="TQR104" s="507"/>
      <c r="TQS104" s="507"/>
      <c r="TQT104" s="507"/>
      <c r="TQU104" s="507"/>
      <c r="TQV104" s="507"/>
      <c r="TQW104" s="507"/>
      <c r="TQX104" s="507"/>
      <c r="TQY104" s="507"/>
      <c r="TQZ104" s="507"/>
      <c r="TRA104" s="507"/>
      <c r="TRB104" s="507"/>
      <c r="TRC104" s="507"/>
      <c r="TRD104" s="507"/>
      <c r="TRE104" s="507"/>
      <c r="TRF104" s="507"/>
      <c r="TRG104" s="507"/>
      <c r="TRH104" s="507"/>
      <c r="TRI104" s="507"/>
      <c r="TRJ104" s="507"/>
      <c r="TRK104" s="507"/>
      <c r="TRL104" s="507"/>
      <c r="TRM104" s="507"/>
      <c r="TRN104" s="507"/>
      <c r="TRO104" s="507"/>
      <c r="TRP104" s="507"/>
      <c r="TRQ104" s="507"/>
      <c r="TRR104" s="507"/>
      <c r="TRS104" s="507"/>
      <c r="TRT104" s="507"/>
      <c r="TRU104" s="507"/>
      <c r="TRV104" s="507"/>
      <c r="TRW104" s="507"/>
      <c r="TRX104" s="507"/>
      <c r="TRY104" s="507"/>
      <c r="TRZ104" s="507"/>
      <c r="TSA104" s="507"/>
      <c r="TSB104" s="507"/>
      <c r="TSC104" s="507"/>
      <c r="TSD104" s="507"/>
      <c r="TSE104" s="507"/>
      <c r="TSF104" s="507"/>
      <c r="TSG104" s="507"/>
      <c r="TSH104" s="507"/>
      <c r="TSI104" s="507"/>
      <c r="TSJ104" s="507"/>
      <c r="TSK104" s="507"/>
      <c r="TSL104" s="507"/>
      <c r="TSM104" s="507"/>
      <c r="TSN104" s="507"/>
      <c r="TSO104" s="507"/>
      <c r="TSP104" s="507"/>
      <c r="TSQ104" s="507"/>
      <c r="TSR104" s="507"/>
      <c r="TSS104" s="507"/>
      <c r="TST104" s="507"/>
      <c r="TSU104" s="507"/>
      <c r="TSV104" s="507"/>
      <c r="TSW104" s="507"/>
      <c r="TSX104" s="507"/>
      <c r="TSY104" s="507"/>
      <c r="TSZ104" s="507"/>
      <c r="TTA104" s="507"/>
      <c r="TTB104" s="507"/>
      <c r="TTC104" s="507"/>
      <c r="TTD104" s="507"/>
      <c r="TTE104" s="507"/>
      <c r="TTF104" s="507"/>
      <c r="TTG104" s="507"/>
      <c r="TTH104" s="507"/>
      <c r="TTI104" s="507"/>
      <c r="TTJ104" s="507"/>
      <c r="TTK104" s="507"/>
      <c r="TTL104" s="507"/>
      <c r="TTM104" s="507"/>
      <c r="TTN104" s="507"/>
      <c r="TTO104" s="507"/>
      <c r="TTP104" s="507"/>
      <c r="TTQ104" s="507"/>
      <c r="TTR104" s="507"/>
      <c r="TTS104" s="507"/>
      <c r="TTT104" s="507"/>
      <c r="TTU104" s="507"/>
      <c r="TTV104" s="507"/>
      <c r="TTW104" s="507"/>
      <c r="TTX104" s="507"/>
      <c r="TTY104" s="507"/>
      <c r="TTZ104" s="507"/>
      <c r="TUA104" s="507"/>
      <c r="TUB104" s="507"/>
      <c r="TUC104" s="507"/>
      <c r="TUD104" s="507"/>
      <c r="TUE104" s="507"/>
      <c r="TUF104" s="507"/>
      <c r="TUG104" s="507"/>
      <c r="TUH104" s="507"/>
      <c r="TUI104" s="507"/>
      <c r="TUJ104" s="507"/>
      <c r="TUK104" s="507"/>
      <c r="TUL104" s="507"/>
      <c r="TUM104" s="507"/>
      <c r="TUN104" s="507"/>
      <c r="TUO104" s="507"/>
      <c r="TUP104" s="507"/>
      <c r="TUQ104" s="507"/>
      <c r="TUR104" s="507"/>
      <c r="TUS104" s="507"/>
      <c r="TUT104" s="507"/>
      <c r="TUU104" s="507"/>
      <c r="TUV104" s="507"/>
      <c r="TUW104" s="507"/>
      <c r="TUX104" s="507"/>
      <c r="TUY104" s="507"/>
      <c r="TUZ104" s="507"/>
      <c r="TVA104" s="507"/>
      <c r="TVB104" s="507"/>
      <c r="TVC104" s="507"/>
      <c r="TVD104" s="507"/>
      <c r="TVE104" s="507"/>
      <c r="TVF104" s="507"/>
      <c r="TVG104" s="507"/>
      <c r="TVH104" s="507"/>
      <c r="TVI104" s="507"/>
      <c r="TVJ104" s="507"/>
      <c r="TVK104" s="507"/>
      <c r="TVL104" s="507"/>
      <c r="TVM104" s="507"/>
      <c r="TVN104" s="507"/>
      <c r="TVO104" s="507"/>
      <c r="TVP104" s="507"/>
      <c r="TVQ104" s="507"/>
      <c r="TVR104" s="507"/>
      <c r="TVS104" s="507"/>
      <c r="TVT104" s="507"/>
      <c r="TVU104" s="507"/>
      <c r="TVV104" s="507"/>
      <c r="TVW104" s="507"/>
      <c r="TVX104" s="507"/>
      <c r="TVY104" s="507"/>
      <c r="TVZ104" s="507"/>
      <c r="TWA104" s="507"/>
      <c r="TWB104" s="507"/>
      <c r="TWC104" s="507"/>
      <c r="TWD104" s="507"/>
      <c r="TWE104" s="507"/>
      <c r="TWF104" s="507"/>
      <c r="TWG104" s="507"/>
      <c r="TWH104" s="507"/>
      <c r="TWI104" s="507"/>
      <c r="TWJ104" s="507"/>
      <c r="TWK104" s="507"/>
      <c r="TWL104" s="507"/>
      <c r="TWM104" s="507"/>
      <c r="TWN104" s="507"/>
      <c r="TWO104" s="507"/>
      <c r="TWP104" s="507"/>
      <c r="TWQ104" s="507"/>
      <c r="TWR104" s="507"/>
      <c r="TWS104" s="507"/>
      <c r="TWT104" s="507"/>
      <c r="TWU104" s="507"/>
      <c r="TWV104" s="507"/>
      <c r="TWW104" s="507"/>
      <c r="TWX104" s="507"/>
      <c r="TWY104" s="507"/>
      <c r="TWZ104" s="507"/>
      <c r="TXA104" s="507"/>
      <c r="TXB104" s="507"/>
      <c r="TXC104" s="507"/>
      <c r="TXD104" s="507"/>
      <c r="TXE104" s="507"/>
      <c r="TXF104" s="507"/>
      <c r="TXG104" s="507"/>
      <c r="TXH104" s="507"/>
      <c r="TXI104" s="507"/>
      <c r="TXJ104" s="507"/>
      <c r="TXK104" s="507"/>
      <c r="TXL104" s="507"/>
      <c r="TXM104" s="507"/>
      <c r="TXN104" s="507"/>
      <c r="TXO104" s="507"/>
      <c r="TXP104" s="507"/>
      <c r="TXQ104" s="507"/>
      <c r="TXR104" s="507"/>
      <c r="TXS104" s="507"/>
      <c r="TXT104" s="507"/>
      <c r="TXU104" s="507"/>
      <c r="TXV104" s="507"/>
      <c r="TXW104" s="507"/>
      <c r="TXX104" s="507"/>
      <c r="TXY104" s="507"/>
      <c r="TXZ104" s="507"/>
      <c r="TYA104" s="507"/>
      <c r="TYB104" s="507"/>
      <c r="TYC104" s="507"/>
      <c r="TYD104" s="507"/>
      <c r="TYE104" s="507"/>
      <c r="TYF104" s="507"/>
      <c r="TYG104" s="507"/>
      <c r="TYH104" s="507"/>
      <c r="TYI104" s="507"/>
      <c r="TYJ104" s="507"/>
      <c r="TYK104" s="507"/>
      <c r="TYL104" s="507"/>
      <c r="TYM104" s="507"/>
      <c r="TYN104" s="507"/>
      <c r="TYO104" s="507"/>
      <c r="TYP104" s="507"/>
      <c r="TYQ104" s="507"/>
      <c r="TYR104" s="507"/>
      <c r="TYS104" s="507"/>
      <c r="TYT104" s="507"/>
      <c r="TYU104" s="507"/>
      <c r="TYV104" s="507"/>
      <c r="TYW104" s="507"/>
      <c r="TYX104" s="507"/>
      <c r="TYY104" s="507"/>
      <c r="TYZ104" s="507"/>
      <c r="TZA104" s="507"/>
      <c r="TZB104" s="507"/>
      <c r="TZC104" s="507"/>
      <c r="TZD104" s="507"/>
      <c r="TZE104" s="507"/>
      <c r="TZF104" s="507"/>
      <c r="TZG104" s="507"/>
      <c r="TZH104" s="507"/>
      <c r="TZI104" s="507"/>
      <c r="TZJ104" s="507"/>
      <c r="TZK104" s="507"/>
      <c r="TZL104" s="507"/>
      <c r="TZM104" s="507"/>
      <c r="TZN104" s="507"/>
      <c r="TZO104" s="507"/>
      <c r="TZP104" s="507"/>
      <c r="TZQ104" s="507"/>
      <c r="TZR104" s="507"/>
      <c r="TZS104" s="507"/>
      <c r="TZT104" s="507"/>
      <c r="TZU104" s="507"/>
      <c r="TZV104" s="507"/>
      <c r="TZW104" s="507"/>
      <c r="TZX104" s="507"/>
      <c r="TZY104" s="507"/>
      <c r="TZZ104" s="507"/>
      <c r="UAA104" s="507"/>
      <c r="UAB104" s="507"/>
      <c r="UAC104" s="507"/>
      <c r="UAD104" s="507"/>
      <c r="UAE104" s="507"/>
      <c r="UAF104" s="507"/>
      <c r="UAG104" s="507"/>
      <c r="UAH104" s="507"/>
      <c r="UAI104" s="507"/>
      <c r="UAJ104" s="507"/>
      <c r="UAK104" s="507"/>
      <c r="UAL104" s="507"/>
      <c r="UAM104" s="507"/>
      <c r="UAN104" s="507"/>
      <c r="UAO104" s="507"/>
      <c r="UAP104" s="507"/>
      <c r="UAQ104" s="507"/>
      <c r="UAR104" s="507"/>
      <c r="UAS104" s="507"/>
      <c r="UAT104" s="507"/>
      <c r="UAU104" s="507"/>
      <c r="UAV104" s="507"/>
      <c r="UAW104" s="507"/>
      <c r="UAX104" s="507"/>
      <c r="UAY104" s="507"/>
      <c r="UAZ104" s="507"/>
      <c r="UBA104" s="507"/>
      <c r="UBB104" s="507"/>
      <c r="UBC104" s="507"/>
      <c r="UBD104" s="507"/>
      <c r="UBE104" s="507"/>
      <c r="UBF104" s="507"/>
      <c r="UBG104" s="507"/>
      <c r="UBH104" s="507"/>
      <c r="UBI104" s="507"/>
      <c r="UBJ104" s="507"/>
      <c r="UBK104" s="507"/>
      <c r="UBL104" s="507"/>
      <c r="UBM104" s="507"/>
      <c r="UBN104" s="507"/>
      <c r="UBO104" s="507"/>
      <c r="UBP104" s="507"/>
      <c r="UBQ104" s="507"/>
      <c r="UBR104" s="507"/>
      <c r="UBS104" s="507"/>
      <c r="UBT104" s="507"/>
      <c r="UBU104" s="507"/>
      <c r="UBV104" s="507"/>
      <c r="UBW104" s="507"/>
      <c r="UBX104" s="507"/>
      <c r="UBY104" s="507"/>
      <c r="UBZ104" s="507"/>
      <c r="UCA104" s="507"/>
      <c r="UCB104" s="507"/>
      <c r="UCC104" s="507"/>
      <c r="UCD104" s="507"/>
      <c r="UCE104" s="507"/>
      <c r="UCF104" s="507"/>
      <c r="UCG104" s="507"/>
      <c r="UCH104" s="507"/>
      <c r="UCI104" s="507"/>
      <c r="UCJ104" s="507"/>
      <c r="UCK104" s="507"/>
      <c r="UCL104" s="507"/>
      <c r="UCM104" s="507"/>
      <c r="UCN104" s="507"/>
      <c r="UCO104" s="507"/>
      <c r="UCP104" s="507"/>
      <c r="UCQ104" s="507"/>
      <c r="UCR104" s="507"/>
      <c r="UCS104" s="507"/>
      <c r="UCT104" s="507"/>
      <c r="UCU104" s="507"/>
      <c r="UCV104" s="507"/>
      <c r="UCW104" s="507"/>
      <c r="UCX104" s="507"/>
      <c r="UCY104" s="507"/>
      <c r="UCZ104" s="507"/>
      <c r="UDA104" s="507"/>
      <c r="UDB104" s="507"/>
      <c r="UDC104" s="507"/>
      <c r="UDD104" s="507"/>
      <c r="UDE104" s="507"/>
      <c r="UDF104" s="507"/>
      <c r="UDG104" s="507"/>
      <c r="UDH104" s="507"/>
      <c r="UDI104" s="507"/>
      <c r="UDJ104" s="507"/>
      <c r="UDK104" s="507"/>
      <c r="UDL104" s="507"/>
      <c r="UDM104" s="507"/>
      <c r="UDN104" s="507"/>
      <c r="UDO104" s="507"/>
      <c r="UDP104" s="507"/>
      <c r="UDQ104" s="507"/>
      <c r="UDR104" s="507"/>
      <c r="UDS104" s="507"/>
      <c r="UDT104" s="507"/>
      <c r="UDU104" s="507"/>
      <c r="UDV104" s="507"/>
      <c r="UDW104" s="507"/>
      <c r="UDX104" s="507"/>
      <c r="UDY104" s="507"/>
      <c r="UDZ104" s="507"/>
      <c r="UEA104" s="507"/>
      <c r="UEB104" s="507"/>
      <c r="UEC104" s="507"/>
      <c r="UED104" s="507"/>
      <c r="UEE104" s="507"/>
      <c r="UEF104" s="507"/>
      <c r="UEG104" s="507"/>
      <c r="UEH104" s="507"/>
      <c r="UEI104" s="507"/>
      <c r="UEJ104" s="507"/>
      <c r="UEK104" s="507"/>
      <c r="UEL104" s="507"/>
      <c r="UEM104" s="507"/>
      <c r="UEN104" s="507"/>
      <c r="UEO104" s="507"/>
      <c r="UEP104" s="507"/>
      <c r="UEQ104" s="507"/>
      <c r="UER104" s="507"/>
      <c r="UES104" s="507"/>
      <c r="UET104" s="507"/>
      <c r="UEU104" s="507"/>
      <c r="UEV104" s="507"/>
      <c r="UEW104" s="507"/>
      <c r="UEX104" s="507"/>
      <c r="UEY104" s="507"/>
      <c r="UEZ104" s="507"/>
      <c r="UFA104" s="507"/>
      <c r="UFB104" s="507"/>
      <c r="UFC104" s="507"/>
      <c r="UFD104" s="507"/>
      <c r="UFE104" s="507"/>
      <c r="UFF104" s="507"/>
      <c r="UFG104" s="507"/>
      <c r="UFH104" s="507"/>
      <c r="UFI104" s="507"/>
      <c r="UFJ104" s="507"/>
      <c r="UFK104" s="507"/>
      <c r="UFL104" s="507"/>
      <c r="UFM104" s="507"/>
      <c r="UFN104" s="507"/>
      <c r="UFO104" s="507"/>
      <c r="UFP104" s="507"/>
      <c r="UFQ104" s="507"/>
      <c r="UFR104" s="507"/>
      <c r="UFS104" s="507"/>
      <c r="UFT104" s="507"/>
      <c r="UFU104" s="507"/>
      <c r="UFV104" s="507"/>
      <c r="UFW104" s="507"/>
      <c r="UFX104" s="507"/>
      <c r="UFY104" s="507"/>
      <c r="UFZ104" s="507"/>
      <c r="UGA104" s="507"/>
      <c r="UGB104" s="507"/>
      <c r="UGC104" s="507"/>
      <c r="UGD104" s="507"/>
      <c r="UGE104" s="507"/>
      <c r="UGF104" s="507"/>
      <c r="UGG104" s="507"/>
      <c r="UGH104" s="507"/>
      <c r="UGI104" s="507"/>
      <c r="UGJ104" s="507"/>
      <c r="UGK104" s="507"/>
      <c r="UGL104" s="507"/>
      <c r="UGM104" s="507"/>
      <c r="UGN104" s="507"/>
      <c r="UGO104" s="507"/>
      <c r="UGP104" s="507"/>
      <c r="UGQ104" s="507"/>
      <c r="UGR104" s="507"/>
      <c r="UGS104" s="507"/>
      <c r="UGT104" s="507"/>
      <c r="UGU104" s="507"/>
      <c r="UGV104" s="507"/>
      <c r="UGW104" s="507"/>
      <c r="UGX104" s="507"/>
      <c r="UGY104" s="507"/>
      <c r="UGZ104" s="507"/>
      <c r="UHA104" s="507"/>
      <c r="UHB104" s="507"/>
      <c r="UHC104" s="507"/>
      <c r="UHD104" s="507"/>
      <c r="UHE104" s="507"/>
      <c r="UHF104" s="507"/>
      <c r="UHG104" s="507"/>
      <c r="UHH104" s="507"/>
      <c r="UHI104" s="507"/>
      <c r="UHJ104" s="507"/>
      <c r="UHK104" s="507"/>
      <c r="UHL104" s="507"/>
      <c r="UHM104" s="507"/>
      <c r="UHN104" s="507"/>
      <c r="UHO104" s="507"/>
      <c r="UHP104" s="507"/>
      <c r="UHQ104" s="507"/>
      <c r="UHR104" s="507"/>
      <c r="UHS104" s="507"/>
      <c r="UHT104" s="507"/>
      <c r="UHU104" s="507"/>
      <c r="UHV104" s="507"/>
      <c r="UHW104" s="507"/>
      <c r="UHX104" s="507"/>
      <c r="UHY104" s="507"/>
      <c r="UHZ104" s="507"/>
      <c r="UIA104" s="507"/>
      <c r="UIB104" s="507"/>
      <c r="UIC104" s="507"/>
      <c r="UID104" s="507"/>
      <c r="UIE104" s="507"/>
      <c r="UIF104" s="507"/>
      <c r="UIG104" s="507"/>
      <c r="UIH104" s="507"/>
      <c r="UII104" s="507"/>
      <c r="UIJ104" s="507"/>
      <c r="UIK104" s="507"/>
      <c r="UIL104" s="507"/>
      <c r="UIM104" s="507"/>
      <c r="UIN104" s="507"/>
      <c r="UIO104" s="507"/>
      <c r="UIP104" s="507"/>
      <c r="UIQ104" s="507"/>
      <c r="UIR104" s="507"/>
      <c r="UIS104" s="507"/>
      <c r="UIT104" s="507"/>
      <c r="UIU104" s="507"/>
      <c r="UIV104" s="507"/>
      <c r="UIW104" s="507"/>
      <c r="UIX104" s="507"/>
      <c r="UIY104" s="507"/>
      <c r="UIZ104" s="507"/>
      <c r="UJA104" s="507"/>
      <c r="UJB104" s="507"/>
      <c r="UJC104" s="507"/>
      <c r="UJD104" s="507"/>
      <c r="UJE104" s="507"/>
      <c r="UJF104" s="507"/>
      <c r="UJG104" s="507"/>
      <c r="UJH104" s="507"/>
      <c r="UJI104" s="507"/>
      <c r="UJJ104" s="507"/>
      <c r="UJK104" s="507"/>
      <c r="UJL104" s="507"/>
      <c r="UJM104" s="507"/>
      <c r="UJN104" s="507"/>
      <c r="UJO104" s="507"/>
      <c r="UJP104" s="507"/>
      <c r="UJQ104" s="507"/>
      <c r="UJR104" s="507"/>
      <c r="UJS104" s="507"/>
      <c r="UJT104" s="507"/>
      <c r="UJU104" s="507"/>
      <c r="UJV104" s="507"/>
      <c r="UJW104" s="507"/>
      <c r="UJX104" s="507"/>
      <c r="UJY104" s="507"/>
      <c r="UJZ104" s="507"/>
      <c r="UKA104" s="507"/>
      <c r="UKB104" s="507"/>
      <c r="UKC104" s="507"/>
      <c r="UKD104" s="507"/>
      <c r="UKE104" s="507"/>
      <c r="UKF104" s="507"/>
      <c r="UKG104" s="507"/>
      <c r="UKH104" s="507"/>
      <c r="UKI104" s="507"/>
      <c r="UKJ104" s="507"/>
      <c r="UKK104" s="507"/>
      <c r="UKL104" s="507"/>
      <c r="UKM104" s="507"/>
      <c r="UKN104" s="507"/>
      <c r="UKO104" s="507"/>
      <c r="UKP104" s="507"/>
      <c r="UKQ104" s="507"/>
      <c r="UKR104" s="507"/>
      <c r="UKS104" s="507"/>
      <c r="UKT104" s="507"/>
      <c r="UKU104" s="507"/>
      <c r="UKV104" s="507"/>
      <c r="UKW104" s="507"/>
      <c r="UKX104" s="507"/>
      <c r="UKY104" s="507"/>
      <c r="UKZ104" s="507"/>
      <c r="ULA104" s="507"/>
      <c r="ULB104" s="507"/>
      <c r="ULC104" s="507"/>
      <c r="ULD104" s="507"/>
      <c r="ULE104" s="507"/>
      <c r="ULF104" s="507"/>
      <c r="ULG104" s="507"/>
      <c r="ULH104" s="507"/>
      <c r="ULI104" s="507"/>
      <c r="ULJ104" s="507"/>
      <c r="ULK104" s="507"/>
      <c r="ULL104" s="507"/>
      <c r="ULM104" s="507"/>
      <c r="ULN104" s="507"/>
      <c r="ULO104" s="507"/>
      <c r="ULP104" s="507"/>
      <c r="ULQ104" s="507"/>
      <c r="ULR104" s="507"/>
      <c r="ULS104" s="507"/>
      <c r="ULT104" s="507"/>
      <c r="ULU104" s="507"/>
      <c r="ULV104" s="507"/>
      <c r="ULW104" s="507"/>
      <c r="ULX104" s="507"/>
      <c r="ULY104" s="507"/>
      <c r="ULZ104" s="507"/>
      <c r="UMA104" s="507"/>
      <c r="UMB104" s="507"/>
      <c r="UMC104" s="507"/>
      <c r="UMD104" s="507"/>
      <c r="UME104" s="507"/>
      <c r="UMF104" s="507"/>
      <c r="UMG104" s="507"/>
      <c r="UMH104" s="507"/>
      <c r="UMI104" s="507"/>
      <c r="UMJ104" s="507"/>
      <c r="UMK104" s="507"/>
      <c r="UML104" s="507"/>
      <c r="UMM104" s="507"/>
      <c r="UMN104" s="507"/>
      <c r="UMO104" s="507"/>
      <c r="UMP104" s="507"/>
      <c r="UMQ104" s="507"/>
      <c r="UMR104" s="507"/>
      <c r="UMS104" s="507"/>
      <c r="UMT104" s="507"/>
      <c r="UMU104" s="507"/>
      <c r="UMV104" s="507"/>
      <c r="UMW104" s="507"/>
      <c r="UMX104" s="507"/>
      <c r="UMY104" s="507"/>
      <c r="UMZ104" s="507"/>
      <c r="UNA104" s="507"/>
      <c r="UNB104" s="507"/>
      <c r="UNC104" s="507"/>
      <c r="UND104" s="507"/>
      <c r="UNE104" s="507"/>
      <c r="UNF104" s="507"/>
      <c r="UNG104" s="507"/>
      <c r="UNH104" s="507"/>
      <c r="UNI104" s="507"/>
      <c r="UNJ104" s="507"/>
      <c r="UNK104" s="507"/>
      <c r="UNL104" s="507"/>
      <c r="UNM104" s="507"/>
      <c r="UNN104" s="507"/>
      <c r="UNO104" s="507"/>
      <c r="UNP104" s="507"/>
      <c r="UNQ104" s="507"/>
      <c r="UNR104" s="507"/>
      <c r="UNS104" s="507"/>
      <c r="UNT104" s="507"/>
      <c r="UNU104" s="507"/>
      <c r="UNV104" s="507"/>
      <c r="UNW104" s="507"/>
      <c r="UNX104" s="507"/>
      <c r="UNY104" s="507"/>
      <c r="UNZ104" s="507"/>
      <c r="UOA104" s="507"/>
      <c r="UOB104" s="507"/>
      <c r="UOC104" s="507"/>
      <c r="UOD104" s="507"/>
      <c r="UOE104" s="507"/>
      <c r="UOF104" s="507"/>
      <c r="UOG104" s="507"/>
      <c r="UOH104" s="507"/>
      <c r="UOI104" s="507"/>
      <c r="UOJ104" s="507"/>
      <c r="UOK104" s="507"/>
      <c r="UOL104" s="507"/>
      <c r="UOM104" s="507"/>
      <c r="UON104" s="507"/>
      <c r="UOO104" s="507"/>
      <c r="UOP104" s="507"/>
      <c r="UOQ104" s="507"/>
      <c r="UOR104" s="507"/>
      <c r="UOS104" s="507"/>
      <c r="UOT104" s="507"/>
      <c r="UOU104" s="507"/>
      <c r="UOV104" s="507"/>
      <c r="UOW104" s="507"/>
      <c r="UOX104" s="507"/>
      <c r="UOY104" s="507"/>
      <c r="UOZ104" s="507"/>
      <c r="UPA104" s="507"/>
      <c r="UPB104" s="507"/>
      <c r="UPC104" s="507"/>
      <c r="UPD104" s="507"/>
      <c r="UPE104" s="507"/>
      <c r="UPF104" s="507"/>
      <c r="UPG104" s="507"/>
      <c r="UPH104" s="507"/>
      <c r="UPI104" s="507"/>
      <c r="UPJ104" s="507"/>
      <c r="UPK104" s="507"/>
      <c r="UPL104" s="507"/>
      <c r="UPM104" s="507"/>
      <c r="UPN104" s="507"/>
      <c r="UPO104" s="507"/>
      <c r="UPP104" s="507"/>
      <c r="UPQ104" s="507"/>
      <c r="UPR104" s="507"/>
      <c r="UPS104" s="507"/>
      <c r="UPT104" s="507"/>
      <c r="UPU104" s="507"/>
      <c r="UPV104" s="507"/>
      <c r="UPW104" s="507"/>
      <c r="UPX104" s="507"/>
      <c r="UPY104" s="507"/>
      <c r="UPZ104" s="507"/>
      <c r="UQA104" s="507"/>
      <c r="UQB104" s="507"/>
      <c r="UQC104" s="507"/>
      <c r="UQD104" s="507"/>
      <c r="UQE104" s="507"/>
      <c r="UQF104" s="507"/>
      <c r="UQG104" s="507"/>
      <c r="UQH104" s="507"/>
      <c r="UQI104" s="507"/>
      <c r="UQJ104" s="507"/>
      <c r="UQK104" s="507"/>
      <c r="UQL104" s="507"/>
      <c r="UQM104" s="507"/>
      <c r="UQN104" s="507"/>
      <c r="UQO104" s="507"/>
      <c r="UQP104" s="507"/>
      <c r="UQQ104" s="507"/>
      <c r="UQR104" s="507"/>
      <c r="UQS104" s="507"/>
      <c r="UQT104" s="507"/>
      <c r="UQU104" s="507"/>
      <c r="UQV104" s="507"/>
      <c r="UQW104" s="507"/>
      <c r="UQX104" s="507"/>
      <c r="UQY104" s="507"/>
      <c r="UQZ104" s="507"/>
      <c r="URA104" s="507"/>
      <c r="URB104" s="507"/>
      <c r="URC104" s="507"/>
      <c r="URD104" s="507"/>
      <c r="URE104" s="507"/>
      <c r="URF104" s="507"/>
      <c r="URG104" s="507"/>
      <c r="URH104" s="507"/>
      <c r="URI104" s="507"/>
      <c r="URJ104" s="507"/>
      <c r="URK104" s="507"/>
      <c r="URL104" s="507"/>
      <c r="URM104" s="507"/>
      <c r="URN104" s="507"/>
      <c r="URO104" s="507"/>
      <c r="URP104" s="507"/>
      <c r="URQ104" s="507"/>
      <c r="URR104" s="507"/>
      <c r="URS104" s="507"/>
      <c r="URT104" s="507"/>
      <c r="URU104" s="507"/>
      <c r="URV104" s="507"/>
      <c r="URW104" s="507"/>
      <c r="URX104" s="507"/>
      <c r="URY104" s="507"/>
      <c r="URZ104" s="507"/>
      <c r="USA104" s="507"/>
      <c r="USB104" s="507"/>
      <c r="USC104" s="507"/>
      <c r="USD104" s="507"/>
      <c r="USE104" s="507"/>
      <c r="USF104" s="507"/>
      <c r="USG104" s="507"/>
      <c r="USH104" s="507"/>
      <c r="USI104" s="507"/>
      <c r="USJ104" s="507"/>
      <c r="USK104" s="507"/>
      <c r="USL104" s="507"/>
      <c r="USM104" s="507"/>
      <c r="USN104" s="507"/>
      <c r="USO104" s="507"/>
      <c r="USP104" s="507"/>
      <c r="USQ104" s="507"/>
      <c r="USR104" s="507"/>
      <c r="USS104" s="507"/>
      <c r="UST104" s="507"/>
      <c r="USU104" s="507"/>
      <c r="USV104" s="507"/>
      <c r="USW104" s="507"/>
      <c r="USX104" s="507"/>
      <c r="USY104" s="507"/>
      <c r="USZ104" s="507"/>
      <c r="UTA104" s="507"/>
      <c r="UTB104" s="507"/>
      <c r="UTC104" s="507"/>
      <c r="UTD104" s="507"/>
      <c r="UTE104" s="507"/>
      <c r="UTF104" s="507"/>
      <c r="UTG104" s="507"/>
      <c r="UTH104" s="507"/>
      <c r="UTI104" s="507"/>
      <c r="UTJ104" s="507"/>
      <c r="UTK104" s="507"/>
      <c r="UTL104" s="507"/>
      <c r="UTM104" s="507"/>
      <c r="UTN104" s="507"/>
      <c r="UTO104" s="507"/>
      <c r="UTP104" s="507"/>
      <c r="UTQ104" s="507"/>
      <c r="UTR104" s="507"/>
      <c r="UTS104" s="507"/>
      <c r="UTT104" s="507"/>
      <c r="UTU104" s="507"/>
      <c r="UTV104" s="507"/>
      <c r="UTW104" s="507"/>
      <c r="UTX104" s="507"/>
      <c r="UTY104" s="507"/>
      <c r="UTZ104" s="507"/>
      <c r="UUA104" s="507"/>
      <c r="UUB104" s="507"/>
      <c r="UUC104" s="507"/>
      <c r="UUD104" s="507"/>
      <c r="UUE104" s="507"/>
      <c r="UUF104" s="507"/>
      <c r="UUG104" s="507"/>
      <c r="UUH104" s="507"/>
      <c r="UUI104" s="507"/>
      <c r="UUJ104" s="507"/>
      <c r="UUK104" s="507"/>
      <c r="UUL104" s="507"/>
      <c r="UUM104" s="507"/>
      <c r="UUN104" s="507"/>
      <c r="UUO104" s="507"/>
      <c r="UUP104" s="507"/>
      <c r="UUQ104" s="507"/>
      <c r="UUR104" s="507"/>
      <c r="UUS104" s="507"/>
      <c r="UUT104" s="507"/>
      <c r="UUU104" s="507"/>
      <c r="UUV104" s="507"/>
      <c r="UUW104" s="507"/>
      <c r="UUX104" s="507"/>
      <c r="UUY104" s="507"/>
      <c r="UUZ104" s="507"/>
      <c r="UVA104" s="507"/>
      <c r="UVB104" s="507"/>
      <c r="UVC104" s="507"/>
      <c r="UVD104" s="507"/>
      <c r="UVE104" s="507"/>
      <c r="UVF104" s="507"/>
      <c r="UVG104" s="507"/>
      <c r="UVH104" s="507"/>
      <c r="UVI104" s="507"/>
      <c r="UVJ104" s="507"/>
      <c r="UVK104" s="507"/>
      <c r="UVL104" s="507"/>
      <c r="UVM104" s="507"/>
      <c r="UVN104" s="507"/>
      <c r="UVO104" s="507"/>
      <c r="UVP104" s="507"/>
      <c r="UVQ104" s="507"/>
      <c r="UVR104" s="507"/>
      <c r="UVS104" s="507"/>
      <c r="UVT104" s="507"/>
      <c r="UVU104" s="507"/>
      <c r="UVV104" s="507"/>
      <c r="UVW104" s="507"/>
      <c r="UVX104" s="507"/>
      <c r="UVY104" s="507"/>
      <c r="UVZ104" s="507"/>
      <c r="UWA104" s="507"/>
      <c r="UWB104" s="507"/>
      <c r="UWC104" s="507"/>
      <c r="UWD104" s="507"/>
      <c r="UWE104" s="507"/>
      <c r="UWF104" s="507"/>
      <c r="UWG104" s="507"/>
      <c r="UWH104" s="507"/>
      <c r="UWI104" s="507"/>
      <c r="UWJ104" s="507"/>
      <c r="UWK104" s="507"/>
      <c r="UWL104" s="507"/>
      <c r="UWM104" s="507"/>
      <c r="UWN104" s="507"/>
      <c r="UWO104" s="507"/>
      <c r="UWP104" s="507"/>
      <c r="UWQ104" s="507"/>
      <c r="UWR104" s="507"/>
      <c r="UWS104" s="507"/>
      <c r="UWT104" s="507"/>
      <c r="UWU104" s="507"/>
      <c r="UWV104" s="507"/>
      <c r="UWW104" s="507"/>
      <c r="UWX104" s="507"/>
      <c r="UWY104" s="507"/>
      <c r="UWZ104" s="507"/>
      <c r="UXA104" s="507"/>
      <c r="UXB104" s="507"/>
      <c r="UXC104" s="507"/>
      <c r="UXD104" s="507"/>
      <c r="UXE104" s="507"/>
      <c r="UXF104" s="507"/>
      <c r="UXG104" s="507"/>
      <c r="UXH104" s="507"/>
      <c r="UXI104" s="507"/>
      <c r="UXJ104" s="507"/>
      <c r="UXK104" s="507"/>
      <c r="UXL104" s="507"/>
      <c r="UXM104" s="507"/>
      <c r="UXN104" s="507"/>
      <c r="UXO104" s="507"/>
      <c r="UXP104" s="507"/>
      <c r="UXQ104" s="507"/>
      <c r="UXR104" s="507"/>
      <c r="UXS104" s="507"/>
      <c r="UXT104" s="507"/>
      <c r="UXU104" s="507"/>
      <c r="UXV104" s="507"/>
      <c r="UXW104" s="507"/>
      <c r="UXX104" s="507"/>
      <c r="UXY104" s="507"/>
      <c r="UXZ104" s="507"/>
      <c r="UYA104" s="507"/>
      <c r="UYB104" s="507"/>
      <c r="UYC104" s="507"/>
      <c r="UYD104" s="507"/>
      <c r="UYE104" s="507"/>
      <c r="UYF104" s="507"/>
      <c r="UYG104" s="507"/>
      <c r="UYH104" s="507"/>
      <c r="UYI104" s="507"/>
      <c r="UYJ104" s="507"/>
      <c r="UYK104" s="507"/>
      <c r="UYL104" s="507"/>
      <c r="UYM104" s="507"/>
      <c r="UYN104" s="507"/>
      <c r="UYO104" s="507"/>
      <c r="UYP104" s="507"/>
      <c r="UYQ104" s="507"/>
      <c r="UYR104" s="507"/>
      <c r="UYS104" s="507"/>
      <c r="UYT104" s="507"/>
      <c r="UYU104" s="507"/>
      <c r="UYV104" s="507"/>
      <c r="UYW104" s="507"/>
      <c r="UYX104" s="507"/>
      <c r="UYY104" s="507"/>
      <c r="UYZ104" s="507"/>
      <c r="UZA104" s="507"/>
      <c r="UZB104" s="507"/>
      <c r="UZC104" s="507"/>
      <c r="UZD104" s="507"/>
      <c r="UZE104" s="507"/>
      <c r="UZF104" s="507"/>
      <c r="UZG104" s="507"/>
      <c r="UZH104" s="507"/>
      <c r="UZI104" s="507"/>
      <c r="UZJ104" s="507"/>
      <c r="UZK104" s="507"/>
      <c r="UZL104" s="507"/>
      <c r="UZM104" s="507"/>
      <c r="UZN104" s="507"/>
      <c r="UZO104" s="507"/>
      <c r="UZP104" s="507"/>
      <c r="UZQ104" s="507"/>
      <c r="UZR104" s="507"/>
      <c r="UZS104" s="507"/>
      <c r="UZT104" s="507"/>
      <c r="UZU104" s="507"/>
      <c r="UZV104" s="507"/>
      <c r="UZW104" s="507"/>
      <c r="UZX104" s="507"/>
      <c r="UZY104" s="507"/>
      <c r="UZZ104" s="507"/>
      <c r="VAA104" s="507"/>
      <c r="VAB104" s="507"/>
      <c r="VAC104" s="507"/>
      <c r="VAD104" s="507"/>
      <c r="VAE104" s="507"/>
      <c r="VAF104" s="507"/>
      <c r="VAG104" s="507"/>
      <c r="VAH104" s="507"/>
      <c r="VAI104" s="507"/>
      <c r="VAJ104" s="507"/>
      <c r="VAK104" s="507"/>
      <c r="VAL104" s="507"/>
      <c r="VAM104" s="507"/>
      <c r="VAN104" s="507"/>
      <c r="VAO104" s="507"/>
      <c r="VAP104" s="507"/>
      <c r="VAQ104" s="507"/>
      <c r="VAR104" s="507"/>
      <c r="VAS104" s="507"/>
      <c r="VAT104" s="507"/>
      <c r="VAU104" s="507"/>
      <c r="VAV104" s="507"/>
      <c r="VAW104" s="507"/>
      <c r="VAX104" s="507"/>
      <c r="VAY104" s="507"/>
      <c r="VAZ104" s="507"/>
      <c r="VBA104" s="507"/>
      <c r="VBB104" s="507"/>
      <c r="VBC104" s="507"/>
      <c r="VBD104" s="507"/>
      <c r="VBE104" s="507"/>
      <c r="VBF104" s="507"/>
      <c r="VBG104" s="507"/>
      <c r="VBH104" s="507"/>
      <c r="VBI104" s="507"/>
      <c r="VBJ104" s="507"/>
      <c r="VBK104" s="507"/>
      <c r="VBL104" s="507"/>
      <c r="VBM104" s="507"/>
      <c r="VBN104" s="507"/>
      <c r="VBO104" s="507"/>
      <c r="VBP104" s="507"/>
      <c r="VBQ104" s="507"/>
      <c r="VBR104" s="507"/>
      <c r="VBS104" s="507"/>
      <c r="VBT104" s="507"/>
      <c r="VBU104" s="507"/>
      <c r="VBV104" s="507"/>
      <c r="VBW104" s="507"/>
      <c r="VBX104" s="507"/>
      <c r="VBY104" s="507"/>
      <c r="VBZ104" s="507"/>
      <c r="VCA104" s="507"/>
      <c r="VCB104" s="507"/>
      <c r="VCC104" s="507"/>
      <c r="VCD104" s="507"/>
      <c r="VCE104" s="507"/>
      <c r="VCF104" s="507"/>
      <c r="VCG104" s="507"/>
      <c r="VCH104" s="507"/>
      <c r="VCI104" s="507"/>
      <c r="VCJ104" s="507"/>
      <c r="VCK104" s="507"/>
      <c r="VCL104" s="507"/>
      <c r="VCM104" s="507"/>
      <c r="VCN104" s="507"/>
      <c r="VCO104" s="507"/>
      <c r="VCP104" s="507"/>
      <c r="VCQ104" s="507"/>
      <c r="VCR104" s="507"/>
      <c r="VCS104" s="507"/>
      <c r="VCT104" s="507"/>
      <c r="VCU104" s="507"/>
      <c r="VCV104" s="507"/>
      <c r="VCW104" s="507"/>
      <c r="VCX104" s="507"/>
      <c r="VCY104" s="507"/>
      <c r="VCZ104" s="507"/>
      <c r="VDA104" s="507"/>
      <c r="VDB104" s="507"/>
      <c r="VDC104" s="507"/>
      <c r="VDD104" s="507"/>
      <c r="VDE104" s="507"/>
      <c r="VDF104" s="507"/>
      <c r="VDG104" s="507"/>
      <c r="VDH104" s="507"/>
      <c r="VDI104" s="507"/>
      <c r="VDJ104" s="507"/>
      <c r="VDK104" s="507"/>
      <c r="VDL104" s="507"/>
      <c r="VDM104" s="507"/>
      <c r="VDN104" s="507"/>
      <c r="VDO104" s="507"/>
      <c r="VDP104" s="507"/>
      <c r="VDQ104" s="507"/>
      <c r="VDR104" s="507"/>
      <c r="VDS104" s="507"/>
      <c r="VDT104" s="507"/>
      <c r="VDU104" s="507"/>
      <c r="VDV104" s="507"/>
      <c r="VDW104" s="507"/>
      <c r="VDX104" s="507"/>
      <c r="VDY104" s="507"/>
      <c r="VDZ104" s="507"/>
      <c r="VEA104" s="507"/>
      <c r="VEB104" s="507"/>
      <c r="VEC104" s="507"/>
      <c r="VED104" s="507"/>
      <c r="VEE104" s="507"/>
      <c r="VEF104" s="507"/>
      <c r="VEG104" s="507"/>
      <c r="VEH104" s="507"/>
      <c r="VEI104" s="507"/>
      <c r="VEJ104" s="507"/>
      <c r="VEK104" s="507"/>
      <c r="VEL104" s="507"/>
      <c r="VEM104" s="507"/>
      <c r="VEN104" s="507"/>
      <c r="VEO104" s="507"/>
      <c r="VEP104" s="507"/>
      <c r="VEQ104" s="507"/>
      <c r="VER104" s="507"/>
      <c r="VES104" s="507"/>
      <c r="VET104" s="507"/>
      <c r="VEU104" s="507"/>
      <c r="VEV104" s="507"/>
      <c r="VEW104" s="507"/>
      <c r="VEX104" s="507"/>
      <c r="VEY104" s="507"/>
      <c r="VEZ104" s="507"/>
      <c r="VFA104" s="507"/>
      <c r="VFB104" s="507"/>
      <c r="VFC104" s="507"/>
      <c r="VFD104" s="507"/>
      <c r="VFE104" s="507"/>
      <c r="VFF104" s="507"/>
      <c r="VFG104" s="507"/>
      <c r="VFH104" s="507"/>
      <c r="VFI104" s="507"/>
      <c r="VFJ104" s="507"/>
      <c r="VFK104" s="507"/>
      <c r="VFL104" s="507"/>
      <c r="VFM104" s="507"/>
      <c r="VFN104" s="507"/>
      <c r="VFO104" s="507"/>
      <c r="VFP104" s="507"/>
      <c r="VFQ104" s="507"/>
      <c r="VFR104" s="507"/>
      <c r="VFS104" s="507"/>
      <c r="VFT104" s="507"/>
      <c r="VFU104" s="507"/>
      <c r="VFV104" s="507"/>
      <c r="VFW104" s="507"/>
      <c r="VFX104" s="507"/>
      <c r="VFY104" s="507"/>
      <c r="VFZ104" s="507"/>
      <c r="VGA104" s="507"/>
      <c r="VGB104" s="507"/>
      <c r="VGC104" s="507"/>
      <c r="VGD104" s="507"/>
      <c r="VGE104" s="507"/>
      <c r="VGF104" s="507"/>
      <c r="VGG104" s="507"/>
      <c r="VGH104" s="507"/>
      <c r="VGI104" s="507"/>
      <c r="VGJ104" s="507"/>
      <c r="VGK104" s="507"/>
      <c r="VGL104" s="507"/>
      <c r="VGM104" s="507"/>
      <c r="VGN104" s="507"/>
      <c r="VGO104" s="507"/>
      <c r="VGP104" s="507"/>
      <c r="VGQ104" s="507"/>
      <c r="VGR104" s="507"/>
      <c r="VGS104" s="507"/>
      <c r="VGT104" s="507"/>
      <c r="VGU104" s="507"/>
      <c r="VGV104" s="507"/>
      <c r="VGW104" s="507"/>
      <c r="VGX104" s="507"/>
      <c r="VGY104" s="507"/>
      <c r="VGZ104" s="507"/>
      <c r="VHA104" s="507"/>
      <c r="VHB104" s="507"/>
      <c r="VHC104" s="507"/>
      <c r="VHD104" s="507"/>
      <c r="VHE104" s="507"/>
      <c r="VHF104" s="507"/>
      <c r="VHG104" s="507"/>
      <c r="VHH104" s="507"/>
      <c r="VHI104" s="507"/>
      <c r="VHJ104" s="507"/>
      <c r="VHK104" s="507"/>
      <c r="VHL104" s="507"/>
      <c r="VHM104" s="507"/>
      <c r="VHN104" s="507"/>
      <c r="VHO104" s="507"/>
      <c r="VHP104" s="507"/>
      <c r="VHQ104" s="507"/>
      <c r="VHR104" s="507"/>
      <c r="VHS104" s="507"/>
      <c r="VHT104" s="507"/>
      <c r="VHU104" s="507"/>
      <c r="VHV104" s="507"/>
      <c r="VHW104" s="507"/>
      <c r="VHX104" s="507"/>
      <c r="VHY104" s="507"/>
      <c r="VHZ104" s="507"/>
      <c r="VIA104" s="507"/>
      <c r="VIB104" s="507"/>
      <c r="VIC104" s="507"/>
      <c r="VID104" s="507"/>
      <c r="VIE104" s="507"/>
      <c r="VIF104" s="507"/>
      <c r="VIG104" s="507"/>
      <c r="VIH104" s="507"/>
      <c r="VII104" s="507"/>
      <c r="VIJ104" s="507"/>
      <c r="VIK104" s="507"/>
      <c r="VIL104" s="507"/>
      <c r="VIM104" s="507"/>
      <c r="VIN104" s="507"/>
      <c r="VIO104" s="507"/>
      <c r="VIP104" s="507"/>
      <c r="VIQ104" s="507"/>
      <c r="VIR104" s="507"/>
      <c r="VIS104" s="507"/>
      <c r="VIT104" s="507"/>
      <c r="VIU104" s="507"/>
      <c r="VIV104" s="507"/>
      <c r="VIW104" s="507"/>
      <c r="VIX104" s="507"/>
      <c r="VIY104" s="507"/>
      <c r="VIZ104" s="507"/>
      <c r="VJA104" s="507"/>
      <c r="VJB104" s="507"/>
      <c r="VJC104" s="507"/>
      <c r="VJD104" s="507"/>
      <c r="VJE104" s="507"/>
      <c r="VJF104" s="507"/>
      <c r="VJG104" s="507"/>
      <c r="VJH104" s="507"/>
      <c r="VJI104" s="507"/>
      <c r="VJJ104" s="507"/>
      <c r="VJK104" s="507"/>
      <c r="VJL104" s="507"/>
      <c r="VJM104" s="507"/>
      <c r="VJN104" s="507"/>
      <c r="VJO104" s="507"/>
      <c r="VJP104" s="507"/>
      <c r="VJQ104" s="507"/>
      <c r="VJR104" s="507"/>
      <c r="VJS104" s="507"/>
      <c r="VJT104" s="507"/>
      <c r="VJU104" s="507"/>
      <c r="VJV104" s="507"/>
      <c r="VJW104" s="507"/>
      <c r="VJX104" s="507"/>
      <c r="VJY104" s="507"/>
      <c r="VJZ104" s="507"/>
      <c r="VKA104" s="507"/>
      <c r="VKB104" s="507"/>
      <c r="VKC104" s="507"/>
      <c r="VKD104" s="507"/>
      <c r="VKE104" s="507"/>
      <c r="VKF104" s="507"/>
      <c r="VKG104" s="507"/>
      <c r="VKH104" s="507"/>
      <c r="VKI104" s="507"/>
      <c r="VKJ104" s="507"/>
      <c r="VKK104" s="507"/>
      <c r="VKL104" s="507"/>
      <c r="VKM104" s="507"/>
      <c r="VKN104" s="507"/>
      <c r="VKO104" s="507"/>
      <c r="VKP104" s="507"/>
      <c r="VKQ104" s="507"/>
      <c r="VKR104" s="507"/>
      <c r="VKS104" s="507"/>
      <c r="VKT104" s="507"/>
      <c r="VKU104" s="507"/>
      <c r="VKV104" s="507"/>
      <c r="VKW104" s="507"/>
      <c r="VKX104" s="507"/>
      <c r="VKY104" s="507"/>
      <c r="VKZ104" s="507"/>
      <c r="VLA104" s="507"/>
      <c r="VLB104" s="507"/>
      <c r="VLC104" s="507"/>
      <c r="VLD104" s="507"/>
      <c r="VLE104" s="507"/>
      <c r="VLF104" s="507"/>
      <c r="VLG104" s="507"/>
      <c r="VLH104" s="507"/>
      <c r="VLI104" s="507"/>
      <c r="VLJ104" s="507"/>
      <c r="VLK104" s="507"/>
      <c r="VLL104" s="507"/>
      <c r="VLM104" s="507"/>
      <c r="VLN104" s="507"/>
      <c r="VLO104" s="507"/>
      <c r="VLP104" s="507"/>
      <c r="VLQ104" s="507"/>
      <c r="VLR104" s="507"/>
      <c r="VLS104" s="507"/>
      <c r="VLT104" s="507"/>
      <c r="VLU104" s="507"/>
      <c r="VLV104" s="507"/>
      <c r="VLW104" s="507"/>
      <c r="VLX104" s="507"/>
      <c r="VLY104" s="507"/>
      <c r="VLZ104" s="507"/>
      <c r="VMA104" s="507"/>
      <c r="VMB104" s="507"/>
      <c r="VMC104" s="507"/>
      <c r="VMD104" s="507"/>
      <c r="VME104" s="507"/>
      <c r="VMF104" s="507"/>
      <c r="VMG104" s="507"/>
      <c r="VMH104" s="507"/>
      <c r="VMI104" s="507"/>
      <c r="VMJ104" s="507"/>
      <c r="VMK104" s="507"/>
      <c r="VML104" s="507"/>
      <c r="VMM104" s="507"/>
      <c r="VMN104" s="507"/>
      <c r="VMO104" s="507"/>
      <c r="VMP104" s="507"/>
      <c r="VMQ104" s="507"/>
      <c r="VMR104" s="507"/>
      <c r="VMS104" s="507"/>
      <c r="VMT104" s="507"/>
      <c r="VMU104" s="507"/>
      <c r="VMV104" s="507"/>
      <c r="VMW104" s="507"/>
      <c r="VMX104" s="507"/>
      <c r="VMY104" s="507"/>
      <c r="VMZ104" s="507"/>
      <c r="VNA104" s="507"/>
      <c r="VNB104" s="507"/>
      <c r="VNC104" s="507"/>
      <c r="VND104" s="507"/>
      <c r="VNE104" s="507"/>
      <c r="VNF104" s="507"/>
      <c r="VNG104" s="507"/>
      <c r="VNH104" s="507"/>
      <c r="VNI104" s="507"/>
      <c r="VNJ104" s="507"/>
      <c r="VNK104" s="507"/>
      <c r="VNL104" s="507"/>
      <c r="VNM104" s="507"/>
      <c r="VNN104" s="507"/>
      <c r="VNO104" s="507"/>
      <c r="VNP104" s="507"/>
      <c r="VNQ104" s="507"/>
      <c r="VNR104" s="507"/>
      <c r="VNS104" s="507"/>
      <c r="VNT104" s="507"/>
      <c r="VNU104" s="507"/>
      <c r="VNV104" s="507"/>
      <c r="VNW104" s="507"/>
      <c r="VNX104" s="507"/>
      <c r="VNY104" s="507"/>
      <c r="VNZ104" s="507"/>
      <c r="VOA104" s="507"/>
      <c r="VOB104" s="507"/>
      <c r="VOC104" s="507"/>
      <c r="VOD104" s="507"/>
      <c r="VOE104" s="507"/>
      <c r="VOF104" s="507"/>
      <c r="VOG104" s="507"/>
      <c r="VOH104" s="507"/>
      <c r="VOI104" s="507"/>
      <c r="VOJ104" s="507"/>
      <c r="VOK104" s="507"/>
      <c r="VOL104" s="507"/>
      <c r="VOM104" s="507"/>
      <c r="VON104" s="507"/>
      <c r="VOO104" s="507"/>
      <c r="VOP104" s="507"/>
      <c r="VOQ104" s="507"/>
      <c r="VOR104" s="507"/>
      <c r="VOS104" s="507"/>
      <c r="VOT104" s="507"/>
      <c r="VOU104" s="507"/>
      <c r="VOV104" s="507"/>
      <c r="VOW104" s="507"/>
      <c r="VOX104" s="507"/>
      <c r="VOY104" s="507"/>
      <c r="VOZ104" s="507"/>
      <c r="VPA104" s="507"/>
      <c r="VPB104" s="507"/>
      <c r="VPC104" s="507"/>
      <c r="VPD104" s="507"/>
      <c r="VPE104" s="507"/>
      <c r="VPF104" s="507"/>
      <c r="VPG104" s="507"/>
      <c r="VPH104" s="507"/>
      <c r="VPI104" s="507"/>
      <c r="VPJ104" s="507"/>
      <c r="VPK104" s="507"/>
      <c r="VPL104" s="507"/>
      <c r="VPM104" s="507"/>
      <c r="VPN104" s="507"/>
      <c r="VPO104" s="507"/>
      <c r="VPP104" s="507"/>
      <c r="VPQ104" s="507"/>
      <c r="VPR104" s="507"/>
      <c r="VPS104" s="507"/>
      <c r="VPT104" s="507"/>
      <c r="VPU104" s="507"/>
      <c r="VPV104" s="507"/>
      <c r="VPW104" s="507"/>
      <c r="VPX104" s="507"/>
      <c r="VPY104" s="507"/>
      <c r="VPZ104" s="507"/>
      <c r="VQA104" s="507"/>
      <c r="VQB104" s="507"/>
      <c r="VQC104" s="507"/>
      <c r="VQD104" s="507"/>
      <c r="VQE104" s="507"/>
      <c r="VQF104" s="507"/>
      <c r="VQG104" s="507"/>
      <c r="VQH104" s="507"/>
      <c r="VQI104" s="507"/>
      <c r="VQJ104" s="507"/>
      <c r="VQK104" s="507"/>
      <c r="VQL104" s="507"/>
      <c r="VQM104" s="507"/>
      <c r="VQN104" s="507"/>
      <c r="VQO104" s="507"/>
      <c r="VQP104" s="507"/>
      <c r="VQQ104" s="507"/>
      <c r="VQR104" s="507"/>
      <c r="VQS104" s="507"/>
      <c r="VQT104" s="507"/>
      <c r="VQU104" s="507"/>
      <c r="VQV104" s="507"/>
      <c r="VQW104" s="507"/>
      <c r="VQX104" s="507"/>
      <c r="VQY104" s="507"/>
      <c r="VQZ104" s="507"/>
      <c r="VRA104" s="507"/>
      <c r="VRB104" s="507"/>
      <c r="VRC104" s="507"/>
      <c r="VRD104" s="507"/>
      <c r="VRE104" s="507"/>
      <c r="VRF104" s="507"/>
      <c r="VRG104" s="507"/>
      <c r="VRH104" s="507"/>
      <c r="VRI104" s="507"/>
      <c r="VRJ104" s="507"/>
      <c r="VRK104" s="507"/>
      <c r="VRL104" s="507"/>
      <c r="VRM104" s="507"/>
      <c r="VRN104" s="507"/>
      <c r="VRO104" s="507"/>
      <c r="VRP104" s="507"/>
      <c r="VRQ104" s="507"/>
      <c r="VRR104" s="507"/>
      <c r="VRS104" s="507"/>
      <c r="VRT104" s="507"/>
      <c r="VRU104" s="507"/>
      <c r="VRV104" s="507"/>
      <c r="VRW104" s="507"/>
      <c r="VRX104" s="507"/>
      <c r="VRY104" s="507"/>
      <c r="VRZ104" s="507"/>
      <c r="VSA104" s="507"/>
      <c r="VSB104" s="507"/>
      <c r="VSC104" s="507"/>
      <c r="VSD104" s="507"/>
      <c r="VSE104" s="507"/>
      <c r="VSF104" s="507"/>
      <c r="VSG104" s="507"/>
      <c r="VSH104" s="507"/>
      <c r="VSI104" s="507"/>
      <c r="VSJ104" s="507"/>
      <c r="VSK104" s="507"/>
      <c r="VSL104" s="507"/>
      <c r="VSM104" s="507"/>
      <c r="VSN104" s="507"/>
      <c r="VSO104" s="507"/>
      <c r="VSP104" s="507"/>
      <c r="VSQ104" s="507"/>
      <c r="VSR104" s="507"/>
      <c r="VSS104" s="507"/>
      <c r="VST104" s="507"/>
      <c r="VSU104" s="507"/>
      <c r="VSV104" s="507"/>
      <c r="VSW104" s="507"/>
      <c r="VSX104" s="507"/>
      <c r="VSY104" s="507"/>
      <c r="VSZ104" s="507"/>
      <c r="VTA104" s="507"/>
      <c r="VTB104" s="507"/>
      <c r="VTC104" s="507"/>
      <c r="VTD104" s="507"/>
      <c r="VTE104" s="507"/>
      <c r="VTF104" s="507"/>
      <c r="VTG104" s="507"/>
      <c r="VTH104" s="507"/>
      <c r="VTI104" s="507"/>
      <c r="VTJ104" s="507"/>
      <c r="VTK104" s="507"/>
      <c r="VTL104" s="507"/>
      <c r="VTM104" s="507"/>
      <c r="VTN104" s="507"/>
      <c r="VTO104" s="507"/>
      <c r="VTP104" s="507"/>
      <c r="VTQ104" s="507"/>
      <c r="VTR104" s="507"/>
      <c r="VTS104" s="507"/>
      <c r="VTT104" s="507"/>
      <c r="VTU104" s="507"/>
      <c r="VTV104" s="507"/>
      <c r="VTW104" s="507"/>
      <c r="VTX104" s="507"/>
      <c r="VTY104" s="507"/>
      <c r="VTZ104" s="507"/>
      <c r="VUA104" s="507"/>
      <c r="VUB104" s="507"/>
      <c r="VUC104" s="507"/>
      <c r="VUD104" s="507"/>
      <c r="VUE104" s="507"/>
      <c r="VUF104" s="507"/>
      <c r="VUG104" s="507"/>
      <c r="VUH104" s="507"/>
      <c r="VUI104" s="507"/>
      <c r="VUJ104" s="507"/>
      <c r="VUK104" s="507"/>
      <c r="VUL104" s="507"/>
      <c r="VUM104" s="507"/>
      <c r="VUN104" s="507"/>
      <c r="VUO104" s="507"/>
      <c r="VUP104" s="507"/>
      <c r="VUQ104" s="507"/>
      <c r="VUR104" s="507"/>
      <c r="VUS104" s="507"/>
      <c r="VUT104" s="507"/>
      <c r="VUU104" s="507"/>
      <c r="VUV104" s="507"/>
      <c r="VUW104" s="507"/>
      <c r="VUX104" s="507"/>
      <c r="VUY104" s="507"/>
      <c r="VUZ104" s="507"/>
      <c r="VVA104" s="507"/>
      <c r="VVB104" s="507"/>
      <c r="VVC104" s="507"/>
      <c r="VVD104" s="507"/>
      <c r="VVE104" s="507"/>
      <c r="VVF104" s="507"/>
      <c r="VVG104" s="507"/>
      <c r="VVH104" s="507"/>
      <c r="VVI104" s="507"/>
      <c r="VVJ104" s="507"/>
      <c r="VVK104" s="507"/>
      <c r="VVL104" s="507"/>
      <c r="VVM104" s="507"/>
      <c r="VVN104" s="507"/>
      <c r="VVO104" s="507"/>
      <c r="VVP104" s="507"/>
      <c r="VVQ104" s="507"/>
      <c r="VVR104" s="507"/>
      <c r="VVS104" s="507"/>
      <c r="VVT104" s="507"/>
      <c r="VVU104" s="507"/>
      <c r="VVV104" s="507"/>
      <c r="VVW104" s="507"/>
      <c r="VVX104" s="507"/>
      <c r="VVY104" s="507"/>
      <c r="VVZ104" s="507"/>
      <c r="VWA104" s="507"/>
      <c r="VWB104" s="507"/>
      <c r="VWC104" s="507"/>
      <c r="VWD104" s="507"/>
      <c r="VWE104" s="507"/>
      <c r="VWF104" s="507"/>
      <c r="VWG104" s="507"/>
      <c r="VWH104" s="507"/>
      <c r="VWI104" s="507"/>
      <c r="VWJ104" s="507"/>
      <c r="VWK104" s="507"/>
      <c r="VWL104" s="507"/>
      <c r="VWM104" s="507"/>
      <c r="VWN104" s="507"/>
      <c r="VWO104" s="507"/>
      <c r="VWP104" s="507"/>
      <c r="VWQ104" s="507"/>
      <c r="VWR104" s="507"/>
      <c r="VWS104" s="507"/>
      <c r="VWT104" s="507"/>
      <c r="VWU104" s="507"/>
      <c r="VWV104" s="507"/>
      <c r="VWW104" s="507"/>
      <c r="VWX104" s="507"/>
      <c r="VWY104" s="507"/>
      <c r="VWZ104" s="507"/>
      <c r="VXA104" s="507"/>
      <c r="VXB104" s="507"/>
      <c r="VXC104" s="507"/>
      <c r="VXD104" s="507"/>
      <c r="VXE104" s="507"/>
      <c r="VXF104" s="507"/>
      <c r="VXG104" s="507"/>
      <c r="VXH104" s="507"/>
      <c r="VXI104" s="507"/>
      <c r="VXJ104" s="507"/>
      <c r="VXK104" s="507"/>
      <c r="VXL104" s="507"/>
      <c r="VXM104" s="507"/>
      <c r="VXN104" s="507"/>
      <c r="VXO104" s="507"/>
      <c r="VXP104" s="507"/>
      <c r="VXQ104" s="507"/>
      <c r="VXR104" s="507"/>
      <c r="VXS104" s="507"/>
      <c r="VXT104" s="507"/>
      <c r="VXU104" s="507"/>
      <c r="VXV104" s="507"/>
      <c r="VXW104" s="507"/>
      <c r="VXX104" s="507"/>
      <c r="VXY104" s="507"/>
      <c r="VXZ104" s="507"/>
      <c r="VYA104" s="507"/>
      <c r="VYB104" s="507"/>
      <c r="VYC104" s="507"/>
      <c r="VYD104" s="507"/>
      <c r="VYE104" s="507"/>
      <c r="VYF104" s="507"/>
      <c r="VYG104" s="507"/>
      <c r="VYH104" s="507"/>
      <c r="VYI104" s="507"/>
      <c r="VYJ104" s="507"/>
      <c r="VYK104" s="507"/>
      <c r="VYL104" s="507"/>
      <c r="VYM104" s="507"/>
      <c r="VYN104" s="507"/>
      <c r="VYO104" s="507"/>
      <c r="VYP104" s="507"/>
      <c r="VYQ104" s="507"/>
      <c r="VYR104" s="507"/>
      <c r="VYS104" s="507"/>
      <c r="VYT104" s="507"/>
      <c r="VYU104" s="507"/>
      <c r="VYV104" s="507"/>
      <c r="VYW104" s="507"/>
      <c r="VYX104" s="507"/>
      <c r="VYY104" s="507"/>
      <c r="VYZ104" s="507"/>
      <c r="VZA104" s="507"/>
      <c r="VZB104" s="507"/>
      <c r="VZC104" s="507"/>
      <c r="VZD104" s="507"/>
      <c r="VZE104" s="507"/>
      <c r="VZF104" s="507"/>
      <c r="VZG104" s="507"/>
      <c r="VZH104" s="507"/>
      <c r="VZI104" s="507"/>
      <c r="VZJ104" s="507"/>
      <c r="VZK104" s="507"/>
      <c r="VZL104" s="507"/>
      <c r="VZM104" s="507"/>
      <c r="VZN104" s="507"/>
      <c r="VZO104" s="507"/>
      <c r="VZP104" s="507"/>
      <c r="VZQ104" s="507"/>
      <c r="VZR104" s="507"/>
      <c r="VZS104" s="507"/>
      <c r="VZT104" s="507"/>
      <c r="VZU104" s="507"/>
      <c r="VZV104" s="507"/>
      <c r="VZW104" s="507"/>
      <c r="VZX104" s="507"/>
      <c r="VZY104" s="507"/>
      <c r="VZZ104" s="507"/>
      <c r="WAA104" s="507"/>
      <c r="WAB104" s="507"/>
      <c r="WAC104" s="507"/>
      <c r="WAD104" s="507"/>
      <c r="WAE104" s="507"/>
      <c r="WAF104" s="507"/>
      <c r="WAG104" s="507"/>
      <c r="WAH104" s="507"/>
      <c r="WAI104" s="507"/>
      <c r="WAJ104" s="507"/>
      <c r="WAK104" s="507"/>
      <c r="WAL104" s="507"/>
      <c r="WAM104" s="507"/>
      <c r="WAN104" s="507"/>
      <c r="WAO104" s="507"/>
      <c r="WAP104" s="507"/>
      <c r="WAQ104" s="507"/>
      <c r="WAR104" s="507"/>
      <c r="WAS104" s="507"/>
      <c r="WAT104" s="507"/>
      <c r="WAU104" s="507"/>
      <c r="WAV104" s="507"/>
      <c r="WAW104" s="507"/>
      <c r="WAX104" s="507"/>
      <c r="WAY104" s="507"/>
      <c r="WAZ104" s="507"/>
      <c r="WBA104" s="507"/>
      <c r="WBB104" s="507"/>
      <c r="WBC104" s="507"/>
      <c r="WBD104" s="507"/>
      <c r="WBE104" s="507"/>
      <c r="WBF104" s="507"/>
      <c r="WBG104" s="507"/>
      <c r="WBH104" s="507"/>
      <c r="WBI104" s="507"/>
      <c r="WBJ104" s="507"/>
      <c r="WBK104" s="507"/>
      <c r="WBL104" s="507"/>
      <c r="WBM104" s="507"/>
      <c r="WBN104" s="507"/>
      <c r="WBO104" s="507"/>
      <c r="WBP104" s="507"/>
      <c r="WBQ104" s="507"/>
      <c r="WBR104" s="507"/>
      <c r="WBS104" s="507"/>
      <c r="WBT104" s="507"/>
      <c r="WBU104" s="507"/>
      <c r="WBV104" s="507"/>
      <c r="WBW104" s="507"/>
      <c r="WBX104" s="507"/>
      <c r="WBY104" s="507"/>
      <c r="WBZ104" s="507"/>
      <c r="WCA104" s="507"/>
      <c r="WCB104" s="507"/>
      <c r="WCC104" s="507"/>
      <c r="WCD104" s="507"/>
      <c r="WCE104" s="507"/>
      <c r="WCF104" s="507"/>
      <c r="WCG104" s="507"/>
      <c r="WCH104" s="507"/>
      <c r="WCI104" s="507"/>
      <c r="WCJ104" s="507"/>
      <c r="WCK104" s="507"/>
      <c r="WCL104" s="507"/>
      <c r="WCM104" s="507"/>
      <c r="WCN104" s="507"/>
      <c r="WCO104" s="507"/>
      <c r="WCP104" s="507"/>
      <c r="WCQ104" s="507"/>
      <c r="WCR104" s="507"/>
      <c r="WCS104" s="507"/>
      <c r="WCT104" s="507"/>
      <c r="WCU104" s="507"/>
      <c r="WCV104" s="507"/>
      <c r="WCW104" s="507"/>
      <c r="WCX104" s="507"/>
      <c r="WCY104" s="507"/>
      <c r="WCZ104" s="507"/>
      <c r="WDA104" s="507"/>
      <c r="WDB104" s="507"/>
      <c r="WDC104" s="507"/>
      <c r="WDD104" s="507"/>
      <c r="WDE104" s="507"/>
      <c r="WDF104" s="507"/>
      <c r="WDG104" s="507"/>
      <c r="WDH104" s="507"/>
      <c r="WDI104" s="507"/>
      <c r="WDJ104" s="507"/>
      <c r="WDK104" s="507"/>
      <c r="WDL104" s="507"/>
      <c r="WDM104" s="507"/>
      <c r="WDN104" s="507"/>
      <c r="WDO104" s="507"/>
      <c r="WDP104" s="507"/>
      <c r="WDQ104" s="507"/>
      <c r="WDR104" s="507"/>
      <c r="WDS104" s="507"/>
      <c r="WDT104" s="507"/>
      <c r="WDU104" s="507"/>
      <c r="WDV104" s="507"/>
      <c r="WDW104" s="507"/>
      <c r="WDX104" s="507"/>
      <c r="WDY104" s="507"/>
      <c r="WDZ104" s="507"/>
      <c r="WEA104" s="507"/>
      <c r="WEB104" s="507"/>
      <c r="WEC104" s="507"/>
      <c r="WED104" s="507"/>
      <c r="WEE104" s="507"/>
      <c r="WEF104" s="507"/>
      <c r="WEG104" s="507"/>
      <c r="WEH104" s="507"/>
      <c r="WEI104" s="507"/>
      <c r="WEJ104" s="507"/>
      <c r="WEK104" s="507"/>
      <c r="WEL104" s="507"/>
      <c r="WEM104" s="507"/>
      <c r="WEN104" s="507"/>
      <c r="WEO104" s="507"/>
      <c r="WEP104" s="507"/>
      <c r="WEQ104" s="507"/>
      <c r="WER104" s="507"/>
      <c r="WES104" s="507"/>
      <c r="WET104" s="507"/>
      <c r="WEU104" s="507"/>
      <c r="WEV104" s="507"/>
      <c r="WEW104" s="507"/>
      <c r="WEX104" s="507"/>
      <c r="WEY104" s="507"/>
      <c r="WEZ104" s="507"/>
      <c r="WFA104" s="507"/>
      <c r="WFB104" s="507"/>
      <c r="WFC104" s="507"/>
      <c r="WFD104" s="507"/>
      <c r="WFE104" s="507"/>
      <c r="WFF104" s="507"/>
      <c r="WFG104" s="507"/>
      <c r="WFH104" s="507"/>
      <c r="WFI104" s="507"/>
      <c r="WFJ104" s="507"/>
      <c r="WFK104" s="507"/>
      <c r="WFL104" s="507"/>
      <c r="WFM104" s="507"/>
      <c r="WFN104" s="507"/>
      <c r="WFO104" s="507"/>
      <c r="WFP104" s="507"/>
      <c r="WFQ104" s="507"/>
      <c r="WFR104" s="507"/>
      <c r="WFS104" s="507"/>
      <c r="WFT104" s="507"/>
      <c r="WFU104" s="507"/>
      <c r="WFV104" s="507"/>
      <c r="WFW104" s="507"/>
      <c r="WFX104" s="507"/>
      <c r="WFY104" s="507"/>
      <c r="WFZ104" s="507"/>
      <c r="WGA104" s="507"/>
      <c r="WGB104" s="507"/>
      <c r="WGC104" s="507"/>
      <c r="WGD104" s="507"/>
      <c r="WGE104" s="507"/>
      <c r="WGF104" s="507"/>
      <c r="WGG104" s="507"/>
      <c r="WGH104" s="507"/>
      <c r="WGI104" s="507"/>
      <c r="WGJ104" s="507"/>
      <c r="WGK104" s="507"/>
      <c r="WGL104" s="507"/>
      <c r="WGM104" s="507"/>
      <c r="WGN104" s="507"/>
      <c r="WGO104" s="507"/>
      <c r="WGP104" s="507"/>
      <c r="WGQ104" s="507"/>
      <c r="WGR104" s="507"/>
      <c r="WGS104" s="507"/>
      <c r="WGT104" s="507"/>
      <c r="WGU104" s="507"/>
      <c r="WGV104" s="507"/>
      <c r="WGW104" s="507"/>
      <c r="WGX104" s="507"/>
      <c r="WGY104" s="507"/>
      <c r="WGZ104" s="507"/>
      <c r="WHA104" s="507"/>
      <c r="WHB104" s="507"/>
      <c r="WHC104" s="507"/>
      <c r="WHD104" s="507"/>
      <c r="WHE104" s="507"/>
      <c r="WHF104" s="507"/>
      <c r="WHG104" s="507"/>
      <c r="WHH104" s="507"/>
      <c r="WHI104" s="507"/>
      <c r="WHJ104" s="507"/>
      <c r="WHK104" s="507"/>
      <c r="WHL104" s="507"/>
      <c r="WHM104" s="507"/>
      <c r="WHN104" s="507"/>
      <c r="WHO104" s="507"/>
      <c r="WHP104" s="507"/>
      <c r="WHQ104" s="507"/>
      <c r="WHR104" s="507"/>
      <c r="WHS104" s="507"/>
      <c r="WHT104" s="507"/>
      <c r="WHU104" s="507"/>
      <c r="WHV104" s="507"/>
      <c r="WHW104" s="507"/>
      <c r="WHX104" s="507"/>
      <c r="WHY104" s="507"/>
      <c r="WHZ104" s="507"/>
      <c r="WIA104" s="507"/>
      <c r="WIB104" s="507"/>
      <c r="WIC104" s="507"/>
      <c r="WID104" s="507"/>
      <c r="WIE104" s="507"/>
      <c r="WIF104" s="507"/>
      <c r="WIG104" s="507"/>
      <c r="WIH104" s="507"/>
      <c r="WII104" s="507"/>
      <c r="WIJ104" s="507"/>
      <c r="WIK104" s="507"/>
      <c r="WIL104" s="507"/>
      <c r="WIM104" s="507"/>
      <c r="WIN104" s="507"/>
      <c r="WIO104" s="507"/>
      <c r="WIP104" s="507"/>
      <c r="WIQ104" s="507"/>
      <c r="WIR104" s="507"/>
      <c r="WIS104" s="507"/>
      <c r="WIT104" s="507"/>
      <c r="WIU104" s="507"/>
      <c r="WIV104" s="507"/>
      <c r="WIW104" s="507"/>
      <c r="WIX104" s="507"/>
      <c r="WIY104" s="507"/>
      <c r="WIZ104" s="507"/>
      <c r="WJA104" s="507"/>
      <c r="WJB104" s="507"/>
      <c r="WJC104" s="507"/>
      <c r="WJD104" s="507"/>
      <c r="WJE104" s="507"/>
      <c r="WJF104" s="507"/>
      <c r="WJG104" s="507"/>
      <c r="WJH104" s="507"/>
      <c r="WJI104" s="507"/>
      <c r="WJJ104" s="507"/>
      <c r="WJK104" s="507"/>
      <c r="WJL104" s="507"/>
      <c r="WJM104" s="507"/>
      <c r="WJN104" s="507"/>
      <c r="WJO104" s="507"/>
      <c r="WJP104" s="507"/>
      <c r="WJQ104" s="507"/>
      <c r="WJR104" s="507"/>
      <c r="WJS104" s="507"/>
      <c r="WJT104" s="507"/>
      <c r="WJU104" s="507"/>
      <c r="WJV104" s="507"/>
      <c r="WJW104" s="507"/>
      <c r="WJX104" s="507"/>
      <c r="WJY104" s="507"/>
      <c r="WJZ104" s="507"/>
      <c r="WKA104" s="507"/>
      <c r="WKB104" s="507"/>
      <c r="WKC104" s="507"/>
      <c r="WKD104" s="507"/>
      <c r="WKE104" s="507"/>
      <c r="WKF104" s="507"/>
      <c r="WKG104" s="507"/>
      <c r="WKH104" s="507"/>
      <c r="WKI104" s="507"/>
      <c r="WKJ104" s="507"/>
      <c r="WKK104" s="507"/>
      <c r="WKL104" s="507"/>
      <c r="WKM104" s="507"/>
      <c r="WKN104" s="507"/>
      <c r="WKO104" s="507"/>
      <c r="WKP104" s="507"/>
      <c r="WKQ104" s="507"/>
      <c r="WKR104" s="507"/>
      <c r="WKS104" s="507"/>
      <c r="WKT104" s="507"/>
      <c r="WKU104" s="507"/>
      <c r="WKV104" s="507"/>
      <c r="WKW104" s="507"/>
      <c r="WKX104" s="507"/>
      <c r="WKY104" s="507"/>
      <c r="WKZ104" s="507"/>
      <c r="WLA104" s="507"/>
      <c r="WLB104" s="507"/>
      <c r="WLC104" s="507"/>
      <c r="WLD104" s="507"/>
      <c r="WLE104" s="507"/>
      <c r="WLF104" s="507"/>
      <c r="WLG104" s="507"/>
      <c r="WLH104" s="507"/>
      <c r="WLI104" s="507"/>
      <c r="WLJ104" s="507"/>
      <c r="WLK104" s="507"/>
      <c r="WLL104" s="507"/>
      <c r="WLM104" s="507"/>
      <c r="WLN104" s="507"/>
      <c r="WLO104" s="507"/>
      <c r="WLP104" s="507"/>
      <c r="WLQ104" s="507"/>
      <c r="WLR104" s="507"/>
      <c r="WLS104" s="507"/>
      <c r="WLT104" s="507"/>
      <c r="WLU104" s="507"/>
      <c r="WLV104" s="507"/>
      <c r="WLW104" s="507"/>
      <c r="WLX104" s="507"/>
      <c r="WLY104" s="507"/>
      <c r="WLZ104" s="507"/>
      <c r="WMA104" s="507"/>
      <c r="WMB104" s="507"/>
      <c r="WMC104" s="507"/>
      <c r="WMD104" s="507"/>
      <c r="WME104" s="507"/>
      <c r="WMF104" s="507"/>
      <c r="WMG104" s="507"/>
      <c r="WMH104" s="507"/>
      <c r="WMI104" s="507"/>
      <c r="WMJ104" s="507"/>
      <c r="WMK104" s="507"/>
      <c r="WML104" s="507"/>
      <c r="WMM104" s="507"/>
      <c r="WMN104" s="507"/>
      <c r="WMO104" s="507"/>
      <c r="WMP104" s="507"/>
      <c r="WMQ104" s="507"/>
      <c r="WMR104" s="507"/>
      <c r="WMS104" s="507"/>
      <c r="WMT104" s="507"/>
      <c r="WMU104" s="507"/>
      <c r="WMV104" s="507"/>
      <c r="WMW104" s="507"/>
      <c r="WMX104" s="507"/>
      <c r="WMY104" s="507"/>
      <c r="WMZ104" s="507"/>
      <c r="WNA104" s="507"/>
      <c r="WNB104" s="507"/>
      <c r="WNC104" s="507"/>
      <c r="WND104" s="507"/>
      <c r="WNE104" s="507"/>
      <c r="WNF104" s="507"/>
      <c r="WNG104" s="507"/>
      <c r="WNH104" s="507"/>
      <c r="WNI104" s="507"/>
      <c r="WNJ104" s="507"/>
      <c r="WNK104" s="507"/>
      <c r="WNL104" s="507"/>
      <c r="WNM104" s="507"/>
      <c r="WNN104" s="507"/>
      <c r="WNO104" s="507"/>
      <c r="WNP104" s="507"/>
      <c r="WNQ104" s="507"/>
      <c r="WNR104" s="507"/>
      <c r="WNS104" s="507"/>
      <c r="WNT104" s="507"/>
      <c r="WNU104" s="507"/>
      <c r="WNV104" s="507"/>
      <c r="WNW104" s="507"/>
      <c r="WNX104" s="507"/>
      <c r="WNY104" s="507"/>
      <c r="WNZ104" s="507"/>
      <c r="WOA104" s="507"/>
      <c r="WOB104" s="507"/>
      <c r="WOC104" s="507"/>
      <c r="WOD104" s="507"/>
      <c r="WOE104" s="507"/>
      <c r="WOF104" s="507"/>
      <c r="WOG104" s="507"/>
      <c r="WOH104" s="507"/>
      <c r="WOI104" s="507"/>
      <c r="WOJ104" s="507"/>
      <c r="WOK104" s="507"/>
      <c r="WOL104" s="507"/>
      <c r="WOM104" s="507"/>
      <c r="WON104" s="507"/>
      <c r="WOO104" s="507"/>
      <c r="WOP104" s="507"/>
      <c r="WOQ104" s="507"/>
      <c r="WOR104" s="507"/>
      <c r="WOS104" s="507"/>
      <c r="WOT104" s="507"/>
      <c r="WOU104" s="507"/>
      <c r="WOV104" s="507"/>
      <c r="WOW104" s="507"/>
      <c r="WOX104" s="507"/>
      <c r="WOY104" s="507"/>
      <c r="WOZ104" s="507"/>
      <c r="WPA104" s="507"/>
      <c r="WPB104" s="507"/>
      <c r="WPC104" s="507"/>
      <c r="WPD104" s="507"/>
      <c r="WPE104" s="507"/>
      <c r="WPF104" s="507"/>
      <c r="WPG104" s="507"/>
      <c r="WPH104" s="507"/>
      <c r="WPI104" s="507"/>
      <c r="WPJ104" s="507"/>
      <c r="WPK104" s="507"/>
      <c r="WPL104" s="507"/>
      <c r="WPM104" s="507"/>
      <c r="WPN104" s="507"/>
      <c r="WPO104" s="507"/>
      <c r="WPP104" s="507"/>
      <c r="WPQ104" s="507"/>
      <c r="WPR104" s="507"/>
      <c r="WPS104" s="507"/>
      <c r="WPT104" s="507"/>
      <c r="WPU104" s="507"/>
      <c r="WPV104" s="507"/>
      <c r="WPW104" s="507"/>
      <c r="WPX104" s="507"/>
      <c r="WPY104" s="507"/>
      <c r="WPZ104" s="507"/>
      <c r="WQA104" s="507"/>
      <c r="WQB104" s="507"/>
      <c r="WQC104" s="507"/>
      <c r="WQD104" s="507"/>
      <c r="WQE104" s="507"/>
      <c r="WQF104" s="507"/>
      <c r="WQG104" s="507"/>
      <c r="WQH104" s="507"/>
      <c r="WQI104" s="507"/>
      <c r="WQJ104" s="507"/>
      <c r="WQK104" s="507"/>
      <c r="WQL104" s="507"/>
      <c r="WQM104" s="507"/>
      <c r="WQN104" s="507"/>
      <c r="WQO104" s="507"/>
      <c r="WQP104" s="507"/>
      <c r="WQQ104" s="507"/>
      <c r="WQR104" s="507"/>
      <c r="WQS104" s="507"/>
      <c r="WQT104" s="507"/>
      <c r="WQU104" s="507"/>
      <c r="WQV104" s="507"/>
      <c r="WQW104" s="507"/>
      <c r="WQX104" s="507"/>
      <c r="WQY104" s="507"/>
      <c r="WQZ104" s="507"/>
      <c r="WRA104" s="507"/>
      <c r="WRB104" s="507"/>
      <c r="WRC104" s="507"/>
      <c r="WRD104" s="507"/>
      <c r="WRE104" s="507"/>
      <c r="WRF104" s="507"/>
      <c r="WRG104" s="507"/>
      <c r="WRH104" s="507"/>
      <c r="WRI104" s="507"/>
      <c r="WRJ104" s="507"/>
      <c r="WRK104" s="507"/>
      <c r="WRL104" s="507"/>
      <c r="WRM104" s="507"/>
      <c r="WRN104" s="507"/>
      <c r="WRO104" s="507"/>
      <c r="WRP104" s="507"/>
      <c r="WRQ104" s="507"/>
      <c r="WRR104" s="507"/>
      <c r="WRS104" s="507"/>
      <c r="WRT104" s="507"/>
      <c r="WRU104" s="507"/>
      <c r="WRV104" s="507"/>
      <c r="WRW104" s="507"/>
      <c r="WRX104" s="507"/>
      <c r="WRY104" s="507"/>
      <c r="WRZ104" s="507"/>
      <c r="WSA104" s="507"/>
      <c r="WSB104" s="507"/>
      <c r="WSC104" s="507"/>
      <c r="WSD104" s="507"/>
      <c r="WSE104" s="507"/>
      <c r="WSF104" s="507"/>
      <c r="WSG104" s="507"/>
      <c r="WSH104" s="507"/>
      <c r="WSI104" s="507"/>
      <c r="WSJ104" s="507"/>
      <c r="WSK104" s="507"/>
      <c r="WSL104" s="507"/>
      <c r="WSM104" s="507"/>
      <c r="WSN104" s="507"/>
      <c r="WSO104" s="507"/>
      <c r="WSP104" s="507"/>
      <c r="WSQ104" s="507"/>
      <c r="WSR104" s="507"/>
      <c r="WSS104" s="507"/>
      <c r="WST104" s="507"/>
      <c r="WSU104" s="507"/>
      <c r="WSV104" s="507"/>
      <c r="WSW104" s="507"/>
      <c r="WSX104" s="507"/>
      <c r="WSY104" s="507"/>
      <c r="WSZ104" s="507"/>
      <c r="WTA104" s="507"/>
      <c r="WTB104" s="507"/>
      <c r="WTC104" s="507"/>
      <c r="WTD104" s="507"/>
      <c r="WTE104" s="507"/>
      <c r="WTF104" s="507"/>
      <c r="WTG104" s="507"/>
      <c r="WTH104" s="507"/>
      <c r="WTI104" s="507"/>
      <c r="WTJ104" s="507"/>
      <c r="WTK104" s="507"/>
      <c r="WTL104" s="507"/>
      <c r="WTM104" s="507"/>
      <c r="WTN104" s="507"/>
      <c r="WTO104" s="507"/>
      <c r="WTP104" s="507"/>
      <c r="WTQ104" s="507"/>
      <c r="WTR104" s="507"/>
      <c r="WTS104" s="507"/>
      <c r="WTT104" s="507"/>
      <c r="WTU104" s="507"/>
      <c r="WTV104" s="507"/>
      <c r="WTW104" s="507"/>
      <c r="WTX104" s="507"/>
      <c r="WTY104" s="507"/>
      <c r="WTZ104" s="507"/>
      <c r="WUA104" s="507"/>
      <c r="WUB104" s="507"/>
      <c r="WUC104" s="507"/>
      <c r="WUD104" s="507"/>
      <c r="WUE104" s="507"/>
      <c r="WUF104" s="507"/>
      <c r="WUG104" s="507"/>
      <c r="WUH104" s="507"/>
      <c r="WUI104" s="507"/>
      <c r="WUJ104" s="507"/>
      <c r="WUK104" s="507"/>
      <c r="WUL104" s="507"/>
      <c r="WUM104" s="507"/>
      <c r="WUN104" s="507"/>
      <c r="WUO104" s="507"/>
      <c r="WUP104" s="507"/>
      <c r="WUQ104" s="507"/>
      <c r="WUR104" s="507"/>
      <c r="WUS104" s="507"/>
      <c r="WUT104" s="507"/>
      <c r="WUU104" s="507"/>
      <c r="WUV104" s="507"/>
      <c r="WUW104" s="507"/>
      <c r="WUX104" s="507"/>
      <c r="WUY104" s="507"/>
      <c r="WUZ104" s="507"/>
      <c r="WVA104" s="507"/>
      <c r="WVB104" s="507"/>
      <c r="WVC104" s="507"/>
      <c r="WVD104" s="507"/>
      <c r="WVE104" s="507"/>
      <c r="WVF104" s="507"/>
      <c r="WVG104" s="507"/>
      <c r="WVH104" s="507"/>
      <c r="WVI104" s="507"/>
      <c r="WVJ104" s="507"/>
      <c r="WVK104" s="507"/>
      <c r="WVL104" s="507"/>
      <c r="WVM104" s="507"/>
      <c r="WVN104" s="507"/>
      <c r="WVO104" s="507"/>
      <c r="WVP104" s="507"/>
      <c r="WVQ104" s="507"/>
      <c r="WVR104" s="507"/>
      <c r="WVS104" s="507"/>
      <c r="WVT104" s="507"/>
      <c r="WVU104" s="507"/>
      <c r="WVV104" s="507"/>
      <c r="WVW104" s="507"/>
      <c r="WVX104" s="507"/>
      <c r="WVY104" s="507"/>
      <c r="WVZ104" s="507"/>
      <c r="WWA104" s="507"/>
      <c r="WWB104" s="507"/>
      <c r="WWC104" s="507"/>
      <c r="WWD104" s="507"/>
      <c r="WWE104" s="507"/>
      <c r="WWF104" s="507"/>
      <c r="WWG104" s="507"/>
      <c r="WWH104" s="507"/>
      <c r="WWI104" s="507"/>
      <c r="WWJ104" s="507"/>
      <c r="WWK104" s="507"/>
      <c r="WWL104" s="507"/>
      <c r="WWM104" s="507"/>
      <c r="WWN104" s="507"/>
      <c r="WWO104" s="507"/>
      <c r="WWP104" s="507"/>
      <c r="WWQ104" s="507"/>
      <c r="WWR104" s="507"/>
      <c r="WWS104" s="507"/>
      <c r="WWT104" s="507"/>
      <c r="WWU104" s="507"/>
      <c r="WWV104" s="507"/>
      <c r="WWW104" s="507"/>
      <c r="WWX104" s="507"/>
      <c r="WWY104" s="507"/>
      <c r="WWZ104" s="507"/>
      <c r="WXA104" s="507"/>
      <c r="WXB104" s="507"/>
      <c r="WXC104" s="507"/>
      <c r="WXD104" s="507"/>
      <c r="WXE104" s="507"/>
      <c r="WXF104" s="507"/>
      <c r="WXG104" s="507"/>
      <c r="WXH104" s="507"/>
      <c r="WXI104" s="507"/>
      <c r="WXJ104" s="507"/>
      <c r="WXK104" s="507"/>
      <c r="WXL104" s="507"/>
      <c r="WXM104" s="507"/>
      <c r="WXN104" s="507"/>
      <c r="WXO104" s="507"/>
      <c r="WXP104" s="507"/>
      <c r="WXQ104" s="507"/>
      <c r="WXR104" s="507"/>
      <c r="WXS104" s="507"/>
      <c r="WXT104" s="507"/>
      <c r="WXU104" s="507"/>
      <c r="WXV104" s="507"/>
      <c r="WXW104" s="507"/>
      <c r="WXX104" s="507"/>
      <c r="WXY104" s="507"/>
      <c r="WXZ104" s="507"/>
      <c r="WYA104" s="507"/>
      <c r="WYB104" s="507"/>
      <c r="WYC104" s="507"/>
      <c r="WYD104" s="507"/>
      <c r="WYE104" s="507"/>
      <c r="WYF104" s="507"/>
      <c r="WYG104" s="507"/>
      <c r="WYH104" s="507"/>
      <c r="WYI104" s="507"/>
      <c r="WYJ104" s="507"/>
      <c r="WYK104" s="507"/>
      <c r="WYL104" s="507"/>
      <c r="WYM104" s="507"/>
      <c r="WYN104" s="507"/>
      <c r="WYO104" s="507"/>
      <c r="WYP104" s="507"/>
      <c r="WYQ104" s="507"/>
      <c r="WYR104" s="507"/>
      <c r="WYS104" s="507"/>
      <c r="WYT104" s="507"/>
      <c r="WYU104" s="507"/>
      <c r="WYV104" s="507"/>
      <c r="WYW104" s="507"/>
      <c r="WYX104" s="507"/>
      <c r="WYY104" s="507"/>
      <c r="WYZ104" s="507"/>
      <c r="WZA104" s="507"/>
      <c r="WZB104" s="507"/>
      <c r="WZC104" s="507"/>
      <c r="WZD104" s="507"/>
      <c r="WZE104" s="507"/>
      <c r="WZF104" s="507"/>
      <c r="WZG104" s="507"/>
      <c r="WZH104" s="507"/>
      <c r="WZI104" s="507"/>
      <c r="WZJ104" s="507"/>
      <c r="WZK104" s="507"/>
      <c r="WZL104" s="507"/>
      <c r="WZM104" s="507"/>
      <c r="WZN104" s="507"/>
      <c r="WZO104" s="507"/>
      <c r="WZP104" s="507"/>
      <c r="WZQ104" s="507"/>
      <c r="WZR104" s="507"/>
      <c r="WZS104" s="507"/>
      <c r="WZT104" s="507"/>
      <c r="WZU104" s="507"/>
      <c r="WZV104" s="507"/>
      <c r="WZW104" s="507"/>
      <c r="WZX104" s="507"/>
      <c r="WZY104" s="507"/>
      <c r="WZZ104" s="507"/>
      <c r="XAA104" s="507"/>
      <c r="XAB104" s="507"/>
      <c r="XAC104" s="507"/>
      <c r="XAD104" s="507"/>
      <c r="XAE104" s="507"/>
      <c r="XAF104" s="507"/>
      <c r="XAG104" s="507"/>
      <c r="XAH104" s="507"/>
      <c r="XAI104" s="507"/>
      <c r="XAJ104" s="507"/>
      <c r="XAK104" s="507"/>
      <c r="XAL104" s="507"/>
      <c r="XAM104" s="507"/>
      <c r="XAN104" s="507"/>
      <c r="XAO104" s="507"/>
      <c r="XAP104" s="507"/>
      <c r="XAQ104" s="507"/>
      <c r="XAR104" s="507"/>
      <c r="XAS104" s="507"/>
      <c r="XAT104" s="507"/>
      <c r="XAU104" s="507"/>
      <c r="XAV104" s="507"/>
      <c r="XAW104" s="507"/>
      <c r="XAX104" s="507"/>
      <c r="XAY104" s="507"/>
      <c r="XAZ104" s="507"/>
      <c r="XBA104" s="507"/>
      <c r="XBB104" s="507"/>
      <c r="XBC104" s="507"/>
      <c r="XBD104" s="507"/>
      <c r="XBE104" s="507"/>
      <c r="XBF104" s="507"/>
      <c r="XBG104" s="507"/>
      <c r="XBH104" s="507"/>
      <c r="XBI104" s="507"/>
      <c r="XBJ104" s="507"/>
      <c r="XBK104" s="507"/>
      <c r="XBL104" s="507"/>
      <c r="XBM104" s="507"/>
      <c r="XBN104" s="507"/>
      <c r="XBO104" s="507"/>
      <c r="XBP104" s="507"/>
      <c r="XBQ104" s="507"/>
      <c r="XBR104" s="507"/>
      <c r="XBS104" s="507"/>
      <c r="XBT104" s="507"/>
      <c r="XBU104" s="507"/>
      <c r="XBV104" s="507"/>
      <c r="XBW104" s="507"/>
      <c r="XBX104" s="507"/>
      <c r="XBY104" s="507"/>
      <c r="XBZ104" s="507"/>
      <c r="XCA104" s="507"/>
      <c r="XCB104" s="507"/>
      <c r="XCC104" s="507"/>
      <c r="XCD104" s="507"/>
      <c r="XCE104" s="507"/>
      <c r="XCF104" s="507"/>
      <c r="XCG104" s="507"/>
      <c r="XCH104" s="507"/>
      <c r="XCI104" s="507"/>
      <c r="XCJ104" s="507"/>
      <c r="XCK104" s="507"/>
      <c r="XCL104" s="507"/>
      <c r="XCM104" s="507"/>
      <c r="XCN104" s="507"/>
      <c r="XCO104" s="507"/>
      <c r="XCP104" s="507"/>
      <c r="XCQ104" s="507"/>
      <c r="XCR104" s="507"/>
      <c r="XCS104" s="507"/>
      <c r="XCT104" s="507"/>
      <c r="XCU104" s="507"/>
      <c r="XCV104" s="507"/>
    </row>
    <row r="105" spans="1:16324" s="479" customFormat="1" ht="16.149999999999999" customHeight="1">
      <c r="A105" s="508"/>
      <c r="B105" s="495" t="s">
        <v>1333</v>
      </c>
      <c r="C105" s="489" t="s">
        <v>1338</v>
      </c>
      <c r="D105" s="483">
        <f t="shared" si="2"/>
        <v>0</v>
      </c>
      <c r="E105" s="491"/>
      <c r="F105" s="491"/>
      <c r="G105" s="491"/>
      <c r="H105" s="491"/>
      <c r="I105" s="483">
        <f t="shared" si="3"/>
        <v>0</v>
      </c>
      <c r="J105" s="491"/>
      <c r="K105" s="509"/>
      <c r="L105" s="510"/>
      <c r="M105" s="491"/>
      <c r="N105" s="497"/>
      <c r="O105" s="488"/>
      <c r="P105" s="488"/>
      <c r="Q105" s="488"/>
      <c r="R105" s="488"/>
      <c r="S105" s="488"/>
      <c r="T105" s="488"/>
      <c r="U105" s="488"/>
      <c r="V105" s="488"/>
      <c r="W105" s="488"/>
      <c r="X105" s="488"/>
      <c r="Y105" s="488"/>
      <c r="Z105" s="511"/>
      <c r="AA105" s="511"/>
      <c r="AB105" s="511"/>
      <c r="AC105" s="511"/>
      <c r="AD105" s="511"/>
      <c r="AE105" s="511"/>
      <c r="AF105" s="511"/>
      <c r="AG105" s="511"/>
      <c r="AH105" s="511"/>
      <c r="AI105" s="511"/>
      <c r="AJ105" s="511"/>
      <c r="AK105" s="511"/>
      <c r="AL105" s="511"/>
      <c r="AM105" s="511"/>
      <c r="AN105" s="511"/>
      <c r="AO105" s="511"/>
      <c r="AP105" s="511"/>
      <c r="AQ105" s="511"/>
      <c r="AR105" s="511"/>
      <c r="AS105" s="511"/>
      <c r="AT105" s="511"/>
      <c r="AU105" s="511"/>
      <c r="AV105" s="511"/>
      <c r="AW105" s="511"/>
      <c r="AX105" s="511"/>
      <c r="AY105" s="511"/>
      <c r="AZ105" s="511"/>
      <c r="BA105" s="511"/>
      <c r="BB105" s="511"/>
      <c r="BC105" s="511"/>
      <c r="BD105" s="511"/>
      <c r="BE105" s="511"/>
      <c r="BF105" s="511"/>
      <c r="BG105" s="511"/>
      <c r="BH105" s="511"/>
      <c r="BI105" s="511"/>
      <c r="BJ105" s="511"/>
      <c r="BK105" s="511"/>
      <c r="BL105" s="511"/>
      <c r="BM105" s="511"/>
      <c r="BN105" s="511"/>
      <c r="BO105" s="511"/>
      <c r="BP105" s="511"/>
      <c r="BQ105" s="511"/>
      <c r="BR105" s="511"/>
      <c r="BS105" s="511"/>
      <c r="BT105" s="511"/>
      <c r="BU105" s="511"/>
      <c r="BV105" s="511"/>
      <c r="BW105" s="511"/>
      <c r="BX105" s="511"/>
      <c r="BY105" s="511"/>
      <c r="BZ105" s="511"/>
      <c r="CA105" s="511"/>
      <c r="CB105" s="511"/>
      <c r="CC105" s="511"/>
      <c r="CD105" s="511"/>
      <c r="CE105" s="511"/>
      <c r="CF105" s="511"/>
      <c r="CG105" s="511"/>
      <c r="CH105" s="511"/>
      <c r="CI105" s="511"/>
      <c r="CJ105" s="511"/>
      <c r="CK105" s="511"/>
      <c r="CL105" s="511"/>
      <c r="CM105" s="511"/>
      <c r="CN105" s="511"/>
      <c r="CO105" s="511"/>
      <c r="CP105" s="511"/>
      <c r="CQ105" s="511"/>
      <c r="CR105" s="511"/>
      <c r="CS105" s="511"/>
      <c r="CT105" s="511"/>
      <c r="CU105" s="511"/>
      <c r="CV105" s="511"/>
      <c r="CW105" s="511"/>
      <c r="CX105" s="511"/>
      <c r="CY105" s="511"/>
      <c r="CZ105" s="511"/>
      <c r="DA105" s="511"/>
      <c r="DB105" s="511"/>
      <c r="DC105" s="511"/>
      <c r="DD105" s="511"/>
      <c r="DE105" s="511"/>
      <c r="DF105" s="511"/>
      <c r="DG105" s="511"/>
      <c r="DH105" s="511"/>
      <c r="DI105" s="511"/>
      <c r="DJ105" s="511"/>
      <c r="DK105" s="511"/>
      <c r="DL105" s="511"/>
      <c r="DM105" s="511"/>
      <c r="DN105" s="511"/>
      <c r="DO105" s="511"/>
      <c r="DP105" s="511"/>
      <c r="DQ105" s="511"/>
      <c r="DR105" s="511"/>
      <c r="DS105" s="511"/>
      <c r="DT105" s="511"/>
      <c r="DU105" s="511"/>
      <c r="DV105" s="511"/>
      <c r="DW105" s="511"/>
      <c r="DX105" s="511"/>
      <c r="DY105" s="511"/>
      <c r="DZ105" s="511"/>
      <c r="EA105" s="511"/>
      <c r="EB105" s="511"/>
      <c r="EC105" s="511"/>
      <c r="ED105" s="511"/>
      <c r="EE105" s="511"/>
      <c r="EF105" s="511"/>
      <c r="EG105" s="511"/>
      <c r="EH105" s="511"/>
      <c r="EI105" s="511"/>
      <c r="EJ105" s="511"/>
      <c r="EK105" s="511"/>
      <c r="EL105" s="511"/>
      <c r="EM105" s="511"/>
      <c r="EN105" s="511"/>
      <c r="EO105" s="511"/>
      <c r="EP105" s="511"/>
      <c r="EQ105" s="511"/>
      <c r="ER105" s="511"/>
      <c r="ES105" s="511"/>
      <c r="ET105" s="511"/>
      <c r="EU105" s="511"/>
      <c r="EV105" s="511"/>
      <c r="EW105" s="511"/>
      <c r="EX105" s="511"/>
      <c r="EY105" s="511"/>
      <c r="EZ105" s="511"/>
      <c r="FA105" s="511"/>
      <c r="FB105" s="511"/>
      <c r="FC105" s="511"/>
      <c r="FD105" s="511"/>
      <c r="FE105" s="511"/>
      <c r="FF105" s="511"/>
      <c r="FG105" s="511"/>
      <c r="FH105" s="511"/>
      <c r="FI105" s="511"/>
      <c r="FJ105" s="511"/>
      <c r="FK105" s="511"/>
      <c r="FL105" s="511"/>
      <c r="FM105" s="511"/>
      <c r="FN105" s="511"/>
      <c r="FO105" s="511"/>
      <c r="FP105" s="511"/>
      <c r="FQ105" s="511"/>
      <c r="FR105" s="511"/>
      <c r="FS105" s="511"/>
      <c r="FT105" s="511"/>
      <c r="FU105" s="511"/>
      <c r="FV105" s="511"/>
      <c r="FW105" s="511"/>
      <c r="FX105" s="511"/>
      <c r="FY105" s="511"/>
      <c r="FZ105" s="511"/>
      <c r="GA105" s="511"/>
      <c r="GB105" s="511"/>
      <c r="GC105" s="511"/>
      <c r="GD105" s="511"/>
      <c r="GE105" s="511"/>
      <c r="GF105" s="511"/>
      <c r="GG105" s="511"/>
      <c r="GH105" s="511"/>
      <c r="GI105" s="511"/>
      <c r="GJ105" s="511"/>
      <c r="GK105" s="511"/>
      <c r="GL105" s="511"/>
      <c r="GM105" s="511"/>
      <c r="GN105" s="511"/>
      <c r="GO105" s="511"/>
      <c r="GP105" s="511"/>
      <c r="GQ105" s="511"/>
      <c r="GR105" s="511"/>
      <c r="GS105" s="511"/>
      <c r="GT105" s="511"/>
      <c r="GU105" s="511"/>
      <c r="GV105" s="511"/>
      <c r="GW105" s="511"/>
      <c r="GX105" s="511"/>
      <c r="GY105" s="511"/>
      <c r="GZ105" s="511"/>
      <c r="HA105" s="511"/>
      <c r="HB105" s="511"/>
      <c r="HC105" s="511"/>
      <c r="HD105" s="511"/>
      <c r="HE105" s="511"/>
      <c r="HF105" s="511"/>
      <c r="HG105" s="511"/>
      <c r="HH105" s="511"/>
      <c r="HI105" s="511"/>
      <c r="HJ105" s="511"/>
      <c r="HK105" s="511"/>
      <c r="HL105" s="511"/>
      <c r="HM105" s="511"/>
      <c r="HN105" s="511"/>
      <c r="HO105" s="511"/>
      <c r="HP105" s="511"/>
      <c r="HQ105" s="511"/>
      <c r="HR105" s="511"/>
      <c r="HS105" s="511"/>
      <c r="HT105" s="511"/>
      <c r="HU105" s="511"/>
      <c r="HV105" s="511"/>
      <c r="HW105" s="511"/>
      <c r="HX105" s="511"/>
      <c r="HY105" s="511"/>
      <c r="HZ105" s="511"/>
      <c r="IA105" s="511"/>
      <c r="IB105" s="511"/>
      <c r="IC105" s="511"/>
      <c r="ID105" s="511"/>
      <c r="IE105" s="511"/>
      <c r="IF105" s="511"/>
      <c r="IG105" s="511"/>
      <c r="IH105" s="511"/>
      <c r="II105" s="511"/>
      <c r="IJ105" s="511"/>
      <c r="IK105" s="511"/>
      <c r="IL105" s="511"/>
      <c r="IM105" s="511"/>
      <c r="IN105" s="511"/>
      <c r="IO105" s="511"/>
      <c r="IP105" s="511"/>
      <c r="IQ105" s="511"/>
      <c r="IR105" s="511"/>
      <c r="IS105" s="511"/>
      <c r="IT105" s="511"/>
      <c r="IU105" s="511"/>
      <c r="IV105" s="511"/>
      <c r="IW105" s="511"/>
      <c r="IX105" s="511"/>
      <c r="IY105" s="511"/>
      <c r="IZ105" s="511"/>
      <c r="JA105" s="511"/>
      <c r="JB105" s="511"/>
      <c r="JC105" s="511"/>
      <c r="JD105" s="511"/>
      <c r="JE105" s="511"/>
      <c r="JF105" s="511"/>
      <c r="JG105" s="511"/>
      <c r="JH105" s="511"/>
      <c r="JI105" s="511"/>
      <c r="JJ105" s="511"/>
      <c r="JK105" s="511"/>
      <c r="JL105" s="511"/>
      <c r="JM105" s="511"/>
      <c r="JN105" s="511"/>
      <c r="JO105" s="511"/>
      <c r="JP105" s="511"/>
      <c r="JQ105" s="511"/>
      <c r="JR105" s="511"/>
      <c r="JS105" s="511"/>
      <c r="JT105" s="511"/>
      <c r="JU105" s="511"/>
      <c r="JV105" s="511"/>
      <c r="JW105" s="511"/>
      <c r="JX105" s="511"/>
      <c r="JY105" s="511"/>
      <c r="JZ105" s="511"/>
      <c r="KA105" s="511"/>
      <c r="KB105" s="511"/>
      <c r="KC105" s="511"/>
      <c r="KD105" s="511"/>
      <c r="KE105" s="511"/>
      <c r="KF105" s="511"/>
      <c r="KG105" s="511"/>
      <c r="KH105" s="511"/>
      <c r="KI105" s="511"/>
      <c r="KJ105" s="511"/>
      <c r="KK105" s="511"/>
      <c r="KL105" s="511"/>
      <c r="KM105" s="511"/>
      <c r="KN105" s="511"/>
      <c r="KO105" s="511"/>
      <c r="KP105" s="511"/>
      <c r="KQ105" s="511"/>
      <c r="KR105" s="511"/>
      <c r="KS105" s="511"/>
      <c r="KT105" s="511"/>
      <c r="KU105" s="511"/>
      <c r="KV105" s="511"/>
      <c r="KW105" s="511"/>
      <c r="KX105" s="511"/>
      <c r="KY105" s="511"/>
      <c r="KZ105" s="511"/>
      <c r="LA105" s="511"/>
      <c r="LB105" s="511"/>
      <c r="LC105" s="511"/>
      <c r="LD105" s="511"/>
      <c r="LE105" s="511"/>
      <c r="LF105" s="511"/>
      <c r="LG105" s="511"/>
      <c r="LH105" s="511"/>
      <c r="LI105" s="511"/>
      <c r="LJ105" s="511"/>
      <c r="LK105" s="511"/>
      <c r="LL105" s="511"/>
      <c r="LM105" s="511"/>
      <c r="LN105" s="511"/>
      <c r="LO105" s="511"/>
      <c r="LP105" s="511"/>
      <c r="LQ105" s="511"/>
      <c r="LR105" s="511"/>
      <c r="LS105" s="511"/>
      <c r="LT105" s="511"/>
      <c r="LU105" s="511"/>
      <c r="LV105" s="511"/>
      <c r="LW105" s="511"/>
      <c r="LX105" s="511"/>
      <c r="LY105" s="511"/>
      <c r="LZ105" s="511"/>
      <c r="MA105" s="511"/>
      <c r="MB105" s="511"/>
      <c r="MC105" s="511"/>
      <c r="MD105" s="511"/>
      <c r="ME105" s="511"/>
      <c r="MF105" s="511"/>
      <c r="MG105" s="511"/>
      <c r="MH105" s="511"/>
      <c r="MI105" s="511"/>
      <c r="MJ105" s="511"/>
      <c r="MK105" s="511"/>
      <c r="ML105" s="511"/>
      <c r="MM105" s="511"/>
      <c r="MN105" s="511"/>
      <c r="MO105" s="511"/>
      <c r="MP105" s="511"/>
      <c r="MQ105" s="511"/>
      <c r="MR105" s="511"/>
      <c r="MS105" s="511"/>
      <c r="MT105" s="511"/>
      <c r="MU105" s="511"/>
      <c r="MV105" s="511"/>
      <c r="MW105" s="511"/>
      <c r="MX105" s="511"/>
      <c r="MY105" s="511"/>
      <c r="MZ105" s="511"/>
      <c r="NA105" s="511"/>
      <c r="NB105" s="511"/>
      <c r="NC105" s="511"/>
      <c r="ND105" s="511"/>
      <c r="NE105" s="511"/>
      <c r="NF105" s="511"/>
      <c r="NG105" s="511"/>
      <c r="NH105" s="511"/>
      <c r="NI105" s="511"/>
      <c r="NJ105" s="511"/>
      <c r="NK105" s="511"/>
      <c r="NL105" s="511"/>
      <c r="NM105" s="511"/>
      <c r="NN105" s="511"/>
      <c r="NO105" s="511"/>
      <c r="NP105" s="511"/>
      <c r="NQ105" s="511"/>
      <c r="NR105" s="511"/>
      <c r="NS105" s="511"/>
      <c r="NT105" s="511"/>
      <c r="NU105" s="511"/>
      <c r="NV105" s="511"/>
      <c r="NW105" s="511"/>
      <c r="NX105" s="511"/>
      <c r="NY105" s="511"/>
      <c r="NZ105" s="511"/>
      <c r="OA105" s="511"/>
      <c r="OB105" s="511"/>
      <c r="OC105" s="511"/>
      <c r="OD105" s="511"/>
      <c r="OE105" s="511"/>
      <c r="OF105" s="511"/>
      <c r="OG105" s="511"/>
      <c r="OH105" s="511"/>
      <c r="OI105" s="511"/>
      <c r="OJ105" s="511"/>
      <c r="OK105" s="511"/>
      <c r="OL105" s="511"/>
      <c r="OM105" s="511"/>
      <c r="ON105" s="511"/>
      <c r="OO105" s="511"/>
      <c r="OP105" s="511"/>
      <c r="OQ105" s="511"/>
      <c r="OR105" s="511"/>
      <c r="OS105" s="511"/>
      <c r="OT105" s="511"/>
      <c r="OU105" s="511"/>
      <c r="OV105" s="511"/>
      <c r="OW105" s="511"/>
      <c r="OX105" s="511"/>
      <c r="OY105" s="511"/>
      <c r="OZ105" s="511"/>
      <c r="PA105" s="511"/>
      <c r="PB105" s="511"/>
      <c r="PC105" s="511"/>
      <c r="PD105" s="511"/>
      <c r="PE105" s="511"/>
      <c r="PF105" s="511"/>
      <c r="PG105" s="511"/>
      <c r="PH105" s="511"/>
      <c r="PI105" s="511"/>
      <c r="PJ105" s="511"/>
      <c r="PK105" s="511"/>
      <c r="PL105" s="511"/>
      <c r="PM105" s="511"/>
      <c r="PN105" s="511"/>
      <c r="PO105" s="511"/>
      <c r="PP105" s="511"/>
      <c r="PQ105" s="511"/>
      <c r="PR105" s="511"/>
      <c r="PS105" s="511"/>
      <c r="PT105" s="511"/>
      <c r="PU105" s="511"/>
      <c r="PV105" s="511"/>
      <c r="PW105" s="511"/>
      <c r="PX105" s="511"/>
      <c r="PY105" s="511"/>
      <c r="PZ105" s="511"/>
      <c r="QA105" s="511"/>
      <c r="QB105" s="511"/>
      <c r="QC105" s="511"/>
      <c r="QD105" s="511"/>
      <c r="QE105" s="511"/>
      <c r="QF105" s="511"/>
      <c r="QG105" s="511"/>
      <c r="QH105" s="511"/>
      <c r="QI105" s="511"/>
      <c r="QJ105" s="511"/>
      <c r="QK105" s="511"/>
      <c r="QL105" s="511"/>
      <c r="QM105" s="511"/>
      <c r="QN105" s="511"/>
      <c r="QO105" s="511"/>
      <c r="QP105" s="511"/>
      <c r="QQ105" s="511"/>
      <c r="QR105" s="511"/>
      <c r="QS105" s="511"/>
      <c r="QT105" s="511"/>
      <c r="QU105" s="511"/>
      <c r="QV105" s="511"/>
      <c r="QW105" s="511"/>
      <c r="QX105" s="511"/>
      <c r="QY105" s="511"/>
      <c r="QZ105" s="511"/>
      <c r="RA105" s="511"/>
      <c r="RB105" s="511"/>
      <c r="RC105" s="511"/>
      <c r="RD105" s="511"/>
      <c r="RE105" s="511"/>
      <c r="RF105" s="511"/>
      <c r="RG105" s="511"/>
      <c r="RH105" s="511"/>
      <c r="RI105" s="511"/>
      <c r="RJ105" s="511"/>
      <c r="RK105" s="511"/>
      <c r="RL105" s="511"/>
      <c r="RM105" s="511"/>
      <c r="RN105" s="511"/>
      <c r="RO105" s="511"/>
      <c r="RP105" s="511"/>
      <c r="RQ105" s="511"/>
      <c r="RR105" s="511"/>
      <c r="RS105" s="511"/>
      <c r="RT105" s="511"/>
      <c r="RU105" s="511"/>
      <c r="RV105" s="511"/>
      <c r="RW105" s="511"/>
      <c r="RX105" s="511"/>
      <c r="RY105" s="511"/>
      <c r="RZ105" s="511"/>
      <c r="SA105" s="511"/>
      <c r="SB105" s="511"/>
      <c r="SC105" s="511"/>
      <c r="SD105" s="511"/>
      <c r="SE105" s="511"/>
      <c r="SF105" s="511"/>
      <c r="SG105" s="511"/>
      <c r="SH105" s="511"/>
      <c r="SI105" s="511"/>
      <c r="SJ105" s="511"/>
      <c r="SK105" s="511"/>
      <c r="SL105" s="511"/>
      <c r="SM105" s="511"/>
      <c r="SN105" s="511"/>
      <c r="SO105" s="511"/>
      <c r="SP105" s="511"/>
      <c r="SQ105" s="511"/>
      <c r="SR105" s="511"/>
      <c r="SS105" s="511"/>
      <c r="ST105" s="511"/>
      <c r="SU105" s="511"/>
      <c r="SV105" s="511"/>
      <c r="SW105" s="511"/>
      <c r="SX105" s="511"/>
      <c r="SY105" s="511"/>
      <c r="SZ105" s="511"/>
      <c r="TA105" s="511"/>
      <c r="TB105" s="511"/>
      <c r="TC105" s="511"/>
      <c r="TD105" s="511"/>
      <c r="TE105" s="511"/>
      <c r="TF105" s="511"/>
      <c r="TG105" s="511"/>
      <c r="TH105" s="511"/>
      <c r="TI105" s="511"/>
      <c r="TJ105" s="511"/>
      <c r="TK105" s="511"/>
      <c r="TL105" s="511"/>
      <c r="TM105" s="511"/>
      <c r="TN105" s="511"/>
      <c r="TO105" s="511"/>
      <c r="TP105" s="511"/>
      <c r="TQ105" s="511"/>
      <c r="TR105" s="511"/>
      <c r="TS105" s="511"/>
      <c r="TT105" s="511"/>
      <c r="TU105" s="511"/>
      <c r="TV105" s="511"/>
      <c r="TW105" s="511"/>
      <c r="TX105" s="511"/>
      <c r="TY105" s="511"/>
      <c r="TZ105" s="511"/>
      <c r="UA105" s="511"/>
      <c r="UB105" s="511"/>
      <c r="UC105" s="511"/>
      <c r="UD105" s="511"/>
      <c r="UE105" s="511"/>
      <c r="UF105" s="511"/>
      <c r="UG105" s="511"/>
      <c r="UH105" s="511"/>
      <c r="UI105" s="511"/>
      <c r="UJ105" s="511"/>
      <c r="UK105" s="511"/>
      <c r="UL105" s="511"/>
      <c r="UM105" s="511"/>
      <c r="UN105" s="511"/>
      <c r="UO105" s="511"/>
      <c r="UP105" s="511"/>
      <c r="UQ105" s="511"/>
      <c r="UR105" s="511"/>
      <c r="US105" s="511"/>
      <c r="UT105" s="511"/>
      <c r="UU105" s="511"/>
      <c r="UV105" s="511"/>
      <c r="UW105" s="511"/>
      <c r="UX105" s="511"/>
      <c r="UY105" s="511"/>
      <c r="UZ105" s="511"/>
      <c r="VA105" s="511"/>
      <c r="VB105" s="511"/>
      <c r="VC105" s="511"/>
      <c r="VD105" s="511"/>
      <c r="VE105" s="511"/>
      <c r="VF105" s="511"/>
      <c r="VG105" s="511"/>
      <c r="VH105" s="511"/>
      <c r="VI105" s="511"/>
      <c r="VJ105" s="511"/>
      <c r="VK105" s="511"/>
      <c r="VL105" s="511"/>
      <c r="VM105" s="511"/>
      <c r="VN105" s="511"/>
      <c r="VO105" s="511"/>
      <c r="VP105" s="511"/>
      <c r="VQ105" s="511"/>
      <c r="VR105" s="511"/>
      <c r="VS105" s="511"/>
      <c r="VT105" s="511"/>
      <c r="VU105" s="511"/>
      <c r="VV105" s="511"/>
      <c r="VW105" s="511"/>
      <c r="VX105" s="511"/>
      <c r="VY105" s="511"/>
      <c r="VZ105" s="511"/>
      <c r="WA105" s="511"/>
      <c r="WB105" s="511"/>
      <c r="WC105" s="511"/>
      <c r="WD105" s="511"/>
      <c r="WE105" s="511"/>
      <c r="WF105" s="511"/>
      <c r="WG105" s="511"/>
      <c r="WH105" s="511"/>
      <c r="WI105" s="511"/>
      <c r="WJ105" s="511"/>
      <c r="WK105" s="511"/>
      <c r="WL105" s="511"/>
      <c r="WM105" s="511"/>
      <c r="WN105" s="511"/>
      <c r="WO105" s="511"/>
      <c r="WP105" s="511"/>
      <c r="WQ105" s="511"/>
      <c r="WR105" s="511"/>
      <c r="WS105" s="511"/>
      <c r="WT105" s="511"/>
      <c r="WU105" s="511"/>
      <c r="WV105" s="511"/>
      <c r="WW105" s="511"/>
      <c r="WX105" s="511"/>
      <c r="WY105" s="511"/>
      <c r="WZ105" s="511"/>
      <c r="XA105" s="511"/>
      <c r="XB105" s="511"/>
      <c r="XC105" s="511"/>
      <c r="XD105" s="511"/>
      <c r="XE105" s="511"/>
      <c r="XF105" s="511"/>
      <c r="XG105" s="511"/>
      <c r="XH105" s="511"/>
      <c r="XI105" s="511"/>
      <c r="XJ105" s="511"/>
      <c r="XK105" s="511"/>
      <c r="XL105" s="511"/>
      <c r="XM105" s="511"/>
      <c r="XN105" s="511"/>
      <c r="XO105" s="511"/>
      <c r="XP105" s="511"/>
      <c r="XQ105" s="511"/>
      <c r="XR105" s="511"/>
      <c r="XS105" s="511"/>
      <c r="XT105" s="511"/>
      <c r="XU105" s="511"/>
      <c r="XV105" s="511"/>
      <c r="XW105" s="511"/>
      <c r="XX105" s="511"/>
      <c r="XY105" s="511"/>
      <c r="XZ105" s="511"/>
      <c r="YA105" s="511"/>
      <c r="YB105" s="511"/>
      <c r="YC105" s="511"/>
      <c r="YD105" s="511"/>
      <c r="YE105" s="511"/>
      <c r="YF105" s="511"/>
      <c r="YG105" s="511"/>
      <c r="YH105" s="511"/>
      <c r="YI105" s="511"/>
      <c r="YJ105" s="511"/>
      <c r="YK105" s="511"/>
      <c r="YL105" s="511"/>
      <c r="YM105" s="511"/>
      <c r="YN105" s="511"/>
      <c r="YO105" s="511"/>
      <c r="YP105" s="511"/>
      <c r="YQ105" s="511"/>
      <c r="YR105" s="511"/>
      <c r="YS105" s="511"/>
      <c r="YT105" s="511"/>
      <c r="YU105" s="511"/>
      <c r="YV105" s="511"/>
      <c r="YW105" s="511"/>
      <c r="YX105" s="511"/>
      <c r="YY105" s="511"/>
      <c r="YZ105" s="511"/>
      <c r="ZA105" s="511"/>
      <c r="ZB105" s="511"/>
      <c r="ZC105" s="511"/>
      <c r="ZD105" s="511"/>
      <c r="ZE105" s="511"/>
      <c r="ZF105" s="511"/>
      <c r="ZG105" s="511"/>
      <c r="ZH105" s="511"/>
      <c r="ZI105" s="511"/>
      <c r="ZJ105" s="511"/>
      <c r="ZK105" s="511"/>
      <c r="ZL105" s="511"/>
      <c r="ZM105" s="511"/>
      <c r="ZN105" s="511"/>
      <c r="ZO105" s="511"/>
      <c r="ZP105" s="511"/>
      <c r="ZQ105" s="511"/>
      <c r="ZR105" s="511"/>
      <c r="ZS105" s="511"/>
      <c r="ZT105" s="511"/>
      <c r="ZU105" s="511"/>
      <c r="ZV105" s="511"/>
      <c r="ZW105" s="511"/>
      <c r="ZX105" s="511"/>
      <c r="ZY105" s="511"/>
      <c r="ZZ105" s="511"/>
      <c r="AAA105" s="511"/>
      <c r="AAB105" s="511"/>
      <c r="AAC105" s="511"/>
      <c r="AAD105" s="511"/>
      <c r="AAE105" s="511"/>
      <c r="AAF105" s="511"/>
      <c r="AAG105" s="511"/>
      <c r="AAH105" s="511"/>
      <c r="AAI105" s="511"/>
      <c r="AAJ105" s="511"/>
      <c r="AAK105" s="511"/>
      <c r="AAL105" s="511"/>
      <c r="AAM105" s="511"/>
      <c r="AAN105" s="511"/>
      <c r="AAO105" s="511"/>
      <c r="AAP105" s="511"/>
      <c r="AAQ105" s="511"/>
      <c r="AAR105" s="511"/>
      <c r="AAS105" s="511"/>
      <c r="AAT105" s="511"/>
      <c r="AAU105" s="511"/>
      <c r="AAV105" s="511"/>
      <c r="AAW105" s="511"/>
      <c r="AAX105" s="511"/>
      <c r="AAY105" s="511"/>
      <c r="AAZ105" s="511"/>
      <c r="ABA105" s="511"/>
      <c r="ABB105" s="511"/>
      <c r="ABC105" s="511"/>
      <c r="ABD105" s="511"/>
      <c r="ABE105" s="511"/>
      <c r="ABF105" s="511"/>
      <c r="ABG105" s="511"/>
      <c r="ABH105" s="511"/>
      <c r="ABI105" s="511"/>
      <c r="ABJ105" s="511"/>
      <c r="ABK105" s="511"/>
      <c r="ABL105" s="511"/>
      <c r="ABM105" s="511"/>
      <c r="ABN105" s="511"/>
      <c r="ABO105" s="511"/>
      <c r="ABP105" s="511"/>
      <c r="ABQ105" s="511"/>
      <c r="ABR105" s="511"/>
      <c r="ABS105" s="511"/>
      <c r="ABT105" s="511"/>
      <c r="ABU105" s="511"/>
      <c r="ABV105" s="511"/>
      <c r="ABW105" s="511"/>
      <c r="ABX105" s="511"/>
      <c r="ABY105" s="511"/>
      <c r="ABZ105" s="511"/>
      <c r="ACA105" s="511"/>
      <c r="ACB105" s="511"/>
      <c r="ACC105" s="511"/>
      <c r="ACD105" s="511"/>
      <c r="ACE105" s="511"/>
      <c r="ACF105" s="511"/>
      <c r="ACG105" s="511"/>
      <c r="ACH105" s="511"/>
      <c r="ACI105" s="511"/>
      <c r="ACJ105" s="511"/>
      <c r="ACK105" s="511"/>
      <c r="ACL105" s="511"/>
      <c r="ACM105" s="511"/>
      <c r="ACN105" s="511"/>
      <c r="ACO105" s="511"/>
      <c r="ACP105" s="511"/>
      <c r="ACQ105" s="511"/>
      <c r="ACR105" s="511"/>
      <c r="ACS105" s="511"/>
      <c r="ACT105" s="511"/>
      <c r="ACU105" s="511"/>
      <c r="ACV105" s="511"/>
      <c r="ACW105" s="511"/>
      <c r="ACX105" s="511"/>
      <c r="ACY105" s="511"/>
      <c r="ACZ105" s="511"/>
      <c r="ADA105" s="511"/>
      <c r="ADB105" s="511"/>
      <c r="ADC105" s="511"/>
      <c r="ADD105" s="511"/>
      <c r="ADE105" s="511"/>
      <c r="ADF105" s="511"/>
      <c r="ADG105" s="511"/>
      <c r="ADH105" s="511"/>
      <c r="ADI105" s="511"/>
      <c r="ADJ105" s="511"/>
      <c r="ADK105" s="511"/>
      <c r="ADL105" s="511"/>
      <c r="ADM105" s="511"/>
      <c r="ADN105" s="511"/>
      <c r="ADO105" s="511"/>
      <c r="ADP105" s="511"/>
      <c r="ADQ105" s="511"/>
      <c r="ADR105" s="511"/>
      <c r="ADS105" s="511"/>
      <c r="ADT105" s="511"/>
      <c r="ADU105" s="511"/>
      <c r="ADV105" s="511"/>
      <c r="ADW105" s="511"/>
      <c r="ADX105" s="511"/>
      <c r="ADY105" s="511"/>
      <c r="ADZ105" s="511"/>
      <c r="AEA105" s="511"/>
      <c r="AEB105" s="511"/>
      <c r="AEC105" s="511"/>
      <c r="AED105" s="511"/>
      <c r="AEE105" s="511"/>
      <c r="AEF105" s="511"/>
      <c r="AEG105" s="511"/>
      <c r="AEH105" s="511"/>
      <c r="AEI105" s="511"/>
      <c r="AEJ105" s="511"/>
      <c r="AEK105" s="511"/>
      <c r="AEL105" s="511"/>
      <c r="AEM105" s="511"/>
      <c r="AEN105" s="511"/>
      <c r="AEO105" s="511"/>
      <c r="AEP105" s="511"/>
      <c r="AEQ105" s="511"/>
      <c r="AER105" s="511"/>
      <c r="AES105" s="511"/>
      <c r="AET105" s="511"/>
      <c r="AEU105" s="511"/>
      <c r="AEV105" s="511"/>
      <c r="AEW105" s="511"/>
      <c r="AEX105" s="511"/>
      <c r="AEY105" s="511"/>
      <c r="AEZ105" s="511"/>
      <c r="AFA105" s="511"/>
      <c r="AFB105" s="511"/>
      <c r="AFC105" s="511"/>
      <c r="AFD105" s="511"/>
      <c r="AFE105" s="511"/>
      <c r="AFF105" s="511"/>
      <c r="AFG105" s="511"/>
      <c r="AFH105" s="511"/>
      <c r="AFI105" s="511"/>
      <c r="AFJ105" s="511"/>
      <c r="AFK105" s="511"/>
      <c r="AFL105" s="511"/>
      <c r="AFM105" s="511"/>
      <c r="AFN105" s="511"/>
      <c r="AFO105" s="511"/>
      <c r="AFP105" s="511"/>
      <c r="AFQ105" s="511"/>
      <c r="AFR105" s="511"/>
      <c r="AFS105" s="511"/>
      <c r="AFT105" s="511"/>
      <c r="AFU105" s="511"/>
      <c r="AFV105" s="511"/>
      <c r="AFW105" s="511"/>
      <c r="AFX105" s="511"/>
      <c r="AFY105" s="511"/>
      <c r="AFZ105" s="511"/>
      <c r="AGA105" s="511"/>
      <c r="AGB105" s="511"/>
      <c r="AGC105" s="511"/>
      <c r="AGD105" s="511"/>
      <c r="AGE105" s="511"/>
      <c r="AGF105" s="511"/>
      <c r="AGG105" s="511"/>
      <c r="AGH105" s="511"/>
      <c r="AGI105" s="511"/>
      <c r="AGJ105" s="511"/>
      <c r="AGK105" s="511"/>
      <c r="AGL105" s="511"/>
      <c r="AGM105" s="511"/>
      <c r="AGN105" s="511"/>
      <c r="AGO105" s="511"/>
      <c r="AGP105" s="511"/>
      <c r="AGQ105" s="511"/>
      <c r="AGR105" s="511"/>
      <c r="AGS105" s="511"/>
      <c r="AGT105" s="511"/>
      <c r="AGU105" s="511"/>
      <c r="AGV105" s="511"/>
      <c r="AGW105" s="511"/>
      <c r="AGX105" s="511"/>
      <c r="AGY105" s="511"/>
      <c r="AGZ105" s="511"/>
      <c r="AHA105" s="511"/>
      <c r="AHB105" s="511"/>
      <c r="AHC105" s="511"/>
      <c r="AHD105" s="511"/>
      <c r="AHE105" s="511"/>
      <c r="AHF105" s="511"/>
      <c r="AHG105" s="511"/>
      <c r="AHH105" s="511"/>
      <c r="AHI105" s="511"/>
      <c r="AHJ105" s="511"/>
      <c r="AHK105" s="511"/>
      <c r="AHL105" s="511"/>
      <c r="AHM105" s="511"/>
      <c r="AHN105" s="511"/>
      <c r="AHO105" s="511"/>
      <c r="AHP105" s="511"/>
      <c r="AHQ105" s="511"/>
      <c r="AHR105" s="511"/>
      <c r="AHS105" s="511"/>
      <c r="AHT105" s="511"/>
      <c r="AHU105" s="511"/>
      <c r="AHV105" s="511"/>
      <c r="AHW105" s="511"/>
      <c r="AHX105" s="511"/>
      <c r="AHY105" s="511"/>
      <c r="AHZ105" s="511"/>
      <c r="AIA105" s="511"/>
      <c r="AIB105" s="511"/>
      <c r="AIC105" s="511"/>
      <c r="AID105" s="511"/>
      <c r="AIE105" s="511"/>
      <c r="AIF105" s="511"/>
      <c r="AIG105" s="511"/>
      <c r="AIH105" s="511"/>
      <c r="AII105" s="511"/>
      <c r="AIJ105" s="511"/>
      <c r="AIK105" s="511"/>
      <c r="AIL105" s="511"/>
      <c r="AIM105" s="511"/>
      <c r="AIN105" s="511"/>
      <c r="AIO105" s="511"/>
      <c r="AIP105" s="511"/>
      <c r="AIQ105" s="511"/>
      <c r="AIR105" s="511"/>
      <c r="AIS105" s="511"/>
      <c r="AIT105" s="511"/>
      <c r="AIU105" s="511"/>
      <c r="AIV105" s="511"/>
      <c r="AIW105" s="511"/>
      <c r="AIX105" s="511"/>
      <c r="AIY105" s="511"/>
      <c r="AIZ105" s="511"/>
      <c r="AJA105" s="511"/>
      <c r="AJB105" s="511"/>
      <c r="AJC105" s="511"/>
      <c r="AJD105" s="511"/>
      <c r="AJE105" s="511"/>
      <c r="AJF105" s="511"/>
      <c r="AJG105" s="511"/>
      <c r="AJH105" s="511"/>
      <c r="AJI105" s="511"/>
      <c r="AJJ105" s="511"/>
      <c r="AJK105" s="511"/>
      <c r="AJL105" s="511"/>
      <c r="AJM105" s="511"/>
      <c r="AJN105" s="511"/>
      <c r="AJO105" s="511"/>
      <c r="AJP105" s="511"/>
      <c r="AJQ105" s="511"/>
      <c r="AJR105" s="511"/>
      <c r="AJS105" s="511"/>
      <c r="AJT105" s="511"/>
      <c r="AJU105" s="511"/>
      <c r="AJV105" s="511"/>
      <c r="AJW105" s="511"/>
      <c r="AJX105" s="511"/>
      <c r="AJY105" s="511"/>
      <c r="AJZ105" s="511"/>
      <c r="AKA105" s="511"/>
      <c r="AKB105" s="511"/>
      <c r="AKC105" s="511"/>
      <c r="AKD105" s="511"/>
      <c r="AKE105" s="511"/>
      <c r="AKF105" s="511"/>
      <c r="AKG105" s="511"/>
      <c r="AKH105" s="511"/>
      <c r="AKI105" s="511"/>
      <c r="AKJ105" s="511"/>
      <c r="AKK105" s="511"/>
      <c r="AKL105" s="511"/>
      <c r="AKM105" s="511"/>
      <c r="AKN105" s="511"/>
      <c r="AKO105" s="511"/>
      <c r="AKP105" s="511"/>
      <c r="AKQ105" s="511"/>
      <c r="AKR105" s="511"/>
      <c r="AKS105" s="511"/>
      <c r="AKT105" s="511"/>
      <c r="AKU105" s="511"/>
      <c r="AKV105" s="511"/>
      <c r="AKW105" s="511"/>
      <c r="AKX105" s="511"/>
      <c r="AKY105" s="511"/>
      <c r="AKZ105" s="511"/>
      <c r="ALA105" s="511"/>
      <c r="ALB105" s="511"/>
      <c r="ALC105" s="511"/>
      <c r="ALD105" s="511"/>
      <c r="ALE105" s="511"/>
      <c r="ALF105" s="511"/>
      <c r="ALG105" s="511"/>
      <c r="ALH105" s="511"/>
      <c r="ALI105" s="511"/>
      <c r="ALJ105" s="511"/>
      <c r="ALK105" s="511"/>
      <c r="ALL105" s="511"/>
      <c r="ALM105" s="511"/>
      <c r="ALN105" s="511"/>
      <c r="ALO105" s="511"/>
      <c r="ALP105" s="511"/>
      <c r="ALQ105" s="511"/>
      <c r="ALR105" s="511"/>
      <c r="ALS105" s="511"/>
      <c r="ALT105" s="511"/>
      <c r="ALU105" s="511"/>
      <c r="ALV105" s="511"/>
      <c r="ALW105" s="511"/>
      <c r="ALX105" s="511"/>
      <c r="ALY105" s="511"/>
      <c r="ALZ105" s="511"/>
      <c r="AMA105" s="511"/>
      <c r="AMB105" s="511"/>
      <c r="AMC105" s="511"/>
      <c r="AMD105" s="511"/>
      <c r="AME105" s="511"/>
      <c r="AMF105" s="511"/>
      <c r="AMG105" s="511"/>
      <c r="AMH105" s="511"/>
      <c r="AMI105" s="511"/>
      <c r="AMJ105" s="511"/>
      <c r="AMK105" s="511"/>
      <c r="AML105" s="511"/>
      <c r="AMM105" s="511"/>
      <c r="AMN105" s="511"/>
      <c r="AMO105" s="511"/>
      <c r="AMP105" s="511"/>
      <c r="AMQ105" s="511"/>
      <c r="AMR105" s="511"/>
      <c r="AMS105" s="511"/>
      <c r="AMT105" s="511"/>
      <c r="AMU105" s="511"/>
      <c r="AMV105" s="511"/>
      <c r="AMW105" s="511"/>
      <c r="AMX105" s="511"/>
      <c r="AMY105" s="511"/>
      <c r="AMZ105" s="511"/>
      <c r="ANA105" s="511"/>
      <c r="ANB105" s="511"/>
      <c r="ANC105" s="511"/>
      <c r="AND105" s="511"/>
      <c r="ANE105" s="511"/>
      <c r="ANF105" s="511"/>
      <c r="ANG105" s="511"/>
      <c r="ANH105" s="511"/>
      <c r="ANI105" s="511"/>
      <c r="ANJ105" s="511"/>
      <c r="ANK105" s="511"/>
      <c r="ANL105" s="511"/>
      <c r="ANM105" s="511"/>
      <c r="ANN105" s="511"/>
      <c r="ANO105" s="511"/>
      <c r="ANP105" s="511"/>
      <c r="ANQ105" s="511"/>
      <c r="ANR105" s="511"/>
      <c r="ANS105" s="511"/>
      <c r="ANT105" s="511"/>
      <c r="ANU105" s="511"/>
      <c r="ANV105" s="511"/>
      <c r="ANW105" s="511"/>
      <c r="ANX105" s="511"/>
      <c r="ANY105" s="511"/>
      <c r="ANZ105" s="511"/>
      <c r="AOA105" s="511"/>
      <c r="AOB105" s="511"/>
      <c r="AOC105" s="511"/>
      <c r="AOD105" s="511"/>
      <c r="AOE105" s="511"/>
      <c r="AOF105" s="511"/>
      <c r="AOG105" s="511"/>
      <c r="AOH105" s="511"/>
      <c r="AOI105" s="511"/>
      <c r="AOJ105" s="511"/>
      <c r="AOK105" s="511"/>
      <c r="AOL105" s="511"/>
      <c r="AOM105" s="511"/>
      <c r="AON105" s="511"/>
      <c r="AOO105" s="511"/>
      <c r="AOP105" s="511"/>
      <c r="AOQ105" s="511"/>
      <c r="AOR105" s="511"/>
      <c r="AOS105" s="511"/>
      <c r="AOT105" s="511"/>
      <c r="AOU105" s="511"/>
      <c r="AOV105" s="511"/>
      <c r="AOW105" s="511"/>
      <c r="AOX105" s="511"/>
      <c r="AOY105" s="511"/>
      <c r="AOZ105" s="511"/>
      <c r="APA105" s="511"/>
      <c r="APB105" s="511"/>
      <c r="APC105" s="511"/>
      <c r="APD105" s="511"/>
      <c r="APE105" s="511"/>
      <c r="APF105" s="511"/>
      <c r="APG105" s="511"/>
      <c r="APH105" s="511"/>
      <c r="API105" s="511"/>
      <c r="APJ105" s="511"/>
      <c r="APK105" s="511"/>
      <c r="APL105" s="511"/>
      <c r="APM105" s="511"/>
      <c r="APN105" s="511"/>
      <c r="APO105" s="511"/>
      <c r="APP105" s="511"/>
      <c r="APQ105" s="511"/>
      <c r="APR105" s="511"/>
      <c r="APS105" s="511"/>
      <c r="APT105" s="511"/>
      <c r="APU105" s="511"/>
      <c r="APV105" s="511"/>
      <c r="APW105" s="511"/>
      <c r="APX105" s="511"/>
      <c r="APY105" s="511"/>
      <c r="APZ105" s="511"/>
      <c r="AQA105" s="511"/>
      <c r="AQB105" s="511"/>
      <c r="AQC105" s="511"/>
      <c r="AQD105" s="511"/>
      <c r="AQE105" s="511"/>
      <c r="AQF105" s="511"/>
      <c r="AQG105" s="511"/>
      <c r="AQH105" s="511"/>
      <c r="AQI105" s="511"/>
      <c r="AQJ105" s="511"/>
      <c r="AQK105" s="511"/>
      <c r="AQL105" s="511"/>
      <c r="AQM105" s="511"/>
      <c r="AQN105" s="511"/>
      <c r="AQO105" s="511"/>
      <c r="AQP105" s="511"/>
      <c r="AQQ105" s="511"/>
      <c r="AQR105" s="511"/>
      <c r="AQS105" s="511"/>
      <c r="AQT105" s="511"/>
      <c r="AQU105" s="511"/>
      <c r="AQV105" s="511"/>
      <c r="AQW105" s="511"/>
      <c r="AQX105" s="511"/>
      <c r="AQY105" s="511"/>
      <c r="AQZ105" s="511"/>
      <c r="ARA105" s="511"/>
      <c r="ARB105" s="511"/>
      <c r="ARC105" s="511"/>
      <c r="ARD105" s="511"/>
      <c r="ARE105" s="511"/>
      <c r="ARF105" s="511"/>
      <c r="ARG105" s="511"/>
      <c r="ARH105" s="511"/>
      <c r="ARI105" s="511"/>
      <c r="ARJ105" s="511"/>
      <c r="ARK105" s="511"/>
      <c r="ARL105" s="511"/>
      <c r="ARM105" s="511"/>
      <c r="ARN105" s="511"/>
      <c r="ARO105" s="511"/>
      <c r="ARP105" s="511"/>
      <c r="ARQ105" s="511"/>
      <c r="ARR105" s="511"/>
      <c r="ARS105" s="511"/>
      <c r="ART105" s="511"/>
      <c r="ARU105" s="511"/>
      <c r="ARV105" s="511"/>
      <c r="ARW105" s="511"/>
      <c r="ARX105" s="511"/>
      <c r="ARY105" s="511"/>
      <c r="ARZ105" s="511"/>
      <c r="ASA105" s="511"/>
      <c r="ASB105" s="511"/>
      <c r="ASC105" s="511"/>
      <c r="ASD105" s="511"/>
      <c r="ASE105" s="511"/>
      <c r="ASF105" s="511"/>
      <c r="ASG105" s="511"/>
      <c r="ASH105" s="511"/>
      <c r="ASI105" s="511"/>
      <c r="ASJ105" s="511"/>
      <c r="ASK105" s="511"/>
      <c r="ASL105" s="511"/>
      <c r="ASM105" s="511"/>
      <c r="ASN105" s="511"/>
      <c r="ASO105" s="511"/>
      <c r="ASP105" s="511"/>
      <c r="ASQ105" s="511"/>
      <c r="ASR105" s="511"/>
      <c r="ASS105" s="511"/>
      <c r="AST105" s="511"/>
      <c r="ASU105" s="511"/>
      <c r="ASV105" s="511"/>
      <c r="ASW105" s="511"/>
      <c r="ASX105" s="511"/>
      <c r="ASY105" s="511"/>
      <c r="ASZ105" s="511"/>
      <c r="ATA105" s="511"/>
      <c r="ATB105" s="511"/>
      <c r="ATC105" s="511"/>
      <c r="ATD105" s="511"/>
      <c r="ATE105" s="511"/>
      <c r="ATF105" s="511"/>
      <c r="ATG105" s="511"/>
      <c r="ATH105" s="511"/>
      <c r="ATI105" s="511"/>
      <c r="ATJ105" s="511"/>
      <c r="ATK105" s="511"/>
      <c r="ATL105" s="511"/>
      <c r="ATM105" s="511"/>
      <c r="ATN105" s="511"/>
      <c r="ATO105" s="511"/>
      <c r="ATP105" s="511"/>
      <c r="ATQ105" s="511"/>
      <c r="ATR105" s="511"/>
      <c r="ATS105" s="511"/>
      <c r="ATT105" s="511"/>
      <c r="ATU105" s="511"/>
      <c r="ATV105" s="511"/>
      <c r="ATW105" s="511"/>
      <c r="ATX105" s="511"/>
      <c r="ATY105" s="511"/>
      <c r="ATZ105" s="511"/>
      <c r="AUA105" s="511"/>
      <c r="AUB105" s="511"/>
      <c r="AUC105" s="511"/>
      <c r="AUD105" s="511"/>
      <c r="AUE105" s="511"/>
      <c r="AUF105" s="511"/>
      <c r="AUG105" s="511"/>
      <c r="AUH105" s="511"/>
      <c r="AUI105" s="511"/>
      <c r="AUJ105" s="511"/>
      <c r="AUK105" s="511"/>
      <c r="AUL105" s="511"/>
      <c r="AUM105" s="511"/>
      <c r="AUN105" s="511"/>
      <c r="AUO105" s="511"/>
      <c r="AUP105" s="511"/>
      <c r="AUQ105" s="511"/>
      <c r="AUR105" s="511"/>
      <c r="AUS105" s="511"/>
      <c r="AUT105" s="511"/>
      <c r="AUU105" s="511"/>
      <c r="AUV105" s="511"/>
      <c r="AUW105" s="511"/>
      <c r="AUX105" s="511"/>
      <c r="AUY105" s="511"/>
      <c r="AUZ105" s="511"/>
      <c r="AVA105" s="511"/>
      <c r="AVB105" s="511"/>
      <c r="AVC105" s="511"/>
      <c r="AVD105" s="511"/>
      <c r="AVE105" s="511"/>
      <c r="AVF105" s="511"/>
      <c r="AVG105" s="511"/>
      <c r="AVH105" s="511"/>
      <c r="AVI105" s="511"/>
      <c r="AVJ105" s="511"/>
      <c r="AVK105" s="511"/>
      <c r="AVL105" s="511"/>
      <c r="AVM105" s="511"/>
      <c r="AVN105" s="511"/>
      <c r="AVO105" s="511"/>
      <c r="AVP105" s="511"/>
      <c r="AVQ105" s="511"/>
      <c r="AVR105" s="511"/>
      <c r="AVS105" s="511"/>
      <c r="AVT105" s="511"/>
      <c r="AVU105" s="511"/>
      <c r="AVV105" s="511"/>
      <c r="AVW105" s="511"/>
      <c r="AVX105" s="511"/>
      <c r="AVY105" s="511"/>
      <c r="AVZ105" s="511"/>
      <c r="AWA105" s="511"/>
      <c r="AWB105" s="511"/>
      <c r="AWC105" s="511"/>
      <c r="AWD105" s="511"/>
      <c r="AWE105" s="511"/>
      <c r="AWF105" s="511"/>
      <c r="AWG105" s="511"/>
      <c r="AWH105" s="511"/>
      <c r="AWI105" s="511"/>
      <c r="AWJ105" s="511"/>
      <c r="AWK105" s="511"/>
      <c r="AWL105" s="511"/>
      <c r="AWM105" s="511"/>
      <c r="AWN105" s="511"/>
      <c r="AWO105" s="511"/>
      <c r="AWP105" s="511"/>
      <c r="AWQ105" s="511"/>
      <c r="AWR105" s="511"/>
      <c r="AWS105" s="511"/>
      <c r="AWT105" s="511"/>
      <c r="AWU105" s="511"/>
      <c r="AWV105" s="511"/>
      <c r="AWW105" s="511"/>
      <c r="AWX105" s="511"/>
      <c r="AWY105" s="511"/>
      <c r="AWZ105" s="511"/>
      <c r="AXA105" s="511"/>
      <c r="AXB105" s="511"/>
      <c r="AXC105" s="511"/>
      <c r="AXD105" s="511"/>
      <c r="AXE105" s="511"/>
      <c r="AXF105" s="511"/>
      <c r="AXG105" s="511"/>
      <c r="AXH105" s="511"/>
      <c r="AXI105" s="511"/>
      <c r="AXJ105" s="511"/>
      <c r="AXK105" s="511"/>
      <c r="AXL105" s="511"/>
      <c r="AXM105" s="511"/>
      <c r="AXN105" s="511"/>
      <c r="AXO105" s="511"/>
      <c r="AXP105" s="511"/>
      <c r="AXQ105" s="511"/>
      <c r="AXR105" s="511"/>
      <c r="AXS105" s="511"/>
      <c r="AXT105" s="511"/>
      <c r="AXU105" s="511"/>
      <c r="AXV105" s="511"/>
      <c r="AXW105" s="511"/>
      <c r="AXX105" s="511"/>
      <c r="AXY105" s="511"/>
      <c r="AXZ105" s="511"/>
      <c r="AYA105" s="511"/>
      <c r="AYB105" s="511"/>
      <c r="AYC105" s="511"/>
      <c r="AYD105" s="511"/>
      <c r="AYE105" s="511"/>
      <c r="AYF105" s="511"/>
      <c r="AYG105" s="511"/>
      <c r="AYH105" s="511"/>
      <c r="AYI105" s="511"/>
      <c r="AYJ105" s="511"/>
      <c r="AYK105" s="511"/>
      <c r="AYL105" s="511"/>
      <c r="AYM105" s="511"/>
      <c r="AYN105" s="511"/>
      <c r="AYO105" s="511"/>
      <c r="AYP105" s="511"/>
      <c r="AYQ105" s="511"/>
      <c r="AYR105" s="511"/>
      <c r="AYS105" s="511"/>
      <c r="AYT105" s="511"/>
      <c r="AYU105" s="511"/>
      <c r="AYV105" s="511"/>
      <c r="AYW105" s="511"/>
      <c r="AYX105" s="511"/>
      <c r="AYY105" s="511"/>
      <c r="AYZ105" s="511"/>
      <c r="AZA105" s="511"/>
      <c r="AZB105" s="511"/>
      <c r="AZC105" s="511"/>
      <c r="AZD105" s="511"/>
      <c r="AZE105" s="511"/>
      <c r="AZF105" s="511"/>
      <c r="AZG105" s="511"/>
      <c r="AZH105" s="511"/>
      <c r="AZI105" s="511"/>
      <c r="AZJ105" s="511"/>
      <c r="AZK105" s="511"/>
      <c r="AZL105" s="511"/>
      <c r="AZM105" s="511"/>
      <c r="AZN105" s="511"/>
      <c r="AZO105" s="511"/>
      <c r="AZP105" s="511"/>
      <c r="AZQ105" s="511"/>
      <c r="AZR105" s="511"/>
      <c r="AZS105" s="511"/>
      <c r="AZT105" s="511"/>
      <c r="AZU105" s="511"/>
      <c r="AZV105" s="511"/>
      <c r="AZW105" s="511"/>
      <c r="AZX105" s="511"/>
      <c r="AZY105" s="511"/>
      <c r="AZZ105" s="511"/>
      <c r="BAA105" s="511"/>
      <c r="BAB105" s="511"/>
      <c r="BAC105" s="511"/>
      <c r="BAD105" s="511"/>
      <c r="BAE105" s="511"/>
      <c r="BAF105" s="511"/>
      <c r="BAG105" s="511"/>
      <c r="BAH105" s="511"/>
      <c r="BAI105" s="511"/>
      <c r="BAJ105" s="511"/>
      <c r="BAK105" s="511"/>
      <c r="BAL105" s="511"/>
      <c r="BAM105" s="511"/>
      <c r="BAN105" s="511"/>
      <c r="BAO105" s="511"/>
      <c r="BAP105" s="511"/>
      <c r="BAQ105" s="511"/>
      <c r="BAR105" s="511"/>
      <c r="BAS105" s="511"/>
      <c r="BAT105" s="511"/>
      <c r="BAU105" s="511"/>
      <c r="BAV105" s="511"/>
      <c r="BAW105" s="511"/>
      <c r="BAX105" s="511"/>
      <c r="BAY105" s="511"/>
      <c r="BAZ105" s="511"/>
      <c r="BBA105" s="511"/>
      <c r="BBB105" s="511"/>
      <c r="BBC105" s="511"/>
      <c r="BBD105" s="511"/>
      <c r="BBE105" s="511"/>
      <c r="BBF105" s="511"/>
      <c r="BBG105" s="511"/>
      <c r="BBH105" s="511"/>
      <c r="BBI105" s="511"/>
      <c r="BBJ105" s="511"/>
      <c r="BBK105" s="511"/>
      <c r="BBL105" s="511"/>
      <c r="BBM105" s="511"/>
      <c r="BBN105" s="511"/>
      <c r="BBO105" s="511"/>
      <c r="BBP105" s="511"/>
      <c r="BBQ105" s="511"/>
      <c r="BBR105" s="511"/>
      <c r="BBS105" s="511"/>
      <c r="BBT105" s="511"/>
      <c r="BBU105" s="511"/>
      <c r="BBV105" s="511"/>
      <c r="BBW105" s="511"/>
      <c r="BBX105" s="511"/>
      <c r="BBY105" s="511"/>
      <c r="BBZ105" s="511"/>
      <c r="BCA105" s="511"/>
      <c r="BCB105" s="511"/>
      <c r="BCC105" s="511"/>
      <c r="BCD105" s="511"/>
      <c r="BCE105" s="511"/>
      <c r="BCF105" s="511"/>
      <c r="BCG105" s="511"/>
      <c r="BCH105" s="511"/>
      <c r="BCI105" s="511"/>
      <c r="BCJ105" s="511"/>
      <c r="BCK105" s="511"/>
      <c r="BCL105" s="511"/>
      <c r="BCM105" s="511"/>
      <c r="BCN105" s="511"/>
      <c r="BCO105" s="511"/>
      <c r="BCP105" s="511"/>
      <c r="BCQ105" s="511"/>
      <c r="BCR105" s="511"/>
      <c r="BCS105" s="511"/>
      <c r="BCT105" s="511"/>
      <c r="BCU105" s="511"/>
      <c r="BCV105" s="511"/>
      <c r="BCW105" s="511"/>
      <c r="BCX105" s="511"/>
      <c r="BCY105" s="511"/>
      <c r="BCZ105" s="511"/>
      <c r="BDA105" s="511"/>
      <c r="BDB105" s="511"/>
      <c r="BDC105" s="511"/>
      <c r="BDD105" s="511"/>
      <c r="BDE105" s="511"/>
      <c r="BDF105" s="511"/>
      <c r="BDG105" s="511"/>
      <c r="BDH105" s="511"/>
      <c r="BDI105" s="511"/>
      <c r="BDJ105" s="511"/>
      <c r="BDK105" s="511"/>
      <c r="BDL105" s="511"/>
      <c r="BDM105" s="511"/>
      <c r="BDN105" s="511"/>
      <c r="BDO105" s="511"/>
      <c r="BDP105" s="511"/>
      <c r="BDQ105" s="511"/>
      <c r="BDR105" s="511"/>
      <c r="BDS105" s="511"/>
      <c r="BDT105" s="511"/>
      <c r="BDU105" s="511"/>
      <c r="BDV105" s="511"/>
      <c r="BDW105" s="511"/>
      <c r="BDX105" s="511"/>
      <c r="BDY105" s="511"/>
      <c r="BDZ105" s="511"/>
      <c r="BEA105" s="511"/>
      <c r="BEB105" s="511"/>
      <c r="BEC105" s="511"/>
      <c r="BED105" s="511"/>
      <c r="BEE105" s="511"/>
      <c r="BEF105" s="511"/>
      <c r="BEG105" s="511"/>
      <c r="BEH105" s="511"/>
      <c r="BEI105" s="511"/>
      <c r="BEJ105" s="511"/>
      <c r="BEK105" s="511"/>
      <c r="BEL105" s="511"/>
      <c r="BEM105" s="511"/>
      <c r="BEN105" s="511"/>
      <c r="BEO105" s="511"/>
      <c r="BEP105" s="511"/>
      <c r="BEQ105" s="511"/>
      <c r="BER105" s="511"/>
      <c r="BES105" s="511"/>
      <c r="BET105" s="511"/>
      <c r="BEU105" s="511"/>
      <c r="BEV105" s="511"/>
      <c r="BEW105" s="511"/>
      <c r="BEX105" s="511"/>
      <c r="BEY105" s="511"/>
      <c r="BEZ105" s="511"/>
      <c r="BFA105" s="511"/>
      <c r="BFB105" s="511"/>
      <c r="BFC105" s="511"/>
      <c r="BFD105" s="511"/>
      <c r="BFE105" s="511"/>
      <c r="BFF105" s="511"/>
      <c r="BFG105" s="511"/>
      <c r="BFH105" s="511"/>
      <c r="BFI105" s="511"/>
      <c r="BFJ105" s="511"/>
      <c r="BFK105" s="511"/>
      <c r="BFL105" s="511"/>
      <c r="BFM105" s="511"/>
      <c r="BFN105" s="511"/>
      <c r="BFO105" s="511"/>
      <c r="BFP105" s="511"/>
      <c r="BFQ105" s="511"/>
      <c r="BFR105" s="511"/>
      <c r="BFS105" s="511"/>
      <c r="BFT105" s="511"/>
      <c r="BFU105" s="511"/>
      <c r="BFV105" s="511"/>
      <c r="BFW105" s="511"/>
      <c r="BFX105" s="511"/>
      <c r="BFY105" s="511"/>
      <c r="BFZ105" s="511"/>
      <c r="BGA105" s="511"/>
      <c r="BGB105" s="511"/>
      <c r="BGC105" s="511"/>
      <c r="BGD105" s="511"/>
      <c r="BGE105" s="511"/>
      <c r="BGF105" s="511"/>
      <c r="BGG105" s="511"/>
      <c r="BGH105" s="511"/>
      <c r="BGI105" s="511"/>
      <c r="BGJ105" s="511"/>
      <c r="BGK105" s="511"/>
      <c r="BGL105" s="511"/>
      <c r="BGM105" s="511"/>
      <c r="BGN105" s="511"/>
      <c r="BGO105" s="511"/>
      <c r="BGP105" s="511"/>
      <c r="BGQ105" s="511"/>
      <c r="BGR105" s="511"/>
      <c r="BGS105" s="511"/>
      <c r="BGT105" s="511"/>
      <c r="BGU105" s="511"/>
      <c r="BGV105" s="511"/>
      <c r="BGW105" s="511"/>
      <c r="BGX105" s="511"/>
      <c r="BGY105" s="511"/>
      <c r="BGZ105" s="511"/>
      <c r="BHA105" s="511"/>
      <c r="BHB105" s="511"/>
      <c r="BHC105" s="511"/>
      <c r="BHD105" s="511"/>
      <c r="BHE105" s="511"/>
      <c r="BHF105" s="511"/>
      <c r="BHG105" s="511"/>
      <c r="BHH105" s="511"/>
      <c r="BHI105" s="511"/>
      <c r="BHJ105" s="511"/>
      <c r="BHK105" s="511"/>
      <c r="BHL105" s="511"/>
      <c r="BHM105" s="511"/>
      <c r="BHN105" s="511"/>
      <c r="BHO105" s="511"/>
      <c r="BHP105" s="511"/>
      <c r="BHQ105" s="511"/>
      <c r="BHR105" s="511"/>
      <c r="BHS105" s="511"/>
      <c r="BHT105" s="511"/>
      <c r="BHU105" s="511"/>
      <c r="BHV105" s="511"/>
      <c r="BHW105" s="511"/>
      <c r="BHX105" s="511"/>
      <c r="BHY105" s="511"/>
      <c r="BHZ105" s="511"/>
      <c r="BIA105" s="511"/>
      <c r="BIB105" s="511"/>
      <c r="BIC105" s="511"/>
      <c r="BID105" s="511"/>
      <c r="BIE105" s="511"/>
      <c r="BIF105" s="511"/>
      <c r="BIG105" s="511"/>
      <c r="BIH105" s="511"/>
      <c r="BII105" s="511"/>
      <c r="BIJ105" s="511"/>
      <c r="BIK105" s="511"/>
      <c r="BIL105" s="511"/>
      <c r="BIM105" s="511"/>
      <c r="BIN105" s="511"/>
      <c r="BIO105" s="511"/>
      <c r="BIP105" s="511"/>
      <c r="BIQ105" s="511"/>
      <c r="BIR105" s="511"/>
      <c r="BIS105" s="511"/>
      <c r="BIT105" s="511"/>
      <c r="BIU105" s="511"/>
      <c r="BIV105" s="511"/>
      <c r="BIW105" s="511"/>
      <c r="BIX105" s="511"/>
      <c r="BIY105" s="511"/>
      <c r="BIZ105" s="511"/>
      <c r="BJA105" s="511"/>
      <c r="BJB105" s="511"/>
      <c r="BJC105" s="511"/>
      <c r="BJD105" s="511"/>
      <c r="BJE105" s="511"/>
      <c r="BJF105" s="511"/>
      <c r="BJG105" s="511"/>
      <c r="BJH105" s="511"/>
      <c r="BJI105" s="511"/>
      <c r="BJJ105" s="511"/>
      <c r="BJK105" s="511"/>
      <c r="BJL105" s="511"/>
      <c r="BJM105" s="511"/>
      <c r="BJN105" s="511"/>
      <c r="BJO105" s="511"/>
      <c r="BJP105" s="511"/>
      <c r="BJQ105" s="511"/>
      <c r="BJR105" s="511"/>
      <c r="BJS105" s="511"/>
      <c r="BJT105" s="511"/>
      <c r="BJU105" s="511"/>
      <c r="BJV105" s="511"/>
      <c r="BJW105" s="511"/>
      <c r="BJX105" s="511"/>
      <c r="BJY105" s="511"/>
      <c r="BJZ105" s="511"/>
      <c r="BKA105" s="511"/>
      <c r="BKB105" s="511"/>
      <c r="BKC105" s="511"/>
      <c r="BKD105" s="511"/>
      <c r="BKE105" s="511"/>
      <c r="BKF105" s="511"/>
      <c r="BKG105" s="511"/>
      <c r="BKH105" s="511"/>
      <c r="BKI105" s="511"/>
      <c r="BKJ105" s="511"/>
      <c r="BKK105" s="511"/>
      <c r="BKL105" s="511"/>
      <c r="BKM105" s="511"/>
      <c r="BKN105" s="511"/>
      <c r="BKO105" s="511"/>
      <c r="BKP105" s="511"/>
      <c r="BKQ105" s="511"/>
      <c r="BKR105" s="511"/>
      <c r="BKS105" s="511"/>
      <c r="BKT105" s="511"/>
      <c r="BKU105" s="511"/>
      <c r="BKV105" s="511"/>
      <c r="BKW105" s="511"/>
      <c r="BKX105" s="511"/>
      <c r="BKY105" s="511"/>
      <c r="BKZ105" s="511"/>
      <c r="BLA105" s="511"/>
      <c r="BLB105" s="511"/>
      <c r="BLC105" s="511"/>
      <c r="BLD105" s="511"/>
      <c r="BLE105" s="511"/>
      <c r="BLF105" s="511"/>
      <c r="BLG105" s="511"/>
      <c r="BLH105" s="511"/>
      <c r="BLI105" s="511"/>
      <c r="BLJ105" s="511"/>
      <c r="BLK105" s="511"/>
      <c r="BLL105" s="511"/>
      <c r="BLM105" s="511"/>
      <c r="BLN105" s="511"/>
      <c r="BLO105" s="511"/>
      <c r="BLP105" s="511"/>
      <c r="BLQ105" s="511"/>
      <c r="BLR105" s="511"/>
      <c r="BLS105" s="511"/>
      <c r="BLT105" s="511"/>
      <c r="BLU105" s="511"/>
      <c r="BLV105" s="511"/>
      <c r="BLW105" s="511"/>
      <c r="BLX105" s="511"/>
      <c r="BLY105" s="511"/>
      <c r="BLZ105" s="511"/>
      <c r="BMA105" s="511"/>
      <c r="BMB105" s="511"/>
      <c r="BMC105" s="511"/>
      <c r="BMD105" s="511"/>
      <c r="BME105" s="511"/>
      <c r="BMF105" s="511"/>
      <c r="BMG105" s="511"/>
      <c r="BMH105" s="511"/>
      <c r="BMI105" s="511"/>
      <c r="BMJ105" s="511"/>
      <c r="BMK105" s="511"/>
      <c r="BML105" s="511"/>
      <c r="BMM105" s="511"/>
      <c r="BMN105" s="511"/>
      <c r="BMO105" s="511"/>
      <c r="BMP105" s="511"/>
      <c r="BMQ105" s="511"/>
      <c r="BMR105" s="511"/>
      <c r="BMS105" s="511"/>
      <c r="BMT105" s="511"/>
      <c r="BMU105" s="511"/>
      <c r="BMV105" s="511"/>
      <c r="BMW105" s="511"/>
      <c r="BMX105" s="511"/>
      <c r="BMY105" s="511"/>
      <c r="BMZ105" s="511"/>
      <c r="BNA105" s="511"/>
      <c r="BNB105" s="511"/>
      <c r="BNC105" s="511"/>
      <c r="BND105" s="511"/>
      <c r="BNE105" s="511"/>
      <c r="BNF105" s="511"/>
      <c r="BNG105" s="511"/>
      <c r="BNH105" s="511"/>
      <c r="BNI105" s="511"/>
      <c r="BNJ105" s="511"/>
      <c r="BNK105" s="511"/>
      <c r="BNL105" s="511"/>
      <c r="BNM105" s="511"/>
      <c r="BNN105" s="511"/>
      <c r="BNO105" s="511"/>
      <c r="BNP105" s="511"/>
      <c r="BNQ105" s="511"/>
      <c r="BNR105" s="511"/>
      <c r="BNS105" s="511"/>
      <c r="BNT105" s="511"/>
      <c r="BNU105" s="511"/>
      <c r="BNV105" s="511"/>
      <c r="BNW105" s="511"/>
      <c r="BNX105" s="511"/>
      <c r="BNY105" s="511"/>
      <c r="BNZ105" s="511"/>
      <c r="BOA105" s="511"/>
      <c r="BOB105" s="511"/>
      <c r="BOC105" s="511"/>
      <c r="BOD105" s="511"/>
      <c r="BOE105" s="511"/>
      <c r="BOF105" s="511"/>
      <c r="BOG105" s="511"/>
      <c r="BOH105" s="511"/>
      <c r="BOI105" s="511"/>
      <c r="BOJ105" s="511"/>
      <c r="BOK105" s="511"/>
      <c r="BOL105" s="511"/>
      <c r="BOM105" s="511"/>
      <c r="BON105" s="511"/>
      <c r="BOO105" s="511"/>
      <c r="BOP105" s="511"/>
      <c r="BOQ105" s="511"/>
      <c r="BOR105" s="511"/>
      <c r="BOS105" s="511"/>
      <c r="BOT105" s="511"/>
      <c r="BOU105" s="511"/>
      <c r="BOV105" s="511"/>
      <c r="BOW105" s="511"/>
      <c r="BOX105" s="511"/>
      <c r="BOY105" s="511"/>
      <c r="BOZ105" s="511"/>
      <c r="BPA105" s="511"/>
      <c r="BPB105" s="511"/>
      <c r="BPC105" s="511"/>
      <c r="BPD105" s="511"/>
      <c r="BPE105" s="511"/>
      <c r="BPF105" s="511"/>
      <c r="BPG105" s="511"/>
      <c r="BPH105" s="511"/>
      <c r="BPI105" s="511"/>
      <c r="BPJ105" s="511"/>
      <c r="BPK105" s="511"/>
      <c r="BPL105" s="511"/>
      <c r="BPM105" s="511"/>
      <c r="BPN105" s="511"/>
      <c r="BPO105" s="511"/>
      <c r="BPP105" s="511"/>
      <c r="BPQ105" s="511"/>
      <c r="BPR105" s="511"/>
      <c r="BPS105" s="511"/>
      <c r="BPT105" s="511"/>
      <c r="BPU105" s="511"/>
      <c r="BPV105" s="511"/>
      <c r="BPW105" s="511"/>
      <c r="BPX105" s="511"/>
      <c r="BPY105" s="511"/>
      <c r="BPZ105" s="511"/>
      <c r="BQA105" s="511"/>
      <c r="BQB105" s="511"/>
      <c r="BQC105" s="511"/>
      <c r="BQD105" s="511"/>
      <c r="BQE105" s="511"/>
      <c r="BQF105" s="511"/>
      <c r="BQG105" s="511"/>
      <c r="BQH105" s="511"/>
      <c r="BQI105" s="511"/>
      <c r="BQJ105" s="511"/>
      <c r="BQK105" s="511"/>
      <c r="BQL105" s="511"/>
      <c r="BQM105" s="511"/>
      <c r="BQN105" s="511"/>
      <c r="BQO105" s="511"/>
      <c r="BQP105" s="511"/>
      <c r="BQQ105" s="511"/>
      <c r="BQR105" s="511"/>
      <c r="BQS105" s="511"/>
      <c r="BQT105" s="511"/>
      <c r="BQU105" s="511"/>
      <c r="BQV105" s="511"/>
      <c r="BQW105" s="511"/>
      <c r="BQX105" s="511"/>
      <c r="BQY105" s="511"/>
      <c r="BQZ105" s="511"/>
      <c r="BRA105" s="511"/>
      <c r="BRB105" s="511"/>
      <c r="BRC105" s="511"/>
      <c r="BRD105" s="511"/>
      <c r="BRE105" s="511"/>
      <c r="BRF105" s="511"/>
      <c r="BRG105" s="511"/>
      <c r="BRH105" s="511"/>
      <c r="BRI105" s="511"/>
      <c r="BRJ105" s="511"/>
      <c r="BRK105" s="511"/>
      <c r="BRL105" s="511"/>
      <c r="BRM105" s="511"/>
      <c r="BRN105" s="511"/>
      <c r="BRO105" s="511"/>
      <c r="BRP105" s="511"/>
      <c r="BRQ105" s="511"/>
      <c r="BRR105" s="511"/>
      <c r="BRS105" s="511"/>
      <c r="BRT105" s="511"/>
      <c r="BRU105" s="511"/>
      <c r="BRV105" s="511"/>
      <c r="BRW105" s="511"/>
      <c r="BRX105" s="511"/>
      <c r="BRY105" s="511"/>
      <c r="BRZ105" s="511"/>
      <c r="BSA105" s="511"/>
      <c r="BSB105" s="511"/>
      <c r="BSC105" s="511"/>
      <c r="BSD105" s="511"/>
      <c r="BSE105" s="511"/>
      <c r="BSF105" s="511"/>
      <c r="BSG105" s="511"/>
      <c r="BSH105" s="511"/>
      <c r="BSI105" s="511"/>
      <c r="BSJ105" s="511"/>
      <c r="BSK105" s="511"/>
      <c r="BSL105" s="511"/>
      <c r="BSM105" s="511"/>
      <c r="BSN105" s="511"/>
      <c r="BSO105" s="511"/>
      <c r="BSP105" s="511"/>
      <c r="BSQ105" s="511"/>
      <c r="BSR105" s="511"/>
      <c r="BSS105" s="511"/>
      <c r="BST105" s="511"/>
      <c r="BSU105" s="511"/>
      <c r="BSV105" s="511"/>
      <c r="BSW105" s="511"/>
      <c r="BSX105" s="511"/>
      <c r="BSY105" s="511"/>
      <c r="BSZ105" s="511"/>
      <c r="BTA105" s="511"/>
      <c r="BTB105" s="511"/>
      <c r="BTC105" s="511"/>
      <c r="BTD105" s="511"/>
      <c r="BTE105" s="511"/>
      <c r="BTF105" s="511"/>
      <c r="BTG105" s="511"/>
      <c r="BTH105" s="511"/>
      <c r="BTI105" s="511"/>
      <c r="BTJ105" s="511"/>
      <c r="BTK105" s="511"/>
      <c r="BTL105" s="511"/>
      <c r="BTM105" s="511"/>
      <c r="BTN105" s="511"/>
      <c r="BTO105" s="511"/>
      <c r="BTP105" s="511"/>
      <c r="BTQ105" s="511"/>
      <c r="BTR105" s="511"/>
      <c r="BTS105" s="511"/>
      <c r="BTT105" s="511"/>
      <c r="BTU105" s="511"/>
      <c r="BTV105" s="511"/>
      <c r="BTW105" s="511"/>
      <c r="BTX105" s="511"/>
      <c r="BTY105" s="511"/>
      <c r="BTZ105" s="511"/>
      <c r="BUA105" s="511"/>
      <c r="BUB105" s="511"/>
      <c r="BUC105" s="511"/>
      <c r="BUD105" s="511"/>
      <c r="BUE105" s="511"/>
      <c r="BUF105" s="511"/>
      <c r="BUG105" s="511"/>
      <c r="BUH105" s="511"/>
      <c r="BUI105" s="511"/>
      <c r="BUJ105" s="511"/>
      <c r="BUK105" s="511"/>
      <c r="BUL105" s="511"/>
      <c r="BUM105" s="511"/>
      <c r="BUN105" s="511"/>
      <c r="BUO105" s="511"/>
      <c r="BUP105" s="511"/>
      <c r="BUQ105" s="511"/>
      <c r="BUR105" s="511"/>
      <c r="BUS105" s="511"/>
      <c r="BUT105" s="511"/>
      <c r="BUU105" s="511"/>
      <c r="BUV105" s="511"/>
      <c r="BUW105" s="511"/>
      <c r="BUX105" s="511"/>
      <c r="BUY105" s="511"/>
      <c r="BUZ105" s="511"/>
      <c r="BVA105" s="511"/>
      <c r="BVB105" s="511"/>
      <c r="BVC105" s="511"/>
      <c r="BVD105" s="511"/>
      <c r="BVE105" s="511"/>
      <c r="BVF105" s="511"/>
      <c r="BVG105" s="511"/>
      <c r="BVH105" s="511"/>
      <c r="BVI105" s="511"/>
      <c r="BVJ105" s="511"/>
      <c r="BVK105" s="511"/>
      <c r="BVL105" s="511"/>
      <c r="BVM105" s="511"/>
      <c r="BVN105" s="511"/>
      <c r="BVO105" s="511"/>
      <c r="BVP105" s="511"/>
      <c r="BVQ105" s="511"/>
      <c r="BVR105" s="511"/>
      <c r="BVS105" s="511"/>
      <c r="BVT105" s="511"/>
      <c r="BVU105" s="511"/>
      <c r="BVV105" s="511"/>
      <c r="BVW105" s="511"/>
      <c r="BVX105" s="511"/>
      <c r="BVY105" s="511"/>
      <c r="BVZ105" s="511"/>
      <c r="BWA105" s="511"/>
      <c r="BWB105" s="511"/>
      <c r="BWC105" s="511"/>
      <c r="BWD105" s="511"/>
      <c r="BWE105" s="511"/>
      <c r="BWF105" s="511"/>
      <c r="BWG105" s="511"/>
      <c r="BWH105" s="511"/>
      <c r="BWI105" s="511"/>
      <c r="BWJ105" s="511"/>
      <c r="BWK105" s="511"/>
      <c r="BWL105" s="511"/>
      <c r="BWM105" s="511"/>
      <c r="BWN105" s="511"/>
      <c r="BWO105" s="511"/>
      <c r="BWP105" s="511"/>
      <c r="BWQ105" s="511"/>
      <c r="BWR105" s="511"/>
      <c r="BWS105" s="511"/>
      <c r="BWT105" s="511"/>
      <c r="BWU105" s="511"/>
      <c r="BWV105" s="511"/>
      <c r="BWW105" s="511"/>
      <c r="BWX105" s="511"/>
      <c r="BWY105" s="511"/>
      <c r="BWZ105" s="511"/>
      <c r="BXA105" s="511"/>
      <c r="BXB105" s="511"/>
      <c r="BXC105" s="511"/>
      <c r="BXD105" s="511"/>
      <c r="BXE105" s="511"/>
      <c r="BXF105" s="511"/>
      <c r="BXG105" s="511"/>
      <c r="BXH105" s="511"/>
      <c r="BXI105" s="511"/>
      <c r="BXJ105" s="511"/>
      <c r="BXK105" s="511"/>
      <c r="BXL105" s="511"/>
      <c r="BXM105" s="511"/>
      <c r="BXN105" s="511"/>
      <c r="BXO105" s="511"/>
      <c r="BXP105" s="511"/>
      <c r="BXQ105" s="511"/>
      <c r="BXR105" s="511"/>
      <c r="BXS105" s="511"/>
      <c r="BXT105" s="511"/>
      <c r="BXU105" s="511"/>
      <c r="BXV105" s="511"/>
      <c r="BXW105" s="511"/>
      <c r="BXX105" s="511"/>
      <c r="BXY105" s="511"/>
      <c r="BXZ105" s="511"/>
      <c r="BYA105" s="511"/>
      <c r="BYB105" s="511"/>
      <c r="BYC105" s="511"/>
      <c r="BYD105" s="511"/>
      <c r="BYE105" s="511"/>
      <c r="BYF105" s="511"/>
      <c r="BYG105" s="511"/>
      <c r="BYH105" s="511"/>
      <c r="BYI105" s="511"/>
      <c r="BYJ105" s="511"/>
      <c r="BYK105" s="511"/>
      <c r="BYL105" s="511"/>
      <c r="BYM105" s="511"/>
      <c r="BYN105" s="511"/>
      <c r="BYO105" s="511"/>
      <c r="BYP105" s="511"/>
      <c r="BYQ105" s="511"/>
      <c r="BYR105" s="511"/>
      <c r="BYS105" s="511"/>
      <c r="BYT105" s="511"/>
      <c r="BYU105" s="511"/>
      <c r="BYV105" s="511"/>
      <c r="BYW105" s="511"/>
      <c r="BYX105" s="511"/>
      <c r="BYY105" s="511"/>
      <c r="BYZ105" s="511"/>
      <c r="BZA105" s="511"/>
      <c r="BZB105" s="511"/>
      <c r="BZC105" s="511"/>
      <c r="BZD105" s="511"/>
      <c r="BZE105" s="511"/>
      <c r="BZF105" s="511"/>
      <c r="BZG105" s="511"/>
      <c r="BZH105" s="511"/>
      <c r="BZI105" s="511"/>
      <c r="BZJ105" s="511"/>
      <c r="BZK105" s="511"/>
      <c r="BZL105" s="511"/>
      <c r="BZM105" s="511"/>
      <c r="BZN105" s="511"/>
      <c r="BZO105" s="511"/>
      <c r="BZP105" s="511"/>
      <c r="BZQ105" s="511"/>
      <c r="BZR105" s="511"/>
      <c r="BZS105" s="511"/>
      <c r="BZT105" s="511"/>
      <c r="BZU105" s="511"/>
      <c r="BZV105" s="511"/>
      <c r="BZW105" s="511"/>
      <c r="BZX105" s="511"/>
      <c r="BZY105" s="511"/>
      <c r="BZZ105" s="511"/>
      <c r="CAA105" s="511"/>
      <c r="CAB105" s="511"/>
      <c r="CAC105" s="511"/>
      <c r="CAD105" s="511"/>
      <c r="CAE105" s="511"/>
      <c r="CAF105" s="511"/>
      <c r="CAG105" s="511"/>
      <c r="CAH105" s="511"/>
      <c r="CAI105" s="511"/>
      <c r="CAJ105" s="511"/>
      <c r="CAK105" s="511"/>
      <c r="CAL105" s="511"/>
      <c r="CAM105" s="511"/>
      <c r="CAN105" s="511"/>
      <c r="CAO105" s="511"/>
      <c r="CAP105" s="511"/>
      <c r="CAQ105" s="511"/>
      <c r="CAR105" s="511"/>
      <c r="CAS105" s="511"/>
      <c r="CAT105" s="511"/>
      <c r="CAU105" s="511"/>
      <c r="CAV105" s="511"/>
      <c r="CAW105" s="511"/>
      <c r="CAX105" s="511"/>
      <c r="CAY105" s="511"/>
      <c r="CAZ105" s="511"/>
      <c r="CBA105" s="511"/>
      <c r="CBB105" s="511"/>
      <c r="CBC105" s="511"/>
      <c r="CBD105" s="511"/>
      <c r="CBE105" s="511"/>
      <c r="CBF105" s="511"/>
      <c r="CBG105" s="511"/>
      <c r="CBH105" s="511"/>
      <c r="CBI105" s="511"/>
      <c r="CBJ105" s="511"/>
      <c r="CBK105" s="511"/>
      <c r="CBL105" s="511"/>
      <c r="CBM105" s="511"/>
      <c r="CBN105" s="511"/>
      <c r="CBO105" s="511"/>
      <c r="CBP105" s="511"/>
      <c r="CBQ105" s="511"/>
      <c r="CBR105" s="511"/>
      <c r="CBS105" s="511"/>
      <c r="CBT105" s="511"/>
      <c r="CBU105" s="511"/>
      <c r="CBV105" s="511"/>
      <c r="CBW105" s="511"/>
      <c r="CBX105" s="511"/>
      <c r="CBY105" s="511"/>
      <c r="CBZ105" s="511"/>
      <c r="CCA105" s="511"/>
      <c r="CCB105" s="511"/>
      <c r="CCC105" s="511"/>
      <c r="CCD105" s="511"/>
      <c r="CCE105" s="511"/>
      <c r="CCF105" s="511"/>
      <c r="CCG105" s="511"/>
      <c r="CCH105" s="511"/>
      <c r="CCI105" s="511"/>
      <c r="CCJ105" s="511"/>
      <c r="CCK105" s="511"/>
      <c r="CCL105" s="511"/>
      <c r="CCM105" s="511"/>
      <c r="CCN105" s="511"/>
      <c r="CCO105" s="511"/>
      <c r="CCP105" s="511"/>
      <c r="CCQ105" s="511"/>
      <c r="CCR105" s="511"/>
      <c r="CCS105" s="511"/>
      <c r="CCT105" s="511"/>
      <c r="CCU105" s="511"/>
      <c r="CCV105" s="511"/>
      <c r="CCW105" s="511"/>
      <c r="CCX105" s="511"/>
      <c r="CCY105" s="511"/>
      <c r="CCZ105" s="511"/>
      <c r="CDA105" s="511"/>
      <c r="CDB105" s="511"/>
      <c r="CDC105" s="511"/>
      <c r="CDD105" s="511"/>
      <c r="CDE105" s="511"/>
      <c r="CDF105" s="511"/>
      <c r="CDG105" s="511"/>
      <c r="CDH105" s="511"/>
      <c r="CDI105" s="511"/>
      <c r="CDJ105" s="511"/>
      <c r="CDK105" s="511"/>
      <c r="CDL105" s="511"/>
      <c r="CDM105" s="511"/>
      <c r="CDN105" s="511"/>
      <c r="CDO105" s="511"/>
      <c r="CDP105" s="511"/>
      <c r="CDQ105" s="511"/>
      <c r="CDR105" s="511"/>
      <c r="CDS105" s="511"/>
      <c r="CDT105" s="511"/>
      <c r="CDU105" s="511"/>
      <c r="CDV105" s="511"/>
      <c r="CDW105" s="511"/>
      <c r="CDX105" s="511"/>
      <c r="CDY105" s="511"/>
      <c r="CDZ105" s="511"/>
      <c r="CEA105" s="511"/>
      <c r="CEB105" s="511"/>
      <c r="CEC105" s="511"/>
      <c r="CED105" s="511"/>
      <c r="CEE105" s="511"/>
      <c r="CEF105" s="511"/>
      <c r="CEG105" s="511"/>
      <c r="CEH105" s="511"/>
      <c r="CEI105" s="511"/>
      <c r="CEJ105" s="511"/>
      <c r="CEK105" s="511"/>
      <c r="CEL105" s="511"/>
      <c r="CEM105" s="511"/>
      <c r="CEN105" s="511"/>
      <c r="CEO105" s="511"/>
      <c r="CEP105" s="511"/>
      <c r="CEQ105" s="511"/>
      <c r="CER105" s="511"/>
      <c r="CES105" s="511"/>
      <c r="CET105" s="511"/>
      <c r="CEU105" s="511"/>
      <c r="CEV105" s="511"/>
      <c r="CEW105" s="511"/>
      <c r="CEX105" s="511"/>
      <c r="CEY105" s="511"/>
      <c r="CEZ105" s="511"/>
      <c r="CFA105" s="511"/>
      <c r="CFB105" s="511"/>
      <c r="CFC105" s="511"/>
      <c r="CFD105" s="511"/>
      <c r="CFE105" s="511"/>
      <c r="CFF105" s="511"/>
      <c r="CFG105" s="511"/>
      <c r="CFH105" s="511"/>
      <c r="CFI105" s="511"/>
      <c r="CFJ105" s="511"/>
      <c r="CFK105" s="511"/>
      <c r="CFL105" s="511"/>
      <c r="CFM105" s="511"/>
      <c r="CFN105" s="511"/>
      <c r="CFO105" s="511"/>
      <c r="CFP105" s="511"/>
      <c r="CFQ105" s="511"/>
      <c r="CFR105" s="511"/>
      <c r="CFS105" s="511"/>
      <c r="CFT105" s="511"/>
      <c r="CFU105" s="511"/>
      <c r="CFV105" s="511"/>
      <c r="CFW105" s="511"/>
      <c r="CFX105" s="511"/>
      <c r="CFY105" s="511"/>
      <c r="CFZ105" s="511"/>
      <c r="CGA105" s="511"/>
      <c r="CGB105" s="511"/>
      <c r="CGC105" s="511"/>
      <c r="CGD105" s="511"/>
      <c r="CGE105" s="511"/>
      <c r="CGF105" s="511"/>
      <c r="CGG105" s="511"/>
      <c r="CGH105" s="511"/>
      <c r="CGI105" s="511"/>
      <c r="CGJ105" s="511"/>
      <c r="CGK105" s="511"/>
      <c r="CGL105" s="511"/>
      <c r="CGM105" s="511"/>
      <c r="CGN105" s="511"/>
      <c r="CGO105" s="511"/>
      <c r="CGP105" s="511"/>
      <c r="CGQ105" s="511"/>
      <c r="CGR105" s="511"/>
      <c r="CGS105" s="511"/>
      <c r="CGT105" s="511"/>
      <c r="CGU105" s="511"/>
      <c r="CGV105" s="511"/>
      <c r="CGW105" s="511"/>
      <c r="CGX105" s="511"/>
      <c r="CGY105" s="511"/>
      <c r="CGZ105" s="511"/>
      <c r="CHA105" s="511"/>
      <c r="CHB105" s="511"/>
      <c r="CHC105" s="511"/>
      <c r="CHD105" s="511"/>
      <c r="CHE105" s="511"/>
      <c r="CHF105" s="511"/>
      <c r="CHG105" s="511"/>
      <c r="CHH105" s="511"/>
      <c r="CHI105" s="511"/>
      <c r="CHJ105" s="511"/>
      <c r="CHK105" s="511"/>
      <c r="CHL105" s="511"/>
      <c r="CHM105" s="511"/>
      <c r="CHN105" s="511"/>
      <c r="CHO105" s="511"/>
      <c r="CHP105" s="511"/>
      <c r="CHQ105" s="511"/>
      <c r="CHR105" s="511"/>
      <c r="CHS105" s="511"/>
      <c r="CHT105" s="511"/>
      <c r="CHU105" s="511"/>
      <c r="CHV105" s="511"/>
      <c r="CHW105" s="511"/>
      <c r="CHX105" s="511"/>
      <c r="CHY105" s="511"/>
      <c r="CHZ105" s="511"/>
      <c r="CIA105" s="511"/>
      <c r="CIB105" s="511"/>
      <c r="CIC105" s="511"/>
      <c r="CID105" s="511"/>
      <c r="CIE105" s="511"/>
      <c r="CIF105" s="511"/>
      <c r="CIG105" s="511"/>
      <c r="CIH105" s="511"/>
      <c r="CII105" s="511"/>
      <c r="CIJ105" s="511"/>
      <c r="CIK105" s="511"/>
      <c r="CIL105" s="511"/>
      <c r="CIM105" s="511"/>
      <c r="CIN105" s="511"/>
      <c r="CIO105" s="511"/>
      <c r="CIP105" s="511"/>
      <c r="CIQ105" s="511"/>
      <c r="CIR105" s="511"/>
      <c r="CIS105" s="511"/>
      <c r="CIT105" s="511"/>
      <c r="CIU105" s="511"/>
      <c r="CIV105" s="511"/>
      <c r="CIW105" s="511"/>
      <c r="CIX105" s="511"/>
      <c r="CIY105" s="511"/>
      <c r="CIZ105" s="511"/>
      <c r="CJA105" s="511"/>
      <c r="CJB105" s="511"/>
      <c r="CJC105" s="511"/>
      <c r="CJD105" s="511"/>
      <c r="CJE105" s="511"/>
      <c r="CJF105" s="511"/>
      <c r="CJG105" s="511"/>
      <c r="CJH105" s="511"/>
      <c r="CJI105" s="511"/>
      <c r="CJJ105" s="511"/>
      <c r="CJK105" s="511"/>
      <c r="CJL105" s="511"/>
      <c r="CJM105" s="511"/>
      <c r="CJN105" s="511"/>
      <c r="CJO105" s="511"/>
      <c r="CJP105" s="511"/>
      <c r="CJQ105" s="511"/>
      <c r="CJR105" s="511"/>
      <c r="CJS105" s="511"/>
      <c r="CJT105" s="511"/>
      <c r="CJU105" s="511"/>
      <c r="CJV105" s="511"/>
      <c r="CJW105" s="511"/>
      <c r="CJX105" s="511"/>
      <c r="CJY105" s="511"/>
      <c r="CJZ105" s="511"/>
      <c r="CKA105" s="511"/>
      <c r="CKB105" s="511"/>
      <c r="CKC105" s="511"/>
      <c r="CKD105" s="511"/>
      <c r="CKE105" s="511"/>
      <c r="CKF105" s="511"/>
      <c r="CKG105" s="511"/>
      <c r="CKH105" s="511"/>
      <c r="CKI105" s="511"/>
      <c r="CKJ105" s="511"/>
      <c r="CKK105" s="511"/>
      <c r="CKL105" s="511"/>
      <c r="CKM105" s="511"/>
      <c r="CKN105" s="511"/>
      <c r="CKO105" s="511"/>
      <c r="CKP105" s="511"/>
      <c r="CKQ105" s="511"/>
      <c r="CKR105" s="511"/>
      <c r="CKS105" s="511"/>
      <c r="CKT105" s="511"/>
      <c r="CKU105" s="511"/>
      <c r="CKV105" s="511"/>
      <c r="CKW105" s="511"/>
      <c r="CKX105" s="511"/>
      <c r="CKY105" s="511"/>
      <c r="CKZ105" s="511"/>
      <c r="CLA105" s="511"/>
      <c r="CLB105" s="511"/>
      <c r="CLC105" s="511"/>
      <c r="CLD105" s="511"/>
      <c r="CLE105" s="511"/>
      <c r="CLF105" s="511"/>
      <c r="CLG105" s="511"/>
      <c r="CLH105" s="511"/>
      <c r="CLI105" s="511"/>
      <c r="CLJ105" s="511"/>
      <c r="CLK105" s="511"/>
      <c r="CLL105" s="511"/>
      <c r="CLM105" s="511"/>
      <c r="CLN105" s="511"/>
      <c r="CLO105" s="511"/>
      <c r="CLP105" s="511"/>
      <c r="CLQ105" s="511"/>
      <c r="CLR105" s="511"/>
      <c r="CLS105" s="511"/>
      <c r="CLT105" s="511"/>
      <c r="CLU105" s="511"/>
      <c r="CLV105" s="511"/>
      <c r="CLW105" s="511"/>
      <c r="CLX105" s="511"/>
      <c r="CLY105" s="511"/>
      <c r="CLZ105" s="511"/>
      <c r="CMA105" s="511"/>
      <c r="CMB105" s="511"/>
      <c r="CMC105" s="511"/>
      <c r="CMD105" s="511"/>
      <c r="CME105" s="511"/>
      <c r="CMF105" s="511"/>
      <c r="CMG105" s="511"/>
      <c r="CMH105" s="511"/>
      <c r="CMI105" s="511"/>
      <c r="CMJ105" s="511"/>
      <c r="CMK105" s="511"/>
      <c r="CML105" s="511"/>
      <c r="CMM105" s="511"/>
      <c r="CMN105" s="511"/>
      <c r="CMO105" s="511"/>
      <c r="CMP105" s="511"/>
      <c r="CMQ105" s="511"/>
      <c r="CMR105" s="511"/>
      <c r="CMS105" s="511"/>
      <c r="CMT105" s="511"/>
      <c r="CMU105" s="511"/>
      <c r="CMV105" s="511"/>
      <c r="CMW105" s="511"/>
      <c r="CMX105" s="511"/>
      <c r="CMY105" s="511"/>
      <c r="CMZ105" s="511"/>
      <c r="CNA105" s="511"/>
      <c r="CNB105" s="511"/>
      <c r="CNC105" s="511"/>
      <c r="CND105" s="511"/>
      <c r="CNE105" s="511"/>
      <c r="CNF105" s="511"/>
      <c r="CNG105" s="511"/>
      <c r="CNH105" s="511"/>
      <c r="CNI105" s="511"/>
      <c r="CNJ105" s="511"/>
      <c r="CNK105" s="511"/>
      <c r="CNL105" s="511"/>
      <c r="CNM105" s="511"/>
      <c r="CNN105" s="511"/>
      <c r="CNO105" s="511"/>
      <c r="CNP105" s="511"/>
      <c r="CNQ105" s="511"/>
      <c r="CNR105" s="511"/>
      <c r="CNS105" s="511"/>
      <c r="CNT105" s="511"/>
      <c r="CNU105" s="511"/>
      <c r="CNV105" s="511"/>
      <c r="CNW105" s="511"/>
      <c r="CNX105" s="511"/>
      <c r="CNY105" s="511"/>
      <c r="CNZ105" s="511"/>
      <c r="COA105" s="511"/>
      <c r="COB105" s="511"/>
      <c r="COC105" s="511"/>
      <c r="COD105" s="511"/>
      <c r="COE105" s="511"/>
      <c r="COF105" s="511"/>
      <c r="COG105" s="511"/>
      <c r="COH105" s="511"/>
      <c r="COI105" s="511"/>
      <c r="COJ105" s="511"/>
      <c r="COK105" s="511"/>
      <c r="COL105" s="511"/>
      <c r="COM105" s="511"/>
      <c r="CON105" s="511"/>
      <c r="COO105" s="511"/>
      <c r="COP105" s="511"/>
      <c r="COQ105" s="511"/>
      <c r="COR105" s="511"/>
      <c r="COS105" s="511"/>
      <c r="COT105" s="511"/>
      <c r="COU105" s="511"/>
      <c r="COV105" s="511"/>
      <c r="COW105" s="511"/>
      <c r="COX105" s="511"/>
      <c r="COY105" s="511"/>
      <c r="COZ105" s="511"/>
      <c r="CPA105" s="511"/>
      <c r="CPB105" s="511"/>
      <c r="CPC105" s="511"/>
      <c r="CPD105" s="511"/>
      <c r="CPE105" s="511"/>
      <c r="CPF105" s="511"/>
      <c r="CPG105" s="511"/>
      <c r="CPH105" s="511"/>
      <c r="CPI105" s="511"/>
      <c r="CPJ105" s="511"/>
      <c r="CPK105" s="511"/>
      <c r="CPL105" s="511"/>
      <c r="CPM105" s="511"/>
      <c r="CPN105" s="511"/>
      <c r="CPO105" s="511"/>
      <c r="CPP105" s="511"/>
      <c r="CPQ105" s="511"/>
      <c r="CPR105" s="511"/>
      <c r="CPS105" s="511"/>
      <c r="CPT105" s="511"/>
      <c r="CPU105" s="511"/>
      <c r="CPV105" s="511"/>
      <c r="CPW105" s="511"/>
      <c r="CPX105" s="511"/>
      <c r="CPY105" s="511"/>
      <c r="CPZ105" s="511"/>
      <c r="CQA105" s="511"/>
      <c r="CQB105" s="511"/>
      <c r="CQC105" s="511"/>
      <c r="CQD105" s="511"/>
      <c r="CQE105" s="511"/>
      <c r="CQF105" s="511"/>
      <c r="CQG105" s="511"/>
      <c r="CQH105" s="511"/>
      <c r="CQI105" s="511"/>
      <c r="CQJ105" s="511"/>
      <c r="CQK105" s="511"/>
      <c r="CQL105" s="511"/>
      <c r="CQM105" s="511"/>
      <c r="CQN105" s="511"/>
      <c r="CQO105" s="511"/>
      <c r="CQP105" s="511"/>
      <c r="CQQ105" s="511"/>
      <c r="CQR105" s="511"/>
      <c r="CQS105" s="511"/>
      <c r="CQT105" s="511"/>
      <c r="CQU105" s="511"/>
      <c r="CQV105" s="511"/>
      <c r="CQW105" s="511"/>
      <c r="CQX105" s="511"/>
      <c r="CQY105" s="511"/>
      <c r="CQZ105" s="511"/>
      <c r="CRA105" s="511"/>
      <c r="CRB105" s="511"/>
      <c r="CRC105" s="511"/>
      <c r="CRD105" s="511"/>
      <c r="CRE105" s="511"/>
      <c r="CRF105" s="511"/>
      <c r="CRG105" s="511"/>
      <c r="CRH105" s="511"/>
      <c r="CRI105" s="511"/>
      <c r="CRJ105" s="511"/>
      <c r="CRK105" s="511"/>
      <c r="CRL105" s="511"/>
      <c r="CRM105" s="511"/>
      <c r="CRN105" s="511"/>
      <c r="CRO105" s="511"/>
      <c r="CRP105" s="511"/>
      <c r="CRQ105" s="511"/>
      <c r="CRR105" s="511"/>
      <c r="CRS105" s="511"/>
      <c r="CRT105" s="511"/>
      <c r="CRU105" s="511"/>
      <c r="CRV105" s="511"/>
      <c r="CRW105" s="511"/>
      <c r="CRX105" s="511"/>
      <c r="CRY105" s="511"/>
      <c r="CRZ105" s="511"/>
      <c r="CSA105" s="511"/>
      <c r="CSB105" s="511"/>
      <c r="CSC105" s="511"/>
      <c r="CSD105" s="511"/>
      <c r="CSE105" s="511"/>
      <c r="CSF105" s="511"/>
      <c r="CSG105" s="511"/>
      <c r="CSH105" s="511"/>
      <c r="CSI105" s="511"/>
      <c r="CSJ105" s="511"/>
      <c r="CSK105" s="511"/>
      <c r="CSL105" s="511"/>
      <c r="CSM105" s="511"/>
      <c r="CSN105" s="511"/>
      <c r="CSO105" s="511"/>
      <c r="CSP105" s="511"/>
      <c r="CSQ105" s="511"/>
      <c r="CSR105" s="511"/>
      <c r="CSS105" s="511"/>
      <c r="CST105" s="511"/>
      <c r="CSU105" s="511"/>
      <c r="CSV105" s="511"/>
      <c r="CSW105" s="511"/>
      <c r="CSX105" s="511"/>
      <c r="CSY105" s="511"/>
      <c r="CSZ105" s="511"/>
      <c r="CTA105" s="511"/>
      <c r="CTB105" s="511"/>
      <c r="CTC105" s="511"/>
      <c r="CTD105" s="511"/>
      <c r="CTE105" s="511"/>
      <c r="CTF105" s="511"/>
      <c r="CTG105" s="511"/>
      <c r="CTH105" s="511"/>
      <c r="CTI105" s="511"/>
      <c r="CTJ105" s="511"/>
      <c r="CTK105" s="511"/>
      <c r="CTL105" s="511"/>
      <c r="CTM105" s="511"/>
      <c r="CTN105" s="511"/>
      <c r="CTO105" s="511"/>
      <c r="CTP105" s="511"/>
      <c r="CTQ105" s="511"/>
      <c r="CTR105" s="511"/>
      <c r="CTS105" s="511"/>
      <c r="CTT105" s="511"/>
      <c r="CTU105" s="511"/>
      <c r="CTV105" s="511"/>
      <c r="CTW105" s="511"/>
      <c r="CTX105" s="511"/>
      <c r="CTY105" s="511"/>
      <c r="CTZ105" s="511"/>
      <c r="CUA105" s="511"/>
      <c r="CUB105" s="511"/>
      <c r="CUC105" s="511"/>
      <c r="CUD105" s="511"/>
      <c r="CUE105" s="511"/>
      <c r="CUF105" s="511"/>
      <c r="CUG105" s="511"/>
      <c r="CUH105" s="511"/>
      <c r="CUI105" s="511"/>
      <c r="CUJ105" s="511"/>
      <c r="CUK105" s="511"/>
      <c r="CUL105" s="511"/>
      <c r="CUM105" s="511"/>
      <c r="CUN105" s="511"/>
      <c r="CUO105" s="511"/>
      <c r="CUP105" s="511"/>
      <c r="CUQ105" s="511"/>
      <c r="CUR105" s="511"/>
      <c r="CUS105" s="511"/>
      <c r="CUT105" s="511"/>
      <c r="CUU105" s="511"/>
      <c r="CUV105" s="511"/>
      <c r="CUW105" s="511"/>
      <c r="CUX105" s="511"/>
      <c r="CUY105" s="511"/>
      <c r="CUZ105" s="511"/>
      <c r="CVA105" s="511"/>
      <c r="CVB105" s="511"/>
      <c r="CVC105" s="511"/>
      <c r="CVD105" s="511"/>
      <c r="CVE105" s="511"/>
      <c r="CVF105" s="511"/>
      <c r="CVG105" s="511"/>
      <c r="CVH105" s="511"/>
      <c r="CVI105" s="511"/>
      <c r="CVJ105" s="511"/>
      <c r="CVK105" s="511"/>
      <c r="CVL105" s="511"/>
      <c r="CVM105" s="511"/>
      <c r="CVN105" s="511"/>
      <c r="CVO105" s="511"/>
      <c r="CVP105" s="511"/>
      <c r="CVQ105" s="511"/>
      <c r="CVR105" s="511"/>
      <c r="CVS105" s="511"/>
      <c r="CVT105" s="511"/>
      <c r="CVU105" s="511"/>
      <c r="CVV105" s="511"/>
      <c r="CVW105" s="511"/>
      <c r="CVX105" s="511"/>
      <c r="CVY105" s="511"/>
      <c r="CVZ105" s="511"/>
      <c r="CWA105" s="511"/>
      <c r="CWB105" s="511"/>
      <c r="CWC105" s="511"/>
      <c r="CWD105" s="511"/>
      <c r="CWE105" s="511"/>
      <c r="CWF105" s="511"/>
      <c r="CWG105" s="511"/>
      <c r="CWH105" s="511"/>
      <c r="CWI105" s="511"/>
      <c r="CWJ105" s="511"/>
      <c r="CWK105" s="511"/>
      <c r="CWL105" s="511"/>
      <c r="CWM105" s="511"/>
      <c r="CWN105" s="511"/>
      <c r="CWO105" s="511"/>
      <c r="CWP105" s="511"/>
      <c r="CWQ105" s="511"/>
      <c r="CWR105" s="511"/>
      <c r="CWS105" s="511"/>
      <c r="CWT105" s="511"/>
      <c r="CWU105" s="511"/>
      <c r="CWV105" s="511"/>
      <c r="CWW105" s="511"/>
      <c r="CWX105" s="511"/>
      <c r="CWY105" s="511"/>
      <c r="CWZ105" s="511"/>
      <c r="CXA105" s="511"/>
      <c r="CXB105" s="511"/>
      <c r="CXC105" s="511"/>
      <c r="CXD105" s="511"/>
      <c r="CXE105" s="511"/>
      <c r="CXF105" s="511"/>
      <c r="CXG105" s="511"/>
      <c r="CXH105" s="511"/>
      <c r="CXI105" s="511"/>
      <c r="CXJ105" s="511"/>
      <c r="CXK105" s="511"/>
      <c r="CXL105" s="511"/>
      <c r="CXM105" s="511"/>
      <c r="CXN105" s="511"/>
      <c r="CXO105" s="511"/>
      <c r="CXP105" s="511"/>
      <c r="CXQ105" s="511"/>
      <c r="CXR105" s="511"/>
      <c r="CXS105" s="511"/>
      <c r="CXT105" s="511"/>
      <c r="CXU105" s="511"/>
      <c r="CXV105" s="511"/>
      <c r="CXW105" s="511"/>
      <c r="CXX105" s="511"/>
      <c r="CXY105" s="511"/>
      <c r="CXZ105" s="511"/>
      <c r="CYA105" s="511"/>
      <c r="CYB105" s="511"/>
      <c r="CYC105" s="511"/>
      <c r="CYD105" s="511"/>
      <c r="CYE105" s="511"/>
      <c r="CYF105" s="511"/>
      <c r="CYG105" s="511"/>
      <c r="CYH105" s="511"/>
      <c r="CYI105" s="511"/>
      <c r="CYJ105" s="511"/>
      <c r="CYK105" s="511"/>
      <c r="CYL105" s="511"/>
      <c r="CYM105" s="511"/>
      <c r="CYN105" s="511"/>
      <c r="CYO105" s="511"/>
      <c r="CYP105" s="511"/>
      <c r="CYQ105" s="511"/>
      <c r="CYR105" s="511"/>
      <c r="CYS105" s="511"/>
      <c r="CYT105" s="511"/>
      <c r="CYU105" s="511"/>
      <c r="CYV105" s="511"/>
      <c r="CYW105" s="511"/>
      <c r="CYX105" s="511"/>
      <c r="CYY105" s="511"/>
      <c r="CYZ105" s="511"/>
      <c r="CZA105" s="511"/>
      <c r="CZB105" s="511"/>
      <c r="CZC105" s="511"/>
      <c r="CZD105" s="511"/>
      <c r="CZE105" s="511"/>
      <c r="CZF105" s="511"/>
      <c r="CZG105" s="511"/>
      <c r="CZH105" s="511"/>
      <c r="CZI105" s="511"/>
      <c r="CZJ105" s="511"/>
      <c r="CZK105" s="511"/>
      <c r="CZL105" s="511"/>
      <c r="CZM105" s="511"/>
      <c r="CZN105" s="511"/>
      <c r="CZO105" s="511"/>
      <c r="CZP105" s="511"/>
      <c r="CZQ105" s="511"/>
      <c r="CZR105" s="511"/>
      <c r="CZS105" s="511"/>
      <c r="CZT105" s="511"/>
      <c r="CZU105" s="511"/>
      <c r="CZV105" s="511"/>
      <c r="CZW105" s="511"/>
      <c r="CZX105" s="511"/>
      <c r="CZY105" s="511"/>
      <c r="CZZ105" s="511"/>
      <c r="DAA105" s="511"/>
      <c r="DAB105" s="511"/>
      <c r="DAC105" s="511"/>
      <c r="DAD105" s="511"/>
      <c r="DAE105" s="511"/>
      <c r="DAF105" s="511"/>
      <c r="DAG105" s="511"/>
      <c r="DAH105" s="511"/>
      <c r="DAI105" s="511"/>
      <c r="DAJ105" s="511"/>
      <c r="DAK105" s="511"/>
      <c r="DAL105" s="511"/>
      <c r="DAM105" s="511"/>
      <c r="DAN105" s="511"/>
      <c r="DAO105" s="511"/>
      <c r="DAP105" s="511"/>
      <c r="DAQ105" s="511"/>
      <c r="DAR105" s="511"/>
      <c r="DAS105" s="511"/>
      <c r="DAT105" s="511"/>
      <c r="DAU105" s="511"/>
      <c r="DAV105" s="511"/>
      <c r="DAW105" s="511"/>
      <c r="DAX105" s="511"/>
      <c r="DAY105" s="511"/>
      <c r="DAZ105" s="511"/>
      <c r="DBA105" s="511"/>
      <c r="DBB105" s="511"/>
      <c r="DBC105" s="511"/>
      <c r="DBD105" s="511"/>
      <c r="DBE105" s="511"/>
      <c r="DBF105" s="511"/>
      <c r="DBG105" s="511"/>
      <c r="DBH105" s="511"/>
      <c r="DBI105" s="511"/>
      <c r="DBJ105" s="511"/>
      <c r="DBK105" s="511"/>
      <c r="DBL105" s="511"/>
      <c r="DBM105" s="511"/>
      <c r="DBN105" s="511"/>
      <c r="DBO105" s="511"/>
      <c r="DBP105" s="511"/>
      <c r="DBQ105" s="511"/>
      <c r="DBR105" s="511"/>
      <c r="DBS105" s="511"/>
      <c r="DBT105" s="511"/>
      <c r="DBU105" s="511"/>
      <c r="DBV105" s="511"/>
      <c r="DBW105" s="511"/>
      <c r="DBX105" s="511"/>
      <c r="DBY105" s="511"/>
      <c r="DBZ105" s="511"/>
      <c r="DCA105" s="511"/>
      <c r="DCB105" s="511"/>
      <c r="DCC105" s="511"/>
      <c r="DCD105" s="511"/>
      <c r="DCE105" s="511"/>
      <c r="DCF105" s="511"/>
      <c r="DCG105" s="511"/>
      <c r="DCH105" s="511"/>
      <c r="DCI105" s="511"/>
      <c r="DCJ105" s="511"/>
      <c r="DCK105" s="511"/>
      <c r="DCL105" s="511"/>
      <c r="DCM105" s="511"/>
      <c r="DCN105" s="511"/>
      <c r="DCO105" s="511"/>
      <c r="DCP105" s="511"/>
      <c r="DCQ105" s="511"/>
      <c r="DCR105" s="511"/>
      <c r="DCS105" s="511"/>
      <c r="DCT105" s="511"/>
      <c r="DCU105" s="511"/>
      <c r="DCV105" s="511"/>
      <c r="DCW105" s="511"/>
      <c r="DCX105" s="511"/>
      <c r="DCY105" s="511"/>
      <c r="DCZ105" s="511"/>
      <c r="DDA105" s="511"/>
      <c r="DDB105" s="511"/>
      <c r="DDC105" s="511"/>
      <c r="DDD105" s="511"/>
      <c r="DDE105" s="511"/>
      <c r="DDF105" s="511"/>
      <c r="DDG105" s="511"/>
      <c r="DDH105" s="511"/>
      <c r="DDI105" s="511"/>
      <c r="DDJ105" s="511"/>
      <c r="DDK105" s="511"/>
      <c r="DDL105" s="511"/>
      <c r="DDM105" s="511"/>
      <c r="DDN105" s="511"/>
      <c r="DDO105" s="511"/>
      <c r="DDP105" s="511"/>
      <c r="DDQ105" s="511"/>
      <c r="DDR105" s="511"/>
      <c r="DDS105" s="511"/>
      <c r="DDT105" s="511"/>
      <c r="DDU105" s="511"/>
      <c r="DDV105" s="511"/>
      <c r="DDW105" s="511"/>
      <c r="DDX105" s="511"/>
      <c r="DDY105" s="511"/>
      <c r="DDZ105" s="511"/>
      <c r="DEA105" s="511"/>
      <c r="DEB105" s="511"/>
      <c r="DEC105" s="511"/>
      <c r="DED105" s="511"/>
      <c r="DEE105" s="511"/>
      <c r="DEF105" s="511"/>
      <c r="DEG105" s="511"/>
      <c r="DEH105" s="511"/>
      <c r="DEI105" s="511"/>
      <c r="DEJ105" s="511"/>
      <c r="DEK105" s="511"/>
      <c r="DEL105" s="511"/>
      <c r="DEM105" s="511"/>
      <c r="DEN105" s="511"/>
      <c r="DEO105" s="511"/>
      <c r="DEP105" s="511"/>
      <c r="DEQ105" s="511"/>
      <c r="DER105" s="511"/>
      <c r="DES105" s="511"/>
      <c r="DET105" s="511"/>
      <c r="DEU105" s="511"/>
      <c r="DEV105" s="511"/>
      <c r="DEW105" s="511"/>
      <c r="DEX105" s="511"/>
      <c r="DEY105" s="511"/>
      <c r="DEZ105" s="511"/>
      <c r="DFA105" s="511"/>
      <c r="DFB105" s="511"/>
      <c r="DFC105" s="511"/>
      <c r="DFD105" s="511"/>
      <c r="DFE105" s="511"/>
      <c r="DFF105" s="511"/>
      <c r="DFG105" s="511"/>
      <c r="DFH105" s="511"/>
      <c r="DFI105" s="511"/>
      <c r="DFJ105" s="511"/>
      <c r="DFK105" s="511"/>
      <c r="DFL105" s="511"/>
      <c r="DFM105" s="511"/>
      <c r="DFN105" s="511"/>
      <c r="DFO105" s="511"/>
      <c r="DFP105" s="511"/>
      <c r="DFQ105" s="511"/>
      <c r="DFR105" s="511"/>
      <c r="DFS105" s="511"/>
      <c r="DFT105" s="511"/>
      <c r="DFU105" s="511"/>
      <c r="DFV105" s="511"/>
      <c r="DFW105" s="511"/>
      <c r="DFX105" s="511"/>
      <c r="DFY105" s="511"/>
      <c r="DFZ105" s="511"/>
      <c r="DGA105" s="511"/>
      <c r="DGB105" s="511"/>
      <c r="DGC105" s="511"/>
      <c r="DGD105" s="511"/>
      <c r="DGE105" s="511"/>
      <c r="DGF105" s="511"/>
      <c r="DGG105" s="511"/>
      <c r="DGH105" s="511"/>
      <c r="DGI105" s="511"/>
      <c r="DGJ105" s="511"/>
      <c r="DGK105" s="511"/>
      <c r="DGL105" s="511"/>
      <c r="DGM105" s="511"/>
      <c r="DGN105" s="511"/>
      <c r="DGO105" s="511"/>
      <c r="DGP105" s="511"/>
      <c r="DGQ105" s="511"/>
      <c r="DGR105" s="511"/>
      <c r="DGS105" s="511"/>
      <c r="DGT105" s="511"/>
      <c r="DGU105" s="511"/>
      <c r="DGV105" s="511"/>
      <c r="DGW105" s="511"/>
      <c r="DGX105" s="511"/>
      <c r="DGY105" s="511"/>
      <c r="DGZ105" s="511"/>
      <c r="DHA105" s="511"/>
      <c r="DHB105" s="511"/>
      <c r="DHC105" s="511"/>
      <c r="DHD105" s="511"/>
      <c r="DHE105" s="511"/>
      <c r="DHF105" s="511"/>
      <c r="DHG105" s="511"/>
      <c r="DHH105" s="511"/>
      <c r="DHI105" s="511"/>
      <c r="DHJ105" s="511"/>
      <c r="DHK105" s="511"/>
      <c r="DHL105" s="511"/>
      <c r="DHM105" s="511"/>
      <c r="DHN105" s="511"/>
      <c r="DHO105" s="511"/>
      <c r="DHP105" s="511"/>
      <c r="DHQ105" s="511"/>
      <c r="DHR105" s="511"/>
      <c r="DHS105" s="511"/>
      <c r="DHT105" s="511"/>
      <c r="DHU105" s="511"/>
      <c r="DHV105" s="511"/>
      <c r="DHW105" s="511"/>
      <c r="DHX105" s="511"/>
      <c r="DHY105" s="511"/>
      <c r="DHZ105" s="511"/>
      <c r="DIA105" s="511"/>
      <c r="DIB105" s="511"/>
      <c r="DIC105" s="511"/>
      <c r="DID105" s="511"/>
      <c r="DIE105" s="511"/>
      <c r="DIF105" s="511"/>
      <c r="DIG105" s="511"/>
      <c r="DIH105" s="511"/>
      <c r="DII105" s="511"/>
      <c r="DIJ105" s="511"/>
      <c r="DIK105" s="511"/>
      <c r="DIL105" s="511"/>
      <c r="DIM105" s="511"/>
      <c r="DIN105" s="511"/>
      <c r="DIO105" s="511"/>
      <c r="DIP105" s="511"/>
      <c r="DIQ105" s="511"/>
      <c r="DIR105" s="511"/>
      <c r="DIS105" s="511"/>
      <c r="DIT105" s="511"/>
      <c r="DIU105" s="511"/>
      <c r="DIV105" s="511"/>
      <c r="DIW105" s="511"/>
      <c r="DIX105" s="511"/>
      <c r="DIY105" s="511"/>
      <c r="DIZ105" s="511"/>
      <c r="DJA105" s="511"/>
      <c r="DJB105" s="511"/>
      <c r="DJC105" s="511"/>
      <c r="DJD105" s="511"/>
      <c r="DJE105" s="511"/>
      <c r="DJF105" s="511"/>
      <c r="DJG105" s="511"/>
      <c r="DJH105" s="511"/>
      <c r="DJI105" s="511"/>
      <c r="DJJ105" s="511"/>
      <c r="DJK105" s="511"/>
      <c r="DJL105" s="511"/>
      <c r="DJM105" s="511"/>
      <c r="DJN105" s="511"/>
      <c r="DJO105" s="511"/>
      <c r="DJP105" s="511"/>
      <c r="DJQ105" s="511"/>
      <c r="DJR105" s="511"/>
      <c r="DJS105" s="511"/>
      <c r="DJT105" s="511"/>
      <c r="DJU105" s="511"/>
      <c r="DJV105" s="511"/>
      <c r="DJW105" s="511"/>
      <c r="DJX105" s="511"/>
      <c r="DJY105" s="511"/>
      <c r="DJZ105" s="511"/>
      <c r="DKA105" s="511"/>
      <c r="DKB105" s="511"/>
      <c r="DKC105" s="511"/>
      <c r="DKD105" s="511"/>
      <c r="DKE105" s="511"/>
      <c r="DKF105" s="511"/>
      <c r="DKG105" s="511"/>
      <c r="DKH105" s="511"/>
      <c r="DKI105" s="511"/>
      <c r="DKJ105" s="511"/>
      <c r="DKK105" s="511"/>
      <c r="DKL105" s="511"/>
      <c r="DKM105" s="511"/>
      <c r="DKN105" s="511"/>
      <c r="DKO105" s="511"/>
      <c r="DKP105" s="511"/>
      <c r="DKQ105" s="511"/>
      <c r="DKR105" s="511"/>
      <c r="DKS105" s="511"/>
      <c r="DKT105" s="511"/>
      <c r="DKU105" s="511"/>
      <c r="DKV105" s="511"/>
      <c r="DKW105" s="511"/>
      <c r="DKX105" s="511"/>
      <c r="DKY105" s="511"/>
      <c r="DKZ105" s="511"/>
      <c r="DLA105" s="511"/>
      <c r="DLB105" s="511"/>
      <c r="DLC105" s="511"/>
      <c r="DLD105" s="511"/>
      <c r="DLE105" s="511"/>
      <c r="DLF105" s="511"/>
      <c r="DLG105" s="511"/>
      <c r="DLH105" s="511"/>
      <c r="DLI105" s="511"/>
      <c r="DLJ105" s="511"/>
      <c r="DLK105" s="511"/>
      <c r="DLL105" s="511"/>
      <c r="DLM105" s="511"/>
      <c r="DLN105" s="511"/>
      <c r="DLO105" s="511"/>
      <c r="DLP105" s="511"/>
      <c r="DLQ105" s="511"/>
      <c r="DLR105" s="511"/>
      <c r="DLS105" s="511"/>
      <c r="DLT105" s="511"/>
      <c r="DLU105" s="511"/>
      <c r="DLV105" s="511"/>
      <c r="DLW105" s="511"/>
      <c r="DLX105" s="511"/>
      <c r="DLY105" s="511"/>
      <c r="DLZ105" s="511"/>
      <c r="DMA105" s="511"/>
      <c r="DMB105" s="511"/>
      <c r="DMC105" s="511"/>
      <c r="DMD105" s="511"/>
      <c r="DME105" s="511"/>
      <c r="DMF105" s="511"/>
      <c r="DMG105" s="511"/>
      <c r="DMH105" s="511"/>
      <c r="DMI105" s="511"/>
      <c r="DMJ105" s="511"/>
      <c r="DMK105" s="511"/>
      <c r="DML105" s="511"/>
      <c r="DMM105" s="511"/>
      <c r="DMN105" s="511"/>
      <c r="DMO105" s="511"/>
      <c r="DMP105" s="511"/>
      <c r="DMQ105" s="511"/>
      <c r="DMR105" s="511"/>
      <c r="DMS105" s="511"/>
      <c r="DMT105" s="511"/>
      <c r="DMU105" s="511"/>
      <c r="DMV105" s="511"/>
      <c r="DMW105" s="511"/>
      <c r="DMX105" s="511"/>
      <c r="DMY105" s="511"/>
      <c r="DMZ105" s="511"/>
      <c r="DNA105" s="511"/>
      <c r="DNB105" s="511"/>
      <c r="DNC105" s="511"/>
      <c r="DND105" s="511"/>
      <c r="DNE105" s="511"/>
      <c r="DNF105" s="511"/>
      <c r="DNG105" s="511"/>
      <c r="DNH105" s="511"/>
      <c r="DNI105" s="511"/>
      <c r="DNJ105" s="511"/>
      <c r="DNK105" s="511"/>
      <c r="DNL105" s="511"/>
      <c r="DNM105" s="511"/>
      <c r="DNN105" s="511"/>
      <c r="DNO105" s="511"/>
      <c r="DNP105" s="511"/>
      <c r="DNQ105" s="511"/>
      <c r="DNR105" s="511"/>
      <c r="DNS105" s="511"/>
      <c r="DNT105" s="511"/>
      <c r="DNU105" s="511"/>
      <c r="DNV105" s="511"/>
      <c r="DNW105" s="511"/>
      <c r="DNX105" s="511"/>
      <c r="DNY105" s="511"/>
      <c r="DNZ105" s="511"/>
      <c r="DOA105" s="511"/>
      <c r="DOB105" s="511"/>
      <c r="DOC105" s="511"/>
      <c r="DOD105" s="511"/>
      <c r="DOE105" s="511"/>
      <c r="DOF105" s="511"/>
      <c r="DOG105" s="511"/>
      <c r="DOH105" s="511"/>
      <c r="DOI105" s="511"/>
      <c r="DOJ105" s="511"/>
      <c r="DOK105" s="511"/>
      <c r="DOL105" s="511"/>
      <c r="DOM105" s="511"/>
      <c r="DON105" s="511"/>
      <c r="DOO105" s="511"/>
      <c r="DOP105" s="511"/>
      <c r="DOQ105" s="511"/>
      <c r="DOR105" s="511"/>
      <c r="DOS105" s="511"/>
      <c r="DOT105" s="511"/>
      <c r="DOU105" s="511"/>
      <c r="DOV105" s="511"/>
      <c r="DOW105" s="511"/>
      <c r="DOX105" s="511"/>
      <c r="DOY105" s="511"/>
      <c r="DOZ105" s="511"/>
      <c r="DPA105" s="511"/>
      <c r="DPB105" s="511"/>
      <c r="DPC105" s="511"/>
      <c r="DPD105" s="511"/>
      <c r="DPE105" s="511"/>
      <c r="DPF105" s="511"/>
      <c r="DPG105" s="511"/>
      <c r="DPH105" s="511"/>
      <c r="DPI105" s="511"/>
      <c r="DPJ105" s="511"/>
      <c r="DPK105" s="511"/>
      <c r="DPL105" s="511"/>
      <c r="DPM105" s="511"/>
      <c r="DPN105" s="511"/>
      <c r="DPO105" s="511"/>
      <c r="DPP105" s="511"/>
      <c r="DPQ105" s="511"/>
      <c r="DPR105" s="511"/>
      <c r="DPS105" s="511"/>
      <c r="DPT105" s="511"/>
      <c r="DPU105" s="511"/>
      <c r="DPV105" s="511"/>
      <c r="DPW105" s="511"/>
      <c r="DPX105" s="511"/>
      <c r="DPY105" s="511"/>
      <c r="DPZ105" s="511"/>
      <c r="DQA105" s="511"/>
      <c r="DQB105" s="511"/>
      <c r="DQC105" s="511"/>
      <c r="DQD105" s="511"/>
      <c r="DQE105" s="511"/>
      <c r="DQF105" s="511"/>
      <c r="DQG105" s="511"/>
      <c r="DQH105" s="511"/>
      <c r="DQI105" s="511"/>
      <c r="DQJ105" s="511"/>
      <c r="DQK105" s="511"/>
      <c r="DQL105" s="511"/>
      <c r="DQM105" s="511"/>
      <c r="DQN105" s="511"/>
      <c r="DQO105" s="511"/>
      <c r="DQP105" s="511"/>
      <c r="DQQ105" s="511"/>
      <c r="DQR105" s="511"/>
      <c r="DQS105" s="511"/>
      <c r="DQT105" s="511"/>
      <c r="DQU105" s="511"/>
      <c r="DQV105" s="511"/>
      <c r="DQW105" s="511"/>
      <c r="DQX105" s="511"/>
      <c r="DQY105" s="511"/>
      <c r="DQZ105" s="511"/>
      <c r="DRA105" s="511"/>
      <c r="DRB105" s="511"/>
      <c r="DRC105" s="511"/>
      <c r="DRD105" s="511"/>
      <c r="DRE105" s="511"/>
      <c r="DRF105" s="511"/>
      <c r="DRG105" s="511"/>
      <c r="DRH105" s="511"/>
      <c r="DRI105" s="511"/>
      <c r="DRJ105" s="511"/>
      <c r="DRK105" s="511"/>
      <c r="DRL105" s="511"/>
      <c r="DRM105" s="511"/>
      <c r="DRN105" s="511"/>
      <c r="DRO105" s="511"/>
      <c r="DRP105" s="511"/>
      <c r="DRQ105" s="511"/>
      <c r="DRR105" s="511"/>
      <c r="DRS105" s="511"/>
      <c r="DRT105" s="511"/>
      <c r="DRU105" s="511"/>
      <c r="DRV105" s="511"/>
      <c r="DRW105" s="511"/>
      <c r="DRX105" s="511"/>
      <c r="DRY105" s="511"/>
      <c r="DRZ105" s="511"/>
      <c r="DSA105" s="511"/>
      <c r="DSB105" s="511"/>
      <c r="DSC105" s="511"/>
      <c r="DSD105" s="511"/>
      <c r="DSE105" s="511"/>
      <c r="DSF105" s="511"/>
      <c r="DSG105" s="511"/>
      <c r="DSH105" s="511"/>
      <c r="DSI105" s="511"/>
      <c r="DSJ105" s="511"/>
      <c r="DSK105" s="511"/>
      <c r="DSL105" s="511"/>
      <c r="DSM105" s="511"/>
      <c r="DSN105" s="511"/>
      <c r="DSO105" s="511"/>
      <c r="DSP105" s="511"/>
      <c r="DSQ105" s="511"/>
      <c r="DSR105" s="511"/>
      <c r="DSS105" s="511"/>
      <c r="DST105" s="511"/>
      <c r="DSU105" s="511"/>
      <c r="DSV105" s="511"/>
      <c r="DSW105" s="511"/>
      <c r="DSX105" s="511"/>
      <c r="DSY105" s="511"/>
      <c r="DSZ105" s="511"/>
      <c r="DTA105" s="511"/>
      <c r="DTB105" s="511"/>
      <c r="DTC105" s="511"/>
      <c r="DTD105" s="511"/>
      <c r="DTE105" s="511"/>
      <c r="DTF105" s="511"/>
      <c r="DTG105" s="511"/>
      <c r="DTH105" s="511"/>
      <c r="DTI105" s="511"/>
      <c r="DTJ105" s="511"/>
      <c r="DTK105" s="511"/>
      <c r="DTL105" s="511"/>
      <c r="DTM105" s="511"/>
      <c r="DTN105" s="511"/>
      <c r="DTO105" s="511"/>
      <c r="DTP105" s="511"/>
      <c r="DTQ105" s="511"/>
      <c r="DTR105" s="511"/>
      <c r="DTS105" s="511"/>
      <c r="DTT105" s="511"/>
      <c r="DTU105" s="511"/>
      <c r="DTV105" s="511"/>
      <c r="DTW105" s="511"/>
      <c r="DTX105" s="511"/>
      <c r="DTY105" s="511"/>
      <c r="DTZ105" s="511"/>
      <c r="DUA105" s="511"/>
      <c r="DUB105" s="511"/>
      <c r="DUC105" s="511"/>
      <c r="DUD105" s="511"/>
      <c r="DUE105" s="511"/>
      <c r="DUF105" s="511"/>
      <c r="DUG105" s="511"/>
      <c r="DUH105" s="511"/>
      <c r="DUI105" s="511"/>
      <c r="DUJ105" s="511"/>
      <c r="DUK105" s="511"/>
      <c r="DUL105" s="511"/>
      <c r="DUM105" s="511"/>
      <c r="DUN105" s="511"/>
      <c r="DUO105" s="511"/>
      <c r="DUP105" s="511"/>
      <c r="DUQ105" s="511"/>
      <c r="DUR105" s="511"/>
      <c r="DUS105" s="511"/>
      <c r="DUT105" s="511"/>
      <c r="DUU105" s="511"/>
      <c r="DUV105" s="511"/>
      <c r="DUW105" s="511"/>
      <c r="DUX105" s="511"/>
      <c r="DUY105" s="511"/>
      <c r="DUZ105" s="511"/>
      <c r="DVA105" s="511"/>
      <c r="DVB105" s="511"/>
      <c r="DVC105" s="511"/>
      <c r="DVD105" s="511"/>
      <c r="DVE105" s="511"/>
      <c r="DVF105" s="511"/>
      <c r="DVG105" s="511"/>
      <c r="DVH105" s="511"/>
      <c r="DVI105" s="511"/>
      <c r="DVJ105" s="511"/>
      <c r="DVK105" s="511"/>
      <c r="DVL105" s="511"/>
      <c r="DVM105" s="511"/>
      <c r="DVN105" s="511"/>
      <c r="DVO105" s="511"/>
      <c r="DVP105" s="511"/>
      <c r="DVQ105" s="511"/>
      <c r="DVR105" s="511"/>
      <c r="DVS105" s="511"/>
      <c r="DVT105" s="511"/>
      <c r="DVU105" s="511"/>
      <c r="DVV105" s="511"/>
      <c r="DVW105" s="511"/>
      <c r="DVX105" s="511"/>
      <c r="DVY105" s="511"/>
      <c r="DVZ105" s="511"/>
      <c r="DWA105" s="511"/>
      <c r="DWB105" s="511"/>
      <c r="DWC105" s="511"/>
      <c r="DWD105" s="511"/>
      <c r="DWE105" s="511"/>
      <c r="DWF105" s="511"/>
      <c r="DWG105" s="511"/>
      <c r="DWH105" s="511"/>
      <c r="DWI105" s="511"/>
      <c r="DWJ105" s="511"/>
      <c r="DWK105" s="511"/>
      <c r="DWL105" s="511"/>
      <c r="DWM105" s="511"/>
      <c r="DWN105" s="511"/>
      <c r="DWO105" s="511"/>
      <c r="DWP105" s="511"/>
      <c r="DWQ105" s="511"/>
      <c r="DWR105" s="511"/>
      <c r="DWS105" s="511"/>
      <c r="DWT105" s="511"/>
      <c r="DWU105" s="511"/>
      <c r="DWV105" s="511"/>
      <c r="DWW105" s="511"/>
      <c r="DWX105" s="511"/>
      <c r="DWY105" s="511"/>
      <c r="DWZ105" s="511"/>
      <c r="DXA105" s="511"/>
      <c r="DXB105" s="511"/>
      <c r="DXC105" s="511"/>
      <c r="DXD105" s="511"/>
      <c r="DXE105" s="511"/>
      <c r="DXF105" s="511"/>
      <c r="DXG105" s="511"/>
      <c r="DXH105" s="511"/>
      <c r="DXI105" s="511"/>
      <c r="DXJ105" s="511"/>
      <c r="DXK105" s="511"/>
      <c r="DXL105" s="511"/>
      <c r="DXM105" s="511"/>
      <c r="DXN105" s="511"/>
      <c r="DXO105" s="511"/>
      <c r="DXP105" s="511"/>
      <c r="DXQ105" s="511"/>
      <c r="DXR105" s="511"/>
      <c r="DXS105" s="511"/>
      <c r="DXT105" s="511"/>
      <c r="DXU105" s="511"/>
      <c r="DXV105" s="511"/>
      <c r="DXW105" s="511"/>
      <c r="DXX105" s="511"/>
      <c r="DXY105" s="511"/>
      <c r="DXZ105" s="511"/>
      <c r="DYA105" s="511"/>
      <c r="DYB105" s="511"/>
      <c r="DYC105" s="511"/>
      <c r="DYD105" s="511"/>
      <c r="DYE105" s="511"/>
      <c r="DYF105" s="511"/>
      <c r="DYG105" s="511"/>
      <c r="DYH105" s="511"/>
      <c r="DYI105" s="511"/>
      <c r="DYJ105" s="511"/>
      <c r="DYK105" s="511"/>
      <c r="DYL105" s="511"/>
      <c r="DYM105" s="511"/>
      <c r="DYN105" s="511"/>
      <c r="DYO105" s="511"/>
      <c r="DYP105" s="511"/>
      <c r="DYQ105" s="511"/>
      <c r="DYR105" s="511"/>
      <c r="DYS105" s="511"/>
      <c r="DYT105" s="511"/>
      <c r="DYU105" s="511"/>
      <c r="DYV105" s="511"/>
      <c r="DYW105" s="511"/>
      <c r="DYX105" s="511"/>
      <c r="DYY105" s="511"/>
      <c r="DYZ105" s="511"/>
      <c r="DZA105" s="511"/>
      <c r="DZB105" s="511"/>
      <c r="DZC105" s="511"/>
      <c r="DZD105" s="511"/>
      <c r="DZE105" s="511"/>
      <c r="DZF105" s="511"/>
      <c r="DZG105" s="511"/>
      <c r="DZH105" s="511"/>
      <c r="DZI105" s="511"/>
      <c r="DZJ105" s="511"/>
      <c r="DZK105" s="511"/>
      <c r="DZL105" s="511"/>
      <c r="DZM105" s="511"/>
      <c r="DZN105" s="511"/>
      <c r="DZO105" s="511"/>
      <c r="DZP105" s="511"/>
      <c r="DZQ105" s="511"/>
      <c r="DZR105" s="511"/>
      <c r="DZS105" s="511"/>
      <c r="DZT105" s="511"/>
      <c r="DZU105" s="511"/>
      <c r="DZV105" s="511"/>
      <c r="DZW105" s="511"/>
      <c r="DZX105" s="511"/>
      <c r="DZY105" s="511"/>
      <c r="DZZ105" s="511"/>
      <c r="EAA105" s="511"/>
      <c r="EAB105" s="511"/>
      <c r="EAC105" s="511"/>
      <c r="EAD105" s="511"/>
      <c r="EAE105" s="511"/>
      <c r="EAF105" s="511"/>
      <c r="EAG105" s="511"/>
      <c r="EAH105" s="511"/>
      <c r="EAI105" s="511"/>
      <c r="EAJ105" s="511"/>
      <c r="EAK105" s="511"/>
      <c r="EAL105" s="511"/>
      <c r="EAM105" s="511"/>
      <c r="EAN105" s="511"/>
      <c r="EAO105" s="511"/>
      <c r="EAP105" s="511"/>
      <c r="EAQ105" s="511"/>
      <c r="EAR105" s="511"/>
      <c r="EAS105" s="511"/>
      <c r="EAT105" s="511"/>
      <c r="EAU105" s="511"/>
      <c r="EAV105" s="511"/>
      <c r="EAW105" s="511"/>
      <c r="EAX105" s="511"/>
      <c r="EAY105" s="511"/>
      <c r="EAZ105" s="511"/>
      <c r="EBA105" s="511"/>
      <c r="EBB105" s="511"/>
      <c r="EBC105" s="511"/>
      <c r="EBD105" s="511"/>
      <c r="EBE105" s="511"/>
      <c r="EBF105" s="511"/>
      <c r="EBG105" s="511"/>
      <c r="EBH105" s="511"/>
      <c r="EBI105" s="511"/>
      <c r="EBJ105" s="511"/>
      <c r="EBK105" s="511"/>
      <c r="EBL105" s="511"/>
      <c r="EBM105" s="511"/>
      <c r="EBN105" s="511"/>
      <c r="EBO105" s="511"/>
      <c r="EBP105" s="511"/>
      <c r="EBQ105" s="511"/>
      <c r="EBR105" s="511"/>
      <c r="EBS105" s="511"/>
      <c r="EBT105" s="511"/>
      <c r="EBU105" s="511"/>
      <c r="EBV105" s="511"/>
      <c r="EBW105" s="511"/>
      <c r="EBX105" s="511"/>
      <c r="EBY105" s="511"/>
      <c r="EBZ105" s="511"/>
      <c r="ECA105" s="511"/>
      <c r="ECB105" s="511"/>
      <c r="ECC105" s="511"/>
      <c r="ECD105" s="511"/>
      <c r="ECE105" s="511"/>
      <c r="ECF105" s="511"/>
      <c r="ECG105" s="511"/>
      <c r="ECH105" s="511"/>
      <c r="ECI105" s="511"/>
      <c r="ECJ105" s="511"/>
      <c r="ECK105" s="511"/>
      <c r="ECL105" s="511"/>
      <c r="ECM105" s="511"/>
      <c r="ECN105" s="511"/>
      <c r="ECO105" s="511"/>
      <c r="ECP105" s="511"/>
      <c r="ECQ105" s="511"/>
      <c r="ECR105" s="511"/>
      <c r="ECS105" s="511"/>
      <c r="ECT105" s="511"/>
      <c r="ECU105" s="511"/>
      <c r="ECV105" s="511"/>
      <c r="ECW105" s="511"/>
      <c r="ECX105" s="511"/>
      <c r="ECY105" s="511"/>
      <c r="ECZ105" s="511"/>
      <c r="EDA105" s="511"/>
      <c r="EDB105" s="511"/>
      <c r="EDC105" s="511"/>
      <c r="EDD105" s="511"/>
      <c r="EDE105" s="511"/>
      <c r="EDF105" s="511"/>
      <c r="EDG105" s="511"/>
      <c r="EDH105" s="511"/>
      <c r="EDI105" s="511"/>
      <c r="EDJ105" s="511"/>
      <c r="EDK105" s="511"/>
      <c r="EDL105" s="511"/>
      <c r="EDM105" s="511"/>
      <c r="EDN105" s="511"/>
      <c r="EDO105" s="511"/>
      <c r="EDP105" s="511"/>
      <c r="EDQ105" s="511"/>
      <c r="EDR105" s="511"/>
      <c r="EDS105" s="511"/>
      <c r="EDT105" s="511"/>
      <c r="EDU105" s="511"/>
      <c r="EDV105" s="511"/>
      <c r="EDW105" s="511"/>
      <c r="EDX105" s="511"/>
      <c r="EDY105" s="511"/>
      <c r="EDZ105" s="511"/>
      <c r="EEA105" s="511"/>
      <c r="EEB105" s="511"/>
      <c r="EEC105" s="511"/>
      <c r="EED105" s="511"/>
      <c r="EEE105" s="511"/>
      <c r="EEF105" s="511"/>
      <c r="EEG105" s="511"/>
      <c r="EEH105" s="511"/>
      <c r="EEI105" s="511"/>
      <c r="EEJ105" s="511"/>
      <c r="EEK105" s="511"/>
      <c r="EEL105" s="511"/>
      <c r="EEM105" s="511"/>
      <c r="EEN105" s="511"/>
      <c r="EEO105" s="511"/>
      <c r="EEP105" s="511"/>
      <c r="EEQ105" s="511"/>
      <c r="EER105" s="511"/>
      <c r="EES105" s="511"/>
      <c r="EET105" s="511"/>
      <c r="EEU105" s="511"/>
      <c r="EEV105" s="511"/>
      <c r="EEW105" s="511"/>
      <c r="EEX105" s="511"/>
      <c r="EEY105" s="511"/>
      <c r="EEZ105" s="511"/>
      <c r="EFA105" s="511"/>
      <c r="EFB105" s="511"/>
      <c r="EFC105" s="511"/>
      <c r="EFD105" s="511"/>
      <c r="EFE105" s="511"/>
      <c r="EFF105" s="511"/>
      <c r="EFG105" s="511"/>
      <c r="EFH105" s="511"/>
      <c r="EFI105" s="511"/>
      <c r="EFJ105" s="511"/>
      <c r="EFK105" s="511"/>
      <c r="EFL105" s="511"/>
      <c r="EFM105" s="511"/>
      <c r="EFN105" s="511"/>
      <c r="EFO105" s="511"/>
      <c r="EFP105" s="511"/>
      <c r="EFQ105" s="511"/>
      <c r="EFR105" s="511"/>
      <c r="EFS105" s="511"/>
      <c r="EFT105" s="511"/>
      <c r="EFU105" s="511"/>
      <c r="EFV105" s="511"/>
      <c r="EFW105" s="511"/>
      <c r="EFX105" s="511"/>
      <c r="EFY105" s="511"/>
      <c r="EFZ105" s="511"/>
      <c r="EGA105" s="511"/>
      <c r="EGB105" s="511"/>
      <c r="EGC105" s="511"/>
      <c r="EGD105" s="511"/>
      <c r="EGE105" s="511"/>
      <c r="EGF105" s="511"/>
      <c r="EGG105" s="511"/>
      <c r="EGH105" s="511"/>
      <c r="EGI105" s="511"/>
      <c r="EGJ105" s="511"/>
      <c r="EGK105" s="511"/>
      <c r="EGL105" s="511"/>
      <c r="EGM105" s="511"/>
      <c r="EGN105" s="511"/>
      <c r="EGO105" s="511"/>
      <c r="EGP105" s="511"/>
      <c r="EGQ105" s="511"/>
      <c r="EGR105" s="511"/>
      <c r="EGS105" s="511"/>
      <c r="EGT105" s="511"/>
      <c r="EGU105" s="511"/>
      <c r="EGV105" s="511"/>
      <c r="EGW105" s="511"/>
      <c r="EGX105" s="511"/>
      <c r="EGY105" s="511"/>
      <c r="EGZ105" s="511"/>
      <c r="EHA105" s="511"/>
      <c r="EHB105" s="511"/>
      <c r="EHC105" s="511"/>
      <c r="EHD105" s="511"/>
      <c r="EHE105" s="511"/>
      <c r="EHF105" s="511"/>
      <c r="EHG105" s="511"/>
      <c r="EHH105" s="511"/>
      <c r="EHI105" s="511"/>
      <c r="EHJ105" s="511"/>
      <c r="EHK105" s="511"/>
      <c r="EHL105" s="511"/>
      <c r="EHM105" s="511"/>
      <c r="EHN105" s="511"/>
      <c r="EHO105" s="511"/>
      <c r="EHP105" s="511"/>
      <c r="EHQ105" s="511"/>
      <c r="EHR105" s="511"/>
      <c r="EHS105" s="511"/>
      <c r="EHT105" s="511"/>
      <c r="EHU105" s="511"/>
      <c r="EHV105" s="511"/>
      <c r="EHW105" s="511"/>
      <c r="EHX105" s="511"/>
      <c r="EHY105" s="511"/>
      <c r="EHZ105" s="511"/>
      <c r="EIA105" s="511"/>
      <c r="EIB105" s="511"/>
      <c r="EIC105" s="511"/>
      <c r="EID105" s="511"/>
      <c r="EIE105" s="511"/>
      <c r="EIF105" s="511"/>
      <c r="EIG105" s="511"/>
      <c r="EIH105" s="511"/>
      <c r="EII105" s="511"/>
      <c r="EIJ105" s="511"/>
      <c r="EIK105" s="511"/>
      <c r="EIL105" s="511"/>
      <c r="EIM105" s="511"/>
      <c r="EIN105" s="511"/>
      <c r="EIO105" s="511"/>
      <c r="EIP105" s="511"/>
      <c r="EIQ105" s="511"/>
      <c r="EIR105" s="511"/>
      <c r="EIS105" s="511"/>
      <c r="EIT105" s="511"/>
      <c r="EIU105" s="511"/>
      <c r="EIV105" s="511"/>
      <c r="EIW105" s="511"/>
      <c r="EIX105" s="511"/>
      <c r="EIY105" s="511"/>
      <c r="EIZ105" s="511"/>
      <c r="EJA105" s="511"/>
      <c r="EJB105" s="511"/>
      <c r="EJC105" s="511"/>
      <c r="EJD105" s="511"/>
      <c r="EJE105" s="511"/>
      <c r="EJF105" s="511"/>
      <c r="EJG105" s="511"/>
      <c r="EJH105" s="511"/>
      <c r="EJI105" s="511"/>
      <c r="EJJ105" s="511"/>
      <c r="EJK105" s="511"/>
      <c r="EJL105" s="511"/>
      <c r="EJM105" s="511"/>
      <c r="EJN105" s="511"/>
      <c r="EJO105" s="511"/>
      <c r="EJP105" s="511"/>
      <c r="EJQ105" s="511"/>
      <c r="EJR105" s="511"/>
      <c r="EJS105" s="511"/>
      <c r="EJT105" s="511"/>
      <c r="EJU105" s="511"/>
      <c r="EJV105" s="511"/>
      <c r="EJW105" s="511"/>
      <c r="EJX105" s="511"/>
      <c r="EJY105" s="511"/>
      <c r="EJZ105" s="511"/>
      <c r="EKA105" s="511"/>
      <c r="EKB105" s="511"/>
      <c r="EKC105" s="511"/>
      <c r="EKD105" s="511"/>
      <c r="EKE105" s="511"/>
      <c r="EKF105" s="511"/>
      <c r="EKG105" s="511"/>
      <c r="EKH105" s="511"/>
      <c r="EKI105" s="511"/>
      <c r="EKJ105" s="511"/>
      <c r="EKK105" s="511"/>
      <c r="EKL105" s="511"/>
      <c r="EKM105" s="511"/>
      <c r="EKN105" s="511"/>
      <c r="EKO105" s="511"/>
      <c r="EKP105" s="511"/>
      <c r="EKQ105" s="511"/>
      <c r="EKR105" s="511"/>
      <c r="EKS105" s="511"/>
      <c r="EKT105" s="511"/>
      <c r="EKU105" s="511"/>
      <c r="EKV105" s="511"/>
      <c r="EKW105" s="511"/>
      <c r="EKX105" s="511"/>
      <c r="EKY105" s="511"/>
      <c r="EKZ105" s="511"/>
      <c r="ELA105" s="511"/>
      <c r="ELB105" s="511"/>
      <c r="ELC105" s="511"/>
      <c r="ELD105" s="511"/>
      <c r="ELE105" s="511"/>
      <c r="ELF105" s="511"/>
      <c r="ELG105" s="511"/>
      <c r="ELH105" s="511"/>
      <c r="ELI105" s="511"/>
      <c r="ELJ105" s="511"/>
      <c r="ELK105" s="511"/>
      <c r="ELL105" s="511"/>
      <c r="ELM105" s="511"/>
      <c r="ELN105" s="511"/>
      <c r="ELO105" s="511"/>
      <c r="ELP105" s="511"/>
      <c r="ELQ105" s="511"/>
      <c r="ELR105" s="511"/>
      <c r="ELS105" s="511"/>
      <c r="ELT105" s="511"/>
      <c r="ELU105" s="511"/>
      <c r="ELV105" s="511"/>
      <c r="ELW105" s="511"/>
      <c r="ELX105" s="511"/>
      <c r="ELY105" s="511"/>
      <c r="ELZ105" s="511"/>
      <c r="EMA105" s="511"/>
      <c r="EMB105" s="511"/>
      <c r="EMC105" s="511"/>
      <c r="EMD105" s="511"/>
      <c r="EME105" s="511"/>
      <c r="EMF105" s="511"/>
      <c r="EMG105" s="511"/>
      <c r="EMH105" s="511"/>
      <c r="EMI105" s="511"/>
      <c r="EMJ105" s="511"/>
      <c r="EMK105" s="511"/>
      <c r="EML105" s="511"/>
      <c r="EMM105" s="511"/>
      <c r="EMN105" s="511"/>
      <c r="EMO105" s="511"/>
      <c r="EMP105" s="511"/>
      <c r="EMQ105" s="511"/>
      <c r="EMR105" s="511"/>
      <c r="EMS105" s="511"/>
      <c r="EMT105" s="511"/>
      <c r="EMU105" s="511"/>
      <c r="EMV105" s="511"/>
      <c r="EMW105" s="511"/>
      <c r="EMX105" s="511"/>
      <c r="EMY105" s="511"/>
      <c r="EMZ105" s="511"/>
      <c r="ENA105" s="511"/>
      <c r="ENB105" s="511"/>
      <c r="ENC105" s="511"/>
      <c r="END105" s="511"/>
      <c r="ENE105" s="511"/>
      <c r="ENF105" s="511"/>
      <c r="ENG105" s="511"/>
      <c r="ENH105" s="511"/>
      <c r="ENI105" s="511"/>
      <c r="ENJ105" s="511"/>
      <c r="ENK105" s="511"/>
      <c r="ENL105" s="511"/>
      <c r="ENM105" s="511"/>
      <c r="ENN105" s="511"/>
      <c r="ENO105" s="511"/>
      <c r="ENP105" s="511"/>
      <c r="ENQ105" s="511"/>
      <c r="ENR105" s="511"/>
      <c r="ENS105" s="511"/>
      <c r="ENT105" s="511"/>
      <c r="ENU105" s="511"/>
      <c r="ENV105" s="511"/>
      <c r="ENW105" s="511"/>
      <c r="ENX105" s="511"/>
      <c r="ENY105" s="511"/>
      <c r="ENZ105" s="511"/>
      <c r="EOA105" s="511"/>
      <c r="EOB105" s="511"/>
      <c r="EOC105" s="511"/>
      <c r="EOD105" s="511"/>
      <c r="EOE105" s="511"/>
      <c r="EOF105" s="511"/>
      <c r="EOG105" s="511"/>
      <c r="EOH105" s="511"/>
      <c r="EOI105" s="511"/>
      <c r="EOJ105" s="511"/>
      <c r="EOK105" s="511"/>
      <c r="EOL105" s="511"/>
      <c r="EOM105" s="511"/>
      <c r="EON105" s="511"/>
      <c r="EOO105" s="511"/>
      <c r="EOP105" s="511"/>
      <c r="EOQ105" s="511"/>
      <c r="EOR105" s="511"/>
      <c r="EOS105" s="511"/>
      <c r="EOT105" s="511"/>
      <c r="EOU105" s="511"/>
      <c r="EOV105" s="511"/>
      <c r="EOW105" s="511"/>
      <c r="EOX105" s="511"/>
      <c r="EOY105" s="511"/>
      <c r="EOZ105" s="511"/>
      <c r="EPA105" s="511"/>
      <c r="EPB105" s="511"/>
      <c r="EPC105" s="511"/>
      <c r="EPD105" s="511"/>
      <c r="EPE105" s="511"/>
      <c r="EPF105" s="511"/>
      <c r="EPG105" s="511"/>
      <c r="EPH105" s="511"/>
      <c r="EPI105" s="511"/>
      <c r="EPJ105" s="511"/>
      <c r="EPK105" s="511"/>
      <c r="EPL105" s="511"/>
      <c r="EPM105" s="511"/>
      <c r="EPN105" s="511"/>
      <c r="EPO105" s="511"/>
      <c r="EPP105" s="511"/>
      <c r="EPQ105" s="511"/>
      <c r="EPR105" s="511"/>
      <c r="EPS105" s="511"/>
      <c r="EPT105" s="511"/>
      <c r="EPU105" s="511"/>
      <c r="EPV105" s="511"/>
      <c r="EPW105" s="511"/>
      <c r="EPX105" s="511"/>
      <c r="EPY105" s="511"/>
      <c r="EPZ105" s="511"/>
      <c r="EQA105" s="511"/>
      <c r="EQB105" s="511"/>
      <c r="EQC105" s="511"/>
      <c r="EQD105" s="511"/>
      <c r="EQE105" s="511"/>
      <c r="EQF105" s="511"/>
      <c r="EQG105" s="511"/>
      <c r="EQH105" s="511"/>
      <c r="EQI105" s="511"/>
      <c r="EQJ105" s="511"/>
      <c r="EQK105" s="511"/>
      <c r="EQL105" s="511"/>
      <c r="EQM105" s="511"/>
      <c r="EQN105" s="511"/>
      <c r="EQO105" s="511"/>
      <c r="EQP105" s="511"/>
      <c r="EQQ105" s="511"/>
      <c r="EQR105" s="511"/>
      <c r="EQS105" s="511"/>
      <c r="EQT105" s="511"/>
      <c r="EQU105" s="511"/>
      <c r="EQV105" s="511"/>
      <c r="EQW105" s="511"/>
      <c r="EQX105" s="511"/>
      <c r="EQY105" s="511"/>
      <c r="EQZ105" s="511"/>
      <c r="ERA105" s="511"/>
      <c r="ERB105" s="511"/>
      <c r="ERC105" s="511"/>
      <c r="ERD105" s="511"/>
      <c r="ERE105" s="511"/>
      <c r="ERF105" s="511"/>
      <c r="ERG105" s="511"/>
      <c r="ERH105" s="511"/>
      <c r="ERI105" s="511"/>
      <c r="ERJ105" s="511"/>
      <c r="ERK105" s="511"/>
      <c r="ERL105" s="511"/>
      <c r="ERM105" s="511"/>
      <c r="ERN105" s="511"/>
      <c r="ERO105" s="511"/>
      <c r="ERP105" s="511"/>
      <c r="ERQ105" s="511"/>
      <c r="ERR105" s="511"/>
      <c r="ERS105" s="511"/>
      <c r="ERT105" s="511"/>
      <c r="ERU105" s="511"/>
      <c r="ERV105" s="511"/>
      <c r="ERW105" s="511"/>
      <c r="ERX105" s="511"/>
      <c r="ERY105" s="511"/>
      <c r="ERZ105" s="511"/>
      <c r="ESA105" s="511"/>
      <c r="ESB105" s="511"/>
      <c r="ESC105" s="511"/>
      <c r="ESD105" s="511"/>
      <c r="ESE105" s="511"/>
      <c r="ESF105" s="511"/>
      <c r="ESG105" s="511"/>
      <c r="ESH105" s="511"/>
      <c r="ESI105" s="511"/>
      <c r="ESJ105" s="511"/>
      <c r="ESK105" s="511"/>
      <c r="ESL105" s="511"/>
      <c r="ESM105" s="511"/>
      <c r="ESN105" s="511"/>
      <c r="ESO105" s="511"/>
      <c r="ESP105" s="511"/>
      <c r="ESQ105" s="511"/>
      <c r="ESR105" s="511"/>
      <c r="ESS105" s="511"/>
      <c r="EST105" s="511"/>
      <c r="ESU105" s="511"/>
      <c r="ESV105" s="511"/>
      <c r="ESW105" s="511"/>
      <c r="ESX105" s="511"/>
      <c r="ESY105" s="511"/>
      <c r="ESZ105" s="511"/>
      <c r="ETA105" s="511"/>
      <c r="ETB105" s="511"/>
      <c r="ETC105" s="511"/>
      <c r="ETD105" s="511"/>
      <c r="ETE105" s="511"/>
      <c r="ETF105" s="511"/>
      <c r="ETG105" s="511"/>
      <c r="ETH105" s="511"/>
      <c r="ETI105" s="511"/>
      <c r="ETJ105" s="511"/>
      <c r="ETK105" s="511"/>
      <c r="ETL105" s="511"/>
      <c r="ETM105" s="511"/>
      <c r="ETN105" s="511"/>
      <c r="ETO105" s="511"/>
      <c r="ETP105" s="511"/>
      <c r="ETQ105" s="511"/>
      <c r="ETR105" s="511"/>
      <c r="ETS105" s="511"/>
      <c r="ETT105" s="511"/>
      <c r="ETU105" s="511"/>
      <c r="ETV105" s="511"/>
      <c r="ETW105" s="511"/>
      <c r="ETX105" s="511"/>
      <c r="ETY105" s="511"/>
      <c r="ETZ105" s="511"/>
      <c r="EUA105" s="511"/>
      <c r="EUB105" s="511"/>
      <c r="EUC105" s="511"/>
      <c r="EUD105" s="511"/>
      <c r="EUE105" s="511"/>
      <c r="EUF105" s="511"/>
      <c r="EUG105" s="511"/>
      <c r="EUH105" s="511"/>
      <c r="EUI105" s="511"/>
      <c r="EUJ105" s="511"/>
      <c r="EUK105" s="511"/>
      <c r="EUL105" s="511"/>
      <c r="EUM105" s="511"/>
      <c r="EUN105" s="511"/>
      <c r="EUO105" s="511"/>
      <c r="EUP105" s="511"/>
      <c r="EUQ105" s="511"/>
      <c r="EUR105" s="511"/>
      <c r="EUS105" s="511"/>
      <c r="EUT105" s="511"/>
      <c r="EUU105" s="511"/>
      <c r="EUV105" s="511"/>
      <c r="EUW105" s="511"/>
      <c r="EUX105" s="511"/>
      <c r="EUY105" s="511"/>
      <c r="EUZ105" s="511"/>
      <c r="EVA105" s="511"/>
      <c r="EVB105" s="511"/>
      <c r="EVC105" s="511"/>
      <c r="EVD105" s="511"/>
      <c r="EVE105" s="511"/>
      <c r="EVF105" s="511"/>
      <c r="EVG105" s="511"/>
      <c r="EVH105" s="511"/>
      <c r="EVI105" s="511"/>
      <c r="EVJ105" s="511"/>
      <c r="EVK105" s="511"/>
      <c r="EVL105" s="511"/>
      <c r="EVM105" s="511"/>
      <c r="EVN105" s="511"/>
      <c r="EVO105" s="511"/>
      <c r="EVP105" s="511"/>
      <c r="EVQ105" s="511"/>
      <c r="EVR105" s="511"/>
      <c r="EVS105" s="511"/>
      <c r="EVT105" s="511"/>
      <c r="EVU105" s="511"/>
      <c r="EVV105" s="511"/>
      <c r="EVW105" s="511"/>
      <c r="EVX105" s="511"/>
      <c r="EVY105" s="511"/>
      <c r="EVZ105" s="511"/>
      <c r="EWA105" s="511"/>
      <c r="EWB105" s="511"/>
      <c r="EWC105" s="511"/>
      <c r="EWD105" s="511"/>
      <c r="EWE105" s="511"/>
      <c r="EWF105" s="511"/>
      <c r="EWG105" s="511"/>
      <c r="EWH105" s="511"/>
      <c r="EWI105" s="511"/>
      <c r="EWJ105" s="511"/>
      <c r="EWK105" s="511"/>
      <c r="EWL105" s="511"/>
      <c r="EWM105" s="511"/>
      <c r="EWN105" s="511"/>
      <c r="EWO105" s="511"/>
      <c r="EWP105" s="511"/>
      <c r="EWQ105" s="511"/>
      <c r="EWR105" s="511"/>
      <c r="EWS105" s="511"/>
      <c r="EWT105" s="511"/>
      <c r="EWU105" s="511"/>
      <c r="EWV105" s="511"/>
      <c r="EWW105" s="511"/>
      <c r="EWX105" s="511"/>
      <c r="EWY105" s="511"/>
      <c r="EWZ105" s="511"/>
      <c r="EXA105" s="511"/>
      <c r="EXB105" s="511"/>
      <c r="EXC105" s="511"/>
      <c r="EXD105" s="511"/>
      <c r="EXE105" s="511"/>
      <c r="EXF105" s="511"/>
      <c r="EXG105" s="511"/>
      <c r="EXH105" s="511"/>
      <c r="EXI105" s="511"/>
      <c r="EXJ105" s="511"/>
      <c r="EXK105" s="511"/>
      <c r="EXL105" s="511"/>
      <c r="EXM105" s="511"/>
      <c r="EXN105" s="511"/>
      <c r="EXO105" s="511"/>
      <c r="EXP105" s="511"/>
      <c r="EXQ105" s="511"/>
      <c r="EXR105" s="511"/>
      <c r="EXS105" s="511"/>
      <c r="EXT105" s="511"/>
      <c r="EXU105" s="511"/>
      <c r="EXV105" s="511"/>
      <c r="EXW105" s="511"/>
      <c r="EXX105" s="511"/>
      <c r="EXY105" s="511"/>
      <c r="EXZ105" s="511"/>
      <c r="EYA105" s="511"/>
      <c r="EYB105" s="511"/>
      <c r="EYC105" s="511"/>
      <c r="EYD105" s="511"/>
      <c r="EYE105" s="511"/>
      <c r="EYF105" s="511"/>
      <c r="EYG105" s="511"/>
      <c r="EYH105" s="511"/>
      <c r="EYI105" s="511"/>
      <c r="EYJ105" s="511"/>
      <c r="EYK105" s="511"/>
      <c r="EYL105" s="511"/>
      <c r="EYM105" s="511"/>
      <c r="EYN105" s="511"/>
      <c r="EYO105" s="511"/>
      <c r="EYP105" s="511"/>
      <c r="EYQ105" s="511"/>
      <c r="EYR105" s="511"/>
      <c r="EYS105" s="511"/>
      <c r="EYT105" s="511"/>
      <c r="EYU105" s="511"/>
      <c r="EYV105" s="511"/>
      <c r="EYW105" s="511"/>
      <c r="EYX105" s="511"/>
      <c r="EYY105" s="511"/>
      <c r="EYZ105" s="511"/>
      <c r="EZA105" s="511"/>
      <c r="EZB105" s="511"/>
      <c r="EZC105" s="511"/>
      <c r="EZD105" s="511"/>
      <c r="EZE105" s="511"/>
      <c r="EZF105" s="511"/>
      <c r="EZG105" s="511"/>
      <c r="EZH105" s="511"/>
      <c r="EZI105" s="511"/>
      <c r="EZJ105" s="511"/>
      <c r="EZK105" s="511"/>
      <c r="EZL105" s="511"/>
      <c r="EZM105" s="511"/>
      <c r="EZN105" s="511"/>
      <c r="EZO105" s="511"/>
      <c r="EZP105" s="511"/>
      <c r="EZQ105" s="511"/>
      <c r="EZR105" s="511"/>
      <c r="EZS105" s="511"/>
      <c r="EZT105" s="511"/>
      <c r="EZU105" s="511"/>
      <c r="EZV105" s="511"/>
      <c r="EZW105" s="511"/>
      <c r="EZX105" s="511"/>
      <c r="EZY105" s="511"/>
      <c r="EZZ105" s="511"/>
      <c r="FAA105" s="511"/>
      <c r="FAB105" s="511"/>
      <c r="FAC105" s="511"/>
      <c r="FAD105" s="511"/>
      <c r="FAE105" s="511"/>
      <c r="FAF105" s="511"/>
      <c r="FAG105" s="511"/>
      <c r="FAH105" s="511"/>
      <c r="FAI105" s="511"/>
      <c r="FAJ105" s="511"/>
      <c r="FAK105" s="511"/>
      <c r="FAL105" s="511"/>
      <c r="FAM105" s="511"/>
      <c r="FAN105" s="511"/>
      <c r="FAO105" s="511"/>
      <c r="FAP105" s="511"/>
      <c r="FAQ105" s="511"/>
      <c r="FAR105" s="511"/>
      <c r="FAS105" s="511"/>
      <c r="FAT105" s="511"/>
      <c r="FAU105" s="511"/>
      <c r="FAV105" s="511"/>
      <c r="FAW105" s="511"/>
      <c r="FAX105" s="511"/>
      <c r="FAY105" s="511"/>
      <c r="FAZ105" s="511"/>
      <c r="FBA105" s="511"/>
      <c r="FBB105" s="511"/>
      <c r="FBC105" s="511"/>
      <c r="FBD105" s="511"/>
      <c r="FBE105" s="511"/>
      <c r="FBF105" s="511"/>
      <c r="FBG105" s="511"/>
      <c r="FBH105" s="511"/>
      <c r="FBI105" s="511"/>
      <c r="FBJ105" s="511"/>
      <c r="FBK105" s="511"/>
      <c r="FBL105" s="511"/>
      <c r="FBM105" s="511"/>
      <c r="FBN105" s="511"/>
      <c r="FBO105" s="511"/>
      <c r="FBP105" s="511"/>
      <c r="FBQ105" s="511"/>
      <c r="FBR105" s="511"/>
      <c r="FBS105" s="511"/>
      <c r="FBT105" s="511"/>
      <c r="FBU105" s="511"/>
      <c r="FBV105" s="511"/>
      <c r="FBW105" s="511"/>
      <c r="FBX105" s="511"/>
      <c r="FBY105" s="511"/>
      <c r="FBZ105" s="511"/>
      <c r="FCA105" s="511"/>
      <c r="FCB105" s="511"/>
      <c r="FCC105" s="511"/>
      <c r="FCD105" s="511"/>
      <c r="FCE105" s="511"/>
      <c r="FCF105" s="511"/>
      <c r="FCG105" s="511"/>
      <c r="FCH105" s="511"/>
      <c r="FCI105" s="511"/>
      <c r="FCJ105" s="511"/>
      <c r="FCK105" s="511"/>
      <c r="FCL105" s="511"/>
      <c r="FCM105" s="511"/>
      <c r="FCN105" s="511"/>
      <c r="FCO105" s="511"/>
      <c r="FCP105" s="511"/>
      <c r="FCQ105" s="511"/>
      <c r="FCR105" s="511"/>
      <c r="FCS105" s="511"/>
      <c r="FCT105" s="511"/>
      <c r="FCU105" s="511"/>
      <c r="FCV105" s="511"/>
      <c r="FCW105" s="511"/>
      <c r="FCX105" s="511"/>
      <c r="FCY105" s="511"/>
      <c r="FCZ105" s="511"/>
      <c r="FDA105" s="511"/>
      <c r="FDB105" s="511"/>
      <c r="FDC105" s="511"/>
      <c r="FDD105" s="511"/>
      <c r="FDE105" s="511"/>
      <c r="FDF105" s="511"/>
      <c r="FDG105" s="511"/>
      <c r="FDH105" s="511"/>
      <c r="FDI105" s="511"/>
      <c r="FDJ105" s="511"/>
      <c r="FDK105" s="511"/>
      <c r="FDL105" s="511"/>
      <c r="FDM105" s="511"/>
      <c r="FDN105" s="511"/>
      <c r="FDO105" s="511"/>
      <c r="FDP105" s="511"/>
      <c r="FDQ105" s="511"/>
      <c r="FDR105" s="511"/>
      <c r="FDS105" s="511"/>
      <c r="FDT105" s="511"/>
      <c r="FDU105" s="511"/>
      <c r="FDV105" s="511"/>
      <c r="FDW105" s="511"/>
      <c r="FDX105" s="511"/>
      <c r="FDY105" s="511"/>
      <c r="FDZ105" s="511"/>
      <c r="FEA105" s="511"/>
      <c r="FEB105" s="511"/>
      <c r="FEC105" s="511"/>
      <c r="FED105" s="511"/>
      <c r="FEE105" s="511"/>
      <c r="FEF105" s="511"/>
      <c r="FEG105" s="511"/>
      <c r="FEH105" s="511"/>
      <c r="FEI105" s="511"/>
      <c r="FEJ105" s="511"/>
      <c r="FEK105" s="511"/>
      <c r="FEL105" s="511"/>
      <c r="FEM105" s="511"/>
      <c r="FEN105" s="511"/>
      <c r="FEO105" s="511"/>
      <c r="FEP105" s="511"/>
      <c r="FEQ105" s="511"/>
      <c r="FER105" s="511"/>
      <c r="FES105" s="511"/>
      <c r="FET105" s="511"/>
      <c r="FEU105" s="511"/>
      <c r="FEV105" s="511"/>
      <c r="FEW105" s="511"/>
      <c r="FEX105" s="511"/>
      <c r="FEY105" s="511"/>
      <c r="FEZ105" s="511"/>
      <c r="FFA105" s="511"/>
      <c r="FFB105" s="511"/>
      <c r="FFC105" s="511"/>
      <c r="FFD105" s="511"/>
      <c r="FFE105" s="511"/>
      <c r="FFF105" s="511"/>
      <c r="FFG105" s="511"/>
      <c r="FFH105" s="511"/>
      <c r="FFI105" s="511"/>
      <c r="FFJ105" s="511"/>
      <c r="FFK105" s="511"/>
      <c r="FFL105" s="511"/>
      <c r="FFM105" s="511"/>
      <c r="FFN105" s="511"/>
      <c r="FFO105" s="511"/>
      <c r="FFP105" s="511"/>
      <c r="FFQ105" s="511"/>
      <c r="FFR105" s="511"/>
      <c r="FFS105" s="511"/>
      <c r="FFT105" s="511"/>
      <c r="FFU105" s="511"/>
      <c r="FFV105" s="511"/>
      <c r="FFW105" s="511"/>
      <c r="FFX105" s="511"/>
      <c r="FFY105" s="511"/>
      <c r="FFZ105" s="511"/>
      <c r="FGA105" s="511"/>
      <c r="FGB105" s="511"/>
      <c r="FGC105" s="511"/>
      <c r="FGD105" s="511"/>
      <c r="FGE105" s="511"/>
      <c r="FGF105" s="511"/>
      <c r="FGG105" s="511"/>
      <c r="FGH105" s="511"/>
      <c r="FGI105" s="511"/>
      <c r="FGJ105" s="511"/>
      <c r="FGK105" s="511"/>
      <c r="FGL105" s="511"/>
      <c r="FGM105" s="511"/>
      <c r="FGN105" s="511"/>
      <c r="FGO105" s="511"/>
      <c r="FGP105" s="511"/>
      <c r="FGQ105" s="511"/>
      <c r="FGR105" s="511"/>
      <c r="FGS105" s="511"/>
      <c r="FGT105" s="511"/>
      <c r="FGU105" s="511"/>
      <c r="FGV105" s="511"/>
      <c r="FGW105" s="511"/>
      <c r="FGX105" s="511"/>
      <c r="FGY105" s="511"/>
      <c r="FGZ105" s="511"/>
      <c r="FHA105" s="511"/>
      <c r="FHB105" s="511"/>
      <c r="FHC105" s="511"/>
      <c r="FHD105" s="511"/>
      <c r="FHE105" s="511"/>
      <c r="FHF105" s="511"/>
      <c r="FHG105" s="511"/>
      <c r="FHH105" s="511"/>
      <c r="FHI105" s="511"/>
      <c r="FHJ105" s="511"/>
      <c r="FHK105" s="511"/>
      <c r="FHL105" s="511"/>
      <c r="FHM105" s="511"/>
      <c r="FHN105" s="511"/>
      <c r="FHO105" s="511"/>
      <c r="FHP105" s="511"/>
      <c r="FHQ105" s="511"/>
      <c r="FHR105" s="511"/>
      <c r="FHS105" s="511"/>
      <c r="FHT105" s="511"/>
      <c r="FHU105" s="511"/>
      <c r="FHV105" s="511"/>
      <c r="FHW105" s="511"/>
      <c r="FHX105" s="511"/>
      <c r="FHY105" s="511"/>
      <c r="FHZ105" s="511"/>
      <c r="FIA105" s="511"/>
      <c r="FIB105" s="511"/>
      <c r="FIC105" s="511"/>
      <c r="FID105" s="511"/>
      <c r="FIE105" s="511"/>
      <c r="FIF105" s="511"/>
      <c r="FIG105" s="511"/>
      <c r="FIH105" s="511"/>
      <c r="FII105" s="511"/>
      <c r="FIJ105" s="511"/>
      <c r="FIK105" s="511"/>
      <c r="FIL105" s="511"/>
      <c r="FIM105" s="511"/>
      <c r="FIN105" s="511"/>
      <c r="FIO105" s="511"/>
      <c r="FIP105" s="511"/>
      <c r="FIQ105" s="511"/>
      <c r="FIR105" s="511"/>
      <c r="FIS105" s="511"/>
      <c r="FIT105" s="511"/>
      <c r="FIU105" s="511"/>
      <c r="FIV105" s="511"/>
      <c r="FIW105" s="511"/>
      <c r="FIX105" s="511"/>
      <c r="FIY105" s="511"/>
      <c r="FIZ105" s="511"/>
      <c r="FJA105" s="511"/>
      <c r="FJB105" s="511"/>
      <c r="FJC105" s="511"/>
      <c r="FJD105" s="511"/>
      <c r="FJE105" s="511"/>
      <c r="FJF105" s="511"/>
      <c r="FJG105" s="511"/>
      <c r="FJH105" s="511"/>
      <c r="FJI105" s="511"/>
      <c r="FJJ105" s="511"/>
      <c r="FJK105" s="511"/>
      <c r="FJL105" s="511"/>
      <c r="FJM105" s="511"/>
      <c r="FJN105" s="511"/>
      <c r="FJO105" s="511"/>
      <c r="FJP105" s="511"/>
      <c r="FJQ105" s="511"/>
      <c r="FJR105" s="511"/>
      <c r="FJS105" s="511"/>
      <c r="FJT105" s="511"/>
      <c r="FJU105" s="511"/>
      <c r="FJV105" s="511"/>
      <c r="FJW105" s="511"/>
      <c r="FJX105" s="511"/>
      <c r="FJY105" s="511"/>
      <c r="FJZ105" s="511"/>
      <c r="FKA105" s="511"/>
      <c r="FKB105" s="511"/>
      <c r="FKC105" s="511"/>
      <c r="FKD105" s="511"/>
      <c r="FKE105" s="511"/>
      <c r="FKF105" s="511"/>
      <c r="FKG105" s="511"/>
      <c r="FKH105" s="511"/>
      <c r="FKI105" s="511"/>
      <c r="FKJ105" s="511"/>
      <c r="FKK105" s="511"/>
      <c r="FKL105" s="511"/>
      <c r="FKM105" s="511"/>
      <c r="FKN105" s="511"/>
      <c r="FKO105" s="511"/>
      <c r="FKP105" s="511"/>
      <c r="FKQ105" s="511"/>
      <c r="FKR105" s="511"/>
      <c r="FKS105" s="511"/>
      <c r="FKT105" s="511"/>
      <c r="FKU105" s="511"/>
      <c r="FKV105" s="511"/>
      <c r="FKW105" s="511"/>
      <c r="FKX105" s="511"/>
      <c r="FKY105" s="511"/>
      <c r="FKZ105" s="511"/>
      <c r="FLA105" s="511"/>
      <c r="FLB105" s="511"/>
      <c r="FLC105" s="511"/>
      <c r="FLD105" s="511"/>
      <c r="FLE105" s="511"/>
      <c r="FLF105" s="511"/>
      <c r="FLG105" s="511"/>
      <c r="FLH105" s="511"/>
      <c r="FLI105" s="511"/>
      <c r="FLJ105" s="511"/>
      <c r="FLK105" s="511"/>
      <c r="FLL105" s="511"/>
      <c r="FLM105" s="511"/>
      <c r="FLN105" s="511"/>
      <c r="FLO105" s="511"/>
      <c r="FLP105" s="511"/>
      <c r="FLQ105" s="511"/>
      <c r="FLR105" s="511"/>
      <c r="FLS105" s="511"/>
      <c r="FLT105" s="511"/>
      <c r="FLU105" s="511"/>
      <c r="FLV105" s="511"/>
      <c r="FLW105" s="511"/>
      <c r="FLX105" s="511"/>
      <c r="FLY105" s="511"/>
      <c r="FLZ105" s="511"/>
      <c r="FMA105" s="511"/>
      <c r="FMB105" s="511"/>
      <c r="FMC105" s="511"/>
      <c r="FMD105" s="511"/>
      <c r="FME105" s="511"/>
      <c r="FMF105" s="511"/>
      <c r="FMG105" s="511"/>
      <c r="FMH105" s="511"/>
      <c r="FMI105" s="511"/>
      <c r="FMJ105" s="511"/>
      <c r="FMK105" s="511"/>
      <c r="FML105" s="511"/>
      <c r="FMM105" s="511"/>
      <c r="FMN105" s="511"/>
      <c r="FMO105" s="511"/>
      <c r="FMP105" s="511"/>
      <c r="FMQ105" s="511"/>
      <c r="FMR105" s="511"/>
      <c r="FMS105" s="511"/>
      <c r="FMT105" s="511"/>
      <c r="FMU105" s="511"/>
      <c r="FMV105" s="511"/>
      <c r="FMW105" s="511"/>
      <c r="FMX105" s="511"/>
      <c r="FMY105" s="511"/>
      <c r="FMZ105" s="511"/>
      <c r="FNA105" s="511"/>
      <c r="FNB105" s="511"/>
      <c r="FNC105" s="511"/>
      <c r="FND105" s="511"/>
      <c r="FNE105" s="511"/>
      <c r="FNF105" s="511"/>
      <c r="FNG105" s="511"/>
      <c r="FNH105" s="511"/>
      <c r="FNI105" s="511"/>
      <c r="FNJ105" s="511"/>
      <c r="FNK105" s="511"/>
      <c r="FNL105" s="511"/>
      <c r="FNM105" s="511"/>
      <c r="FNN105" s="511"/>
      <c r="FNO105" s="511"/>
      <c r="FNP105" s="511"/>
      <c r="FNQ105" s="511"/>
      <c r="FNR105" s="511"/>
      <c r="FNS105" s="511"/>
      <c r="FNT105" s="511"/>
      <c r="FNU105" s="511"/>
      <c r="FNV105" s="511"/>
      <c r="FNW105" s="511"/>
      <c r="FNX105" s="511"/>
      <c r="FNY105" s="511"/>
      <c r="FNZ105" s="511"/>
      <c r="FOA105" s="511"/>
      <c r="FOB105" s="511"/>
      <c r="FOC105" s="511"/>
      <c r="FOD105" s="511"/>
      <c r="FOE105" s="511"/>
      <c r="FOF105" s="511"/>
      <c r="FOG105" s="511"/>
      <c r="FOH105" s="511"/>
      <c r="FOI105" s="511"/>
      <c r="FOJ105" s="511"/>
      <c r="FOK105" s="511"/>
      <c r="FOL105" s="511"/>
      <c r="FOM105" s="511"/>
      <c r="FON105" s="511"/>
      <c r="FOO105" s="511"/>
      <c r="FOP105" s="511"/>
      <c r="FOQ105" s="511"/>
      <c r="FOR105" s="511"/>
      <c r="FOS105" s="511"/>
      <c r="FOT105" s="511"/>
      <c r="FOU105" s="511"/>
      <c r="FOV105" s="511"/>
      <c r="FOW105" s="511"/>
      <c r="FOX105" s="511"/>
      <c r="FOY105" s="511"/>
      <c r="FOZ105" s="511"/>
      <c r="FPA105" s="511"/>
      <c r="FPB105" s="511"/>
      <c r="FPC105" s="511"/>
      <c r="FPD105" s="511"/>
      <c r="FPE105" s="511"/>
      <c r="FPF105" s="511"/>
      <c r="FPG105" s="511"/>
      <c r="FPH105" s="511"/>
      <c r="FPI105" s="511"/>
      <c r="FPJ105" s="511"/>
      <c r="FPK105" s="511"/>
      <c r="FPL105" s="511"/>
      <c r="FPM105" s="511"/>
      <c r="FPN105" s="511"/>
      <c r="FPO105" s="511"/>
      <c r="FPP105" s="511"/>
      <c r="FPQ105" s="511"/>
      <c r="FPR105" s="511"/>
      <c r="FPS105" s="511"/>
      <c r="FPT105" s="511"/>
      <c r="FPU105" s="511"/>
      <c r="FPV105" s="511"/>
      <c r="FPW105" s="511"/>
      <c r="FPX105" s="511"/>
      <c r="FPY105" s="511"/>
      <c r="FPZ105" s="511"/>
      <c r="FQA105" s="511"/>
      <c r="FQB105" s="511"/>
      <c r="FQC105" s="511"/>
      <c r="FQD105" s="511"/>
      <c r="FQE105" s="511"/>
      <c r="FQF105" s="511"/>
      <c r="FQG105" s="511"/>
      <c r="FQH105" s="511"/>
      <c r="FQI105" s="511"/>
      <c r="FQJ105" s="511"/>
      <c r="FQK105" s="511"/>
      <c r="FQL105" s="511"/>
      <c r="FQM105" s="511"/>
      <c r="FQN105" s="511"/>
      <c r="FQO105" s="511"/>
      <c r="FQP105" s="511"/>
      <c r="FQQ105" s="511"/>
      <c r="FQR105" s="511"/>
      <c r="FQS105" s="511"/>
      <c r="FQT105" s="511"/>
      <c r="FQU105" s="511"/>
      <c r="FQV105" s="511"/>
      <c r="FQW105" s="511"/>
      <c r="FQX105" s="511"/>
      <c r="FQY105" s="511"/>
      <c r="FQZ105" s="511"/>
      <c r="FRA105" s="511"/>
      <c r="FRB105" s="511"/>
      <c r="FRC105" s="511"/>
      <c r="FRD105" s="511"/>
      <c r="FRE105" s="511"/>
      <c r="FRF105" s="511"/>
      <c r="FRG105" s="511"/>
      <c r="FRH105" s="511"/>
      <c r="FRI105" s="511"/>
      <c r="FRJ105" s="511"/>
      <c r="FRK105" s="511"/>
      <c r="FRL105" s="511"/>
      <c r="FRM105" s="511"/>
      <c r="FRN105" s="511"/>
      <c r="FRO105" s="511"/>
      <c r="FRP105" s="511"/>
      <c r="FRQ105" s="511"/>
      <c r="FRR105" s="511"/>
      <c r="FRS105" s="511"/>
      <c r="FRT105" s="511"/>
      <c r="FRU105" s="511"/>
      <c r="FRV105" s="511"/>
      <c r="FRW105" s="511"/>
      <c r="FRX105" s="511"/>
      <c r="FRY105" s="511"/>
      <c r="FRZ105" s="511"/>
      <c r="FSA105" s="511"/>
      <c r="FSB105" s="511"/>
      <c r="FSC105" s="511"/>
      <c r="FSD105" s="511"/>
      <c r="FSE105" s="511"/>
      <c r="FSF105" s="511"/>
      <c r="FSG105" s="511"/>
      <c r="FSH105" s="511"/>
      <c r="FSI105" s="511"/>
      <c r="FSJ105" s="511"/>
      <c r="FSK105" s="511"/>
      <c r="FSL105" s="511"/>
      <c r="FSM105" s="511"/>
      <c r="FSN105" s="511"/>
      <c r="FSO105" s="511"/>
      <c r="FSP105" s="511"/>
      <c r="FSQ105" s="511"/>
      <c r="FSR105" s="511"/>
      <c r="FSS105" s="511"/>
      <c r="FST105" s="511"/>
      <c r="FSU105" s="511"/>
      <c r="FSV105" s="511"/>
      <c r="FSW105" s="511"/>
      <c r="FSX105" s="511"/>
      <c r="FSY105" s="511"/>
      <c r="FSZ105" s="511"/>
      <c r="FTA105" s="511"/>
      <c r="FTB105" s="511"/>
      <c r="FTC105" s="511"/>
      <c r="FTD105" s="511"/>
      <c r="FTE105" s="511"/>
      <c r="FTF105" s="511"/>
      <c r="FTG105" s="511"/>
      <c r="FTH105" s="511"/>
      <c r="FTI105" s="511"/>
      <c r="FTJ105" s="511"/>
      <c r="FTK105" s="511"/>
      <c r="FTL105" s="511"/>
      <c r="FTM105" s="511"/>
      <c r="FTN105" s="511"/>
      <c r="FTO105" s="511"/>
      <c r="FTP105" s="511"/>
      <c r="FTQ105" s="511"/>
      <c r="FTR105" s="511"/>
      <c r="FTS105" s="511"/>
      <c r="FTT105" s="511"/>
      <c r="FTU105" s="511"/>
      <c r="FTV105" s="511"/>
      <c r="FTW105" s="511"/>
      <c r="FTX105" s="511"/>
      <c r="FTY105" s="511"/>
      <c r="FTZ105" s="511"/>
      <c r="FUA105" s="511"/>
      <c r="FUB105" s="511"/>
      <c r="FUC105" s="511"/>
      <c r="FUD105" s="511"/>
      <c r="FUE105" s="511"/>
      <c r="FUF105" s="511"/>
      <c r="FUG105" s="511"/>
      <c r="FUH105" s="511"/>
      <c r="FUI105" s="511"/>
      <c r="FUJ105" s="511"/>
      <c r="FUK105" s="511"/>
      <c r="FUL105" s="511"/>
      <c r="FUM105" s="511"/>
      <c r="FUN105" s="511"/>
      <c r="FUO105" s="511"/>
      <c r="FUP105" s="511"/>
      <c r="FUQ105" s="511"/>
      <c r="FUR105" s="511"/>
      <c r="FUS105" s="511"/>
      <c r="FUT105" s="511"/>
      <c r="FUU105" s="511"/>
      <c r="FUV105" s="511"/>
      <c r="FUW105" s="511"/>
      <c r="FUX105" s="511"/>
      <c r="FUY105" s="511"/>
      <c r="FUZ105" s="511"/>
      <c r="FVA105" s="511"/>
      <c r="FVB105" s="511"/>
      <c r="FVC105" s="511"/>
      <c r="FVD105" s="511"/>
      <c r="FVE105" s="511"/>
      <c r="FVF105" s="511"/>
      <c r="FVG105" s="511"/>
      <c r="FVH105" s="511"/>
      <c r="FVI105" s="511"/>
      <c r="FVJ105" s="511"/>
      <c r="FVK105" s="511"/>
      <c r="FVL105" s="511"/>
      <c r="FVM105" s="511"/>
      <c r="FVN105" s="511"/>
      <c r="FVO105" s="511"/>
      <c r="FVP105" s="511"/>
      <c r="FVQ105" s="511"/>
      <c r="FVR105" s="511"/>
      <c r="FVS105" s="511"/>
      <c r="FVT105" s="511"/>
      <c r="FVU105" s="511"/>
      <c r="FVV105" s="511"/>
      <c r="FVW105" s="511"/>
      <c r="FVX105" s="511"/>
      <c r="FVY105" s="511"/>
      <c r="FVZ105" s="511"/>
      <c r="FWA105" s="511"/>
      <c r="FWB105" s="511"/>
      <c r="FWC105" s="511"/>
      <c r="FWD105" s="511"/>
      <c r="FWE105" s="511"/>
      <c r="FWF105" s="511"/>
      <c r="FWG105" s="511"/>
      <c r="FWH105" s="511"/>
      <c r="FWI105" s="511"/>
      <c r="FWJ105" s="511"/>
      <c r="FWK105" s="511"/>
      <c r="FWL105" s="511"/>
      <c r="FWM105" s="511"/>
      <c r="FWN105" s="511"/>
      <c r="FWO105" s="511"/>
      <c r="FWP105" s="511"/>
      <c r="FWQ105" s="511"/>
      <c r="FWR105" s="511"/>
      <c r="FWS105" s="511"/>
      <c r="FWT105" s="511"/>
      <c r="FWU105" s="511"/>
      <c r="FWV105" s="511"/>
      <c r="FWW105" s="511"/>
      <c r="FWX105" s="511"/>
      <c r="FWY105" s="511"/>
      <c r="FWZ105" s="511"/>
      <c r="FXA105" s="511"/>
      <c r="FXB105" s="511"/>
      <c r="FXC105" s="511"/>
      <c r="FXD105" s="511"/>
      <c r="FXE105" s="511"/>
      <c r="FXF105" s="511"/>
      <c r="FXG105" s="511"/>
      <c r="FXH105" s="511"/>
      <c r="FXI105" s="511"/>
      <c r="FXJ105" s="511"/>
      <c r="FXK105" s="511"/>
      <c r="FXL105" s="511"/>
      <c r="FXM105" s="511"/>
      <c r="FXN105" s="511"/>
      <c r="FXO105" s="511"/>
      <c r="FXP105" s="511"/>
      <c r="FXQ105" s="511"/>
      <c r="FXR105" s="511"/>
      <c r="FXS105" s="511"/>
      <c r="FXT105" s="511"/>
      <c r="FXU105" s="511"/>
      <c r="FXV105" s="511"/>
      <c r="FXW105" s="511"/>
      <c r="FXX105" s="511"/>
      <c r="FXY105" s="511"/>
      <c r="FXZ105" s="511"/>
      <c r="FYA105" s="511"/>
      <c r="FYB105" s="511"/>
      <c r="FYC105" s="511"/>
      <c r="FYD105" s="511"/>
      <c r="FYE105" s="511"/>
      <c r="FYF105" s="511"/>
      <c r="FYG105" s="511"/>
      <c r="FYH105" s="511"/>
      <c r="FYI105" s="511"/>
      <c r="FYJ105" s="511"/>
      <c r="FYK105" s="511"/>
      <c r="FYL105" s="511"/>
      <c r="FYM105" s="511"/>
      <c r="FYN105" s="511"/>
      <c r="FYO105" s="511"/>
      <c r="FYP105" s="511"/>
      <c r="FYQ105" s="511"/>
      <c r="FYR105" s="511"/>
      <c r="FYS105" s="511"/>
      <c r="FYT105" s="511"/>
      <c r="FYU105" s="511"/>
      <c r="FYV105" s="511"/>
      <c r="FYW105" s="511"/>
      <c r="FYX105" s="511"/>
      <c r="FYY105" s="511"/>
      <c r="FYZ105" s="511"/>
      <c r="FZA105" s="511"/>
      <c r="FZB105" s="511"/>
      <c r="FZC105" s="511"/>
      <c r="FZD105" s="511"/>
      <c r="FZE105" s="511"/>
      <c r="FZF105" s="511"/>
      <c r="FZG105" s="511"/>
      <c r="FZH105" s="511"/>
      <c r="FZI105" s="511"/>
      <c r="FZJ105" s="511"/>
      <c r="FZK105" s="511"/>
      <c r="FZL105" s="511"/>
      <c r="FZM105" s="511"/>
      <c r="FZN105" s="511"/>
      <c r="FZO105" s="511"/>
      <c r="FZP105" s="511"/>
      <c r="FZQ105" s="511"/>
      <c r="FZR105" s="511"/>
      <c r="FZS105" s="511"/>
      <c r="FZT105" s="511"/>
      <c r="FZU105" s="511"/>
      <c r="FZV105" s="511"/>
      <c r="FZW105" s="511"/>
      <c r="FZX105" s="511"/>
      <c r="FZY105" s="511"/>
      <c r="FZZ105" s="511"/>
      <c r="GAA105" s="511"/>
      <c r="GAB105" s="511"/>
      <c r="GAC105" s="511"/>
      <c r="GAD105" s="511"/>
      <c r="GAE105" s="511"/>
      <c r="GAF105" s="511"/>
      <c r="GAG105" s="511"/>
      <c r="GAH105" s="511"/>
      <c r="GAI105" s="511"/>
      <c r="GAJ105" s="511"/>
      <c r="GAK105" s="511"/>
      <c r="GAL105" s="511"/>
      <c r="GAM105" s="511"/>
      <c r="GAN105" s="511"/>
      <c r="GAO105" s="511"/>
      <c r="GAP105" s="511"/>
      <c r="GAQ105" s="511"/>
      <c r="GAR105" s="511"/>
      <c r="GAS105" s="511"/>
      <c r="GAT105" s="511"/>
      <c r="GAU105" s="511"/>
      <c r="GAV105" s="511"/>
      <c r="GAW105" s="511"/>
      <c r="GAX105" s="511"/>
      <c r="GAY105" s="511"/>
      <c r="GAZ105" s="511"/>
      <c r="GBA105" s="511"/>
      <c r="GBB105" s="511"/>
      <c r="GBC105" s="511"/>
      <c r="GBD105" s="511"/>
      <c r="GBE105" s="511"/>
      <c r="GBF105" s="511"/>
      <c r="GBG105" s="511"/>
      <c r="GBH105" s="511"/>
      <c r="GBI105" s="511"/>
      <c r="GBJ105" s="511"/>
      <c r="GBK105" s="511"/>
      <c r="GBL105" s="511"/>
      <c r="GBM105" s="511"/>
      <c r="GBN105" s="511"/>
      <c r="GBO105" s="511"/>
      <c r="GBP105" s="511"/>
      <c r="GBQ105" s="511"/>
      <c r="GBR105" s="511"/>
      <c r="GBS105" s="511"/>
      <c r="GBT105" s="511"/>
      <c r="GBU105" s="511"/>
      <c r="GBV105" s="511"/>
      <c r="GBW105" s="511"/>
      <c r="GBX105" s="511"/>
      <c r="GBY105" s="511"/>
      <c r="GBZ105" s="511"/>
      <c r="GCA105" s="511"/>
      <c r="GCB105" s="511"/>
      <c r="GCC105" s="511"/>
      <c r="GCD105" s="511"/>
      <c r="GCE105" s="511"/>
      <c r="GCF105" s="511"/>
      <c r="GCG105" s="511"/>
      <c r="GCH105" s="511"/>
      <c r="GCI105" s="511"/>
      <c r="GCJ105" s="511"/>
      <c r="GCK105" s="511"/>
      <c r="GCL105" s="511"/>
      <c r="GCM105" s="511"/>
      <c r="GCN105" s="511"/>
      <c r="GCO105" s="511"/>
      <c r="GCP105" s="511"/>
      <c r="GCQ105" s="511"/>
      <c r="GCR105" s="511"/>
      <c r="GCS105" s="511"/>
      <c r="GCT105" s="511"/>
      <c r="GCU105" s="511"/>
      <c r="GCV105" s="511"/>
      <c r="GCW105" s="511"/>
      <c r="GCX105" s="511"/>
      <c r="GCY105" s="511"/>
      <c r="GCZ105" s="511"/>
      <c r="GDA105" s="511"/>
      <c r="GDB105" s="511"/>
      <c r="GDC105" s="511"/>
      <c r="GDD105" s="511"/>
      <c r="GDE105" s="511"/>
      <c r="GDF105" s="511"/>
      <c r="GDG105" s="511"/>
      <c r="GDH105" s="511"/>
      <c r="GDI105" s="511"/>
      <c r="GDJ105" s="511"/>
      <c r="GDK105" s="511"/>
      <c r="GDL105" s="511"/>
      <c r="GDM105" s="511"/>
      <c r="GDN105" s="511"/>
      <c r="GDO105" s="511"/>
      <c r="GDP105" s="511"/>
      <c r="GDQ105" s="511"/>
      <c r="GDR105" s="511"/>
      <c r="GDS105" s="511"/>
      <c r="GDT105" s="511"/>
      <c r="GDU105" s="511"/>
      <c r="GDV105" s="511"/>
      <c r="GDW105" s="511"/>
      <c r="GDX105" s="511"/>
      <c r="GDY105" s="511"/>
      <c r="GDZ105" s="511"/>
      <c r="GEA105" s="511"/>
      <c r="GEB105" s="511"/>
      <c r="GEC105" s="511"/>
      <c r="GED105" s="511"/>
      <c r="GEE105" s="511"/>
      <c r="GEF105" s="511"/>
      <c r="GEG105" s="511"/>
      <c r="GEH105" s="511"/>
      <c r="GEI105" s="511"/>
      <c r="GEJ105" s="511"/>
      <c r="GEK105" s="511"/>
      <c r="GEL105" s="511"/>
      <c r="GEM105" s="511"/>
      <c r="GEN105" s="511"/>
      <c r="GEO105" s="511"/>
      <c r="GEP105" s="511"/>
      <c r="GEQ105" s="511"/>
      <c r="GER105" s="511"/>
      <c r="GES105" s="511"/>
      <c r="GET105" s="511"/>
      <c r="GEU105" s="511"/>
      <c r="GEV105" s="511"/>
      <c r="GEW105" s="511"/>
      <c r="GEX105" s="511"/>
      <c r="GEY105" s="511"/>
      <c r="GEZ105" s="511"/>
      <c r="GFA105" s="511"/>
      <c r="GFB105" s="511"/>
      <c r="GFC105" s="511"/>
      <c r="GFD105" s="511"/>
      <c r="GFE105" s="511"/>
      <c r="GFF105" s="511"/>
      <c r="GFG105" s="511"/>
      <c r="GFH105" s="511"/>
      <c r="GFI105" s="511"/>
      <c r="GFJ105" s="511"/>
      <c r="GFK105" s="511"/>
      <c r="GFL105" s="511"/>
      <c r="GFM105" s="511"/>
      <c r="GFN105" s="511"/>
      <c r="GFO105" s="511"/>
      <c r="GFP105" s="511"/>
      <c r="GFQ105" s="511"/>
      <c r="GFR105" s="511"/>
      <c r="GFS105" s="511"/>
      <c r="GFT105" s="511"/>
      <c r="GFU105" s="511"/>
      <c r="GFV105" s="511"/>
      <c r="GFW105" s="511"/>
      <c r="GFX105" s="511"/>
      <c r="GFY105" s="511"/>
      <c r="GFZ105" s="511"/>
      <c r="GGA105" s="511"/>
      <c r="GGB105" s="511"/>
      <c r="GGC105" s="511"/>
      <c r="GGD105" s="511"/>
      <c r="GGE105" s="511"/>
      <c r="GGF105" s="511"/>
      <c r="GGG105" s="511"/>
      <c r="GGH105" s="511"/>
      <c r="GGI105" s="511"/>
      <c r="GGJ105" s="511"/>
      <c r="GGK105" s="511"/>
      <c r="GGL105" s="511"/>
      <c r="GGM105" s="511"/>
      <c r="GGN105" s="511"/>
      <c r="GGO105" s="511"/>
      <c r="GGP105" s="511"/>
      <c r="GGQ105" s="511"/>
      <c r="GGR105" s="511"/>
      <c r="GGS105" s="511"/>
      <c r="GGT105" s="511"/>
      <c r="GGU105" s="511"/>
      <c r="GGV105" s="511"/>
      <c r="GGW105" s="511"/>
      <c r="GGX105" s="511"/>
      <c r="GGY105" s="511"/>
      <c r="GGZ105" s="511"/>
      <c r="GHA105" s="511"/>
      <c r="GHB105" s="511"/>
      <c r="GHC105" s="511"/>
      <c r="GHD105" s="511"/>
      <c r="GHE105" s="511"/>
      <c r="GHF105" s="511"/>
      <c r="GHG105" s="511"/>
      <c r="GHH105" s="511"/>
      <c r="GHI105" s="511"/>
      <c r="GHJ105" s="511"/>
      <c r="GHK105" s="511"/>
      <c r="GHL105" s="511"/>
      <c r="GHM105" s="511"/>
      <c r="GHN105" s="511"/>
      <c r="GHO105" s="511"/>
      <c r="GHP105" s="511"/>
      <c r="GHQ105" s="511"/>
      <c r="GHR105" s="511"/>
      <c r="GHS105" s="511"/>
      <c r="GHT105" s="511"/>
      <c r="GHU105" s="511"/>
      <c r="GHV105" s="511"/>
      <c r="GHW105" s="511"/>
      <c r="GHX105" s="511"/>
      <c r="GHY105" s="511"/>
      <c r="GHZ105" s="511"/>
      <c r="GIA105" s="511"/>
      <c r="GIB105" s="511"/>
      <c r="GIC105" s="511"/>
      <c r="GID105" s="511"/>
      <c r="GIE105" s="511"/>
      <c r="GIF105" s="511"/>
      <c r="GIG105" s="511"/>
      <c r="GIH105" s="511"/>
      <c r="GII105" s="511"/>
      <c r="GIJ105" s="511"/>
      <c r="GIK105" s="511"/>
      <c r="GIL105" s="511"/>
      <c r="GIM105" s="511"/>
      <c r="GIN105" s="511"/>
      <c r="GIO105" s="511"/>
      <c r="GIP105" s="511"/>
      <c r="GIQ105" s="511"/>
      <c r="GIR105" s="511"/>
      <c r="GIS105" s="511"/>
      <c r="GIT105" s="511"/>
      <c r="GIU105" s="511"/>
      <c r="GIV105" s="511"/>
      <c r="GIW105" s="511"/>
      <c r="GIX105" s="511"/>
      <c r="GIY105" s="511"/>
      <c r="GIZ105" s="511"/>
      <c r="GJA105" s="511"/>
      <c r="GJB105" s="511"/>
      <c r="GJC105" s="511"/>
      <c r="GJD105" s="511"/>
      <c r="GJE105" s="511"/>
      <c r="GJF105" s="511"/>
      <c r="GJG105" s="511"/>
      <c r="GJH105" s="511"/>
      <c r="GJI105" s="511"/>
      <c r="GJJ105" s="511"/>
      <c r="GJK105" s="511"/>
      <c r="GJL105" s="511"/>
      <c r="GJM105" s="511"/>
      <c r="GJN105" s="511"/>
      <c r="GJO105" s="511"/>
      <c r="GJP105" s="511"/>
      <c r="GJQ105" s="511"/>
      <c r="GJR105" s="511"/>
      <c r="GJS105" s="511"/>
      <c r="GJT105" s="511"/>
      <c r="GJU105" s="511"/>
      <c r="GJV105" s="511"/>
      <c r="GJW105" s="511"/>
      <c r="GJX105" s="511"/>
      <c r="GJY105" s="511"/>
      <c r="GJZ105" s="511"/>
      <c r="GKA105" s="511"/>
      <c r="GKB105" s="511"/>
      <c r="GKC105" s="511"/>
      <c r="GKD105" s="511"/>
      <c r="GKE105" s="511"/>
      <c r="GKF105" s="511"/>
      <c r="GKG105" s="511"/>
      <c r="GKH105" s="511"/>
      <c r="GKI105" s="511"/>
      <c r="GKJ105" s="511"/>
      <c r="GKK105" s="511"/>
      <c r="GKL105" s="511"/>
      <c r="GKM105" s="511"/>
      <c r="GKN105" s="511"/>
      <c r="GKO105" s="511"/>
      <c r="GKP105" s="511"/>
      <c r="GKQ105" s="511"/>
      <c r="GKR105" s="511"/>
      <c r="GKS105" s="511"/>
      <c r="GKT105" s="511"/>
      <c r="GKU105" s="511"/>
      <c r="GKV105" s="511"/>
      <c r="GKW105" s="511"/>
      <c r="GKX105" s="511"/>
      <c r="GKY105" s="511"/>
      <c r="GKZ105" s="511"/>
      <c r="GLA105" s="511"/>
      <c r="GLB105" s="511"/>
      <c r="GLC105" s="511"/>
      <c r="GLD105" s="511"/>
      <c r="GLE105" s="511"/>
      <c r="GLF105" s="511"/>
      <c r="GLG105" s="511"/>
      <c r="GLH105" s="511"/>
      <c r="GLI105" s="511"/>
      <c r="GLJ105" s="511"/>
      <c r="GLK105" s="511"/>
      <c r="GLL105" s="511"/>
      <c r="GLM105" s="511"/>
      <c r="GLN105" s="511"/>
      <c r="GLO105" s="511"/>
      <c r="GLP105" s="511"/>
      <c r="GLQ105" s="511"/>
      <c r="GLR105" s="511"/>
      <c r="GLS105" s="511"/>
      <c r="GLT105" s="511"/>
      <c r="GLU105" s="511"/>
      <c r="GLV105" s="511"/>
      <c r="GLW105" s="511"/>
      <c r="GLX105" s="511"/>
      <c r="GLY105" s="511"/>
      <c r="GLZ105" s="511"/>
      <c r="GMA105" s="511"/>
      <c r="GMB105" s="511"/>
      <c r="GMC105" s="511"/>
      <c r="GMD105" s="511"/>
      <c r="GME105" s="511"/>
      <c r="GMF105" s="511"/>
      <c r="GMG105" s="511"/>
      <c r="GMH105" s="511"/>
      <c r="GMI105" s="511"/>
      <c r="GMJ105" s="511"/>
      <c r="GMK105" s="511"/>
      <c r="GML105" s="511"/>
      <c r="GMM105" s="511"/>
      <c r="GMN105" s="511"/>
      <c r="GMO105" s="511"/>
      <c r="GMP105" s="511"/>
      <c r="GMQ105" s="511"/>
      <c r="GMR105" s="511"/>
      <c r="GMS105" s="511"/>
      <c r="GMT105" s="511"/>
      <c r="GMU105" s="511"/>
      <c r="GMV105" s="511"/>
      <c r="GMW105" s="511"/>
      <c r="GMX105" s="511"/>
      <c r="GMY105" s="511"/>
      <c r="GMZ105" s="511"/>
      <c r="GNA105" s="511"/>
      <c r="GNB105" s="511"/>
      <c r="GNC105" s="511"/>
      <c r="GND105" s="511"/>
      <c r="GNE105" s="511"/>
      <c r="GNF105" s="511"/>
      <c r="GNG105" s="511"/>
      <c r="GNH105" s="511"/>
      <c r="GNI105" s="511"/>
      <c r="GNJ105" s="511"/>
      <c r="GNK105" s="511"/>
      <c r="GNL105" s="511"/>
      <c r="GNM105" s="511"/>
      <c r="GNN105" s="511"/>
      <c r="GNO105" s="511"/>
      <c r="GNP105" s="511"/>
      <c r="GNQ105" s="511"/>
      <c r="GNR105" s="511"/>
      <c r="GNS105" s="511"/>
      <c r="GNT105" s="511"/>
      <c r="GNU105" s="511"/>
      <c r="GNV105" s="511"/>
      <c r="GNW105" s="511"/>
      <c r="GNX105" s="511"/>
      <c r="GNY105" s="511"/>
      <c r="GNZ105" s="511"/>
      <c r="GOA105" s="511"/>
      <c r="GOB105" s="511"/>
      <c r="GOC105" s="511"/>
      <c r="GOD105" s="511"/>
      <c r="GOE105" s="511"/>
      <c r="GOF105" s="511"/>
      <c r="GOG105" s="511"/>
      <c r="GOH105" s="511"/>
      <c r="GOI105" s="511"/>
      <c r="GOJ105" s="511"/>
      <c r="GOK105" s="511"/>
      <c r="GOL105" s="511"/>
      <c r="GOM105" s="511"/>
      <c r="GON105" s="511"/>
      <c r="GOO105" s="511"/>
      <c r="GOP105" s="511"/>
      <c r="GOQ105" s="511"/>
      <c r="GOR105" s="511"/>
      <c r="GOS105" s="511"/>
      <c r="GOT105" s="511"/>
      <c r="GOU105" s="511"/>
      <c r="GOV105" s="511"/>
      <c r="GOW105" s="511"/>
      <c r="GOX105" s="511"/>
      <c r="GOY105" s="511"/>
      <c r="GOZ105" s="511"/>
      <c r="GPA105" s="511"/>
      <c r="GPB105" s="511"/>
      <c r="GPC105" s="511"/>
      <c r="GPD105" s="511"/>
      <c r="GPE105" s="511"/>
      <c r="GPF105" s="511"/>
      <c r="GPG105" s="511"/>
      <c r="GPH105" s="511"/>
      <c r="GPI105" s="511"/>
      <c r="GPJ105" s="511"/>
      <c r="GPK105" s="511"/>
      <c r="GPL105" s="511"/>
      <c r="GPM105" s="511"/>
      <c r="GPN105" s="511"/>
      <c r="GPO105" s="511"/>
      <c r="GPP105" s="511"/>
      <c r="GPQ105" s="511"/>
      <c r="GPR105" s="511"/>
      <c r="GPS105" s="511"/>
      <c r="GPT105" s="511"/>
      <c r="GPU105" s="511"/>
      <c r="GPV105" s="511"/>
      <c r="GPW105" s="511"/>
      <c r="GPX105" s="511"/>
      <c r="GPY105" s="511"/>
      <c r="GPZ105" s="511"/>
      <c r="GQA105" s="511"/>
      <c r="GQB105" s="511"/>
      <c r="GQC105" s="511"/>
      <c r="GQD105" s="511"/>
      <c r="GQE105" s="511"/>
      <c r="GQF105" s="511"/>
      <c r="GQG105" s="511"/>
      <c r="GQH105" s="511"/>
      <c r="GQI105" s="511"/>
      <c r="GQJ105" s="511"/>
      <c r="GQK105" s="511"/>
      <c r="GQL105" s="511"/>
      <c r="GQM105" s="511"/>
      <c r="GQN105" s="511"/>
      <c r="GQO105" s="511"/>
      <c r="GQP105" s="511"/>
      <c r="GQQ105" s="511"/>
      <c r="GQR105" s="511"/>
      <c r="GQS105" s="511"/>
      <c r="GQT105" s="511"/>
      <c r="GQU105" s="511"/>
      <c r="GQV105" s="511"/>
      <c r="GQW105" s="511"/>
      <c r="GQX105" s="511"/>
      <c r="GQY105" s="511"/>
      <c r="GQZ105" s="511"/>
      <c r="GRA105" s="511"/>
      <c r="GRB105" s="511"/>
      <c r="GRC105" s="511"/>
      <c r="GRD105" s="511"/>
      <c r="GRE105" s="511"/>
      <c r="GRF105" s="511"/>
      <c r="GRG105" s="511"/>
      <c r="GRH105" s="511"/>
      <c r="GRI105" s="511"/>
      <c r="GRJ105" s="511"/>
      <c r="GRK105" s="511"/>
      <c r="GRL105" s="511"/>
      <c r="GRM105" s="511"/>
      <c r="GRN105" s="511"/>
      <c r="GRO105" s="511"/>
      <c r="GRP105" s="511"/>
      <c r="GRQ105" s="511"/>
      <c r="GRR105" s="511"/>
      <c r="GRS105" s="511"/>
      <c r="GRT105" s="511"/>
      <c r="GRU105" s="511"/>
      <c r="GRV105" s="511"/>
      <c r="GRW105" s="511"/>
      <c r="GRX105" s="511"/>
      <c r="GRY105" s="511"/>
      <c r="GRZ105" s="511"/>
      <c r="GSA105" s="511"/>
      <c r="GSB105" s="511"/>
      <c r="GSC105" s="511"/>
      <c r="GSD105" s="511"/>
      <c r="GSE105" s="511"/>
      <c r="GSF105" s="511"/>
      <c r="GSG105" s="511"/>
      <c r="GSH105" s="511"/>
      <c r="GSI105" s="511"/>
      <c r="GSJ105" s="511"/>
      <c r="GSK105" s="511"/>
      <c r="GSL105" s="511"/>
      <c r="GSM105" s="511"/>
      <c r="GSN105" s="511"/>
      <c r="GSO105" s="511"/>
      <c r="GSP105" s="511"/>
      <c r="GSQ105" s="511"/>
      <c r="GSR105" s="511"/>
      <c r="GSS105" s="511"/>
      <c r="GST105" s="511"/>
      <c r="GSU105" s="511"/>
      <c r="GSV105" s="511"/>
      <c r="GSW105" s="511"/>
      <c r="GSX105" s="511"/>
      <c r="GSY105" s="511"/>
      <c r="GSZ105" s="511"/>
      <c r="GTA105" s="511"/>
      <c r="GTB105" s="511"/>
      <c r="GTC105" s="511"/>
      <c r="GTD105" s="511"/>
      <c r="GTE105" s="511"/>
      <c r="GTF105" s="511"/>
      <c r="GTG105" s="511"/>
      <c r="GTH105" s="511"/>
      <c r="GTI105" s="511"/>
      <c r="GTJ105" s="511"/>
      <c r="GTK105" s="511"/>
      <c r="GTL105" s="511"/>
      <c r="GTM105" s="511"/>
      <c r="GTN105" s="511"/>
      <c r="GTO105" s="511"/>
      <c r="GTP105" s="511"/>
      <c r="GTQ105" s="511"/>
      <c r="GTR105" s="511"/>
      <c r="GTS105" s="511"/>
      <c r="GTT105" s="511"/>
      <c r="GTU105" s="511"/>
      <c r="GTV105" s="511"/>
      <c r="GTW105" s="511"/>
      <c r="GTX105" s="511"/>
      <c r="GTY105" s="511"/>
      <c r="GTZ105" s="511"/>
      <c r="GUA105" s="511"/>
      <c r="GUB105" s="511"/>
      <c r="GUC105" s="511"/>
      <c r="GUD105" s="511"/>
      <c r="GUE105" s="511"/>
      <c r="GUF105" s="511"/>
      <c r="GUG105" s="511"/>
      <c r="GUH105" s="511"/>
      <c r="GUI105" s="511"/>
      <c r="GUJ105" s="511"/>
      <c r="GUK105" s="511"/>
      <c r="GUL105" s="511"/>
      <c r="GUM105" s="511"/>
      <c r="GUN105" s="511"/>
      <c r="GUO105" s="511"/>
      <c r="GUP105" s="511"/>
      <c r="GUQ105" s="511"/>
      <c r="GUR105" s="511"/>
      <c r="GUS105" s="511"/>
      <c r="GUT105" s="511"/>
      <c r="GUU105" s="511"/>
      <c r="GUV105" s="511"/>
      <c r="GUW105" s="511"/>
      <c r="GUX105" s="511"/>
      <c r="GUY105" s="511"/>
      <c r="GUZ105" s="511"/>
      <c r="GVA105" s="511"/>
      <c r="GVB105" s="511"/>
      <c r="GVC105" s="511"/>
      <c r="GVD105" s="511"/>
      <c r="GVE105" s="511"/>
      <c r="GVF105" s="511"/>
      <c r="GVG105" s="511"/>
      <c r="GVH105" s="511"/>
      <c r="GVI105" s="511"/>
      <c r="GVJ105" s="511"/>
      <c r="GVK105" s="511"/>
      <c r="GVL105" s="511"/>
      <c r="GVM105" s="511"/>
      <c r="GVN105" s="511"/>
      <c r="GVO105" s="511"/>
      <c r="GVP105" s="511"/>
      <c r="GVQ105" s="511"/>
      <c r="GVR105" s="511"/>
      <c r="GVS105" s="511"/>
      <c r="GVT105" s="511"/>
      <c r="GVU105" s="511"/>
      <c r="GVV105" s="511"/>
      <c r="GVW105" s="511"/>
      <c r="GVX105" s="511"/>
      <c r="GVY105" s="511"/>
      <c r="GVZ105" s="511"/>
      <c r="GWA105" s="511"/>
      <c r="GWB105" s="511"/>
      <c r="GWC105" s="511"/>
      <c r="GWD105" s="511"/>
      <c r="GWE105" s="511"/>
      <c r="GWF105" s="511"/>
      <c r="GWG105" s="511"/>
      <c r="GWH105" s="511"/>
      <c r="GWI105" s="511"/>
      <c r="GWJ105" s="511"/>
      <c r="GWK105" s="511"/>
      <c r="GWL105" s="511"/>
      <c r="GWM105" s="511"/>
      <c r="GWN105" s="511"/>
      <c r="GWO105" s="511"/>
      <c r="GWP105" s="511"/>
      <c r="GWQ105" s="511"/>
      <c r="GWR105" s="511"/>
      <c r="GWS105" s="511"/>
      <c r="GWT105" s="511"/>
      <c r="GWU105" s="511"/>
      <c r="GWV105" s="511"/>
      <c r="GWW105" s="511"/>
      <c r="GWX105" s="511"/>
      <c r="GWY105" s="511"/>
      <c r="GWZ105" s="511"/>
      <c r="GXA105" s="511"/>
      <c r="GXB105" s="511"/>
      <c r="GXC105" s="511"/>
      <c r="GXD105" s="511"/>
      <c r="GXE105" s="511"/>
      <c r="GXF105" s="511"/>
      <c r="GXG105" s="511"/>
      <c r="GXH105" s="511"/>
      <c r="GXI105" s="511"/>
      <c r="GXJ105" s="511"/>
      <c r="GXK105" s="511"/>
      <c r="GXL105" s="511"/>
      <c r="GXM105" s="511"/>
      <c r="GXN105" s="511"/>
      <c r="GXO105" s="511"/>
      <c r="GXP105" s="511"/>
      <c r="GXQ105" s="511"/>
      <c r="GXR105" s="511"/>
      <c r="GXS105" s="511"/>
      <c r="GXT105" s="511"/>
      <c r="GXU105" s="511"/>
      <c r="GXV105" s="511"/>
      <c r="GXW105" s="511"/>
      <c r="GXX105" s="511"/>
      <c r="GXY105" s="511"/>
      <c r="GXZ105" s="511"/>
      <c r="GYA105" s="511"/>
      <c r="GYB105" s="511"/>
      <c r="GYC105" s="511"/>
      <c r="GYD105" s="511"/>
      <c r="GYE105" s="511"/>
      <c r="GYF105" s="511"/>
      <c r="GYG105" s="511"/>
      <c r="GYH105" s="511"/>
      <c r="GYI105" s="511"/>
      <c r="GYJ105" s="511"/>
      <c r="GYK105" s="511"/>
      <c r="GYL105" s="511"/>
      <c r="GYM105" s="511"/>
      <c r="GYN105" s="511"/>
      <c r="GYO105" s="511"/>
      <c r="GYP105" s="511"/>
      <c r="GYQ105" s="511"/>
      <c r="GYR105" s="511"/>
      <c r="GYS105" s="511"/>
      <c r="GYT105" s="511"/>
      <c r="GYU105" s="511"/>
      <c r="GYV105" s="511"/>
      <c r="GYW105" s="511"/>
      <c r="GYX105" s="511"/>
      <c r="GYY105" s="511"/>
      <c r="GYZ105" s="511"/>
      <c r="GZA105" s="511"/>
      <c r="GZB105" s="511"/>
      <c r="GZC105" s="511"/>
      <c r="GZD105" s="511"/>
      <c r="GZE105" s="511"/>
      <c r="GZF105" s="511"/>
      <c r="GZG105" s="511"/>
      <c r="GZH105" s="511"/>
      <c r="GZI105" s="511"/>
      <c r="GZJ105" s="511"/>
      <c r="GZK105" s="511"/>
      <c r="GZL105" s="511"/>
      <c r="GZM105" s="511"/>
      <c r="GZN105" s="511"/>
      <c r="GZO105" s="511"/>
      <c r="GZP105" s="511"/>
      <c r="GZQ105" s="511"/>
      <c r="GZR105" s="511"/>
      <c r="GZS105" s="511"/>
      <c r="GZT105" s="511"/>
      <c r="GZU105" s="511"/>
      <c r="GZV105" s="511"/>
      <c r="GZW105" s="511"/>
      <c r="GZX105" s="511"/>
      <c r="GZY105" s="511"/>
      <c r="GZZ105" s="511"/>
      <c r="HAA105" s="511"/>
      <c r="HAB105" s="511"/>
      <c r="HAC105" s="511"/>
      <c r="HAD105" s="511"/>
      <c r="HAE105" s="511"/>
      <c r="HAF105" s="511"/>
      <c r="HAG105" s="511"/>
      <c r="HAH105" s="511"/>
      <c r="HAI105" s="511"/>
      <c r="HAJ105" s="511"/>
      <c r="HAK105" s="511"/>
      <c r="HAL105" s="511"/>
      <c r="HAM105" s="511"/>
      <c r="HAN105" s="511"/>
      <c r="HAO105" s="511"/>
      <c r="HAP105" s="511"/>
      <c r="HAQ105" s="511"/>
      <c r="HAR105" s="511"/>
      <c r="HAS105" s="511"/>
      <c r="HAT105" s="511"/>
      <c r="HAU105" s="511"/>
      <c r="HAV105" s="511"/>
      <c r="HAW105" s="511"/>
      <c r="HAX105" s="511"/>
      <c r="HAY105" s="511"/>
      <c r="HAZ105" s="511"/>
      <c r="HBA105" s="511"/>
      <c r="HBB105" s="511"/>
      <c r="HBC105" s="511"/>
      <c r="HBD105" s="511"/>
      <c r="HBE105" s="511"/>
      <c r="HBF105" s="511"/>
      <c r="HBG105" s="511"/>
      <c r="HBH105" s="511"/>
      <c r="HBI105" s="511"/>
      <c r="HBJ105" s="511"/>
      <c r="HBK105" s="511"/>
      <c r="HBL105" s="511"/>
      <c r="HBM105" s="511"/>
      <c r="HBN105" s="511"/>
      <c r="HBO105" s="511"/>
      <c r="HBP105" s="511"/>
      <c r="HBQ105" s="511"/>
      <c r="HBR105" s="511"/>
      <c r="HBS105" s="511"/>
      <c r="HBT105" s="511"/>
      <c r="HBU105" s="511"/>
      <c r="HBV105" s="511"/>
      <c r="HBW105" s="511"/>
      <c r="HBX105" s="511"/>
      <c r="HBY105" s="511"/>
      <c r="HBZ105" s="511"/>
      <c r="HCA105" s="511"/>
      <c r="HCB105" s="511"/>
      <c r="HCC105" s="511"/>
      <c r="HCD105" s="511"/>
      <c r="HCE105" s="511"/>
      <c r="HCF105" s="511"/>
      <c r="HCG105" s="511"/>
      <c r="HCH105" s="511"/>
      <c r="HCI105" s="511"/>
      <c r="HCJ105" s="511"/>
      <c r="HCK105" s="511"/>
      <c r="HCL105" s="511"/>
      <c r="HCM105" s="511"/>
      <c r="HCN105" s="511"/>
      <c r="HCO105" s="511"/>
      <c r="HCP105" s="511"/>
      <c r="HCQ105" s="511"/>
      <c r="HCR105" s="511"/>
      <c r="HCS105" s="511"/>
      <c r="HCT105" s="511"/>
      <c r="HCU105" s="511"/>
      <c r="HCV105" s="511"/>
      <c r="HCW105" s="511"/>
      <c r="HCX105" s="511"/>
      <c r="HCY105" s="511"/>
      <c r="HCZ105" s="511"/>
      <c r="HDA105" s="511"/>
      <c r="HDB105" s="511"/>
      <c r="HDC105" s="511"/>
      <c r="HDD105" s="511"/>
      <c r="HDE105" s="511"/>
      <c r="HDF105" s="511"/>
      <c r="HDG105" s="511"/>
      <c r="HDH105" s="511"/>
      <c r="HDI105" s="511"/>
      <c r="HDJ105" s="511"/>
      <c r="HDK105" s="511"/>
      <c r="HDL105" s="511"/>
      <c r="HDM105" s="511"/>
      <c r="HDN105" s="511"/>
      <c r="HDO105" s="511"/>
      <c r="HDP105" s="511"/>
      <c r="HDQ105" s="511"/>
      <c r="HDR105" s="511"/>
      <c r="HDS105" s="511"/>
      <c r="HDT105" s="511"/>
      <c r="HDU105" s="511"/>
      <c r="HDV105" s="511"/>
      <c r="HDW105" s="511"/>
      <c r="HDX105" s="511"/>
      <c r="HDY105" s="511"/>
      <c r="HDZ105" s="511"/>
      <c r="HEA105" s="511"/>
      <c r="HEB105" s="511"/>
      <c r="HEC105" s="511"/>
      <c r="HED105" s="511"/>
      <c r="HEE105" s="511"/>
      <c r="HEF105" s="511"/>
      <c r="HEG105" s="511"/>
      <c r="HEH105" s="511"/>
      <c r="HEI105" s="511"/>
      <c r="HEJ105" s="511"/>
      <c r="HEK105" s="511"/>
      <c r="HEL105" s="511"/>
      <c r="HEM105" s="511"/>
      <c r="HEN105" s="511"/>
      <c r="HEO105" s="511"/>
      <c r="HEP105" s="511"/>
      <c r="HEQ105" s="511"/>
      <c r="HER105" s="511"/>
      <c r="HES105" s="511"/>
      <c r="HET105" s="511"/>
      <c r="HEU105" s="511"/>
      <c r="HEV105" s="511"/>
      <c r="HEW105" s="511"/>
      <c r="HEX105" s="511"/>
      <c r="HEY105" s="511"/>
      <c r="HEZ105" s="511"/>
      <c r="HFA105" s="511"/>
      <c r="HFB105" s="511"/>
      <c r="HFC105" s="511"/>
      <c r="HFD105" s="511"/>
      <c r="HFE105" s="511"/>
      <c r="HFF105" s="511"/>
      <c r="HFG105" s="511"/>
      <c r="HFH105" s="511"/>
      <c r="HFI105" s="511"/>
      <c r="HFJ105" s="511"/>
      <c r="HFK105" s="511"/>
      <c r="HFL105" s="511"/>
      <c r="HFM105" s="511"/>
      <c r="HFN105" s="511"/>
      <c r="HFO105" s="511"/>
      <c r="HFP105" s="511"/>
      <c r="HFQ105" s="511"/>
      <c r="HFR105" s="511"/>
      <c r="HFS105" s="511"/>
      <c r="HFT105" s="511"/>
      <c r="HFU105" s="511"/>
      <c r="HFV105" s="511"/>
      <c r="HFW105" s="511"/>
      <c r="HFX105" s="511"/>
      <c r="HFY105" s="511"/>
      <c r="HFZ105" s="511"/>
      <c r="HGA105" s="511"/>
      <c r="HGB105" s="511"/>
      <c r="HGC105" s="511"/>
      <c r="HGD105" s="511"/>
      <c r="HGE105" s="511"/>
      <c r="HGF105" s="511"/>
      <c r="HGG105" s="511"/>
      <c r="HGH105" s="511"/>
      <c r="HGI105" s="511"/>
      <c r="HGJ105" s="511"/>
      <c r="HGK105" s="511"/>
      <c r="HGL105" s="511"/>
      <c r="HGM105" s="511"/>
      <c r="HGN105" s="511"/>
      <c r="HGO105" s="511"/>
      <c r="HGP105" s="511"/>
      <c r="HGQ105" s="511"/>
      <c r="HGR105" s="511"/>
      <c r="HGS105" s="511"/>
      <c r="HGT105" s="511"/>
      <c r="HGU105" s="511"/>
      <c r="HGV105" s="511"/>
      <c r="HGW105" s="511"/>
      <c r="HGX105" s="511"/>
      <c r="HGY105" s="511"/>
      <c r="HGZ105" s="511"/>
      <c r="HHA105" s="511"/>
      <c r="HHB105" s="511"/>
      <c r="HHC105" s="511"/>
      <c r="HHD105" s="511"/>
      <c r="HHE105" s="511"/>
      <c r="HHF105" s="511"/>
      <c r="HHG105" s="511"/>
      <c r="HHH105" s="511"/>
      <c r="HHI105" s="511"/>
      <c r="HHJ105" s="511"/>
      <c r="HHK105" s="511"/>
      <c r="HHL105" s="511"/>
      <c r="HHM105" s="511"/>
      <c r="HHN105" s="511"/>
      <c r="HHO105" s="511"/>
      <c r="HHP105" s="511"/>
      <c r="HHQ105" s="511"/>
      <c r="HHR105" s="511"/>
      <c r="HHS105" s="511"/>
      <c r="HHT105" s="511"/>
      <c r="HHU105" s="511"/>
      <c r="HHV105" s="511"/>
      <c r="HHW105" s="511"/>
      <c r="HHX105" s="511"/>
      <c r="HHY105" s="511"/>
      <c r="HHZ105" s="511"/>
      <c r="HIA105" s="511"/>
      <c r="HIB105" s="511"/>
      <c r="HIC105" s="511"/>
      <c r="HID105" s="511"/>
      <c r="HIE105" s="511"/>
      <c r="HIF105" s="511"/>
      <c r="HIG105" s="511"/>
      <c r="HIH105" s="511"/>
      <c r="HII105" s="511"/>
      <c r="HIJ105" s="511"/>
      <c r="HIK105" s="511"/>
      <c r="HIL105" s="511"/>
      <c r="HIM105" s="511"/>
      <c r="HIN105" s="511"/>
      <c r="HIO105" s="511"/>
      <c r="HIP105" s="511"/>
      <c r="HIQ105" s="511"/>
      <c r="HIR105" s="511"/>
      <c r="HIS105" s="511"/>
      <c r="HIT105" s="511"/>
      <c r="HIU105" s="511"/>
      <c r="HIV105" s="511"/>
      <c r="HIW105" s="511"/>
      <c r="HIX105" s="511"/>
      <c r="HIY105" s="511"/>
      <c r="HIZ105" s="511"/>
      <c r="HJA105" s="511"/>
      <c r="HJB105" s="511"/>
      <c r="HJC105" s="511"/>
      <c r="HJD105" s="511"/>
      <c r="HJE105" s="511"/>
      <c r="HJF105" s="511"/>
      <c r="HJG105" s="511"/>
      <c r="HJH105" s="511"/>
      <c r="HJI105" s="511"/>
      <c r="HJJ105" s="511"/>
      <c r="HJK105" s="511"/>
      <c r="HJL105" s="511"/>
      <c r="HJM105" s="511"/>
      <c r="HJN105" s="511"/>
      <c r="HJO105" s="511"/>
      <c r="HJP105" s="511"/>
      <c r="HJQ105" s="511"/>
      <c r="HJR105" s="511"/>
      <c r="HJS105" s="511"/>
      <c r="HJT105" s="511"/>
      <c r="HJU105" s="511"/>
      <c r="HJV105" s="511"/>
      <c r="HJW105" s="511"/>
      <c r="HJX105" s="511"/>
      <c r="HJY105" s="511"/>
      <c r="HJZ105" s="511"/>
      <c r="HKA105" s="511"/>
      <c r="HKB105" s="511"/>
      <c r="HKC105" s="511"/>
      <c r="HKD105" s="511"/>
      <c r="HKE105" s="511"/>
      <c r="HKF105" s="511"/>
      <c r="HKG105" s="511"/>
      <c r="HKH105" s="511"/>
      <c r="HKI105" s="511"/>
      <c r="HKJ105" s="511"/>
      <c r="HKK105" s="511"/>
      <c r="HKL105" s="511"/>
      <c r="HKM105" s="511"/>
      <c r="HKN105" s="511"/>
      <c r="HKO105" s="511"/>
      <c r="HKP105" s="511"/>
      <c r="HKQ105" s="511"/>
      <c r="HKR105" s="511"/>
      <c r="HKS105" s="511"/>
      <c r="HKT105" s="511"/>
      <c r="HKU105" s="511"/>
      <c r="HKV105" s="511"/>
      <c r="HKW105" s="511"/>
      <c r="HKX105" s="511"/>
      <c r="HKY105" s="511"/>
      <c r="HKZ105" s="511"/>
      <c r="HLA105" s="511"/>
      <c r="HLB105" s="511"/>
      <c r="HLC105" s="511"/>
      <c r="HLD105" s="511"/>
      <c r="HLE105" s="511"/>
      <c r="HLF105" s="511"/>
      <c r="HLG105" s="511"/>
      <c r="HLH105" s="511"/>
      <c r="HLI105" s="511"/>
      <c r="HLJ105" s="511"/>
      <c r="HLK105" s="511"/>
      <c r="HLL105" s="511"/>
      <c r="HLM105" s="511"/>
      <c r="HLN105" s="511"/>
      <c r="HLO105" s="511"/>
      <c r="HLP105" s="511"/>
      <c r="HLQ105" s="511"/>
      <c r="HLR105" s="511"/>
      <c r="HLS105" s="511"/>
      <c r="HLT105" s="511"/>
      <c r="HLU105" s="511"/>
      <c r="HLV105" s="511"/>
      <c r="HLW105" s="511"/>
      <c r="HLX105" s="511"/>
      <c r="HLY105" s="511"/>
      <c r="HLZ105" s="511"/>
      <c r="HMA105" s="511"/>
      <c r="HMB105" s="511"/>
      <c r="HMC105" s="511"/>
      <c r="HMD105" s="511"/>
      <c r="HME105" s="511"/>
      <c r="HMF105" s="511"/>
      <c r="HMG105" s="511"/>
      <c r="HMH105" s="511"/>
      <c r="HMI105" s="511"/>
      <c r="HMJ105" s="511"/>
      <c r="HMK105" s="511"/>
      <c r="HML105" s="511"/>
      <c r="HMM105" s="511"/>
      <c r="HMN105" s="511"/>
      <c r="HMO105" s="511"/>
      <c r="HMP105" s="511"/>
      <c r="HMQ105" s="511"/>
      <c r="HMR105" s="511"/>
      <c r="HMS105" s="511"/>
      <c r="HMT105" s="511"/>
      <c r="HMU105" s="511"/>
      <c r="HMV105" s="511"/>
      <c r="HMW105" s="511"/>
      <c r="HMX105" s="511"/>
      <c r="HMY105" s="511"/>
      <c r="HMZ105" s="511"/>
      <c r="HNA105" s="511"/>
      <c r="HNB105" s="511"/>
      <c r="HNC105" s="511"/>
      <c r="HND105" s="511"/>
      <c r="HNE105" s="511"/>
      <c r="HNF105" s="511"/>
      <c r="HNG105" s="511"/>
      <c r="HNH105" s="511"/>
      <c r="HNI105" s="511"/>
      <c r="HNJ105" s="511"/>
      <c r="HNK105" s="511"/>
      <c r="HNL105" s="511"/>
      <c r="HNM105" s="511"/>
      <c r="HNN105" s="511"/>
      <c r="HNO105" s="511"/>
      <c r="HNP105" s="511"/>
      <c r="HNQ105" s="511"/>
      <c r="HNR105" s="511"/>
      <c r="HNS105" s="511"/>
      <c r="HNT105" s="511"/>
      <c r="HNU105" s="511"/>
      <c r="HNV105" s="511"/>
      <c r="HNW105" s="511"/>
      <c r="HNX105" s="511"/>
      <c r="HNY105" s="511"/>
      <c r="HNZ105" s="511"/>
      <c r="HOA105" s="511"/>
      <c r="HOB105" s="511"/>
      <c r="HOC105" s="511"/>
      <c r="HOD105" s="511"/>
      <c r="HOE105" s="511"/>
      <c r="HOF105" s="511"/>
      <c r="HOG105" s="511"/>
      <c r="HOH105" s="511"/>
      <c r="HOI105" s="511"/>
      <c r="HOJ105" s="511"/>
      <c r="HOK105" s="511"/>
      <c r="HOL105" s="511"/>
      <c r="HOM105" s="511"/>
      <c r="HON105" s="511"/>
      <c r="HOO105" s="511"/>
      <c r="HOP105" s="511"/>
      <c r="HOQ105" s="511"/>
      <c r="HOR105" s="511"/>
      <c r="HOS105" s="511"/>
      <c r="HOT105" s="511"/>
      <c r="HOU105" s="511"/>
      <c r="HOV105" s="511"/>
      <c r="HOW105" s="511"/>
      <c r="HOX105" s="511"/>
      <c r="HOY105" s="511"/>
      <c r="HOZ105" s="511"/>
      <c r="HPA105" s="511"/>
      <c r="HPB105" s="511"/>
      <c r="HPC105" s="511"/>
      <c r="HPD105" s="511"/>
      <c r="HPE105" s="511"/>
      <c r="HPF105" s="511"/>
      <c r="HPG105" s="511"/>
      <c r="HPH105" s="511"/>
      <c r="HPI105" s="511"/>
      <c r="HPJ105" s="511"/>
      <c r="HPK105" s="511"/>
      <c r="HPL105" s="511"/>
      <c r="HPM105" s="511"/>
      <c r="HPN105" s="511"/>
      <c r="HPO105" s="511"/>
      <c r="HPP105" s="511"/>
      <c r="HPQ105" s="511"/>
      <c r="HPR105" s="511"/>
      <c r="HPS105" s="511"/>
      <c r="HPT105" s="511"/>
      <c r="HPU105" s="511"/>
      <c r="HPV105" s="511"/>
      <c r="HPW105" s="511"/>
      <c r="HPX105" s="511"/>
      <c r="HPY105" s="511"/>
      <c r="HPZ105" s="511"/>
      <c r="HQA105" s="511"/>
      <c r="HQB105" s="511"/>
      <c r="HQC105" s="511"/>
      <c r="HQD105" s="511"/>
      <c r="HQE105" s="511"/>
      <c r="HQF105" s="511"/>
      <c r="HQG105" s="511"/>
      <c r="HQH105" s="511"/>
      <c r="HQI105" s="511"/>
      <c r="HQJ105" s="511"/>
      <c r="HQK105" s="511"/>
      <c r="HQL105" s="511"/>
      <c r="HQM105" s="511"/>
      <c r="HQN105" s="511"/>
      <c r="HQO105" s="511"/>
      <c r="HQP105" s="511"/>
      <c r="HQQ105" s="511"/>
      <c r="HQR105" s="511"/>
      <c r="HQS105" s="511"/>
      <c r="HQT105" s="511"/>
      <c r="HQU105" s="511"/>
      <c r="HQV105" s="511"/>
      <c r="HQW105" s="511"/>
      <c r="HQX105" s="511"/>
      <c r="HQY105" s="511"/>
      <c r="HQZ105" s="511"/>
      <c r="HRA105" s="511"/>
      <c r="HRB105" s="511"/>
      <c r="HRC105" s="511"/>
      <c r="HRD105" s="511"/>
      <c r="HRE105" s="511"/>
      <c r="HRF105" s="511"/>
      <c r="HRG105" s="511"/>
      <c r="HRH105" s="511"/>
      <c r="HRI105" s="511"/>
      <c r="HRJ105" s="511"/>
      <c r="HRK105" s="511"/>
      <c r="HRL105" s="511"/>
      <c r="HRM105" s="511"/>
      <c r="HRN105" s="511"/>
      <c r="HRO105" s="511"/>
      <c r="HRP105" s="511"/>
      <c r="HRQ105" s="511"/>
      <c r="HRR105" s="511"/>
      <c r="HRS105" s="511"/>
      <c r="HRT105" s="511"/>
      <c r="HRU105" s="511"/>
      <c r="HRV105" s="511"/>
      <c r="HRW105" s="511"/>
      <c r="HRX105" s="511"/>
      <c r="HRY105" s="511"/>
      <c r="HRZ105" s="511"/>
      <c r="HSA105" s="511"/>
      <c r="HSB105" s="511"/>
      <c r="HSC105" s="511"/>
      <c r="HSD105" s="511"/>
      <c r="HSE105" s="511"/>
      <c r="HSF105" s="511"/>
      <c r="HSG105" s="511"/>
      <c r="HSH105" s="511"/>
      <c r="HSI105" s="511"/>
      <c r="HSJ105" s="511"/>
      <c r="HSK105" s="511"/>
      <c r="HSL105" s="511"/>
      <c r="HSM105" s="511"/>
      <c r="HSN105" s="511"/>
      <c r="HSO105" s="511"/>
      <c r="HSP105" s="511"/>
      <c r="HSQ105" s="511"/>
      <c r="HSR105" s="511"/>
      <c r="HSS105" s="511"/>
      <c r="HST105" s="511"/>
      <c r="HSU105" s="511"/>
      <c r="HSV105" s="511"/>
      <c r="HSW105" s="511"/>
      <c r="HSX105" s="511"/>
      <c r="HSY105" s="511"/>
      <c r="HSZ105" s="511"/>
      <c r="HTA105" s="511"/>
      <c r="HTB105" s="511"/>
      <c r="HTC105" s="511"/>
      <c r="HTD105" s="511"/>
      <c r="HTE105" s="511"/>
      <c r="HTF105" s="511"/>
      <c r="HTG105" s="511"/>
      <c r="HTH105" s="511"/>
      <c r="HTI105" s="511"/>
      <c r="HTJ105" s="511"/>
      <c r="HTK105" s="511"/>
      <c r="HTL105" s="511"/>
      <c r="HTM105" s="511"/>
      <c r="HTN105" s="511"/>
      <c r="HTO105" s="511"/>
      <c r="HTP105" s="511"/>
      <c r="HTQ105" s="511"/>
      <c r="HTR105" s="511"/>
      <c r="HTS105" s="511"/>
      <c r="HTT105" s="511"/>
      <c r="HTU105" s="511"/>
      <c r="HTV105" s="511"/>
      <c r="HTW105" s="511"/>
      <c r="HTX105" s="511"/>
      <c r="HTY105" s="511"/>
      <c r="HTZ105" s="511"/>
      <c r="HUA105" s="511"/>
      <c r="HUB105" s="511"/>
      <c r="HUC105" s="511"/>
      <c r="HUD105" s="511"/>
      <c r="HUE105" s="511"/>
      <c r="HUF105" s="511"/>
      <c r="HUG105" s="511"/>
      <c r="HUH105" s="511"/>
      <c r="HUI105" s="511"/>
      <c r="HUJ105" s="511"/>
      <c r="HUK105" s="511"/>
      <c r="HUL105" s="511"/>
      <c r="HUM105" s="511"/>
      <c r="HUN105" s="511"/>
      <c r="HUO105" s="511"/>
      <c r="HUP105" s="511"/>
      <c r="HUQ105" s="511"/>
      <c r="HUR105" s="511"/>
      <c r="HUS105" s="511"/>
      <c r="HUT105" s="511"/>
      <c r="HUU105" s="511"/>
      <c r="HUV105" s="511"/>
      <c r="HUW105" s="511"/>
      <c r="HUX105" s="511"/>
      <c r="HUY105" s="511"/>
      <c r="HUZ105" s="511"/>
      <c r="HVA105" s="511"/>
      <c r="HVB105" s="511"/>
      <c r="HVC105" s="511"/>
      <c r="HVD105" s="511"/>
      <c r="HVE105" s="511"/>
      <c r="HVF105" s="511"/>
      <c r="HVG105" s="511"/>
      <c r="HVH105" s="511"/>
      <c r="HVI105" s="511"/>
      <c r="HVJ105" s="511"/>
      <c r="HVK105" s="511"/>
      <c r="HVL105" s="511"/>
      <c r="HVM105" s="511"/>
      <c r="HVN105" s="511"/>
      <c r="HVO105" s="511"/>
      <c r="HVP105" s="511"/>
      <c r="HVQ105" s="511"/>
      <c r="HVR105" s="511"/>
      <c r="HVS105" s="511"/>
      <c r="HVT105" s="511"/>
      <c r="HVU105" s="511"/>
      <c r="HVV105" s="511"/>
      <c r="HVW105" s="511"/>
      <c r="HVX105" s="511"/>
      <c r="HVY105" s="511"/>
      <c r="HVZ105" s="511"/>
      <c r="HWA105" s="511"/>
      <c r="HWB105" s="511"/>
      <c r="HWC105" s="511"/>
      <c r="HWD105" s="511"/>
      <c r="HWE105" s="511"/>
      <c r="HWF105" s="511"/>
      <c r="HWG105" s="511"/>
      <c r="HWH105" s="511"/>
      <c r="HWI105" s="511"/>
      <c r="HWJ105" s="511"/>
      <c r="HWK105" s="511"/>
      <c r="HWL105" s="511"/>
      <c r="HWM105" s="511"/>
      <c r="HWN105" s="511"/>
      <c r="HWO105" s="511"/>
      <c r="HWP105" s="511"/>
      <c r="HWQ105" s="511"/>
      <c r="HWR105" s="511"/>
      <c r="HWS105" s="511"/>
      <c r="HWT105" s="511"/>
      <c r="HWU105" s="511"/>
      <c r="HWV105" s="511"/>
      <c r="HWW105" s="511"/>
      <c r="HWX105" s="511"/>
      <c r="HWY105" s="511"/>
      <c r="HWZ105" s="511"/>
      <c r="HXA105" s="511"/>
      <c r="HXB105" s="511"/>
      <c r="HXC105" s="511"/>
      <c r="HXD105" s="511"/>
      <c r="HXE105" s="511"/>
      <c r="HXF105" s="511"/>
      <c r="HXG105" s="511"/>
      <c r="HXH105" s="511"/>
      <c r="HXI105" s="511"/>
      <c r="HXJ105" s="511"/>
      <c r="HXK105" s="511"/>
      <c r="HXL105" s="511"/>
      <c r="HXM105" s="511"/>
      <c r="HXN105" s="511"/>
      <c r="HXO105" s="511"/>
      <c r="HXP105" s="511"/>
      <c r="HXQ105" s="511"/>
      <c r="HXR105" s="511"/>
      <c r="HXS105" s="511"/>
      <c r="HXT105" s="511"/>
      <c r="HXU105" s="511"/>
      <c r="HXV105" s="511"/>
      <c r="HXW105" s="511"/>
      <c r="HXX105" s="511"/>
      <c r="HXY105" s="511"/>
      <c r="HXZ105" s="511"/>
      <c r="HYA105" s="511"/>
      <c r="HYB105" s="511"/>
      <c r="HYC105" s="511"/>
      <c r="HYD105" s="511"/>
      <c r="HYE105" s="511"/>
      <c r="HYF105" s="511"/>
      <c r="HYG105" s="511"/>
      <c r="HYH105" s="511"/>
      <c r="HYI105" s="511"/>
      <c r="HYJ105" s="511"/>
      <c r="HYK105" s="511"/>
      <c r="HYL105" s="511"/>
      <c r="HYM105" s="511"/>
      <c r="HYN105" s="511"/>
      <c r="HYO105" s="511"/>
      <c r="HYP105" s="511"/>
      <c r="HYQ105" s="511"/>
      <c r="HYR105" s="511"/>
      <c r="HYS105" s="511"/>
      <c r="HYT105" s="511"/>
      <c r="HYU105" s="511"/>
      <c r="HYV105" s="511"/>
      <c r="HYW105" s="511"/>
      <c r="HYX105" s="511"/>
      <c r="HYY105" s="511"/>
      <c r="HYZ105" s="511"/>
      <c r="HZA105" s="511"/>
      <c r="HZB105" s="511"/>
      <c r="HZC105" s="511"/>
      <c r="HZD105" s="511"/>
      <c r="HZE105" s="511"/>
      <c r="HZF105" s="511"/>
      <c r="HZG105" s="511"/>
      <c r="HZH105" s="511"/>
      <c r="HZI105" s="511"/>
      <c r="HZJ105" s="511"/>
      <c r="HZK105" s="511"/>
      <c r="HZL105" s="511"/>
      <c r="HZM105" s="511"/>
      <c r="HZN105" s="511"/>
      <c r="HZO105" s="511"/>
      <c r="HZP105" s="511"/>
      <c r="HZQ105" s="511"/>
      <c r="HZR105" s="511"/>
      <c r="HZS105" s="511"/>
      <c r="HZT105" s="511"/>
      <c r="HZU105" s="511"/>
      <c r="HZV105" s="511"/>
      <c r="HZW105" s="511"/>
      <c r="HZX105" s="511"/>
      <c r="HZY105" s="511"/>
      <c r="HZZ105" s="511"/>
      <c r="IAA105" s="511"/>
      <c r="IAB105" s="511"/>
      <c r="IAC105" s="511"/>
      <c r="IAD105" s="511"/>
      <c r="IAE105" s="511"/>
      <c r="IAF105" s="511"/>
      <c r="IAG105" s="511"/>
      <c r="IAH105" s="511"/>
      <c r="IAI105" s="511"/>
      <c r="IAJ105" s="511"/>
      <c r="IAK105" s="511"/>
      <c r="IAL105" s="511"/>
      <c r="IAM105" s="511"/>
      <c r="IAN105" s="511"/>
      <c r="IAO105" s="511"/>
      <c r="IAP105" s="511"/>
      <c r="IAQ105" s="511"/>
      <c r="IAR105" s="511"/>
      <c r="IAS105" s="511"/>
      <c r="IAT105" s="511"/>
      <c r="IAU105" s="511"/>
      <c r="IAV105" s="511"/>
      <c r="IAW105" s="511"/>
      <c r="IAX105" s="511"/>
      <c r="IAY105" s="511"/>
      <c r="IAZ105" s="511"/>
      <c r="IBA105" s="511"/>
      <c r="IBB105" s="511"/>
      <c r="IBC105" s="511"/>
      <c r="IBD105" s="511"/>
      <c r="IBE105" s="511"/>
      <c r="IBF105" s="511"/>
      <c r="IBG105" s="511"/>
      <c r="IBH105" s="511"/>
      <c r="IBI105" s="511"/>
      <c r="IBJ105" s="511"/>
      <c r="IBK105" s="511"/>
      <c r="IBL105" s="511"/>
      <c r="IBM105" s="511"/>
      <c r="IBN105" s="511"/>
      <c r="IBO105" s="511"/>
      <c r="IBP105" s="511"/>
      <c r="IBQ105" s="511"/>
      <c r="IBR105" s="511"/>
      <c r="IBS105" s="511"/>
      <c r="IBT105" s="511"/>
      <c r="IBU105" s="511"/>
      <c r="IBV105" s="511"/>
      <c r="IBW105" s="511"/>
      <c r="IBX105" s="511"/>
      <c r="IBY105" s="511"/>
      <c r="IBZ105" s="511"/>
      <c r="ICA105" s="511"/>
      <c r="ICB105" s="511"/>
      <c r="ICC105" s="511"/>
      <c r="ICD105" s="511"/>
      <c r="ICE105" s="511"/>
      <c r="ICF105" s="511"/>
      <c r="ICG105" s="511"/>
      <c r="ICH105" s="511"/>
      <c r="ICI105" s="511"/>
      <c r="ICJ105" s="511"/>
      <c r="ICK105" s="511"/>
      <c r="ICL105" s="511"/>
      <c r="ICM105" s="511"/>
      <c r="ICN105" s="511"/>
      <c r="ICO105" s="511"/>
      <c r="ICP105" s="511"/>
      <c r="ICQ105" s="511"/>
      <c r="ICR105" s="511"/>
      <c r="ICS105" s="511"/>
      <c r="ICT105" s="511"/>
      <c r="ICU105" s="511"/>
      <c r="ICV105" s="511"/>
      <c r="ICW105" s="511"/>
      <c r="ICX105" s="511"/>
      <c r="ICY105" s="511"/>
      <c r="ICZ105" s="511"/>
      <c r="IDA105" s="511"/>
      <c r="IDB105" s="511"/>
      <c r="IDC105" s="511"/>
      <c r="IDD105" s="511"/>
      <c r="IDE105" s="511"/>
      <c r="IDF105" s="511"/>
      <c r="IDG105" s="511"/>
      <c r="IDH105" s="511"/>
      <c r="IDI105" s="511"/>
      <c r="IDJ105" s="511"/>
      <c r="IDK105" s="511"/>
      <c r="IDL105" s="511"/>
      <c r="IDM105" s="511"/>
      <c r="IDN105" s="511"/>
      <c r="IDO105" s="511"/>
      <c r="IDP105" s="511"/>
      <c r="IDQ105" s="511"/>
      <c r="IDR105" s="511"/>
      <c r="IDS105" s="511"/>
      <c r="IDT105" s="511"/>
      <c r="IDU105" s="511"/>
      <c r="IDV105" s="511"/>
      <c r="IDW105" s="511"/>
      <c r="IDX105" s="511"/>
      <c r="IDY105" s="511"/>
      <c r="IDZ105" s="511"/>
      <c r="IEA105" s="511"/>
      <c r="IEB105" s="511"/>
      <c r="IEC105" s="511"/>
      <c r="IED105" s="511"/>
      <c r="IEE105" s="511"/>
      <c r="IEF105" s="511"/>
      <c r="IEG105" s="511"/>
      <c r="IEH105" s="511"/>
      <c r="IEI105" s="511"/>
      <c r="IEJ105" s="511"/>
      <c r="IEK105" s="511"/>
      <c r="IEL105" s="511"/>
      <c r="IEM105" s="511"/>
      <c r="IEN105" s="511"/>
      <c r="IEO105" s="511"/>
      <c r="IEP105" s="511"/>
      <c r="IEQ105" s="511"/>
      <c r="IER105" s="511"/>
      <c r="IES105" s="511"/>
      <c r="IET105" s="511"/>
      <c r="IEU105" s="511"/>
      <c r="IEV105" s="511"/>
      <c r="IEW105" s="511"/>
      <c r="IEX105" s="511"/>
      <c r="IEY105" s="511"/>
      <c r="IEZ105" s="511"/>
      <c r="IFA105" s="511"/>
      <c r="IFB105" s="511"/>
      <c r="IFC105" s="511"/>
      <c r="IFD105" s="511"/>
      <c r="IFE105" s="511"/>
      <c r="IFF105" s="511"/>
      <c r="IFG105" s="511"/>
      <c r="IFH105" s="511"/>
      <c r="IFI105" s="511"/>
      <c r="IFJ105" s="511"/>
      <c r="IFK105" s="511"/>
      <c r="IFL105" s="511"/>
      <c r="IFM105" s="511"/>
      <c r="IFN105" s="511"/>
      <c r="IFO105" s="511"/>
      <c r="IFP105" s="511"/>
      <c r="IFQ105" s="511"/>
      <c r="IFR105" s="511"/>
      <c r="IFS105" s="511"/>
      <c r="IFT105" s="511"/>
      <c r="IFU105" s="511"/>
      <c r="IFV105" s="511"/>
      <c r="IFW105" s="511"/>
      <c r="IFX105" s="511"/>
      <c r="IFY105" s="511"/>
      <c r="IFZ105" s="511"/>
      <c r="IGA105" s="511"/>
      <c r="IGB105" s="511"/>
      <c r="IGC105" s="511"/>
      <c r="IGD105" s="511"/>
      <c r="IGE105" s="511"/>
      <c r="IGF105" s="511"/>
      <c r="IGG105" s="511"/>
      <c r="IGH105" s="511"/>
      <c r="IGI105" s="511"/>
      <c r="IGJ105" s="511"/>
      <c r="IGK105" s="511"/>
      <c r="IGL105" s="511"/>
      <c r="IGM105" s="511"/>
      <c r="IGN105" s="511"/>
      <c r="IGO105" s="511"/>
      <c r="IGP105" s="511"/>
      <c r="IGQ105" s="511"/>
      <c r="IGR105" s="511"/>
      <c r="IGS105" s="511"/>
      <c r="IGT105" s="511"/>
      <c r="IGU105" s="511"/>
      <c r="IGV105" s="511"/>
      <c r="IGW105" s="511"/>
      <c r="IGX105" s="511"/>
      <c r="IGY105" s="511"/>
      <c r="IGZ105" s="511"/>
      <c r="IHA105" s="511"/>
      <c r="IHB105" s="511"/>
      <c r="IHC105" s="511"/>
      <c r="IHD105" s="511"/>
      <c r="IHE105" s="511"/>
      <c r="IHF105" s="511"/>
      <c r="IHG105" s="511"/>
      <c r="IHH105" s="511"/>
      <c r="IHI105" s="511"/>
      <c r="IHJ105" s="511"/>
      <c r="IHK105" s="511"/>
      <c r="IHL105" s="511"/>
      <c r="IHM105" s="511"/>
      <c r="IHN105" s="511"/>
      <c r="IHO105" s="511"/>
      <c r="IHP105" s="511"/>
      <c r="IHQ105" s="511"/>
      <c r="IHR105" s="511"/>
      <c r="IHS105" s="511"/>
      <c r="IHT105" s="511"/>
      <c r="IHU105" s="511"/>
      <c r="IHV105" s="511"/>
      <c r="IHW105" s="511"/>
      <c r="IHX105" s="511"/>
      <c r="IHY105" s="511"/>
      <c r="IHZ105" s="511"/>
      <c r="IIA105" s="511"/>
      <c r="IIB105" s="511"/>
      <c r="IIC105" s="511"/>
      <c r="IID105" s="511"/>
      <c r="IIE105" s="511"/>
      <c r="IIF105" s="511"/>
      <c r="IIG105" s="511"/>
      <c r="IIH105" s="511"/>
      <c r="III105" s="511"/>
      <c r="IIJ105" s="511"/>
      <c r="IIK105" s="511"/>
      <c r="IIL105" s="511"/>
      <c r="IIM105" s="511"/>
      <c r="IIN105" s="511"/>
      <c r="IIO105" s="511"/>
      <c r="IIP105" s="511"/>
      <c r="IIQ105" s="511"/>
      <c r="IIR105" s="511"/>
      <c r="IIS105" s="511"/>
      <c r="IIT105" s="511"/>
      <c r="IIU105" s="511"/>
      <c r="IIV105" s="511"/>
      <c r="IIW105" s="511"/>
      <c r="IIX105" s="511"/>
      <c r="IIY105" s="511"/>
      <c r="IIZ105" s="511"/>
      <c r="IJA105" s="511"/>
      <c r="IJB105" s="511"/>
      <c r="IJC105" s="511"/>
      <c r="IJD105" s="511"/>
      <c r="IJE105" s="511"/>
      <c r="IJF105" s="511"/>
      <c r="IJG105" s="511"/>
      <c r="IJH105" s="511"/>
      <c r="IJI105" s="511"/>
      <c r="IJJ105" s="511"/>
      <c r="IJK105" s="511"/>
      <c r="IJL105" s="511"/>
      <c r="IJM105" s="511"/>
      <c r="IJN105" s="511"/>
      <c r="IJO105" s="511"/>
      <c r="IJP105" s="511"/>
      <c r="IJQ105" s="511"/>
      <c r="IJR105" s="511"/>
      <c r="IJS105" s="511"/>
      <c r="IJT105" s="511"/>
      <c r="IJU105" s="511"/>
      <c r="IJV105" s="511"/>
      <c r="IJW105" s="511"/>
      <c r="IJX105" s="511"/>
      <c r="IJY105" s="511"/>
      <c r="IJZ105" s="511"/>
      <c r="IKA105" s="511"/>
      <c r="IKB105" s="511"/>
      <c r="IKC105" s="511"/>
      <c r="IKD105" s="511"/>
      <c r="IKE105" s="511"/>
      <c r="IKF105" s="511"/>
      <c r="IKG105" s="511"/>
      <c r="IKH105" s="511"/>
      <c r="IKI105" s="511"/>
      <c r="IKJ105" s="511"/>
      <c r="IKK105" s="511"/>
      <c r="IKL105" s="511"/>
      <c r="IKM105" s="511"/>
      <c r="IKN105" s="511"/>
      <c r="IKO105" s="511"/>
      <c r="IKP105" s="511"/>
      <c r="IKQ105" s="511"/>
      <c r="IKR105" s="511"/>
      <c r="IKS105" s="511"/>
      <c r="IKT105" s="511"/>
      <c r="IKU105" s="511"/>
      <c r="IKV105" s="511"/>
      <c r="IKW105" s="511"/>
      <c r="IKX105" s="511"/>
      <c r="IKY105" s="511"/>
      <c r="IKZ105" s="511"/>
      <c r="ILA105" s="511"/>
      <c r="ILB105" s="511"/>
      <c r="ILC105" s="511"/>
      <c r="ILD105" s="511"/>
      <c r="ILE105" s="511"/>
      <c r="ILF105" s="511"/>
      <c r="ILG105" s="511"/>
      <c r="ILH105" s="511"/>
      <c r="ILI105" s="511"/>
      <c r="ILJ105" s="511"/>
      <c r="ILK105" s="511"/>
      <c r="ILL105" s="511"/>
      <c r="ILM105" s="511"/>
      <c r="ILN105" s="511"/>
      <c r="ILO105" s="511"/>
      <c r="ILP105" s="511"/>
      <c r="ILQ105" s="511"/>
      <c r="ILR105" s="511"/>
      <c r="ILS105" s="511"/>
      <c r="ILT105" s="511"/>
      <c r="ILU105" s="511"/>
      <c r="ILV105" s="511"/>
      <c r="ILW105" s="511"/>
      <c r="ILX105" s="511"/>
      <c r="ILY105" s="511"/>
      <c r="ILZ105" s="511"/>
      <c r="IMA105" s="511"/>
      <c r="IMB105" s="511"/>
      <c r="IMC105" s="511"/>
      <c r="IMD105" s="511"/>
      <c r="IME105" s="511"/>
      <c r="IMF105" s="511"/>
      <c r="IMG105" s="511"/>
      <c r="IMH105" s="511"/>
      <c r="IMI105" s="511"/>
      <c r="IMJ105" s="511"/>
      <c r="IMK105" s="511"/>
      <c r="IML105" s="511"/>
      <c r="IMM105" s="511"/>
      <c r="IMN105" s="511"/>
      <c r="IMO105" s="511"/>
      <c r="IMP105" s="511"/>
      <c r="IMQ105" s="511"/>
      <c r="IMR105" s="511"/>
      <c r="IMS105" s="511"/>
      <c r="IMT105" s="511"/>
      <c r="IMU105" s="511"/>
      <c r="IMV105" s="511"/>
      <c r="IMW105" s="511"/>
      <c r="IMX105" s="511"/>
      <c r="IMY105" s="511"/>
      <c r="IMZ105" s="511"/>
      <c r="INA105" s="511"/>
      <c r="INB105" s="511"/>
      <c r="INC105" s="511"/>
      <c r="IND105" s="511"/>
      <c r="INE105" s="511"/>
      <c r="INF105" s="511"/>
      <c r="ING105" s="511"/>
      <c r="INH105" s="511"/>
      <c r="INI105" s="511"/>
      <c r="INJ105" s="511"/>
      <c r="INK105" s="511"/>
      <c r="INL105" s="511"/>
      <c r="INM105" s="511"/>
      <c r="INN105" s="511"/>
      <c r="INO105" s="511"/>
      <c r="INP105" s="511"/>
      <c r="INQ105" s="511"/>
      <c r="INR105" s="511"/>
      <c r="INS105" s="511"/>
      <c r="INT105" s="511"/>
      <c r="INU105" s="511"/>
      <c r="INV105" s="511"/>
      <c r="INW105" s="511"/>
      <c r="INX105" s="511"/>
      <c r="INY105" s="511"/>
      <c r="INZ105" s="511"/>
      <c r="IOA105" s="511"/>
      <c r="IOB105" s="511"/>
      <c r="IOC105" s="511"/>
      <c r="IOD105" s="511"/>
      <c r="IOE105" s="511"/>
      <c r="IOF105" s="511"/>
      <c r="IOG105" s="511"/>
      <c r="IOH105" s="511"/>
      <c r="IOI105" s="511"/>
      <c r="IOJ105" s="511"/>
      <c r="IOK105" s="511"/>
      <c r="IOL105" s="511"/>
      <c r="IOM105" s="511"/>
      <c r="ION105" s="511"/>
      <c r="IOO105" s="511"/>
      <c r="IOP105" s="511"/>
      <c r="IOQ105" s="511"/>
      <c r="IOR105" s="511"/>
      <c r="IOS105" s="511"/>
      <c r="IOT105" s="511"/>
      <c r="IOU105" s="511"/>
      <c r="IOV105" s="511"/>
      <c r="IOW105" s="511"/>
      <c r="IOX105" s="511"/>
      <c r="IOY105" s="511"/>
      <c r="IOZ105" s="511"/>
      <c r="IPA105" s="511"/>
      <c r="IPB105" s="511"/>
      <c r="IPC105" s="511"/>
      <c r="IPD105" s="511"/>
      <c r="IPE105" s="511"/>
      <c r="IPF105" s="511"/>
      <c r="IPG105" s="511"/>
      <c r="IPH105" s="511"/>
      <c r="IPI105" s="511"/>
      <c r="IPJ105" s="511"/>
      <c r="IPK105" s="511"/>
      <c r="IPL105" s="511"/>
      <c r="IPM105" s="511"/>
      <c r="IPN105" s="511"/>
      <c r="IPO105" s="511"/>
      <c r="IPP105" s="511"/>
      <c r="IPQ105" s="511"/>
      <c r="IPR105" s="511"/>
      <c r="IPS105" s="511"/>
      <c r="IPT105" s="511"/>
      <c r="IPU105" s="511"/>
      <c r="IPV105" s="511"/>
      <c r="IPW105" s="511"/>
      <c r="IPX105" s="511"/>
      <c r="IPY105" s="511"/>
      <c r="IPZ105" s="511"/>
      <c r="IQA105" s="511"/>
      <c r="IQB105" s="511"/>
      <c r="IQC105" s="511"/>
      <c r="IQD105" s="511"/>
      <c r="IQE105" s="511"/>
      <c r="IQF105" s="511"/>
      <c r="IQG105" s="511"/>
      <c r="IQH105" s="511"/>
      <c r="IQI105" s="511"/>
      <c r="IQJ105" s="511"/>
      <c r="IQK105" s="511"/>
      <c r="IQL105" s="511"/>
      <c r="IQM105" s="511"/>
      <c r="IQN105" s="511"/>
      <c r="IQO105" s="511"/>
      <c r="IQP105" s="511"/>
      <c r="IQQ105" s="511"/>
      <c r="IQR105" s="511"/>
      <c r="IQS105" s="511"/>
      <c r="IQT105" s="511"/>
      <c r="IQU105" s="511"/>
      <c r="IQV105" s="511"/>
      <c r="IQW105" s="511"/>
      <c r="IQX105" s="511"/>
      <c r="IQY105" s="511"/>
      <c r="IQZ105" s="511"/>
      <c r="IRA105" s="511"/>
      <c r="IRB105" s="511"/>
      <c r="IRC105" s="511"/>
      <c r="IRD105" s="511"/>
      <c r="IRE105" s="511"/>
      <c r="IRF105" s="511"/>
      <c r="IRG105" s="511"/>
      <c r="IRH105" s="511"/>
      <c r="IRI105" s="511"/>
      <c r="IRJ105" s="511"/>
      <c r="IRK105" s="511"/>
      <c r="IRL105" s="511"/>
      <c r="IRM105" s="511"/>
      <c r="IRN105" s="511"/>
      <c r="IRO105" s="511"/>
      <c r="IRP105" s="511"/>
      <c r="IRQ105" s="511"/>
      <c r="IRR105" s="511"/>
      <c r="IRS105" s="511"/>
      <c r="IRT105" s="511"/>
      <c r="IRU105" s="511"/>
      <c r="IRV105" s="511"/>
      <c r="IRW105" s="511"/>
      <c r="IRX105" s="511"/>
      <c r="IRY105" s="511"/>
      <c r="IRZ105" s="511"/>
      <c r="ISA105" s="511"/>
      <c r="ISB105" s="511"/>
      <c r="ISC105" s="511"/>
      <c r="ISD105" s="511"/>
      <c r="ISE105" s="511"/>
      <c r="ISF105" s="511"/>
      <c r="ISG105" s="511"/>
      <c r="ISH105" s="511"/>
      <c r="ISI105" s="511"/>
      <c r="ISJ105" s="511"/>
      <c r="ISK105" s="511"/>
      <c r="ISL105" s="511"/>
      <c r="ISM105" s="511"/>
      <c r="ISN105" s="511"/>
      <c r="ISO105" s="511"/>
      <c r="ISP105" s="511"/>
      <c r="ISQ105" s="511"/>
      <c r="ISR105" s="511"/>
      <c r="ISS105" s="511"/>
      <c r="IST105" s="511"/>
      <c r="ISU105" s="511"/>
      <c r="ISV105" s="511"/>
      <c r="ISW105" s="511"/>
      <c r="ISX105" s="511"/>
      <c r="ISY105" s="511"/>
      <c r="ISZ105" s="511"/>
      <c r="ITA105" s="511"/>
      <c r="ITB105" s="511"/>
      <c r="ITC105" s="511"/>
      <c r="ITD105" s="511"/>
      <c r="ITE105" s="511"/>
      <c r="ITF105" s="511"/>
      <c r="ITG105" s="511"/>
      <c r="ITH105" s="511"/>
      <c r="ITI105" s="511"/>
      <c r="ITJ105" s="511"/>
      <c r="ITK105" s="511"/>
      <c r="ITL105" s="511"/>
      <c r="ITM105" s="511"/>
      <c r="ITN105" s="511"/>
      <c r="ITO105" s="511"/>
      <c r="ITP105" s="511"/>
      <c r="ITQ105" s="511"/>
      <c r="ITR105" s="511"/>
      <c r="ITS105" s="511"/>
      <c r="ITT105" s="511"/>
      <c r="ITU105" s="511"/>
      <c r="ITV105" s="511"/>
      <c r="ITW105" s="511"/>
      <c r="ITX105" s="511"/>
      <c r="ITY105" s="511"/>
      <c r="ITZ105" s="511"/>
      <c r="IUA105" s="511"/>
      <c r="IUB105" s="511"/>
      <c r="IUC105" s="511"/>
      <c r="IUD105" s="511"/>
      <c r="IUE105" s="511"/>
      <c r="IUF105" s="511"/>
      <c r="IUG105" s="511"/>
      <c r="IUH105" s="511"/>
      <c r="IUI105" s="511"/>
      <c r="IUJ105" s="511"/>
      <c r="IUK105" s="511"/>
      <c r="IUL105" s="511"/>
      <c r="IUM105" s="511"/>
      <c r="IUN105" s="511"/>
      <c r="IUO105" s="511"/>
      <c r="IUP105" s="511"/>
      <c r="IUQ105" s="511"/>
      <c r="IUR105" s="511"/>
      <c r="IUS105" s="511"/>
      <c r="IUT105" s="511"/>
      <c r="IUU105" s="511"/>
      <c r="IUV105" s="511"/>
      <c r="IUW105" s="511"/>
      <c r="IUX105" s="511"/>
      <c r="IUY105" s="511"/>
      <c r="IUZ105" s="511"/>
      <c r="IVA105" s="511"/>
      <c r="IVB105" s="511"/>
      <c r="IVC105" s="511"/>
      <c r="IVD105" s="511"/>
      <c r="IVE105" s="511"/>
      <c r="IVF105" s="511"/>
      <c r="IVG105" s="511"/>
      <c r="IVH105" s="511"/>
      <c r="IVI105" s="511"/>
      <c r="IVJ105" s="511"/>
      <c r="IVK105" s="511"/>
      <c r="IVL105" s="511"/>
      <c r="IVM105" s="511"/>
      <c r="IVN105" s="511"/>
      <c r="IVO105" s="511"/>
      <c r="IVP105" s="511"/>
      <c r="IVQ105" s="511"/>
      <c r="IVR105" s="511"/>
      <c r="IVS105" s="511"/>
      <c r="IVT105" s="511"/>
      <c r="IVU105" s="511"/>
      <c r="IVV105" s="511"/>
      <c r="IVW105" s="511"/>
      <c r="IVX105" s="511"/>
      <c r="IVY105" s="511"/>
      <c r="IVZ105" s="511"/>
      <c r="IWA105" s="511"/>
      <c r="IWB105" s="511"/>
      <c r="IWC105" s="511"/>
      <c r="IWD105" s="511"/>
      <c r="IWE105" s="511"/>
      <c r="IWF105" s="511"/>
      <c r="IWG105" s="511"/>
      <c r="IWH105" s="511"/>
      <c r="IWI105" s="511"/>
      <c r="IWJ105" s="511"/>
      <c r="IWK105" s="511"/>
      <c r="IWL105" s="511"/>
      <c r="IWM105" s="511"/>
      <c r="IWN105" s="511"/>
      <c r="IWO105" s="511"/>
      <c r="IWP105" s="511"/>
      <c r="IWQ105" s="511"/>
      <c r="IWR105" s="511"/>
      <c r="IWS105" s="511"/>
      <c r="IWT105" s="511"/>
      <c r="IWU105" s="511"/>
      <c r="IWV105" s="511"/>
      <c r="IWW105" s="511"/>
      <c r="IWX105" s="511"/>
      <c r="IWY105" s="511"/>
      <c r="IWZ105" s="511"/>
      <c r="IXA105" s="511"/>
      <c r="IXB105" s="511"/>
      <c r="IXC105" s="511"/>
      <c r="IXD105" s="511"/>
      <c r="IXE105" s="511"/>
      <c r="IXF105" s="511"/>
      <c r="IXG105" s="511"/>
      <c r="IXH105" s="511"/>
      <c r="IXI105" s="511"/>
      <c r="IXJ105" s="511"/>
      <c r="IXK105" s="511"/>
      <c r="IXL105" s="511"/>
      <c r="IXM105" s="511"/>
      <c r="IXN105" s="511"/>
      <c r="IXO105" s="511"/>
      <c r="IXP105" s="511"/>
      <c r="IXQ105" s="511"/>
      <c r="IXR105" s="511"/>
      <c r="IXS105" s="511"/>
      <c r="IXT105" s="511"/>
      <c r="IXU105" s="511"/>
      <c r="IXV105" s="511"/>
      <c r="IXW105" s="511"/>
      <c r="IXX105" s="511"/>
      <c r="IXY105" s="511"/>
      <c r="IXZ105" s="511"/>
      <c r="IYA105" s="511"/>
      <c r="IYB105" s="511"/>
      <c r="IYC105" s="511"/>
      <c r="IYD105" s="511"/>
      <c r="IYE105" s="511"/>
      <c r="IYF105" s="511"/>
      <c r="IYG105" s="511"/>
      <c r="IYH105" s="511"/>
      <c r="IYI105" s="511"/>
      <c r="IYJ105" s="511"/>
      <c r="IYK105" s="511"/>
      <c r="IYL105" s="511"/>
      <c r="IYM105" s="511"/>
      <c r="IYN105" s="511"/>
      <c r="IYO105" s="511"/>
      <c r="IYP105" s="511"/>
      <c r="IYQ105" s="511"/>
      <c r="IYR105" s="511"/>
      <c r="IYS105" s="511"/>
      <c r="IYT105" s="511"/>
      <c r="IYU105" s="511"/>
      <c r="IYV105" s="511"/>
      <c r="IYW105" s="511"/>
      <c r="IYX105" s="511"/>
      <c r="IYY105" s="511"/>
      <c r="IYZ105" s="511"/>
      <c r="IZA105" s="511"/>
      <c r="IZB105" s="511"/>
      <c r="IZC105" s="511"/>
      <c r="IZD105" s="511"/>
      <c r="IZE105" s="511"/>
      <c r="IZF105" s="511"/>
      <c r="IZG105" s="511"/>
      <c r="IZH105" s="511"/>
      <c r="IZI105" s="511"/>
      <c r="IZJ105" s="511"/>
      <c r="IZK105" s="511"/>
      <c r="IZL105" s="511"/>
      <c r="IZM105" s="511"/>
      <c r="IZN105" s="511"/>
      <c r="IZO105" s="511"/>
      <c r="IZP105" s="511"/>
      <c r="IZQ105" s="511"/>
      <c r="IZR105" s="511"/>
      <c r="IZS105" s="511"/>
      <c r="IZT105" s="511"/>
      <c r="IZU105" s="511"/>
      <c r="IZV105" s="511"/>
      <c r="IZW105" s="511"/>
      <c r="IZX105" s="511"/>
      <c r="IZY105" s="511"/>
      <c r="IZZ105" s="511"/>
      <c r="JAA105" s="511"/>
      <c r="JAB105" s="511"/>
      <c r="JAC105" s="511"/>
      <c r="JAD105" s="511"/>
      <c r="JAE105" s="511"/>
      <c r="JAF105" s="511"/>
      <c r="JAG105" s="511"/>
      <c r="JAH105" s="511"/>
      <c r="JAI105" s="511"/>
      <c r="JAJ105" s="511"/>
      <c r="JAK105" s="511"/>
      <c r="JAL105" s="511"/>
      <c r="JAM105" s="511"/>
      <c r="JAN105" s="511"/>
      <c r="JAO105" s="511"/>
      <c r="JAP105" s="511"/>
      <c r="JAQ105" s="511"/>
      <c r="JAR105" s="511"/>
      <c r="JAS105" s="511"/>
      <c r="JAT105" s="511"/>
      <c r="JAU105" s="511"/>
      <c r="JAV105" s="511"/>
      <c r="JAW105" s="511"/>
      <c r="JAX105" s="511"/>
      <c r="JAY105" s="511"/>
      <c r="JAZ105" s="511"/>
      <c r="JBA105" s="511"/>
      <c r="JBB105" s="511"/>
      <c r="JBC105" s="511"/>
      <c r="JBD105" s="511"/>
      <c r="JBE105" s="511"/>
      <c r="JBF105" s="511"/>
      <c r="JBG105" s="511"/>
      <c r="JBH105" s="511"/>
      <c r="JBI105" s="511"/>
      <c r="JBJ105" s="511"/>
      <c r="JBK105" s="511"/>
      <c r="JBL105" s="511"/>
      <c r="JBM105" s="511"/>
      <c r="JBN105" s="511"/>
      <c r="JBO105" s="511"/>
      <c r="JBP105" s="511"/>
      <c r="JBQ105" s="511"/>
      <c r="JBR105" s="511"/>
      <c r="JBS105" s="511"/>
      <c r="JBT105" s="511"/>
      <c r="JBU105" s="511"/>
      <c r="JBV105" s="511"/>
      <c r="JBW105" s="511"/>
      <c r="JBX105" s="511"/>
      <c r="JBY105" s="511"/>
      <c r="JBZ105" s="511"/>
      <c r="JCA105" s="511"/>
      <c r="JCB105" s="511"/>
      <c r="JCC105" s="511"/>
      <c r="JCD105" s="511"/>
      <c r="JCE105" s="511"/>
      <c r="JCF105" s="511"/>
      <c r="JCG105" s="511"/>
      <c r="JCH105" s="511"/>
      <c r="JCI105" s="511"/>
      <c r="JCJ105" s="511"/>
      <c r="JCK105" s="511"/>
      <c r="JCL105" s="511"/>
      <c r="JCM105" s="511"/>
      <c r="JCN105" s="511"/>
      <c r="JCO105" s="511"/>
      <c r="JCP105" s="511"/>
      <c r="JCQ105" s="511"/>
      <c r="JCR105" s="511"/>
      <c r="JCS105" s="511"/>
      <c r="JCT105" s="511"/>
      <c r="JCU105" s="511"/>
      <c r="JCV105" s="511"/>
      <c r="JCW105" s="511"/>
      <c r="JCX105" s="511"/>
      <c r="JCY105" s="511"/>
      <c r="JCZ105" s="511"/>
      <c r="JDA105" s="511"/>
      <c r="JDB105" s="511"/>
      <c r="JDC105" s="511"/>
      <c r="JDD105" s="511"/>
      <c r="JDE105" s="511"/>
      <c r="JDF105" s="511"/>
      <c r="JDG105" s="511"/>
      <c r="JDH105" s="511"/>
      <c r="JDI105" s="511"/>
      <c r="JDJ105" s="511"/>
      <c r="JDK105" s="511"/>
      <c r="JDL105" s="511"/>
      <c r="JDM105" s="511"/>
      <c r="JDN105" s="511"/>
      <c r="JDO105" s="511"/>
      <c r="JDP105" s="511"/>
      <c r="JDQ105" s="511"/>
      <c r="JDR105" s="511"/>
      <c r="JDS105" s="511"/>
      <c r="JDT105" s="511"/>
      <c r="JDU105" s="511"/>
      <c r="JDV105" s="511"/>
      <c r="JDW105" s="511"/>
      <c r="JDX105" s="511"/>
      <c r="JDY105" s="511"/>
      <c r="JDZ105" s="511"/>
      <c r="JEA105" s="511"/>
      <c r="JEB105" s="511"/>
      <c r="JEC105" s="511"/>
      <c r="JED105" s="511"/>
      <c r="JEE105" s="511"/>
      <c r="JEF105" s="511"/>
      <c r="JEG105" s="511"/>
      <c r="JEH105" s="511"/>
      <c r="JEI105" s="511"/>
      <c r="JEJ105" s="511"/>
      <c r="JEK105" s="511"/>
      <c r="JEL105" s="511"/>
      <c r="JEM105" s="511"/>
      <c r="JEN105" s="511"/>
      <c r="JEO105" s="511"/>
      <c r="JEP105" s="511"/>
      <c r="JEQ105" s="511"/>
      <c r="JER105" s="511"/>
      <c r="JES105" s="511"/>
      <c r="JET105" s="511"/>
      <c r="JEU105" s="511"/>
      <c r="JEV105" s="511"/>
      <c r="JEW105" s="511"/>
      <c r="JEX105" s="511"/>
      <c r="JEY105" s="511"/>
      <c r="JEZ105" s="511"/>
      <c r="JFA105" s="511"/>
      <c r="JFB105" s="511"/>
      <c r="JFC105" s="511"/>
      <c r="JFD105" s="511"/>
      <c r="JFE105" s="511"/>
      <c r="JFF105" s="511"/>
      <c r="JFG105" s="511"/>
      <c r="JFH105" s="511"/>
      <c r="JFI105" s="511"/>
      <c r="JFJ105" s="511"/>
      <c r="JFK105" s="511"/>
      <c r="JFL105" s="511"/>
      <c r="JFM105" s="511"/>
      <c r="JFN105" s="511"/>
      <c r="JFO105" s="511"/>
      <c r="JFP105" s="511"/>
      <c r="JFQ105" s="511"/>
      <c r="JFR105" s="511"/>
      <c r="JFS105" s="511"/>
      <c r="JFT105" s="511"/>
      <c r="JFU105" s="511"/>
      <c r="JFV105" s="511"/>
      <c r="JFW105" s="511"/>
      <c r="JFX105" s="511"/>
      <c r="JFY105" s="511"/>
      <c r="JFZ105" s="511"/>
      <c r="JGA105" s="511"/>
      <c r="JGB105" s="511"/>
      <c r="JGC105" s="511"/>
      <c r="JGD105" s="511"/>
      <c r="JGE105" s="511"/>
      <c r="JGF105" s="511"/>
      <c r="JGG105" s="511"/>
      <c r="JGH105" s="511"/>
      <c r="JGI105" s="511"/>
      <c r="JGJ105" s="511"/>
      <c r="JGK105" s="511"/>
      <c r="JGL105" s="511"/>
      <c r="JGM105" s="511"/>
      <c r="JGN105" s="511"/>
      <c r="JGO105" s="511"/>
      <c r="JGP105" s="511"/>
      <c r="JGQ105" s="511"/>
      <c r="JGR105" s="511"/>
      <c r="JGS105" s="511"/>
      <c r="JGT105" s="511"/>
      <c r="JGU105" s="511"/>
      <c r="JGV105" s="511"/>
      <c r="JGW105" s="511"/>
      <c r="JGX105" s="511"/>
      <c r="JGY105" s="511"/>
      <c r="JGZ105" s="511"/>
      <c r="JHA105" s="511"/>
      <c r="JHB105" s="511"/>
      <c r="JHC105" s="511"/>
      <c r="JHD105" s="511"/>
      <c r="JHE105" s="511"/>
      <c r="JHF105" s="511"/>
      <c r="JHG105" s="511"/>
      <c r="JHH105" s="511"/>
      <c r="JHI105" s="511"/>
      <c r="JHJ105" s="511"/>
      <c r="JHK105" s="511"/>
      <c r="JHL105" s="511"/>
      <c r="JHM105" s="511"/>
      <c r="JHN105" s="511"/>
      <c r="JHO105" s="511"/>
      <c r="JHP105" s="511"/>
      <c r="JHQ105" s="511"/>
      <c r="JHR105" s="511"/>
      <c r="JHS105" s="511"/>
      <c r="JHT105" s="511"/>
      <c r="JHU105" s="511"/>
      <c r="JHV105" s="511"/>
      <c r="JHW105" s="511"/>
      <c r="JHX105" s="511"/>
      <c r="JHY105" s="511"/>
      <c r="JHZ105" s="511"/>
      <c r="JIA105" s="511"/>
      <c r="JIB105" s="511"/>
      <c r="JIC105" s="511"/>
      <c r="JID105" s="511"/>
      <c r="JIE105" s="511"/>
      <c r="JIF105" s="511"/>
      <c r="JIG105" s="511"/>
      <c r="JIH105" s="511"/>
      <c r="JII105" s="511"/>
      <c r="JIJ105" s="511"/>
      <c r="JIK105" s="511"/>
      <c r="JIL105" s="511"/>
      <c r="JIM105" s="511"/>
      <c r="JIN105" s="511"/>
      <c r="JIO105" s="511"/>
      <c r="JIP105" s="511"/>
      <c r="JIQ105" s="511"/>
      <c r="JIR105" s="511"/>
      <c r="JIS105" s="511"/>
      <c r="JIT105" s="511"/>
      <c r="JIU105" s="511"/>
      <c r="JIV105" s="511"/>
      <c r="JIW105" s="511"/>
      <c r="JIX105" s="511"/>
      <c r="JIY105" s="511"/>
      <c r="JIZ105" s="511"/>
      <c r="JJA105" s="511"/>
      <c r="JJB105" s="511"/>
      <c r="JJC105" s="511"/>
      <c r="JJD105" s="511"/>
      <c r="JJE105" s="511"/>
      <c r="JJF105" s="511"/>
      <c r="JJG105" s="511"/>
      <c r="JJH105" s="511"/>
      <c r="JJI105" s="511"/>
      <c r="JJJ105" s="511"/>
      <c r="JJK105" s="511"/>
      <c r="JJL105" s="511"/>
      <c r="JJM105" s="511"/>
      <c r="JJN105" s="511"/>
      <c r="JJO105" s="511"/>
      <c r="JJP105" s="511"/>
      <c r="JJQ105" s="511"/>
      <c r="JJR105" s="511"/>
      <c r="JJS105" s="511"/>
      <c r="JJT105" s="511"/>
      <c r="JJU105" s="511"/>
      <c r="JJV105" s="511"/>
      <c r="JJW105" s="511"/>
      <c r="JJX105" s="511"/>
      <c r="JJY105" s="511"/>
      <c r="JJZ105" s="511"/>
      <c r="JKA105" s="511"/>
      <c r="JKB105" s="511"/>
      <c r="JKC105" s="511"/>
      <c r="JKD105" s="511"/>
      <c r="JKE105" s="511"/>
      <c r="JKF105" s="511"/>
      <c r="JKG105" s="511"/>
      <c r="JKH105" s="511"/>
      <c r="JKI105" s="511"/>
      <c r="JKJ105" s="511"/>
      <c r="JKK105" s="511"/>
      <c r="JKL105" s="511"/>
      <c r="JKM105" s="511"/>
      <c r="JKN105" s="511"/>
      <c r="JKO105" s="511"/>
      <c r="JKP105" s="511"/>
      <c r="JKQ105" s="511"/>
      <c r="JKR105" s="511"/>
      <c r="JKS105" s="511"/>
      <c r="JKT105" s="511"/>
      <c r="JKU105" s="511"/>
      <c r="JKV105" s="511"/>
      <c r="JKW105" s="511"/>
      <c r="JKX105" s="511"/>
      <c r="JKY105" s="511"/>
      <c r="JKZ105" s="511"/>
      <c r="JLA105" s="511"/>
      <c r="JLB105" s="511"/>
      <c r="JLC105" s="511"/>
      <c r="JLD105" s="511"/>
      <c r="JLE105" s="511"/>
      <c r="JLF105" s="511"/>
      <c r="JLG105" s="511"/>
      <c r="JLH105" s="511"/>
      <c r="JLI105" s="511"/>
      <c r="JLJ105" s="511"/>
      <c r="JLK105" s="511"/>
      <c r="JLL105" s="511"/>
      <c r="JLM105" s="511"/>
      <c r="JLN105" s="511"/>
      <c r="JLO105" s="511"/>
      <c r="JLP105" s="511"/>
      <c r="JLQ105" s="511"/>
      <c r="JLR105" s="511"/>
      <c r="JLS105" s="511"/>
      <c r="JLT105" s="511"/>
      <c r="JLU105" s="511"/>
      <c r="JLV105" s="511"/>
      <c r="JLW105" s="511"/>
      <c r="JLX105" s="511"/>
      <c r="JLY105" s="511"/>
      <c r="JLZ105" s="511"/>
      <c r="JMA105" s="511"/>
      <c r="JMB105" s="511"/>
      <c r="JMC105" s="511"/>
      <c r="JMD105" s="511"/>
      <c r="JME105" s="511"/>
      <c r="JMF105" s="511"/>
      <c r="JMG105" s="511"/>
      <c r="JMH105" s="511"/>
      <c r="JMI105" s="511"/>
      <c r="JMJ105" s="511"/>
      <c r="JMK105" s="511"/>
      <c r="JML105" s="511"/>
      <c r="JMM105" s="511"/>
      <c r="JMN105" s="511"/>
      <c r="JMO105" s="511"/>
      <c r="JMP105" s="511"/>
      <c r="JMQ105" s="511"/>
      <c r="JMR105" s="511"/>
      <c r="JMS105" s="511"/>
      <c r="JMT105" s="511"/>
      <c r="JMU105" s="511"/>
      <c r="JMV105" s="511"/>
      <c r="JMW105" s="511"/>
      <c r="JMX105" s="511"/>
      <c r="JMY105" s="511"/>
      <c r="JMZ105" s="511"/>
      <c r="JNA105" s="511"/>
      <c r="JNB105" s="511"/>
      <c r="JNC105" s="511"/>
      <c r="JND105" s="511"/>
      <c r="JNE105" s="511"/>
      <c r="JNF105" s="511"/>
      <c r="JNG105" s="511"/>
      <c r="JNH105" s="511"/>
      <c r="JNI105" s="511"/>
      <c r="JNJ105" s="511"/>
      <c r="JNK105" s="511"/>
      <c r="JNL105" s="511"/>
      <c r="JNM105" s="511"/>
      <c r="JNN105" s="511"/>
      <c r="JNO105" s="511"/>
      <c r="JNP105" s="511"/>
      <c r="JNQ105" s="511"/>
      <c r="JNR105" s="511"/>
      <c r="JNS105" s="511"/>
      <c r="JNT105" s="511"/>
      <c r="JNU105" s="511"/>
      <c r="JNV105" s="511"/>
      <c r="JNW105" s="511"/>
      <c r="JNX105" s="511"/>
      <c r="JNY105" s="511"/>
      <c r="JNZ105" s="511"/>
      <c r="JOA105" s="511"/>
      <c r="JOB105" s="511"/>
      <c r="JOC105" s="511"/>
      <c r="JOD105" s="511"/>
      <c r="JOE105" s="511"/>
      <c r="JOF105" s="511"/>
      <c r="JOG105" s="511"/>
      <c r="JOH105" s="511"/>
      <c r="JOI105" s="511"/>
      <c r="JOJ105" s="511"/>
      <c r="JOK105" s="511"/>
      <c r="JOL105" s="511"/>
      <c r="JOM105" s="511"/>
      <c r="JON105" s="511"/>
      <c r="JOO105" s="511"/>
      <c r="JOP105" s="511"/>
      <c r="JOQ105" s="511"/>
      <c r="JOR105" s="511"/>
      <c r="JOS105" s="511"/>
      <c r="JOT105" s="511"/>
      <c r="JOU105" s="511"/>
      <c r="JOV105" s="511"/>
      <c r="JOW105" s="511"/>
      <c r="JOX105" s="511"/>
      <c r="JOY105" s="511"/>
      <c r="JOZ105" s="511"/>
      <c r="JPA105" s="511"/>
      <c r="JPB105" s="511"/>
      <c r="JPC105" s="511"/>
      <c r="JPD105" s="511"/>
      <c r="JPE105" s="511"/>
      <c r="JPF105" s="511"/>
      <c r="JPG105" s="511"/>
      <c r="JPH105" s="511"/>
      <c r="JPI105" s="511"/>
      <c r="JPJ105" s="511"/>
      <c r="JPK105" s="511"/>
      <c r="JPL105" s="511"/>
      <c r="JPM105" s="511"/>
      <c r="JPN105" s="511"/>
      <c r="JPO105" s="511"/>
      <c r="JPP105" s="511"/>
      <c r="JPQ105" s="511"/>
      <c r="JPR105" s="511"/>
      <c r="JPS105" s="511"/>
      <c r="JPT105" s="511"/>
      <c r="JPU105" s="511"/>
      <c r="JPV105" s="511"/>
      <c r="JPW105" s="511"/>
      <c r="JPX105" s="511"/>
      <c r="JPY105" s="511"/>
      <c r="JPZ105" s="511"/>
      <c r="JQA105" s="511"/>
      <c r="JQB105" s="511"/>
      <c r="JQC105" s="511"/>
      <c r="JQD105" s="511"/>
      <c r="JQE105" s="511"/>
      <c r="JQF105" s="511"/>
      <c r="JQG105" s="511"/>
      <c r="JQH105" s="511"/>
      <c r="JQI105" s="511"/>
      <c r="JQJ105" s="511"/>
      <c r="JQK105" s="511"/>
      <c r="JQL105" s="511"/>
      <c r="JQM105" s="511"/>
      <c r="JQN105" s="511"/>
      <c r="JQO105" s="511"/>
      <c r="JQP105" s="511"/>
      <c r="JQQ105" s="511"/>
      <c r="JQR105" s="511"/>
      <c r="JQS105" s="511"/>
      <c r="JQT105" s="511"/>
      <c r="JQU105" s="511"/>
      <c r="JQV105" s="511"/>
      <c r="JQW105" s="511"/>
      <c r="JQX105" s="511"/>
      <c r="JQY105" s="511"/>
      <c r="JQZ105" s="511"/>
      <c r="JRA105" s="511"/>
      <c r="JRB105" s="511"/>
      <c r="JRC105" s="511"/>
      <c r="JRD105" s="511"/>
      <c r="JRE105" s="511"/>
      <c r="JRF105" s="511"/>
      <c r="JRG105" s="511"/>
      <c r="JRH105" s="511"/>
      <c r="JRI105" s="511"/>
      <c r="JRJ105" s="511"/>
      <c r="JRK105" s="511"/>
      <c r="JRL105" s="511"/>
      <c r="JRM105" s="511"/>
      <c r="JRN105" s="511"/>
      <c r="JRO105" s="511"/>
      <c r="JRP105" s="511"/>
      <c r="JRQ105" s="511"/>
      <c r="JRR105" s="511"/>
      <c r="JRS105" s="511"/>
      <c r="JRT105" s="511"/>
      <c r="JRU105" s="511"/>
      <c r="JRV105" s="511"/>
      <c r="JRW105" s="511"/>
      <c r="JRX105" s="511"/>
      <c r="JRY105" s="511"/>
      <c r="JRZ105" s="511"/>
      <c r="JSA105" s="511"/>
      <c r="JSB105" s="511"/>
      <c r="JSC105" s="511"/>
      <c r="JSD105" s="511"/>
      <c r="JSE105" s="511"/>
      <c r="JSF105" s="511"/>
      <c r="JSG105" s="511"/>
      <c r="JSH105" s="511"/>
      <c r="JSI105" s="511"/>
      <c r="JSJ105" s="511"/>
      <c r="JSK105" s="511"/>
      <c r="JSL105" s="511"/>
      <c r="JSM105" s="511"/>
      <c r="JSN105" s="511"/>
      <c r="JSO105" s="511"/>
      <c r="JSP105" s="511"/>
      <c r="JSQ105" s="511"/>
      <c r="JSR105" s="511"/>
      <c r="JSS105" s="511"/>
      <c r="JST105" s="511"/>
      <c r="JSU105" s="511"/>
      <c r="JSV105" s="511"/>
      <c r="JSW105" s="511"/>
      <c r="JSX105" s="511"/>
      <c r="JSY105" s="511"/>
      <c r="JSZ105" s="511"/>
      <c r="JTA105" s="511"/>
      <c r="JTB105" s="511"/>
      <c r="JTC105" s="511"/>
      <c r="JTD105" s="511"/>
      <c r="JTE105" s="511"/>
      <c r="JTF105" s="511"/>
      <c r="JTG105" s="511"/>
      <c r="JTH105" s="511"/>
      <c r="JTI105" s="511"/>
      <c r="JTJ105" s="511"/>
      <c r="JTK105" s="511"/>
      <c r="JTL105" s="511"/>
      <c r="JTM105" s="511"/>
      <c r="JTN105" s="511"/>
      <c r="JTO105" s="511"/>
      <c r="JTP105" s="511"/>
      <c r="JTQ105" s="511"/>
      <c r="JTR105" s="511"/>
      <c r="JTS105" s="511"/>
      <c r="JTT105" s="511"/>
      <c r="JTU105" s="511"/>
      <c r="JTV105" s="511"/>
      <c r="JTW105" s="511"/>
      <c r="JTX105" s="511"/>
      <c r="JTY105" s="511"/>
      <c r="JTZ105" s="511"/>
      <c r="JUA105" s="511"/>
      <c r="JUB105" s="511"/>
      <c r="JUC105" s="511"/>
      <c r="JUD105" s="511"/>
      <c r="JUE105" s="511"/>
      <c r="JUF105" s="511"/>
      <c r="JUG105" s="511"/>
      <c r="JUH105" s="511"/>
      <c r="JUI105" s="511"/>
      <c r="JUJ105" s="511"/>
      <c r="JUK105" s="511"/>
      <c r="JUL105" s="511"/>
      <c r="JUM105" s="511"/>
      <c r="JUN105" s="511"/>
      <c r="JUO105" s="511"/>
      <c r="JUP105" s="511"/>
      <c r="JUQ105" s="511"/>
      <c r="JUR105" s="511"/>
      <c r="JUS105" s="511"/>
      <c r="JUT105" s="511"/>
      <c r="JUU105" s="511"/>
      <c r="JUV105" s="511"/>
      <c r="JUW105" s="511"/>
      <c r="JUX105" s="511"/>
      <c r="JUY105" s="511"/>
      <c r="JUZ105" s="511"/>
      <c r="JVA105" s="511"/>
      <c r="JVB105" s="511"/>
      <c r="JVC105" s="511"/>
      <c r="JVD105" s="511"/>
      <c r="JVE105" s="511"/>
      <c r="JVF105" s="511"/>
      <c r="JVG105" s="511"/>
      <c r="JVH105" s="511"/>
      <c r="JVI105" s="511"/>
      <c r="JVJ105" s="511"/>
      <c r="JVK105" s="511"/>
      <c r="JVL105" s="511"/>
      <c r="JVM105" s="511"/>
      <c r="JVN105" s="511"/>
      <c r="JVO105" s="511"/>
      <c r="JVP105" s="511"/>
      <c r="JVQ105" s="511"/>
      <c r="JVR105" s="511"/>
      <c r="JVS105" s="511"/>
      <c r="JVT105" s="511"/>
      <c r="JVU105" s="511"/>
      <c r="JVV105" s="511"/>
      <c r="JVW105" s="511"/>
      <c r="JVX105" s="511"/>
      <c r="JVY105" s="511"/>
      <c r="JVZ105" s="511"/>
      <c r="JWA105" s="511"/>
      <c r="JWB105" s="511"/>
      <c r="JWC105" s="511"/>
      <c r="JWD105" s="511"/>
      <c r="JWE105" s="511"/>
      <c r="JWF105" s="511"/>
      <c r="JWG105" s="511"/>
      <c r="JWH105" s="511"/>
      <c r="JWI105" s="511"/>
      <c r="JWJ105" s="511"/>
      <c r="JWK105" s="511"/>
      <c r="JWL105" s="511"/>
      <c r="JWM105" s="511"/>
      <c r="JWN105" s="511"/>
      <c r="JWO105" s="511"/>
      <c r="JWP105" s="511"/>
      <c r="JWQ105" s="511"/>
      <c r="JWR105" s="511"/>
      <c r="JWS105" s="511"/>
      <c r="JWT105" s="511"/>
      <c r="JWU105" s="511"/>
      <c r="JWV105" s="511"/>
      <c r="JWW105" s="511"/>
      <c r="JWX105" s="511"/>
      <c r="JWY105" s="511"/>
      <c r="JWZ105" s="511"/>
      <c r="JXA105" s="511"/>
      <c r="JXB105" s="511"/>
      <c r="JXC105" s="511"/>
      <c r="JXD105" s="511"/>
      <c r="JXE105" s="511"/>
      <c r="JXF105" s="511"/>
      <c r="JXG105" s="511"/>
      <c r="JXH105" s="511"/>
      <c r="JXI105" s="511"/>
      <c r="JXJ105" s="511"/>
      <c r="JXK105" s="511"/>
      <c r="JXL105" s="511"/>
      <c r="JXM105" s="511"/>
      <c r="JXN105" s="511"/>
      <c r="JXO105" s="511"/>
      <c r="JXP105" s="511"/>
      <c r="JXQ105" s="511"/>
      <c r="JXR105" s="511"/>
      <c r="JXS105" s="511"/>
      <c r="JXT105" s="511"/>
      <c r="JXU105" s="511"/>
      <c r="JXV105" s="511"/>
      <c r="JXW105" s="511"/>
      <c r="JXX105" s="511"/>
      <c r="JXY105" s="511"/>
      <c r="JXZ105" s="511"/>
      <c r="JYA105" s="511"/>
      <c r="JYB105" s="511"/>
      <c r="JYC105" s="511"/>
      <c r="JYD105" s="511"/>
      <c r="JYE105" s="511"/>
      <c r="JYF105" s="511"/>
      <c r="JYG105" s="511"/>
      <c r="JYH105" s="511"/>
      <c r="JYI105" s="511"/>
      <c r="JYJ105" s="511"/>
      <c r="JYK105" s="511"/>
      <c r="JYL105" s="511"/>
      <c r="JYM105" s="511"/>
      <c r="JYN105" s="511"/>
      <c r="JYO105" s="511"/>
      <c r="JYP105" s="511"/>
      <c r="JYQ105" s="511"/>
      <c r="JYR105" s="511"/>
      <c r="JYS105" s="511"/>
      <c r="JYT105" s="511"/>
      <c r="JYU105" s="511"/>
      <c r="JYV105" s="511"/>
      <c r="JYW105" s="511"/>
      <c r="JYX105" s="511"/>
      <c r="JYY105" s="511"/>
      <c r="JYZ105" s="511"/>
      <c r="JZA105" s="511"/>
      <c r="JZB105" s="511"/>
      <c r="JZC105" s="511"/>
      <c r="JZD105" s="511"/>
      <c r="JZE105" s="511"/>
      <c r="JZF105" s="511"/>
      <c r="JZG105" s="511"/>
      <c r="JZH105" s="511"/>
      <c r="JZI105" s="511"/>
      <c r="JZJ105" s="511"/>
      <c r="JZK105" s="511"/>
      <c r="JZL105" s="511"/>
      <c r="JZM105" s="511"/>
      <c r="JZN105" s="511"/>
      <c r="JZO105" s="511"/>
      <c r="JZP105" s="511"/>
      <c r="JZQ105" s="511"/>
      <c r="JZR105" s="511"/>
      <c r="JZS105" s="511"/>
      <c r="JZT105" s="511"/>
      <c r="JZU105" s="511"/>
      <c r="JZV105" s="511"/>
      <c r="JZW105" s="511"/>
      <c r="JZX105" s="511"/>
      <c r="JZY105" s="511"/>
      <c r="JZZ105" s="511"/>
      <c r="KAA105" s="511"/>
      <c r="KAB105" s="511"/>
      <c r="KAC105" s="511"/>
      <c r="KAD105" s="511"/>
      <c r="KAE105" s="511"/>
      <c r="KAF105" s="511"/>
      <c r="KAG105" s="511"/>
      <c r="KAH105" s="511"/>
      <c r="KAI105" s="511"/>
      <c r="KAJ105" s="511"/>
      <c r="KAK105" s="511"/>
      <c r="KAL105" s="511"/>
      <c r="KAM105" s="511"/>
      <c r="KAN105" s="511"/>
      <c r="KAO105" s="511"/>
      <c r="KAP105" s="511"/>
      <c r="KAQ105" s="511"/>
      <c r="KAR105" s="511"/>
      <c r="KAS105" s="511"/>
      <c r="KAT105" s="511"/>
      <c r="KAU105" s="511"/>
      <c r="KAV105" s="511"/>
      <c r="KAW105" s="511"/>
      <c r="KAX105" s="511"/>
      <c r="KAY105" s="511"/>
      <c r="KAZ105" s="511"/>
      <c r="KBA105" s="511"/>
      <c r="KBB105" s="511"/>
      <c r="KBC105" s="511"/>
      <c r="KBD105" s="511"/>
      <c r="KBE105" s="511"/>
      <c r="KBF105" s="511"/>
      <c r="KBG105" s="511"/>
      <c r="KBH105" s="511"/>
      <c r="KBI105" s="511"/>
      <c r="KBJ105" s="511"/>
      <c r="KBK105" s="511"/>
      <c r="KBL105" s="511"/>
      <c r="KBM105" s="511"/>
      <c r="KBN105" s="511"/>
      <c r="KBO105" s="511"/>
      <c r="KBP105" s="511"/>
      <c r="KBQ105" s="511"/>
      <c r="KBR105" s="511"/>
      <c r="KBS105" s="511"/>
      <c r="KBT105" s="511"/>
      <c r="KBU105" s="511"/>
      <c r="KBV105" s="511"/>
      <c r="KBW105" s="511"/>
      <c r="KBX105" s="511"/>
      <c r="KBY105" s="511"/>
      <c r="KBZ105" s="511"/>
      <c r="KCA105" s="511"/>
      <c r="KCB105" s="511"/>
      <c r="KCC105" s="511"/>
      <c r="KCD105" s="511"/>
      <c r="KCE105" s="511"/>
      <c r="KCF105" s="511"/>
      <c r="KCG105" s="511"/>
      <c r="KCH105" s="511"/>
      <c r="KCI105" s="511"/>
      <c r="KCJ105" s="511"/>
      <c r="KCK105" s="511"/>
      <c r="KCL105" s="511"/>
      <c r="KCM105" s="511"/>
      <c r="KCN105" s="511"/>
      <c r="KCO105" s="511"/>
      <c r="KCP105" s="511"/>
      <c r="KCQ105" s="511"/>
      <c r="KCR105" s="511"/>
      <c r="KCS105" s="511"/>
      <c r="KCT105" s="511"/>
      <c r="KCU105" s="511"/>
      <c r="KCV105" s="511"/>
      <c r="KCW105" s="511"/>
      <c r="KCX105" s="511"/>
      <c r="KCY105" s="511"/>
      <c r="KCZ105" s="511"/>
      <c r="KDA105" s="511"/>
      <c r="KDB105" s="511"/>
      <c r="KDC105" s="511"/>
      <c r="KDD105" s="511"/>
      <c r="KDE105" s="511"/>
      <c r="KDF105" s="511"/>
      <c r="KDG105" s="511"/>
      <c r="KDH105" s="511"/>
      <c r="KDI105" s="511"/>
      <c r="KDJ105" s="511"/>
      <c r="KDK105" s="511"/>
      <c r="KDL105" s="511"/>
      <c r="KDM105" s="511"/>
      <c r="KDN105" s="511"/>
      <c r="KDO105" s="511"/>
      <c r="KDP105" s="511"/>
      <c r="KDQ105" s="511"/>
      <c r="KDR105" s="511"/>
      <c r="KDS105" s="511"/>
      <c r="KDT105" s="511"/>
      <c r="KDU105" s="511"/>
      <c r="KDV105" s="511"/>
      <c r="KDW105" s="511"/>
      <c r="KDX105" s="511"/>
      <c r="KDY105" s="511"/>
      <c r="KDZ105" s="511"/>
      <c r="KEA105" s="511"/>
      <c r="KEB105" s="511"/>
      <c r="KEC105" s="511"/>
      <c r="KED105" s="511"/>
      <c r="KEE105" s="511"/>
      <c r="KEF105" s="511"/>
      <c r="KEG105" s="511"/>
      <c r="KEH105" s="511"/>
      <c r="KEI105" s="511"/>
      <c r="KEJ105" s="511"/>
      <c r="KEK105" s="511"/>
      <c r="KEL105" s="511"/>
      <c r="KEM105" s="511"/>
      <c r="KEN105" s="511"/>
      <c r="KEO105" s="511"/>
      <c r="KEP105" s="511"/>
      <c r="KEQ105" s="511"/>
      <c r="KER105" s="511"/>
      <c r="KES105" s="511"/>
      <c r="KET105" s="511"/>
      <c r="KEU105" s="511"/>
      <c r="KEV105" s="511"/>
      <c r="KEW105" s="511"/>
      <c r="KEX105" s="511"/>
      <c r="KEY105" s="511"/>
      <c r="KEZ105" s="511"/>
      <c r="KFA105" s="511"/>
      <c r="KFB105" s="511"/>
      <c r="KFC105" s="511"/>
      <c r="KFD105" s="511"/>
      <c r="KFE105" s="511"/>
      <c r="KFF105" s="511"/>
      <c r="KFG105" s="511"/>
      <c r="KFH105" s="511"/>
      <c r="KFI105" s="511"/>
      <c r="KFJ105" s="511"/>
      <c r="KFK105" s="511"/>
      <c r="KFL105" s="511"/>
      <c r="KFM105" s="511"/>
      <c r="KFN105" s="511"/>
      <c r="KFO105" s="511"/>
      <c r="KFP105" s="511"/>
      <c r="KFQ105" s="511"/>
      <c r="KFR105" s="511"/>
      <c r="KFS105" s="511"/>
      <c r="KFT105" s="511"/>
      <c r="KFU105" s="511"/>
      <c r="KFV105" s="511"/>
      <c r="KFW105" s="511"/>
      <c r="KFX105" s="511"/>
      <c r="KFY105" s="511"/>
      <c r="KFZ105" s="511"/>
      <c r="KGA105" s="511"/>
      <c r="KGB105" s="511"/>
      <c r="KGC105" s="511"/>
      <c r="KGD105" s="511"/>
      <c r="KGE105" s="511"/>
      <c r="KGF105" s="511"/>
      <c r="KGG105" s="511"/>
      <c r="KGH105" s="511"/>
      <c r="KGI105" s="511"/>
      <c r="KGJ105" s="511"/>
      <c r="KGK105" s="511"/>
      <c r="KGL105" s="511"/>
      <c r="KGM105" s="511"/>
      <c r="KGN105" s="511"/>
      <c r="KGO105" s="511"/>
      <c r="KGP105" s="511"/>
      <c r="KGQ105" s="511"/>
      <c r="KGR105" s="511"/>
      <c r="KGS105" s="511"/>
      <c r="KGT105" s="511"/>
      <c r="KGU105" s="511"/>
      <c r="KGV105" s="511"/>
      <c r="KGW105" s="511"/>
      <c r="KGX105" s="511"/>
      <c r="KGY105" s="511"/>
      <c r="KGZ105" s="511"/>
      <c r="KHA105" s="511"/>
      <c r="KHB105" s="511"/>
      <c r="KHC105" s="511"/>
      <c r="KHD105" s="511"/>
      <c r="KHE105" s="511"/>
      <c r="KHF105" s="511"/>
      <c r="KHG105" s="511"/>
      <c r="KHH105" s="511"/>
      <c r="KHI105" s="511"/>
      <c r="KHJ105" s="511"/>
      <c r="KHK105" s="511"/>
      <c r="KHL105" s="511"/>
      <c r="KHM105" s="511"/>
      <c r="KHN105" s="511"/>
      <c r="KHO105" s="511"/>
      <c r="KHP105" s="511"/>
      <c r="KHQ105" s="511"/>
      <c r="KHR105" s="511"/>
      <c r="KHS105" s="511"/>
      <c r="KHT105" s="511"/>
      <c r="KHU105" s="511"/>
      <c r="KHV105" s="511"/>
      <c r="KHW105" s="511"/>
      <c r="KHX105" s="511"/>
      <c r="KHY105" s="511"/>
      <c r="KHZ105" s="511"/>
      <c r="KIA105" s="511"/>
      <c r="KIB105" s="511"/>
      <c r="KIC105" s="511"/>
      <c r="KID105" s="511"/>
      <c r="KIE105" s="511"/>
      <c r="KIF105" s="511"/>
      <c r="KIG105" s="511"/>
      <c r="KIH105" s="511"/>
      <c r="KII105" s="511"/>
      <c r="KIJ105" s="511"/>
      <c r="KIK105" s="511"/>
      <c r="KIL105" s="511"/>
      <c r="KIM105" s="511"/>
      <c r="KIN105" s="511"/>
      <c r="KIO105" s="511"/>
      <c r="KIP105" s="511"/>
      <c r="KIQ105" s="511"/>
      <c r="KIR105" s="511"/>
      <c r="KIS105" s="511"/>
      <c r="KIT105" s="511"/>
      <c r="KIU105" s="511"/>
      <c r="KIV105" s="511"/>
      <c r="KIW105" s="511"/>
      <c r="KIX105" s="511"/>
      <c r="KIY105" s="511"/>
      <c r="KIZ105" s="511"/>
      <c r="KJA105" s="511"/>
      <c r="KJB105" s="511"/>
      <c r="KJC105" s="511"/>
      <c r="KJD105" s="511"/>
      <c r="KJE105" s="511"/>
      <c r="KJF105" s="511"/>
      <c r="KJG105" s="511"/>
      <c r="KJH105" s="511"/>
      <c r="KJI105" s="511"/>
      <c r="KJJ105" s="511"/>
      <c r="KJK105" s="511"/>
      <c r="KJL105" s="511"/>
      <c r="KJM105" s="511"/>
      <c r="KJN105" s="511"/>
      <c r="KJO105" s="511"/>
      <c r="KJP105" s="511"/>
      <c r="KJQ105" s="511"/>
      <c r="KJR105" s="511"/>
      <c r="KJS105" s="511"/>
      <c r="KJT105" s="511"/>
      <c r="KJU105" s="511"/>
      <c r="KJV105" s="511"/>
      <c r="KJW105" s="511"/>
      <c r="KJX105" s="511"/>
      <c r="KJY105" s="511"/>
      <c r="KJZ105" s="511"/>
      <c r="KKA105" s="511"/>
      <c r="KKB105" s="511"/>
      <c r="KKC105" s="511"/>
      <c r="KKD105" s="511"/>
      <c r="KKE105" s="511"/>
      <c r="KKF105" s="511"/>
      <c r="KKG105" s="511"/>
      <c r="KKH105" s="511"/>
      <c r="KKI105" s="511"/>
      <c r="KKJ105" s="511"/>
      <c r="KKK105" s="511"/>
      <c r="KKL105" s="511"/>
      <c r="KKM105" s="511"/>
      <c r="KKN105" s="511"/>
      <c r="KKO105" s="511"/>
      <c r="KKP105" s="511"/>
      <c r="KKQ105" s="511"/>
      <c r="KKR105" s="511"/>
      <c r="KKS105" s="511"/>
      <c r="KKT105" s="511"/>
      <c r="KKU105" s="511"/>
      <c r="KKV105" s="511"/>
      <c r="KKW105" s="511"/>
      <c r="KKX105" s="511"/>
      <c r="KKY105" s="511"/>
      <c r="KKZ105" s="511"/>
      <c r="KLA105" s="511"/>
      <c r="KLB105" s="511"/>
      <c r="KLC105" s="511"/>
      <c r="KLD105" s="511"/>
      <c r="KLE105" s="511"/>
      <c r="KLF105" s="511"/>
      <c r="KLG105" s="511"/>
      <c r="KLH105" s="511"/>
      <c r="KLI105" s="511"/>
      <c r="KLJ105" s="511"/>
      <c r="KLK105" s="511"/>
      <c r="KLL105" s="511"/>
      <c r="KLM105" s="511"/>
      <c r="KLN105" s="511"/>
      <c r="KLO105" s="511"/>
      <c r="KLP105" s="511"/>
      <c r="KLQ105" s="511"/>
      <c r="KLR105" s="511"/>
      <c r="KLS105" s="511"/>
      <c r="KLT105" s="511"/>
      <c r="KLU105" s="511"/>
      <c r="KLV105" s="511"/>
      <c r="KLW105" s="511"/>
      <c r="KLX105" s="511"/>
      <c r="KLY105" s="511"/>
      <c r="KLZ105" s="511"/>
      <c r="KMA105" s="511"/>
      <c r="KMB105" s="511"/>
      <c r="KMC105" s="511"/>
      <c r="KMD105" s="511"/>
      <c r="KME105" s="511"/>
      <c r="KMF105" s="511"/>
      <c r="KMG105" s="511"/>
      <c r="KMH105" s="511"/>
      <c r="KMI105" s="511"/>
      <c r="KMJ105" s="511"/>
      <c r="KMK105" s="511"/>
      <c r="KML105" s="511"/>
      <c r="KMM105" s="511"/>
      <c r="KMN105" s="511"/>
      <c r="KMO105" s="511"/>
      <c r="KMP105" s="511"/>
      <c r="KMQ105" s="511"/>
      <c r="KMR105" s="511"/>
      <c r="KMS105" s="511"/>
      <c r="KMT105" s="511"/>
      <c r="KMU105" s="511"/>
      <c r="KMV105" s="511"/>
      <c r="KMW105" s="511"/>
      <c r="KMX105" s="511"/>
      <c r="KMY105" s="511"/>
      <c r="KMZ105" s="511"/>
      <c r="KNA105" s="511"/>
      <c r="KNB105" s="511"/>
      <c r="KNC105" s="511"/>
      <c r="KND105" s="511"/>
      <c r="KNE105" s="511"/>
      <c r="KNF105" s="511"/>
      <c r="KNG105" s="511"/>
      <c r="KNH105" s="511"/>
      <c r="KNI105" s="511"/>
      <c r="KNJ105" s="511"/>
      <c r="KNK105" s="511"/>
      <c r="KNL105" s="511"/>
      <c r="KNM105" s="511"/>
      <c r="KNN105" s="511"/>
      <c r="KNO105" s="511"/>
      <c r="KNP105" s="511"/>
      <c r="KNQ105" s="511"/>
      <c r="KNR105" s="511"/>
      <c r="KNS105" s="511"/>
      <c r="KNT105" s="511"/>
      <c r="KNU105" s="511"/>
      <c r="KNV105" s="511"/>
      <c r="KNW105" s="511"/>
      <c r="KNX105" s="511"/>
      <c r="KNY105" s="511"/>
      <c r="KNZ105" s="511"/>
      <c r="KOA105" s="511"/>
      <c r="KOB105" s="511"/>
      <c r="KOC105" s="511"/>
      <c r="KOD105" s="511"/>
      <c r="KOE105" s="511"/>
      <c r="KOF105" s="511"/>
      <c r="KOG105" s="511"/>
      <c r="KOH105" s="511"/>
      <c r="KOI105" s="511"/>
      <c r="KOJ105" s="511"/>
      <c r="KOK105" s="511"/>
      <c r="KOL105" s="511"/>
      <c r="KOM105" s="511"/>
      <c r="KON105" s="511"/>
      <c r="KOO105" s="511"/>
      <c r="KOP105" s="511"/>
      <c r="KOQ105" s="511"/>
      <c r="KOR105" s="511"/>
      <c r="KOS105" s="511"/>
      <c r="KOT105" s="511"/>
      <c r="KOU105" s="511"/>
      <c r="KOV105" s="511"/>
      <c r="KOW105" s="511"/>
      <c r="KOX105" s="511"/>
      <c r="KOY105" s="511"/>
      <c r="KOZ105" s="511"/>
      <c r="KPA105" s="511"/>
      <c r="KPB105" s="511"/>
      <c r="KPC105" s="511"/>
      <c r="KPD105" s="511"/>
      <c r="KPE105" s="511"/>
      <c r="KPF105" s="511"/>
      <c r="KPG105" s="511"/>
      <c r="KPH105" s="511"/>
      <c r="KPI105" s="511"/>
      <c r="KPJ105" s="511"/>
      <c r="KPK105" s="511"/>
      <c r="KPL105" s="511"/>
      <c r="KPM105" s="511"/>
      <c r="KPN105" s="511"/>
      <c r="KPO105" s="511"/>
      <c r="KPP105" s="511"/>
      <c r="KPQ105" s="511"/>
      <c r="KPR105" s="511"/>
      <c r="KPS105" s="511"/>
      <c r="KPT105" s="511"/>
      <c r="KPU105" s="511"/>
      <c r="KPV105" s="511"/>
      <c r="KPW105" s="511"/>
      <c r="KPX105" s="511"/>
      <c r="KPY105" s="511"/>
      <c r="KPZ105" s="511"/>
      <c r="KQA105" s="511"/>
      <c r="KQB105" s="511"/>
      <c r="KQC105" s="511"/>
      <c r="KQD105" s="511"/>
      <c r="KQE105" s="511"/>
      <c r="KQF105" s="511"/>
      <c r="KQG105" s="511"/>
      <c r="KQH105" s="511"/>
      <c r="KQI105" s="511"/>
      <c r="KQJ105" s="511"/>
      <c r="KQK105" s="511"/>
      <c r="KQL105" s="511"/>
      <c r="KQM105" s="511"/>
      <c r="KQN105" s="511"/>
      <c r="KQO105" s="511"/>
      <c r="KQP105" s="511"/>
      <c r="KQQ105" s="511"/>
      <c r="KQR105" s="511"/>
      <c r="KQS105" s="511"/>
      <c r="KQT105" s="511"/>
      <c r="KQU105" s="511"/>
      <c r="KQV105" s="511"/>
      <c r="KQW105" s="511"/>
      <c r="KQX105" s="511"/>
      <c r="KQY105" s="511"/>
      <c r="KQZ105" s="511"/>
      <c r="KRA105" s="511"/>
      <c r="KRB105" s="511"/>
      <c r="KRC105" s="511"/>
      <c r="KRD105" s="511"/>
      <c r="KRE105" s="511"/>
      <c r="KRF105" s="511"/>
      <c r="KRG105" s="511"/>
      <c r="KRH105" s="511"/>
      <c r="KRI105" s="511"/>
      <c r="KRJ105" s="511"/>
      <c r="KRK105" s="511"/>
      <c r="KRL105" s="511"/>
      <c r="KRM105" s="511"/>
      <c r="KRN105" s="511"/>
      <c r="KRO105" s="511"/>
      <c r="KRP105" s="511"/>
      <c r="KRQ105" s="511"/>
      <c r="KRR105" s="511"/>
      <c r="KRS105" s="511"/>
      <c r="KRT105" s="511"/>
      <c r="KRU105" s="511"/>
      <c r="KRV105" s="511"/>
      <c r="KRW105" s="511"/>
      <c r="KRX105" s="511"/>
      <c r="KRY105" s="511"/>
      <c r="KRZ105" s="511"/>
      <c r="KSA105" s="511"/>
      <c r="KSB105" s="511"/>
      <c r="KSC105" s="511"/>
      <c r="KSD105" s="511"/>
      <c r="KSE105" s="511"/>
      <c r="KSF105" s="511"/>
      <c r="KSG105" s="511"/>
      <c r="KSH105" s="511"/>
      <c r="KSI105" s="511"/>
      <c r="KSJ105" s="511"/>
      <c r="KSK105" s="511"/>
      <c r="KSL105" s="511"/>
      <c r="KSM105" s="511"/>
      <c r="KSN105" s="511"/>
      <c r="KSO105" s="511"/>
      <c r="KSP105" s="511"/>
      <c r="KSQ105" s="511"/>
      <c r="KSR105" s="511"/>
      <c r="KSS105" s="511"/>
      <c r="KST105" s="511"/>
      <c r="KSU105" s="511"/>
      <c r="KSV105" s="511"/>
      <c r="KSW105" s="511"/>
      <c r="KSX105" s="511"/>
      <c r="KSY105" s="511"/>
      <c r="KSZ105" s="511"/>
      <c r="KTA105" s="511"/>
      <c r="KTB105" s="511"/>
      <c r="KTC105" s="511"/>
      <c r="KTD105" s="511"/>
      <c r="KTE105" s="511"/>
      <c r="KTF105" s="511"/>
      <c r="KTG105" s="511"/>
      <c r="KTH105" s="511"/>
      <c r="KTI105" s="511"/>
      <c r="KTJ105" s="511"/>
      <c r="KTK105" s="511"/>
      <c r="KTL105" s="511"/>
      <c r="KTM105" s="511"/>
      <c r="KTN105" s="511"/>
      <c r="KTO105" s="511"/>
      <c r="KTP105" s="511"/>
      <c r="KTQ105" s="511"/>
      <c r="KTR105" s="511"/>
      <c r="KTS105" s="511"/>
      <c r="KTT105" s="511"/>
      <c r="KTU105" s="511"/>
      <c r="KTV105" s="511"/>
      <c r="KTW105" s="511"/>
      <c r="KTX105" s="511"/>
      <c r="KTY105" s="511"/>
      <c r="KTZ105" s="511"/>
      <c r="KUA105" s="511"/>
      <c r="KUB105" s="511"/>
      <c r="KUC105" s="511"/>
      <c r="KUD105" s="511"/>
      <c r="KUE105" s="511"/>
      <c r="KUF105" s="511"/>
      <c r="KUG105" s="511"/>
      <c r="KUH105" s="511"/>
      <c r="KUI105" s="511"/>
      <c r="KUJ105" s="511"/>
      <c r="KUK105" s="511"/>
      <c r="KUL105" s="511"/>
      <c r="KUM105" s="511"/>
      <c r="KUN105" s="511"/>
      <c r="KUO105" s="511"/>
      <c r="KUP105" s="511"/>
      <c r="KUQ105" s="511"/>
      <c r="KUR105" s="511"/>
      <c r="KUS105" s="511"/>
      <c r="KUT105" s="511"/>
      <c r="KUU105" s="511"/>
      <c r="KUV105" s="511"/>
      <c r="KUW105" s="511"/>
      <c r="KUX105" s="511"/>
      <c r="KUY105" s="511"/>
      <c r="KUZ105" s="511"/>
      <c r="KVA105" s="511"/>
      <c r="KVB105" s="511"/>
      <c r="KVC105" s="511"/>
      <c r="KVD105" s="511"/>
      <c r="KVE105" s="511"/>
      <c r="KVF105" s="511"/>
      <c r="KVG105" s="511"/>
      <c r="KVH105" s="511"/>
      <c r="KVI105" s="511"/>
      <c r="KVJ105" s="511"/>
      <c r="KVK105" s="511"/>
      <c r="KVL105" s="511"/>
      <c r="KVM105" s="511"/>
      <c r="KVN105" s="511"/>
      <c r="KVO105" s="511"/>
      <c r="KVP105" s="511"/>
      <c r="KVQ105" s="511"/>
      <c r="KVR105" s="511"/>
      <c r="KVS105" s="511"/>
      <c r="KVT105" s="511"/>
      <c r="KVU105" s="511"/>
      <c r="KVV105" s="511"/>
      <c r="KVW105" s="511"/>
      <c r="KVX105" s="511"/>
      <c r="KVY105" s="511"/>
      <c r="KVZ105" s="511"/>
      <c r="KWA105" s="511"/>
      <c r="KWB105" s="511"/>
      <c r="KWC105" s="511"/>
      <c r="KWD105" s="511"/>
      <c r="KWE105" s="511"/>
      <c r="KWF105" s="511"/>
      <c r="KWG105" s="511"/>
      <c r="KWH105" s="511"/>
      <c r="KWI105" s="511"/>
      <c r="KWJ105" s="511"/>
      <c r="KWK105" s="511"/>
      <c r="KWL105" s="511"/>
      <c r="KWM105" s="511"/>
      <c r="KWN105" s="511"/>
      <c r="KWO105" s="511"/>
      <c r="KWP105" s="511"/>
      <c r="KWQ105" s="511"/>
      <c r="KWR105" s="511"/>
      <c r="KWS105" s="511"/>
      <c r="KWT105" s="511"/>
      <c r="KWU105" s="511"/>
      <c r="KWV105" s="511"/>
      <c r="KWW105" s="511"/>
      <c r="KWX105" s="511"/>
      <c r="KWY105" s="511"/>
      <c r="KWZ105" s="511"/>
      <c r="KXA105" s="511"/>
      <c r="KXB105" s="511"/>
      <c r="KXC105" s="511"/>
      <c r="KXD105" s="511"/>
      <c r="KXE105" s="511"/>
      <c r="KXF105" s="511"/>
      <c r="KXG105" s="511"/>
      <c r="KXH105" s="511"/>
      <c r="KXI105" s="511"/>
      <c r="KXJ105" s="511"/>
      <c r="KXK105" s="511"/>
      <c r="KXL105" s="511"/>
      <c r="KXM105" s="511"/>
      <c r="KXN105" s="511"/>
      <c r="KXO105" s="511"/>
      <c r="KXP105" s="511"/>
      <c r="KXQ105" s="511"/>
      <c r="KXR105" s="511"/>
      <c r="KXS105" s="511"/>
      <c r="KXT105" s="511"/>
      <c r="KXU105" s="511"/>
      <c r="KXV105" s="511"/>
      <c r="KXW105" s="511"/>
      <c r="KXX105" s="511"/>
      <c r="KXY105" s="511"/>
      <c r="KXZ105" s="511"/>
      <c r="KYA105" s="511"/>
      <c r="KYB105" s="511"/>
      <c r="KYC105" s="511"/>
      <c r="KYD105" s="511"/>
      <c r="KYE105" s="511"/>
      <c r="KYF105" s="511"/>
      <c r="KYG105" s="511"/>
      <c r="KYH105" s="511"/>
      <c r="KYI105" s="511"/>
      <c r="KYJ105" s="511"/>
      <c r="KYK105" s="511"/>
      <c r="KYL105" s="511"/>
      <c r="KYM105" s="511"/>
      <c r="KYN105" s="511"/>
      <c r="KYO105" s="511"/>
      <c r="KYP105" s="511"/>
      <c r="KYQ105" s="511"/>
      <c r="KYR105" s="511"/>
      <c r="KYS105" s="511"/>
      <c r="KYT105" s="511"/>
      <c r="KYU105" s="511"/>
      <c r="KYV105" s="511"/>
      <c r="KYW105" s="511"/>
      <c r="KYX105" s="511"/>
      <c r="KYY105" s="511"/>
      <c r="KYZ105" s="511"/>
      <c r="KZA105" s="511"/>
      <c r="KZB105" s="511"/>
      <c r="KZC105" s="511"/>
      <c r="KZD105" s="511"/>
      <c r="KZE105" s="511"/>
      <c r="KZF105" s="511"/>
      <c r="KZG105" s="511"/>
      <c r="KZH105" s="511"/>
      <c r="KZI105" s="511"/>
      <c r="KZJ105" s="511"/>
      <c r="KZK105" s="511"/>
      <c r="KZL105" s="511"/>
      <c r="KZM105" s="511"/>
      <c r="KZN105" s="511"/>
      <c r="KZO105" s="511"/>
      <c r="KZP105" s="511"/>
      <c r="KZQ105" s="511"/>
      <c r="KZR105" s="511"/>
      <c r="KZS105" s="511"/>
      <c r="KZT105" s="511"/>
      <c r="KZU105" s="511"/>
      <c r="KZV105" s="511"/>
      <c r="KZW105" s="511"/>
      <c r="KZX105" s="511"/>
      <c r="KZY105" s="511"/>
      <c r="KZZ105" s="511"/>
      <c r="LAA105" s="511"/>
      <c r="LAB105" s="511"/>
      <c r="LAC105" s="511"/>
      <c r="LAD105" s="511"/>
      <c r="LAE105" s="511"/>
      <c r="LAF105" s="511"/>
      <c r="LAG105" s="511"/>
      <c r="LAH105" s="511"/>
      <c r="LAI105" s="511"/>
      <c r="LAJ105" s="511"/>
      <c r="LAK105" s="511"/>
      <c r="LAL105" s="511"/>
      <c r="LAM105" s="511"/>
      <c r="LAN105" s="511"/>
      <c r="LAO105" s="511"/>
      <c r="LAP105" s="511"/>
      <c r="LAQ105" s="511"/>
      <c r="LAR105" s="511"/>
      <c r="LAS105" s="511"/>
      <c r="LAT105" s="511"/>
      <c r="LAU105" s="511"/>
      <c r="LAV105" s="511"/>
      <c r="LAW105" s="511"/>
      <c r="LAX105" s="511"/>
      <c r="LAY105" s="511"/>
      <c r="LAZ105" s="511"/>
      <c r="LBA105" s="511"/>
      <c r="LBB105" s="511"/>
      <c r="LBC105" s="511"/>
      <c r="LBD105" s="511"/>
      <c r="LBE105" s="511"/>
      <c r="LBF105" s="511"/>
      <c r="LBG105" s="511"/>
      <c r="LBH105" s="511"/>
      <c r="LBI105" s="511"/>
      <c r="LBJ105" s="511"/>
      <c r="LBK105" s="511"/>
      <c r="LBL105" s="511"/>
      <c r="LBM105" s="511"/>
      <c r="LBN105" s="511"/>
      <c r="LBO105" s="511"/>
      <c r="LBP105" s="511"/>
      <c r="LBQ105" s="511"/>
      <c r="LBR105" s="511"/>
      <c r="LBS105" s="511"/>
      <c r="LBT105" s="511"/>
      <c r="LBU105" s="511"/>
      <c r="LBV105" s="511"/>
      <c r="LBW105" s="511"/>
      <c r="LBX105" s="511"/>
      <c r="LBY105" s="511"/>
      <c r="LBZ105" s="511"/>
      <c r="LCA105" s="511"/>
      <c r="LCB105" s="511"/>
      <c r="LCC105" s="511"/>
      <c r="LCD105" s="511"/>
      <c r="LCE105" s="511"/>
      <c r="LCF105" s="511"/>
      <c r="LCG105" s="511"/>
      <c r="LCH105" s="511"/>
      <c r="LCI105" s="511"/>
      <c r="LCJ105" s="511"/>
      <c r="LCK105" s="511"/>
      <c r="LCL105" s="511"/>
      <c r="LCM105" s="511"/>
      <c r="LCN105" s="511"/>
      <c r="LCO105" s="511"/>
      <c r="LCP105" s="511"/>
      <c r="LCQ105" s="511"/>
      <c r="LCR105" s="511"/>
      <c r="LCS105" s="511"/>
      <c r="LCT105" s="511"/>
      <c r="LCU105" s="511"/>
      <c r="LCV105" s="511"/>
      <c r="LCW105" s="511"/>
      <c r="LCX105" s="511"/>
      <c r="LCY105" s="511"/>
      <c r="LCZ105" s="511"/>
      <c r="LDA105" s="511"/>
      <c r="LDB105" s="511"/>
      <c r="LDC105" s="511"/>
      <c r="LDD105" s="511"/>
      <c r="LDE105" s="511"/>
      <c r="LDF105" s="511"/>
      <c r="LDG105" s="511"/>
      <c r="LDH105" s="511"/>
      <c r="LDI105" s="511"/>
      <c r="LDJ105" s="511"/>
      <c r="LDK105" s="511"/>
      <c r="LDL105" s="511"/>
      <c r="LDM105" s="511"/>
      <c r="LDN105" s="511"/>
      <c r="LDO105" s="511"/>
      <c r="LDP105" s="511"/>
      <c r="LDQ105" s="511"/>
      <c r="LDR105" s="511"/>
      <c r="LDS105" s="511"/>
      <c r="LDT105" s="511"/>
      <c r="LDU105" s="511"/>
      <c r="LDV105" s="511"/>
      <c r="LDW105" s="511"/>
      <c r="LDX105" s="511"/>
      <c r="LDY105" s="511"/>
      <c r="LDZ105" s="511"/>
      <c r="LEA105" s="511"/>
      <c r="LEB105" s="511"/>
      <c r="LEC105" s="511"/>
      <c r="LED105" s="511"/>
      <c r="LEE105" s="511"/>
      <c r="LEF105" s="511"/>
      <c r="LEG105" s="511"/>
      <c r="LEH105" s="511"/>
      <c r="LEI105" s="511"/>
      <c r="LEJ105" s="511"/>
      <c r="LEK105" s="511"/>
      <c r="LEL105" s="511"/>
      <c r="LEM105" s="511"/>
      <c r="LEN105" s="511"/>
      <c r="LEO105" s="511"/>
      <c r="LEP105" s="511"/>
      <c r="LEQ105" s="511"/>
      <c r="LER105" s="511"/>
      <c r="LES105" s="511"/>
      <c r="LET105" s="511"/>
      <c r="LEU105" s="511"/>
      <c r="LEV105" s="511"/>
      <c r="LEW105" s="511"/>
      <c r="LEX105" s="511"/>
      <c r="LEY105" s="511"/>
      <c r="LEZ105" s="511"/>
      <c r="LFA105" s="511"/>
      <c r="LFB105" s="511"/>
      <c r="LFC105" s="511"/>
      <c r="LFD105" s="511"/>
      <c r="LFE105" s="511"/>
      <c r="LFF105" s="511"/>
      <c r="LFG105" s="511"/>
      <c r="LFH105" s="511"/>
      <c r="LFI105" s="511"/>
      <c r="LFJ105" s="511"/>
      <c r="LFK105" s="511"/>
      <c r="LFL105" s="511"/>
      <c r="LFM105" s="511"/>
      <c r="LFN105" s="511"/>
      <c r="LFO105" s="511"/>
      <c r="LFP105" s="511"/>
      <c r="LFQ105" s="511"/>
      <c r="LFR105" s="511"/>
      <c r="LFS105" s="511"/>
      <c r="LFT105" s="511"/>
      <c r="LFU105" s="511"/>
      <c r="LFV105" s="511"/>
      <c r="LFW105" s="511"/>
      <c r="LFX105" s="511"/>
      <c r="LFY105" s="511"/>
      <c r="LFZ105" s="511"/>
      <c r="LGA105" s="511"/>
      <c r="LGB105" s="511"/>
      <c r="LGC105" s="511"/>
      <c r="LGD105" s="511"/>
      <c r="LGE105" s="511"/>
      <c r="LGF105" s="511"/>
      <c r="LGG105" s="511"/>
      <c r="LGH105" s="511"/>
      <c r="LGI105" s="511"/>
      <c r="LGJ105" s="511"/>
      <c r="LGK105" s="511"/>
      <c r="LGL105" s="511"/>
      <c r="LGM105" s="511"/>
      <c r="LGN105" s="511"/>
      <c r="LGO105" s="511"/>
      <c r="LGP105" s="511"/>
      <c r="LGQ105" s="511"/>
      <c r="LGR105" s="511"/>
      <c r="LGS105" s="511"/>
      <c r="LGT105" s="511"/>
      <c r="LGU105" s="511"/>
      <c r="LGV105" s="511"/>
      <c r="LGW105" s="511"/>
      <c r="LGX105" s="511"/>
      <c r="LGY105" s="511"/>
      <c r="LGZ105" s="511"/>
      <c r="LHA105" s="511"/>
      <c r="LHB105" s="511"/>
      <c r="LHC105" s="511"/>
      <c r="LHD105" s="511"/>
      <c r="LHE105" s="511"/>
      <c r="LHF105" s="511"/>
      <c r="LHG105" s="511"/>
      <c r="LHH105" s="511"/>
      <c r="LHI105" s="511"/>
      <c r="LHJ105" s="511"/>
      <c r="LHK105" s="511"/>
      <c r="LHL105" s="511"/>
      <c r="LHM105" s="511"/>
      <c r="LHN105" s="511"/>
      <c r="LHO105" s="511"/>
      <c r="LHP105" s="511"/>
      <c r="LHQ105" s="511"/>
      <c r="LHR105" s="511"/>
      <c r="LHS105" s="511"/>
      <c r="LHT105" s="511"/>
      <c r="LHU105" s="511"/>
      <c r="LHV105" s="511"/>
      <c r="LHW105" s="511"/>
      <c r="LHX105" s="511"/>
      <c r="LHY105" s="511"/>
      <c r="LHZ105" s="511"/>
      <c r="LIA105" s="511"/>
      <c r="LIB105" s="511"/>
      <c r="LIC105" s="511"/>
      <c r="LID105" s="511"/>
      <c r="LIE105" s="511"/>
      <c r="LIF105" s="511"/>
      <c r="LIG105" s="511"/>
      <c r="LIH105" s="511"/>
      <c r="LII105" s="511"/>
      <c r="LIJ105" s="511"/>
      <c r="LIK105" s="511"/>
      <c r="LIL105" s="511"/>
      <c r="LIM105" s="511"/>
      <c r="LIN105" s="511"/>
      <c r="LIO105" s="511"/>
      <c r="LIP105" s="511"/>
      <c r="LIQ105" s="511"/>
      <c r="LIR105" s="511"/>
      <c r="LIS105" s="511"/>
      <c r="LIT105" s="511"/>
      <c r="LIU105" s="511"/>
      <c r="LIV105" s="511"/>
      <c r="LIW105" s="511"/>
      <c r="LIX105" s="511"/>
      <c r="LIY105" s="511"/>
      <c r="LIZ105" s="511"/>
      <c r="LJA105" s="511"/>
      <c r="LJB105" s="511"/>
      <c r="LJC105" s="511"/>
      <c r="LJD105" s="511"/>
      <c r="LJE105" s="511"/>
      <c r="LJF105" s="511"/>
      <c r="LJG105" s="511"/>
      <c r="LJH105" s="511"/>
      <c r="LJI105" s="511"/>
      <c r="LJJ105" s="511"/>
      <c r="LJK105" s="511"/>
      <c r="LJL105" s="511"/>
      <c r="LJM105" s="511"/>
      <c r="LJN105" s="511"/>
      <c r="LJO105" s="511"/>
      <c r="LJP105" s="511"/>
      <c r="LJQ105" s="511"/>
      <c r="LJR105" s="511"/>
      <c r="LJS105" s="511"/>
      <c r="LJT105" s="511"/>
      <c r="LJU105" s="511"/>
      <c r="LJV105" s="511"/>
      <c r="LJW105" s="511"/>
      <c r="LJX105" s="511"/>
      <c r="LJY105" s="511"/>
      <c r="LJZ105" s="511"/>
      <c r="LKA105" s="511"/>
      <c r="LKB105" s="511"/>
      <c r="LKC105" s="511"/>
      <c r="LKD105" s="511"/>
      <c r="LKE105" s="511"/>
      <c r="LKF105" s="511"/>
      <c r="LKG105" s="511"/>
      <c r="LKH105" s="511"/>
      <c r="LKI105" s="511"/>
      <c r="LKJ105" s="511"/>
      <c r="LKK105" s="511"/>
      <c r="LKL105" s="511"/>
      <c r="LKM105" s="511"/>
      <c r="LKN105" s="511"/>
      <c r="LKO105" s="511"/>
      <c r="LKP105" s="511"/>
      <c r="LKQ105" s="511"/>
      <c r="LKR105" s="511"/>
      <c r="LKS105" s="511"/>
      <c r="LKT105" s="511"/>
      <c r="LKU105" s="511"/>
      <c r="LKV105" s="511"/>
      <c r="LKW105" s="511"/>
      <c r="LKX105" s="511"/>
      <c r="LKY105" s="511"/>
      <c r="LKZ105" s="511"/>
      <c r="LLA105" s="511"/>
      <c r="LLB105" s="511"/>
      <c r="LLC105" s="511"/>
      <c r="LLD105" s="511"/>
      <c r="LLE105" s="511"/>
      <c r="LLF105" s="511"/>
      <c r="LLG105" s="511"/>
      <c r="LLH105" s="511"/>
      <c r="LLI105" s="511"/>
      <c r="LLJ105" s="511"/>
      <c r="LLK105" s="511"/>
      <c r="LLL105" s="511"/>
      <c r="LLM105" s="511"/>
      <c r="LLN105" s="511"/>
      <c r="LLO105" s="511"/>
      <c r="LLP105" s="511"/>
      <c r="LLQ105" s="511"/>
      <c r="LLR105" s="511"/>
      <c r="LLS105" s="511"/>
      <c r="LLT105" s="511"/>
      <c r="LLU105" s="511"/>
      <c r="LLV105" s="511"/>
      <c r="LLW105" s="511"/>
      <c r="LLX105" s="511"/>
      <c r="LLY105" s="511"/>
      <c r="LLZ105" s="511"/>
      <c r="LMA105" s="511"/>
      <c r="LMB105" s="511"/>
      <c r="LMC105" s="511"/>
      <c r="LMD105" s="511"/>
      <c r="LME105" s="511"/>
      <c r="LMF105" s="511"/>
      <c r="LMG105" s="511"/>
      <c r="LMH105" s="511"/>
      <c r="LMI105" s="511"/>
      <c r="LMJ105" s="511"/>
      <c r="LMK105" s="511"/>
      <c r="LML105" s="511"/>
      <c r="LMM105" s="511"/>
      <c r="LMN105" s="511"/>
      <c r="LMO105" s="511"/>
      <c r="LMP105" s="511"/>
      <c r="LMQ105" s="511"/>
      <c r="LMR105" s="511"/>
      <c r="LMS105" s="511"/>
      <c r="LMT105" s="511"/>
      <c r="LMU105" s="511"/>
      <c r="LMV105" s="511"/>
      <c r="LMW105" s="511"/>
      <c r="LMX105" s="511"/>
      <c r="LMY105" s="511"/>
      <c r="LMZ105" s="511"/>
      <c r="LNA105" s="511"/>
      <c r="LNB105" s="511"/>
      <c r="LNC105" s="511"/>
      <c r="LND105" s="511"/>
      <c r="LNE105" s="511"/>
      <c r="LNF105" s="511"/>
      <c r="LNG105" s="511"/>
      <c r="LNH105" s="511"/>
      <c r="LNI105" s="511"/>
      <c r="LNJ105" s="511"/>
      <c r="LNK105" s="511"/>
      <c r="LNL105" s="511"/>
      <c r="LNM105" s="511"/>
      <c r="LNN105" s="511"/>
      <c r="LNO105" s="511"/>
      <c r="LNP105" s="511"/>
      <c r="LNQ105" s="511"/>
      <c r="LNR105" s="511"/>
      <c r="LNS105" s="511"/>
      <c r="LNT105" s="511"/>
      <c r="LNU105" s="511"/>
      <c r="LNV105" s="511"/>
      <c r="LNW105" s="511"/>
      <c r="LNX105" s="511"/>
      <c r="LNY105" s="511"/>
      <c r="LNZ105" s="511"/>
      <c r="LOA105" s="511"/>
      <c r="LOB105" s="511"/>
      <c r="LOC105" s="511"/>
      <c r="LOD105" s="511"/>
      <c r="LOE105" s="511"/>
      <c r="LOF105" s="511"/>
      <c r="LOG105" s="511"/>
      <c r="LOH105" s="511"/>
      <c r="LOI105" s="511"/>
      <c r="LOJ105" s="511"/>
      <c r="LOK105" s="511"/>
      <c r="LOL105" s="511"/>
      <c r="LOM105" s="511"/>
      <c r="LON105" s="511"/>
      <c r="LOO105" s="511"/>
      <c r="LOP105" s="511"/>
      <c r="LOQ105" s="511"/>
      <c r="LOR105" s="511"/>
      <c r="LOS105" s="511"/>
      <c r="LOT105" s="511"/>
      <c r="LOU105" s="511"/>
      <c r="LOV105" s="511"/>
      <c r="LOW105" s="511"/>
      <c r="LOX105" s="511"/>
      <c r="LOY105" s="511"/>
      <c r="LOZ105" s="511"/>
      <c r="LPA105" s="511"/>
      <c r="LPB105" s="511"/>
      <c r="LPC105" s="511"/>
      <c r="LPD105" s="511"/>
      <c r="LPE105" s="511"/>
      <c r="LPF105" s="511"/>
      <c r="LPG105" s="511"/>
      <c r="LPH105" s="511"/>
      <c r="LPI105" s="511"/>
      <c r="LPJ105" s="511"/>
      <c r="LPK105" s="511"/>
      <c r="LPL105" s="511"/>
      <c r="LPM105" s="511"/>
      <c r="LPN105" s="511"/>
      <c r="LPO105" s="511"/>
      <c r="LPP105" s="511"/>
      <c r="LPQ105" s="511"/>
      <c r="LPR105" s="511"/>
      <c r="LPS105" s="511"/>
      <c r="LPT105" s="511"/>
      <c r="LPU105" s="511"/>
      <c r="LPV105" s="511"/>
      <c r="LPW105" s="511"/>
      <c r="LPX105" s="511"/>
      <c r="LPY105" s="511"/>
      <c r="LPZ105" s="511"/>
      <c r="LQA105" s="511"/>
      <c r="LQB105" s="511"/>
      <c r="LQC105" s="511"/>
      <c r="LQD105" s="511"/>
      <c r="LQE105" s="511"/>
      <c r="LQF105" s="511"/>
      <c r="LQG105" s="511"/>
      <c r="LQH105" s="511"/>
      <c r="LQI105" s="511"/>
      <c r="LQJ105" s="511"/>
      <c r="LQK105" s="511"/>
      <c r="LQL105" s="511"/>
      <c r="LQM105" s="511"/>
      <c r="LQN105" s="511"/>
      <c r="LQO105" s="511"/>
      <c r="LQP105" s="511"/>
      <c r="LQQ105" s="511"/>
      <c r="LQR105" s="511"/>
      <c r="LQS105" s="511"/>
      <c r="LQT105" s="511"/>
      <c r="LQU105" s="511"/>
      <c r="LQV105" s="511"/>
      <c r="LQW105" s="511"/>
      <c r="LQX105" s="511"/>
      <c r="LQY105" s="511"/>
      <c r="LQZ105" s="511"/>
      <c r="LRA105" s="511"/>
      <c r="LRB105" s="511"/>
      <c r="LRC105" s="511"/>
      <c r="LRD105" s="511"/>
      <c r="LRE105" s="511"/>
      <c r="LRF105" s="511"/>
      <c r="LRG105" s="511"/>
      <c r="LRH105" s="511"/>
      <c r="LRI105" s="511"/>
      <c r="LRJ105" s="511"/>
      <c r="LRK105" s="511"/>
      <c r="LRL105" s="511"/>
      <c r="LRM105" s="511"/>
      <c r="LRN105" s="511"/>
      <c r="LRO105" s="511"/>
      <c r="LRP105" s="511"/>
      <c r="LRQ105" s="511"/>
      <c r="LRR105" s="511"/>
      <c r="LRS105" s="511"/>
      <c r="LRT105" s="511"/>
      <c r="LRU105" s="511"/>
      <c r="LRV105" s="511"/>
      <c r="LRW105" s="511"/>
      <c r="LRX105" s="511"/>
      <c r="LRY105" s="511"/>
      <c r="LRZ105" s="511"/>
      <c r="LSA105" s="511"/>
      <c r="LSB105" s="511"/>
      <c r="LSC105" s="511"/>
      <c r="LSD105" s="511"/>
      <c r="LSE105" s="511"/>
      <c r="LSF105" s="511"/>
      <c r="LSG105" s="511"/>
      <c r="LSH105" s="511"/>
      <c r="LSI105" s="511"/>
      <c r="LSJ105" s="511"/>
      <c r="LSK105" s="511"/>
      <c r="LSL105" s="511"/>
      <c r="LSM105" s="511"/>
      <c r="LSN105" s="511"/>
      <c r="LSO105" s="511"/>
      <c r="LSP105" s="511"/>
      <c r="LSQ105" s="511"/>
      <c r="LSR105" s="511"/>
      <c r="LSS105" s="511"/>
      <c r="LST105" s="511"/>
      <c r="LSU105" s="511"/>
      <c r="LSV105" s="511"/>
      <c r="LSW105" s="511"/>
      <c r="LSX105" s="511"/>
      <c r="LSY105" s="511"/>
      <c r="LSZ105" s="511"/>
      <c r="LTA105" s="511"/>
      <c r="LTB105" s="511"/>
      <c r="LTC105" s="511"/>
      <c r="LTD105" s="511"/>
      <c r="LTE105" s="511"/>
      <c r="LTF105" s="511"/>
      <c r="LTG105" s="511"/>
      <c r="LTH105" s="511"/>
      <c r="LTI105" s="511"/>
      <c r="LTJ105" s="511"/>
      <c r="LTK105" s="511"/>
      <c r="LTL105" s="511"/>
      <c r="LTM105" s="511"/>
      <c r="LTN105" s="511"/>
      <c r="LTO105" s="511"/>
      <c r="LTP105" s="511"/>
      <c r="LTQ105" s="511"/>
      <c r="LTR105" s="511"/>
      <c r="LTS105" s="511"/>
      <c r="LTT105" s="511"/>
      <c r="LTU105" s="511"/>
      <c r="LTV105" s="511"/>
      <c r="LTW105" s="511"/>
      <c r="LTX105" s="511"/>
      <c r="LTY105" s="511"/>
      <c r="LTZ105" s="511"/>
      <c r="LUA105" s="511"/>
      <c r="LUB105" s="511"/>
      <c r="LUC105" s="511"/>
      <c r="LUD105" s="511"/>
      <c r="LUE105" s="511"/>
      <c r="LUF105" s="511"/>
      <c r="LUG105" s="511"/>
      <c r="LUH105" s="511"/>
      <c r="LUI105" s="511"/>
      <c r="LUJ105" s="511"/>
      <c r="LUK105" s="511"/>
      <c r="LUL105" s="511"/>
      <c r="LUM105" s="511"/>
      <c r="LUN105" s="511"/>
      <c r="LUO105" s="511"/>
      <c r="LUP105" s="511"/>
      <c r="LUQ105" s="511"/>
      <c r="LUR105" s="511"/>
      <c r="LUS105" s="511"/>
      <c r="LUT105" s="511"/>
      <c r="LUU105" s="511"/>
      <c r="LUV105" s="511"/>
      <c r="LUW105" s="511"/>
      <c r="LUX105" s="511"/>
      <c r="LUY105" s="511"/>
      <c r="LUZ105" s="511"/>
      <c r="LVA105" s="511"/>
      <c r="LVB105" s="511"/>
      <c r="LVC105" s="511"/>
      <c r="LVD105" s="511"/>
      <c r="LVE105" s="511"/>
      <c r="LVF105" s="511"/>
      <c r="LVG105" s="511"/>
      <c r="LVH105" s="511"/>
      <c r="LVI105" s="511"/>
      <c r="LVJ105" s="511"/>
      <c r="LVK105" s="511"/>
      <c r="LVL105" s="511"/>
      <c r="LVM105" s="511"/>
      <c r="LVN105" s="511"/>
      <c r="LVO105" s="511"/>
      <c r="LVP105" s="511"/>
      <c r="LVQ105" s="511"/>
      <c r="LVR105" s="511"/>
      <c r="LVS105" s="511"/>
      <c r="LVT105" s="511"/>
      <c r="LVU105" s="511"/>
      <c r="LVV105" s="511"/>
      <c r="LVW105" s="511"/>
      <c r="LVX105" s="511"/>
      <c r="LVY105" s="511"/>
      <c r="LVZ105" s="511"/>
      <c r="LWA105" s="511"/>
      <c r="LWB105" s="511"/>
      <c r="LWC105" s="511"/>
      <c r="LWD105" s="511"/>
      <c r="LWE105" s="511"/>
      <c r="LWF105" s="511"/>
      <c r="LWG105" s="511"/>
      <c r="LWH105" s="511"/>
      <c r="LWI105" s="511"/>
      <c r="LWJ105" s="511"/>
      <c r="LWK105" s="511"/>
      <c r="LWL105" s="511"/>
      <c r="LWM105" s="511"/>
      <c r="LWN105" s="511"/>
      <c r="LWO105" s="511"/>
      <c r="LWP105" s="511"/>
      <c r="LWQ105" s="511"/>
      <c r="LWR105" s="511"/>
      <c r="LWS105" s="511"/>
      <c r="LWT105" s="511"/>
      <c r="LWU105" s="511"/>
      <c r="LWV105" s="511"/>
      <c r="LWW105" s="511"/>
      <c r="LWX105" s="511"/>
      <c r="LWY105" s="511"/>
      <c r="LWZ105" s="511"/>
      <c r="LXA105" s="511"/>
      <c r="LXB105" s="511"/>
      <c r="LXC105" s="511"/>
      <c r="LXD105" s="511"/>
      <c r="LXE105" s="511"/>
      <c r="LXF105" s="511"/>
      <c r="LXG105" s="511"/>
      <c r="LXH105" s="511"/>
      <c r="LXI105" s="511"/>
      <c r="LXJ105" s="511"/>
      <c r="LXK105" s="511"/>
      <c r="LXL105" s="511"/>
      <c r="LXM105" s="511"/>
      <c r="LXN105" s="511"/>
      <c r="LXO105" s="511"/>
      <c r="LXP105" s="511"/>
      <c r="LXQ105" s="511"/>
      <c r="LXR105" s="511"/>
      <c r="LXS105" s="511"/>
      <c r="LXT105" s="511"/>
      <c r="LXU105" s="511"/>
      <c r="LXV105" s="511"/>
      <c r="LXW105" s="511"/>
      <c r="LXX105" s="511"/>
      <c r="LXY105" s="511"/>
      <c r="LXZ105" s="511"/>
      <c r="LYA105" s="511"/>
      <c r="LYB105" s="511"/>
      <c r="LYC105" s="511"/>
      <c r="LYD105" s="511"/>
      <c r="LYE105" s="511"/>
      <c r="LYF105" s="511"/>
      <c r="LYG105" s="511"/>
      <c r="LYH105" s="511"/>
      <c r="LYI105" s="511"/>
      <c r="LYJ105" s="511"/>
      <c r="LYK105" s="511"/>
      <c r="LYL105" s="511"/>
      <c r="LYM105" s="511"/>
      <c r="LYN105" s="511"/>
      <c r="LYO105" s="511"/>
      <c r="LYP105" s="511"/>
      <c r="LYQ105" s="511"/>
      <c r="LYR105" s="511"/>
      <c r="LYS105" s="511"/>
      <c r="LYT105" s="511"/>
      <c r="LYU105" s="511"/>
      <c r="LYV105" s="511"/>
      <c r="LYW105" s="511"/>
      <c r="LYX105" s="511"/>
      <c r="LYY105" s="511"/>
      <c r="LYZ105" s="511"/>
      <c r="LZA105" s="511"/>
      <c r="LZB105" s="511"/>
      <c r="LZC105" s="511"/>
      <c r="LZD105" s="511"/>
      <c r="LZE105" s="511"/>
      <c r="LZF105" s="511"/>
      <c r="LZG105" s="511"/>
      <c r="LZH105" s="511"/>
      <c r="LZI105" s="511"/>
      <c r="LZJ105" s="511"/>
      <c r="LZK105" s="511"/>
      <c r="LZL105" s="511"/>
      <c r="LZM105" s="511"/>
      <c r="LZN105" s="511"/>
      <c r="LZO105" s="511"/>
      <c r="LZP105" s="511"/>
      <c r="LZQ105" s="511"/>
      <c r="LZR105" s="511"/>
      <c r="LZS105" s="511"/>
      <c r="LZT105" s="511"/>
      <c r="LZU105" s="511"/>
      <c r="LZV105" s="511"/>
      <c r="LZW105" s="511"/>
      <c r="LZX105" s="511"/>
      <c r="LZY105" s="511"/>
      <c r="LZZ105" s="511"/>
      <c r="MAA105" s="511"/>
      <c r="MAB105" s="511"/>
      <c r="MAC105" s="511"/>
      <c r="MAD105" s="511"/>
      <c r="MAE105" s="511"/>
      <c r="MAF105" s="511"/>
      <c r="MAG105" s="511"/>
      <c r="MAH105" s="511"/>
      <c r="MAI105" s="511"/>
      <c r="MAJ105" s="511"/>
      <c r="MAK105" s="511"/>
      <c r="MAL105" s="511"/>
      <c r="MAM105" s="511"/>
      <c r="MAN105" s="511"/>
      <c r="MAO105" s="511"/>
      <c r="MAP105" s="511"/>
      <c r="MAQ105" s="511"/>
      <c r="MAR105" s="511"/>
      <c r="MAS105" s="511"/>
      <c r="MAT105" s="511"/>
      <c r="MAU105" s="511"/>
      <c r="MAV105" s="511"/>
      <c r="MAW105" s="511"/>
      <c r="MAX105" s="511"/>
      <c r="MAY105" s="511"/>
      <c r="MAZ105" s="511"/>
      <c r="MBA105" s="511"/>
      <c r="MBB105" s="511"/>
      <c r="MBC105" s="511"/>
      <c r="MBD105" s="511"/>
      <c r="MBE105" s="511"/>
      <c r="MBF105" s="511"/>
      <c r="MBG105" s="511"/>
      <c r="MBH105" s="511"/>
      <c r="MBI105" s="511"/>
      <c r="MBJ105" s="511"/>
      <c r="MBK105" s="511"/>
      <c r="MBL105" s="511"/>
      <c r="MBM105" s="511"/>
      <c r="MBN105" s="511"/>
      <c r="MBO105" s="511"/>
      <c r="MBP105" s="511"/>
      <c r="MBQ105" s="511"/>
      <c r="MBR105" s="511"/>
      <c r="MBS105" s="511"/>
      <c r="MBT105" s="511"/>
      <c r="MBU105" s="511"/>
      <c r="MBV105" s="511"/>
      <c r="MBW105" s="511"/>
      <c r="MBX105" s="511"/>
      <c r="MBY105" s="511"/>
      <c r="MBZ105" s="511"/>
      <c r="MCA105" s="511"/>
      <c r="MCB105" s="511"/>
      <c r="MCC105" s="511"/>
      <c r="MCD105" s="511"/>
      <c r="MCE105" s="511"/>
      <c r="MCF105" s="511"/>
      <c r="MCG105" s="511"/>
      <c r="MCH105" s="511"/>
      <c r="MCI105" s="511"/>
      <c r="MCJ105" s="511"/>
      <c r="MCK105" s="511"/>
      <c r="MCL105" s="511"/>
      <c r="MCM105" s="511"/>
      <c r="MCN105" s="511"/>
      <c r="MCO105" s="511"/>
      <c r="MCP105" s="511"/>
      <c r="MCQ105" s="511"/>
      <c r="MCR105" s="511"/>
      <c r="MCS105" s="511"/>
      <c r="MCT105" s="511"/>
      <c r="MCU105" s="511"/>
      <c r="MCV105" s="511"/>
      <c r="MCW105" s="511"/>
      <c r="MCX105" s="511"/>
      <c r="MCY105" s="511"/>
      <c r="MCZ105" s="511"/>
      <c r="MDA105" s="511"/>
      <c r="MDB105" s="511"/>
      <c r="MDC105" s="511"/>
      <c r="MDD105" s="511"/>
      <c r="MDE105" s="511"/>
      <c r="MDF105" s="511"/>
      <c r="MDG105" s="511"/>
      <c r="MDH105" s="511"/>
      <c r="MDI105" s="511"/>
      <c r="MDJ105" s="511"/>
      <c r="MDK105" s="511"/>
      <c r="MDL105" s="511"/>
      <c r="MDM105" s="511"/>
      <c r="MDN105" s="511"/>
      <c r="MDO105" s="511"/>
      <c r="MDP105" s="511"/>
      <c r="MDQ105" s="511"/>
      <c r="MDR105" s="511"/>
      <c r="MDS105" s="511"/>
      <c r="MDT105" s="511"/>
      <c r="MDU105" s="511"/>
      <c r="MDV105" s="511"/>
      <c r="MDW105" s="511"/>
      <c r="MDX105" s="511"/>
      <c r="MDY105" s="511"/>
      <c r="MDZ105" s="511"/>
      <c r="MEA105" s="511"/>
      <c r="MEB105" s="511"/>
      <c r="MEC105" s="511"/>
      <c r="MED105" s="511"/>
      <c r="MEE105" s="511"/>
      <c r="MEF105" s="511"/>
      <c r="MEG105" s="511"/>
      <c r="MEH105" s="511"/>
      <c r="MEI105" s="511"/>
      <c r="MEJ105" s="511"/>
      <c r="MEK105" s="511"/>
      <c r="MEL105" s="511"/>
      <c r="MEM105" s="511"/>
      <c r="MEN105" s="511"/>
      <c r="MEO105" s="511"/>
      <c r="MEP105" s="511"/>
      <c r="MEQ105" s="511"/>
      <c r="MER105" s="511"/>
      <c r="MES105" s="511"/>
      <c r="MET105" s="511"/>
      <c r="MEU105" s="511"/>
      <c r="MEV105" s="511"/>
      <c r="MEW105" s="511"/>
      <c r="MEX105" s="511"/>
      <c r="MEY105" s="511"/>
      <c r="MEZ105" s="511"/>
      <c r="MFA105" s="511"/>
      <c r="MFB105" s="511"/>
      <c r="MFC105" s="511"/>
      <c r="MFD105" s="511"/>
      <c r="MFE105" s="511"/>
      <c r="MFF105" s="511"/>
      <c r="MFG105" s="511"/>
      <c r="MFH105" s="511"/>
      <c r="MFI105" s="511"/>
      <c r="MFJ105" s="511"/>
      <c r="MFK105" s="511"/>
      <c r="MFL105" s="511"/>
      <c r="MFM105" s="511"/>
      <c r="MFN105" s="511"/>
      <c r="MFO105" s="511"/>
      <c r="MFP105" s="511"/>
      <c r="MFQ105" s="511"/>
      <c r="MFR105" s="511"/>
      <c r="MFS105" s="511"/>
      <c r="MFT105" s="511"/>
      <c r="MFU105" s="511"/>
      <c r="MFV105" s="511"/>
      <c r="MFW105" s="511"/>
      <c r="MFX105" s="511"/>
      <c r="MFY105" s="511"/>
      <c r="MFZ105" s="511"/>
      <c r="MGA105" s="511"/>
      <c r="MGB105" s="511"/>
      <c r="MGC105" s="511"/>
      <c r="MGD105" s="511"/>
      <c r="MGE105" s="511"/>
      <c r="MGF105" s="511"/>
      <c r="MGG105" s="511"/>
      <c r="MGH105" s="511"/>
      <c r="MGI105" s="511"/>
      <c r="MGJ105" s="511"/>
      <c r="MGK105" s="511"/>
      <c r="MGL105" s="511"/>
      <c r="MGM105" s="511"/>
      <c r="MGN105" s="511"/>
      <c r="MGO105" s="511"/>
      <c r="MGP105" s="511"/>
      <c r="MGQ105" s="511"/>
      <c r="MGR105" s="511"/>
      <c r="MGS105" s="511"/>
      <c r="MGT105" s="511"/>
      <c r="MGU105" s="511"/>
      <c r="MGV105" s="511"/>
      <c r="MGW105" s="511"/>
      <c r="MGX105" s="511"/>
      <c r="MGY105" s="511"/>
      <c r="MGZ105" s="511"/>
      <c r="MHA105" s="511"/>
      <c r="MHB105" s="511"/>
      <c r="MHC105" s="511"/>
      <c r="MHD105" s="511"/>
      <c r="MHE105" s="511"/>
      <c r="MHF105" s="511"/>
      <c r="MHG105" s="511"/>
      <c r="MHH105" s="511"/>
      <c r="MHI105" s="511"/>
      <c r="MHJ105" s="511"/>
      <c r="MHK105" s="511"/>
      <c r="MHL105" s="511"/>
      <c r="MHM105" s="511"/>
      <c r="MHN105" s="511"/>
      <c r="MHO105" s="511"/>
      <c r="MHP105" s="511"/>
      <c r="MHQ105" s="511"/>
      <c r="MHR105" s="511"/>
      <c r="MHS105" s="511"/>
      <c r="MHT105" s="511"/>
      <c r="MHU105" s="511"/>
      <c r="MHV105" s="511"/>
      <c r="MHW105" s="511"/>
      <c r="MHX105" s="511"/>
      <c r="MHY105" s="511"/>
      <c r="MHZ105" s="511"/>
      <c r="MIA105" s="511"/>
      <c r="MIB105" s="511"/>
      <c r="MIC105" s="511"/>
      <c r="MID105" s="511"/>
      <c r="MIE105" s="511"/>
      <c r="MIF105" s="511"/>
      <c r="MIG105" s="511"/>
      <c r="MIH105" s="511"/>
      <c r="MII105" s="511"/>
      <c r="MIJ105" s="511"/>
      <c r="MIK105" s="511"/>
      <c r="MIL105" s="511"/>
      <c r="MIM105" s="511"/>
      <c r="MIN105" s="511"/>
      <c r="MIO105" s="511"/>
      <c r="MIP105" s="511"/>
      <c r="MIQ105" s="511"/>
      <c r="MIR105" s="511"/>
      <c r="MIS105" s="511"/>
      <c r="MIT105" s="511"/>
      <c r="MIU105" s="511"/>
      <c r="MIV105" s="511"/>
      <c r="MIW105" s="511"/>
      <c r="MIX105" s="511"/>
      <c r="MIY105" s="511"/>
      <c r="MIZ105" s="511"/>
      <c r="MJA105" s="511"/>
      <c r="MJB105" s="511"/>
      <c r="MJC105" s="511"/>
      <c r="MJD105" s="511"/>
      <c r="MJE105" s="511"/>
      <c r="MJF105" s="511"/>
      <c r="MJG105" s="511"/>
      <c r="MJH105" s="511"/>
      <c r="MJI105" s="511"/>
      <c r="MJJ105" s="511"/>
      <c r="MJK105" s="511"/>
      <c r="MJL105" s="511"/>
      <c r="MJM105" s="511"/>
      <c r="MJN105" s="511"/>
      <c r="MJO105" s="511"/>
      <c r="MJP105" s="511"/>
      <c r="MJQ105" s="511"/>
      <c r="MJR105" s="511"/>
      <c r="MJS105" s="511"/>
      <c r="MJT105" s="511"/>
      <c r="MJU105" s="511"/>
      <c r="MJV105" s="511"/>
      <c r="MJW105" s="511"/>
      <c r="MJX105" s="511"/>
      <c r="MJY105" s="511"/>
      <c r="MJZ105" s="511"/>
      <c r="MKA105" s="511"/>
      <c r="MKB105" s="511"/>
      <c r="MKC105" s="511"/>
      <c r="MKD105" s="511"/>
      <c r="MKE105" s="511"/>
      <c r="MKF105" s="511"/>
      <c r="MKG105" s="511"/>
      <c r="MKH105" s="511"/>
      <c r="MKI105" s="511"/>
      <c r="MKJ105" s="511"/>
      <c r="MKK105" s="511"/>
      <c r="MKL105" s="511"/>
      <c r="MKM105" s="511"/>
      <c r="MKN105" s="511"/>
      <c r="MKO105" s="511"/>
      <c r="MKP105" s="511"/>
      <c r="MKQ105" s="511"/>
      <c r="MKR105" s="511"/>
      <c r="MKS105" s="511"/>
      <c r="MKT105" s="511"/>
      <c r="MKU105" s="511"/>
      <c r="MKV105" s="511"/>
      <c r="MKW105" s="511"/>
      <c r="MKX105" s="511"/>
      <c r="MKY105" s="511"/>
      <c r="MKZ105" s="511"/>
      <c r="MLA105" s="511"/>
      <c r="MLB105" s="511"/>
      <c r="MLC105" s="511"/>
      <c r="MLD105" s="511"/>
      <c r="MLE105" s="511"/>
      <c r="MLF105" s="511"/>
      <c r="MLG105" s="511"/>
      <c r="MLH105" s="511"/>
      <c r="MLI105" s="511"/>
      <c r="MLJ105" s="511"/>
      <c r="MLK105" s="511"/>
      <c r="MLL105" s="511"/>
      <c r="MLM105" s="511"/>
      <c r="MLN105" s="511"/>
      <c r="MLO105" s="511"/>
      <c r="MLP105" s="511"/>
      <c r="MLQ105" s="511"/>
      <c r="MLR105" s="511"/>
      <c r="MLS105" s="511"/>
      <c r="MLT105" s="511"/>
      <c r="MLU105" s="511"/>
      <c r="MLV105" s="511"/>
      <c r="MLW105" s="511"/>
      <c r="MLX105" s="511"/>
      <c r="MLY105" s="511"/>
      <c r="MLZ105" s="511"/>
      <c r="MMA105" s="511"/>
      <c r="MMB105" s="511"/>
      <c r="MMC105" s="511"/>
      <c r="MMD105" s="511"/>
      <c r="MME105" s="511"/>
      <c r="MMF105" s="511"/>
      <c r="MMG105" s="511"/>
      <c r="MMH105" s="511"/>
      <c r="MMI105" s="511"/>
      <c r="MMJ105" s="511"/>
      <c r="MMK105" s="511"/>
      <c r="MML105" s="511"/>
      <c r="MMM105" s="511"/>
      <c r="MMN105" s="511"/>
      <c r="MMO105" s="511"/>
      <c r="MMP105" s="511"/>
      <c r="MMQ105" s="511"/>
      <c r="MMR105" s="511"/>
      <c r="MMS105" s="511"/>
      <c r="MMT105" s="511"/>
      <c r="MMU105" s="511"/>
      <c r="MMV105" s="511"/>
      <c r="MMW105" s="511"/>
      <c r="MMX105" s="511"/>
      <c r="MMY105" s="511"/>
      <c r="MMZ105" s="511"/>
      <c r="MNA105" s="511"/>
      <c r="MNB105" s="511"/>
      <c r="MNC105" s="511"/>
      <c r="MND105" s="511"/>
      <c r="MNE105" s="511"/>
      <c r="MNF105" s="511"/>
      <c r="MNG105" s="511"/>
      <c r="MNH105" s="511"/>
      <c r="MNI105" s="511"/>
      <c r="MNJ105" s="511"/>
      <c r="MNK105" s="511"/>
      <c r="MNL105" s="511"/>
      <c r="MNM105" s="511"/>
      <c r="MNN105" s="511"/>
      <c r="MNO105" s="511"/>
      <c r="MNP105" s="511"/>
      <c r="MNQ105" s="511"/>
      <c r="MNR105" s="511"/>
      <c r="MNS105" s="511"/>
      <c r="MNT105" s="511"/>
      <c r="MNU105" s="511"/>
      <c r="MNV105" s="511"/>
      <c r="MNW105" s="511"/>
      <c r="MNX105" s="511"/>
      <c r="MNY105" s="511"/>
      <c r="MNZ105" s="511"/>
      <c r="MOA105" s="511"/>
      <c r="MOB105" s="511"/>
      <c r="MOC105" s="511"/>
      <c r="MOD105" s="511"/>
      <c r="MOE105" s="511"/>
      <c r="MOF105" s="511"/>
      <c r="MOG105" s="511"/>
      <c r="MOH105" s="511"/>
      <c r="MOI105" s="511"/>
      <c r="MOJ105" s="511"/>
      <c r="MOK105" s="511"/>
      <c r="MOL105" s="511"/>
      <c r="MOM105" s="511"/>
      <c r="MON105" s="511"/>
      <c r="MOO105" s="511"/>
      <c r="MOP105" s="511"/>
      <c r="MOQ105" s="511"/>
      <c r="MOR105" s="511"/>
      <c r="MOS105" s="511"/>
      <c r="MOT105" s="511"/>
      <c r="MOU105" s="511"/>
      <c r="MOV105" s="511"/>
      <c r="MOW105" s="511"/>
      <c r="MOX105" s="511"/>
      <c r="MOY105" s="511"/>
      <c r="MOZ105" s="511"/>
      <c r="MPA105" s="511"/>
      <c r="MPB105" s="511"/>
      <c r="MPC105" s="511"/>
      <c r="MPD105" s="511"/>
      <c r="MPE105" s="511"/>
      <c r="MPF105" s="511"/>
      <c r="MPG105" s="511"/>
      <c r="MPH105" s="511"/>
      <c r="MPI105" s="511"/>
      <c r="MPJ105" s="511"/>
      <c r="MPK105" s="511"/>
      <c r="MPL105" s="511"/>
      <c r="MPM105" s="511"/>
      <c r="MPN105" s="511"/>
      <c r="MPO105" s="511"/>
      <c r="MPP105" s="511"/>
      <c r="MPQ105" s="511"/>
      <c r="MPR105" s="511"/>
      <c r="MPS105" s="511"/>
      <c r="MPT105" s="511"/>
      <c r="MPU105" s="511"/>
      <c r="MPV105" s="511"/>
      <c r="MPW105" s="511"/>
      <c r="MPX105" s="511"/>
      <c r="MPY105" s="511"/>
      <c r="MPZ105" s="511"/>
      <c r="MQA105" s="511"/>
      <c r="MQB105" s="511"/>
      <c r="MQC105" s="511"/>
      <c r="MQD105" s="511"/>
      <c r="MQE105" s="511"/>
      <c r="MQF105" s="511"/>
      <c r="MQG105" s="511"/>
      <c r="MQH105" s="511"/>
      <c r="MQI105" s="511"/>
      <c r="MQJ105" s="511"/>
      <c r="MQK105" s="511"/>
      <c r="MQL105" s="511"/>
      <c r="MQM105" s="511"/>
      <c r="MQN105" s="511"/>
      <c r="MQO105" s="511"/>
      <c r="MQP105" s="511"/>
      <c r="MQQ105" s="511"/>
      <c r="MQR105" s="511"/>
      <c r="MQS105" s="511"/>
      <c r="MQT105" s="511"/>
      <c r="MQU105" s="511"/>
      <c r="MQV105" s="511"/>
      <c r="MQW105" s="511"/>
      <c r="MQX105" s="511"/>
      <c r="MQY105" s="511"/>
      <c r="MQZ105" s="511"/>
      <c r="MRA105" s="511"/>
      <c r="MRB105" s="511"/>
      <c r="MRC105" s="511"/>
      <c r="MRD105" s="511"/>
      <c r="MRE105" s="511"/>
      <c r="MRF105" s="511"/>
      <c r="MRG105" s="511"/>
      <c r="MRH105" s="511"/>
      <c r="MRI105" s="511"/>
      <c r="MRJ105" s="511"/>
      <c r="MRK105" s="511"/>
      <c r="MRL105" s="511"/>
      <c r="MRM105" s="511"/>
      <c r="MRN105" s="511"/>
      <c r="MRO105" s="511"/>
      <c r="MRP105" s="511"/>
      <c r="MRQ105" s="511"/>
      <c r="MRR105" s="511"/>
      <c r="MRS105" s="511"/>
      <c r="MRT105" s="511"/>
      <c r="MRU105" s="511"/>
      <c r="MRV105" s="511"/>
      <c r="MRW105" s="511"/>
      <c r="MRX105" s="511"/>
      <c r="MRY105" s="511"/>
      <c r="MRZ105" s="511"/>
      <c r="MSA105" s="511"/>
      <c r="MSB105" s="511"/>
      <c r="MSC105" s="511"/>
      <c r="MSD105" s="511"/>
      <c r="MSE105" s="511"/>
      <c r="MSF105" s="511"/>
      <c r="MSG105" s="511"/>
      <c r="MSH105" s="511"/>
      <c r="MSI105" s="511"/>
      <c r="MSJ105" s="511"/>
      <c r="MSK105" s="511"/>
      <c r="MSL105" s="511"/>
      <c r="MSM105" s="511"/>
      <c r="MSN105" s="511"/>
      <c r="MSO105" s="511"/>
      <c r="MSP105" s="511"/>
      <c r="MSQ105" s="511"/>
      <c r="MSR105" s="511"/>
      <c r="MSS105" s="511"/>
      <c r="MST105" s="511"/>
      <c r="MSU105" s="511"/>
      <c r="MSV105" s="511"/>
      <c r="MSW105" s="511"/>
      <c r="MSX105" s="511"/>
      <c r="MSY105" s="511"/>
      <c r="MSZ105" s="511"/>
      <c r="MTA105" s="511"/>
      <c r="MTB105" s="511"/>
      <c r="MTC105" s="511"/>
      <c r="MTD105" s="511"/>
      <c r="MTE105" s="511"/>
      <c r="MTF105" s="511"/>
      <c r="MTG105" s="511"/>
      <c r="MTH105" s="511"/>
      <c r="MTI105" s="511"/>
      <c r="MTJ105" s="511"/>
      <c r="MTK105" s="511"/>
      <c r="MTL105" s="511"/>
      <c r="MTM105" s="511"/>
      <c r="MTN105" s="511"/>
      <c r="MTO105" s="511"/>
      <c r="MTP105" s="511"/>
      <c r="MTQ105" s="511"/>
      <c r="MTR105" s="511"/>
      <c r="MTS105" s="511"/>
      <c r="MTT105" s="511"/>
      <c r="MTU105" s="511"/>
      <c r="MTV105" s="511"/>
      <c r="MTW105" s="511"/>
      <c r="MTX105" s="511"/>
      <c r="MTY105" s="511"/>
      <c r="MTZ105" s="511"/>
      <c r="MUA105" s="511"/>
      <c r="MUB105" s="511"/>
      <c r="MUC105" s="511"/>
      <c r="MUD105" s="511"/>
      <c r="MUE105" s="511"/>
      <c r="MUF105" s="511"/>
      <c r="MUG105" s="511"/>
      <c r="MUH105" s="511"/>
      <c r="MUI105" s="511"/>
      <c r="MUJ105" s="511"/>
      <c r="MUK105" s="511"/>
      <c r="MUL105" s="511"/>
      <c r="MUM105" s="511"/>
      <c r="MUN105" s="511"/>
      <c r="MUO105" s="511"/>
      <c r="MUP105" s="511"/>
      <c r="MUQ105" s="511"/>
      <c r="MUR105" s="511"/>
      <c r="MUS105" s="511"/>
      <c r="MUT105" s="511"/>
      <c r="MUU105" s="511"/>
      <c r="MUV105" s="511"/>
      <c r="MUW105" s="511"/>
      <c r="MUX105" s="511"/>
      <c r="MUY105" s="511"/>
      <c r="MUZ105" s="511"/>
      <c r="MVA105" s="511"/>
      <c r="MVB105" s="511"/>
      <c r="MVC105" s="511"/>
      <c r="MVD105" s="511"/>
      <c r="MVE105" s="511"/>
      <c r="MVF105" s="511"/>
      <c r="MVG105" s="511"/>
      <c r="MVH105" s="511"/>
      <c r="MVI105" s="511"/>
      <c r="MVJ105" s="511"/>
      <c r="MVK105" s="511"/>
      <c r="MVL105" s="511"/>
      <c r="MVM105" s="511"/>
      <c r="MVN105" s="511"/>
      <c r="MVO105" s="511"/>
      <c r="MVP105" s="511"/>
      <c r="MVQ105" s="511"/>
      <c r="MVR105" s="511"/>
      <c r="MVS105" s="511"/>
      <c r="MVT105" s="511"/>
      <c r="MVU105" s="511"/>
      <c r="MVV105" s="511"/>
      <c r="MVW105" s="511"/>
      <c r="MVX105" s="511"/>
      <c r="MVY105" s="511"/>
      <c r="MVZ105" s="511"/>
      <c r="MWA105" s="511"/>
      <c r="MWB105" s="511"/>
      <c r="MWC105" s="511"/>
      <c r="MWD105" s="511"/>
      <c r="MWE105" s="511"/>
      <c r="MWF105" s="511"/>
      <c r="MWG105" s="511"/>
      <c r="MWH105" s="511"/>
      <c r="MWI105" s="511"/>
      <c r="MWJ105" s="511"/>
      <c r="MWK105" s="511"/>
      <c r="MWL105" s="511"/>
      <c r="MWM105" s="511"/>
      <c r="MWN105" s="511"/>
      <c r="MWO105" s="511"/>
      <c r="MWP105" s="511"/>
      <c r="MWQ105" s="511"/>
      <c r="MWR105" s="511"/>
      <c r="MWS105" s="511"/>
      <c r="MWT105" s="511"/>
      <c r="MWU105" s="511"/>
      <c r="MWV105" s="511"/>
      <c r="MWW105" s="511"/>
      <c r="MWX105" s="511"/>
      <c r="MWY105" s="511"/>
      <c r="MWZ105" s="511"/>
      <c r="MXA105" s="511"/>
      <c r="MXB105" s="511"/>
      <c r="MXC105" s="511"/>
      <c r="MXD105" s="511"/>
      <c r="MXE105" s="511"/>
      <c r="MXF105" s="511"/>
      <c r="MXG105" s="511"/>
      <c r="MXH105" s="511"/>
      <c r="MXI105" s="511"/>
      <c r="MXJ105" s="511"/>
      <c r="MXK105" s="511"/>
      <c r="MXL105" s="511"/>
      <c r="MXM105" s="511"/>
      <c r="MXN105" s="511"/>
      <c r="MXO105" s="511"/>
      <c r="MXP105" s="511"/>
      <c r="MXQ105" s="511"/>
      <c r="MXR105" s="511"/>
      <c r="MXS105" s="511"/>
      <c r="MXT105" s="511"/>
      <c r="MXU105" s="511"/>
      <c r="MXV105" s="511"/>
      <c r="MXW105" s="511"/>
      <c r="MXX105" s="511"/>
      <c r="MXY105" s="511"/>
      <c r="MXZ105" s="511"/>
      <c r="MYA105" s="511"/>
      <c r="MYB105" s="511"/>
      <c r="MYC105" s="511"/>
      <c r="MYD105" s="511"/>
      <c r="MYE105" s="511"/>
      <c r="MYF105" s="511"/>
      <c r="MYG105" s="511"/>
      <c r="MYH105" s="511"/>
      <c r="MYI105" s="511"/>
      <c r="MYJ105" s="511"/>
      <c r="MYK105" s="511"/>
      <c r="MYL105" s="511"/>
      <c r="MYM105" s="511"/>
      <c r="MYN105" s="511"/>
      <c r="MYO105" s="511"/>
      <c r="MYP105" s="511"/>
      <c r="MYQ105" s="511"/>
      <c r="MYR105" s="511"/>
      <c r="MYS105" s="511"/>
      <c r="MYT105" s="511"/>
      <c r="MYU105" s="511"/>
      <c r="MYV105" s="511"/>
      <c r="MYW105" s="511"/>
      <c r="MYX105" s="511"/>
      <c r="MYY105" s="511"/>
      <c r="MYZ105" s="511"/>
      <c r="MZA105" s="511"/>
      <c r="MZB105" s="511"/>
      <c r="MZC105" s="511"/>
      <c r="MZD105" s="511"/>
      <c r="MZE105" s="511"/>
      <c r="MZF105" s="511"/>
      <c r="MZG105" s="511"/>
      <c r="MZH105" s="511"/>
      <c r="MZI105" s="511"/>
      <c r="MZJ105" s="511"/>
      <c r="MZK105" s="511"/>
      <c r="MZL105" s="511"/>
      <c r="MZM105" s="511"/>
      <c r="MZN105" s="511"/>
      <c r="MZO105" s="511"/>
      <c r="MZP105" s="511"/>
      <c r="MZQ105" s="511"/>
      <c r="MZR105" s="511"/>
      <c r="MZS105" s="511"/>
      <c r="MZT105" s="511"/>
      <c r="MZU105" s="511"/>
      <c r="MZV105" s="511"/>
      <c r="MZW105" s="511"/>
      <c r="MZX105" s="511"/>
      <c r="MZY105" s="511"/>
      <c r="MZZ105" s="511"/>
      <c r="NAA105" s="511"/>
      <c r="NAB105" s="511"/>
      <c r="NAC105" s="511"/>
      <c r="NAD105" s="511"/>
      <c r="NAE105" s="511"/>
      <c r="NAF105" s="511"/>
      <c r="NAG105" s="511"/>
      <c r="NAH105" s="511"/>
      <c r="NAI105" s="511"/>
      <c r="NAJ105" s="511"/>
      <c r="NAK105" s="511"/>
      <c r="NAL105" s="511"/>
      <c r="NAM105" s="511"/>
      <c r="NAN105" s="511"/>
      <c r="NAO105" s="511"/>
      <c r="NAP105" s="511"/>
      <c r="NAQ105" s="511"/>
      <c r="NAR105" s="511"/>
      <c r="NAS105" s="511"/>
      <c r="NAT105" s="511"/>
      <c r="NAU105" s="511"/>
      <c r="NAV105" s="511"/>
      <c r="NAW105" s="511"/>
      <c r="NAX105" s="511"/>
      <c r="NAY105" s="511"/>
      <c r="NAZ105" s="511"/>
      <c r="NBA105" s="511"/>
      <c r="NBB105" s="511"/>
      <c r="NBC105" s="511"/>
      <c r="NBD105" s="511"/>
      <c r="NBE105" s="511"/>
      <c r="NBF105" s="511"/>
      <c r="NBG105" s="511"/>
      <c r="NBH105" s="511"/>
      <c r="NBI105" s="511"/>
      <c r="NBJ105" s="511"/>
      <c r="NBK105" s="511"/>
      <c r="NBL105" s="511"/>
      <c r="NBM105" s="511"/>
      <c r="NBN105" s="511"/>
      <c r="NBO105" s="511"/>
      <c r="NBP105" s="511"/>
      <c r="NBQ105" s="511"/>
      <c r="NBR105" s="511"/>
      <c r="NBS105" s="511"/>
      <c r="NBT105" s="511"/>
      <c r="NBU105" s="511"/>
      <c r="NBV105" s="511"/>
      <c r="NBW105" s="511"/>
      <c r="NBX105" s="511"/>
      <c r="NBY105" s="511"/>
      <c r="NBZ105" s="511"/>
      <c r="NCA105" s="511"/>
      <c r="NCB105" s="511"/>
      <c r="NCC105" s="511"/>
      <c r="NCD105" s="511"/>
      <c r="NCE105" s="511"/>
      <c r="NCF105" s="511"/>
      <c r="NCG105" s="511"/>
      <c r="NCH105" s="511"/>
      <c r="NCI105" s="511"/>
      <c r="NCJ105" s="511"/>
      <c r="NCK105" s="511"/>
      <c r="NCL105" s="511"/>
      <c r="NCM105" s="511"/>
      <c r="NCN105" s="511"/>
      <c r="NCO105" s="511"/>
      <c r="NCP105" s="511"/>
      <c r="NCQ105" s="511"/>
      <c r="NCR105" s="511"/>
      <c r="NCS105" s="511"/>
      <c r="NCT105" s="511"/>
      <c r="NCU105" s="511"/>
      <c r="NCV105" s="511"/>
      <c r="NCW105" s="511"/>
      <c r="NCX105" s="511"/>
      <c r="NCY105" s="511"/>
      <c r="NCZ105" s="511"/>
      <c r="NDA105" s="511"/>
      <c r="NDB105" s="511"/>
      <c r="NDC105" s="511"/>
      <c r="NDD105" s="511"/>
      <c r="NDE105" s="511"/>
      <c r="NDF105" s="511"/>
      <c r="NDG105" s="511"/>
      <c r="NDH105" s="511"/>
      <c r="NDI105" s="511"/>
      <c r="NDJ105" s="511"/>
      <c r="NDK105" s="511"/>
      <c r="NDL105" s="511"/>
      <c r="NDM105" s="511"/>
      <c r="NDN105" s="511"/>
      <c r="NDO105" s="511"/>
      <c r="NDP105" s="511"/>
      <c r="NDQ105" s="511"/>
      <c r="NDR105" s="511"/>
      <c r="NDS105" s="511"/>
      <c r="NDT105" s="511"/>
      <c r="NDU105" s="511"/>
      <c r="NDV105" s="511"/>
      <c r="NDW105" s="511"/>
      <c r="NDX105" s="511"/>
      <c r="NDY105" s="511"/>
      <c r="NDZ105" s="511"/>
      <c r="NEA105" s="511"/>
      <c r="NEB105" s="511"/>
      <c r="NEC105" s="511"/>
      <c r="NED105" s="511"/>
      <c r="NEE105" s="511"/>
      <c r="NEF105" s="511"/>
      <c r="NEG105" s="511"/>
      <c r="NEH105" s="511"/>
      <c r="NEI105" s="511"/>
      <c r="NEJ105" s="511"/>
      <c r="NEK105" s="511"/>
      <c r="NEL105" s="511"/>
      <c r="NEM105" s="511"/>
      <c r="NEN105" s="511"/>
      <c r="NEO105" s="511"/>
      <c r="NEP105" s="511"/>
      <c r="NEQ105" s="511"/>
      <c r="NER105" s="511"/>
      <c r="NES105" s="511"/>
      <c r="NET105" s="511"/>
      <c r="NEU105" s="511"/>
      <c r="NEV105" s="511"/>
      <c r="NEW105" s="511"/>
      <c r="NEX105" s="511"/>
      <c r="NEY105" s="511"/>
      <c r="NEZ105" s="511"/>
      <c r="NFA105" s="511"/>
      <c r="NFB105" s="511"/>
      <c r="NFC105" s="511"/>
      <c r="NFD105" s="511"/>
      <c r="NFE105" s="511"/>
      <c r="NFF105" s="511"/>
      <c r="NFG105" s="511"/>
      <c r="NFH105" s="511"/>
      <c r="NFI105" s="511"/>
      <c r="NFJ105" s="511"/>
      <c r="NFK105" s="511"/>
      <c r="NFL105" s="511"/>
      <c r="NFM105" s="511"/>
      <c r="NFN105" s="511"/>
      <c r="NFO105" s="511"/>
      <c r="NFP105" s="511"/>
      <c r="NFQ105" s="511"/>
      <c r="NFR105" s="511"/>
      <c r="NFS105" s="511"/>
      <c r="NFT105" s="511"/>
      <c r="NFU105" s="511"/>
      <c r="NFV105" s="511"/>
      <c r="NFW105" s="511"/>
      <c r="NFX105" s="511"/>
      <c r="NFY105" s="511"/>
      <c r="NFZ105" s="511"/>
      <c r="NGA105" s="511"/>
      <c r="NGB105" s="511"/>
      <c r="NGC105" s="511"/>
      <c r="NGD105" s="511"/>
      <c r="NGE105" s="511"/>
      <c r="NGF105" s="511"/>
      <c r="NGG105" s="511"/>
      <c r="NGH105" s="511"/>
      <c r="NGI105" s="511"/>
      <c r="NGJ105" s="511"/>
      <c r="NGK105" s="511"/>
      <c r="NGL105" s="511"/>
      <c r="NGM105" s="511"/>
      <c r="NGN105" s="511"/>
      <c r="NGO105" s="511"/>
      <c r="NGP105" s="511"/>
      <c r="NGQ105" s="511"/>
      <c r="NGR105" s="511"/>
      <c r="NGS105" s="511"/>
      <c r="NGT105" s="511"/>
      <c r="NGU105" s="511"/>
      <c r="NGV105" s="511"/>
      <c r="NGW105" s="511"/>
      <c r="NGX105" s="511"/>
      <c r="NGY105" s="511"/>
      <c r="NGZ105" s="511"/>
      <c r="NHA105" s="511"/>
      <c r="NHB105" s="511"/>
      <c r="NHC105" s="511"/>
      <c r="NHD105" s="511"/>
      <c r="NHE105" s="511"/>
      <c r="NHF105" s="511"/>
      <c r="NHG105" s="511"/>
      <c r="NHH105" s="511"/>
      <c r="NHI105" s="511"/>
      <c r="NHJ105" s="511"/>
      <c r="NHK105" s="511"/>
      <c r="NHL105" s="511"/>
      <c r="NHM105" s="511"/>
      <c r="NHN105" s="511"/>
      <c r="NHO105" s="511"/>
      <c r="NHP105" s="511"/>
      <c r="NHQ105" s="511"/>
      <c r="NHR105" s="511"/>
      <c r="NHS105" s="511"/>
      <c r="NHT105" s="511"/>
      <c r="NHU105" s="511"/>
      <c r="NHV105" s="511"/>
      <c r="NHW105" s="511"/>
      <c r="NHX105" s="511"/>
      <c r="NHY105" s="511"/>
      <c r="NHZ105" s="511"/>
      <c r="NIA105" s="511"/>
      <c r="NIB105" s="511"/>
      <c r="NIC105" s="511"/>
      <c r="NID105" s="511"/>
      <c r="NIE105" s="511"/>
      <c r="NIF105" s="511"/>
      <c r="NIG105" s="511"/>
      <c r="NIH105" s="511"/>
      <c r="NII105" s="511"/>
      <c r="NIJ105" s="511"/>
      <c r="NIK105" s="511"/>
      <c r="NIL105" s="511"/>
      <c r="NIM105" s="511"/>
      <c r="NIN105" s="511"/>
      <c r="NIO105" s="511"/>
      <c r="NIP105" s="511"/>
      <c r="NIQ105" s="511"/>
      <c r="NIR105" s="511"/>
      <c r="NIS105" s="511"/>
      <c r="NIT105" s="511"/>
      <c r="NIU105" s="511"/>
      <c r="NIV105" s="511"/>
      <c r="NIW105" s="511"/>
      <c r="NIX105" s="511"/>
      <c r="NIY105" s="511"/>
      <c r="NIZ105" s="511"/>
      <c r="NJA105" s="511"/>
      <c r="NJB105" s="511"/>
      <c r="NJC105" s="511"/>
      <c r="NJD105" s="511"/>
      <c r="NJE105" s="511"/>
      <c r="NJF105" s="511"/>
      <c r="NJG105" s="511"/>
      <c r="NJH105" s="511"/>
      <c r="NJI105" s="511"/>
      <c r="NJJ105" s="511"/>
      <c r="NJK105" s="511"/>
      <c r="NJL105" s="511"/>
      <c r="NJM105" s="511"/>
      <c r="NJN105" s="511"/>
      <c r="NJO105" s="511"/>
      <c r="NJP105" s="511"/>
      <c r="NJQ105" s="511"/>
      <c r="NJR105" s="511"/>
      <c r="NJS105" s="511"/>
      <c r="NJT105" s="511"/>
      <c r="NJU105" s="511"/>
      <c r="NJV105" s="511"/>
      <c r="NJW105" s="511"/>
      <c r="NJX105" s="511"/>
      <c r="NJY105" s="511"/>
      <c r="NJZ105" s="511"/>
      <c r="NKA105" s="511"/>
      <c r="NKB105" s="511"/>
      <c r="NKC105" s="511"/>
      <c r="NKD105" s="511"/>
      <c r="NKE105" s="511"/>
      <c r="NKF105" s="511"/>
      <c r="NKG105" s="511"/>
      <c r="NKH105" s="511"/>
      <c r="NKI105" s="511"/>
      <c r="NKJ105" s="511"/>
      <c r="NKK105" s="511"/>
      <c r="NKL105" s="511"/>
      <c r="NKM105" s="511"/>
      <c r="NKN105" s="511"/>
      <c r="NKO105" s="511"/>
      <c r="NKP105" s="511"/>
      <c r="NKQ105" s="511"/>
      <c r="NKR105" s="511"/>
      <c r="NKS105" s="511"/>
      <c r="NKT105" s="511"/>
      <c r="NKU105" s="511"/>
      <c r="NKV105" s="511"/>
      <c r="NKW105" s="511"/>
      <c r="NKX105" s="511"/>
      <c r="NKY105" s="511"/>
      <c r="NKZ105" s="511"/>
      <c r="NLA105" s="511"/>
      <c r="NLB105" s="511"/>
      <c r="NLC105" s="511"/>
      <c r="NLD105" s="511"/>
      <c r="NLE105" s="511"/>
      <c r="NLF105" s="511"/>
      <c r="NLG105" s="511"/>
      <c r="NLH105" s="511"/>
      <c r="NLI105" s="511"/>
      <c r="NLJ105" s="511"/>
      <c r="NLK105" s="511"/>
      <c r="NLL105" s="511"/>
      <c r="NLM105" s="511"/>
      <c r="NLN105" s="511"/>
      <c r="NLO105" s="511"/>
      <c r="NLP105" s="511"/>
      <c r="NLQ105" s="511"/>
      <c r="NLR105" s="511"/>
      <c r="NLS105" s="511"/>
      <c r="NLT105" s="511"/>
      <c r="NLU105" s="511"/>
      <c r="NLV105" s="511"/>
      <c r="NLW105" s="511"/>
      <c r="NLX105" s="511"/>
      <c r="NLY105" s="511"/>
      <c r="NLZ105" s="511"/>
      <c r="NMA105" s="511"/>
      <c r="NMB105" s="511"/>
      <c r="NMC105" s="511"/>
      <c r="NMD105" s="511"/>
      <c r="NME105" s="511"/>
      <c r="NMF105" s="511"/>
      <c r="NMG105" s="511"/>
      <c r="NMH105" s="511"/>
      <c r="NMI105" s="511"/>
      <c r="NMJ105" s="511"/>
      <c r="NMK105" s="511"/>
      <c r="NML105" s="511"/>
      <c r="NMM105" s="511"/>
      <c r="NMN105" s="511"/>
      <c r="NMO105" s="511"/>
      <c r="NMP105" s="511"/>
      <c r="NMQ105" s="511"/>
      <c r="NMR105" s="511"/>
      <c r="NMS105" s="511"/>
      <c r="NMT105" s="511"/>
      <c r="NMU105" s="511"/>
      <c r="NMV105" s="511"/>
      <c r="NMW105" s="511"/>
      <c r="NMX105" s="511"/>
      <c r="NMY105" s="511"/>
      <c r="NMZ105" s="511"/>
      <c r="NNA105" s="511"/>
      <c r="NNB105" s="511"/>
      <c r="NNC105" s="511"/>
      <c r="NND105" s="511"/>
      <c r="NNE105" s="511"/>
      <c r="NNF105" s="511"/>
      <c r="NNG105" s="511"/>
      <c r="NNH105" s="511"/>
      <c r="NNI105" s="511"/>
      <c r="NNJ105" s="511"/>
      <c r="NNK105" s="511"/>
      <c r="NNL105" s="511"/>
      <c r="NNM105" s="511"/>
      <c r="NNN105" s="511"/>
      <c r="NNO105" s="511"/>
      <c r="NNP105" s="511"/>
      <c r="NNQ105" s="511"/>
      <c r="NNR105" s="511"/>
      <c r="NNS105" s="511"/>
      <c r="NNT105" s="511"/>
      <c r="NNU105" s="511"/>
      <c r="NNV105" s="511"/>
      <c r="NNW105" s="511"/>
      <c r="NNX105" s="511"/>
      <c r="NNY105" s="511"/>
      <c r="NNZ105" s="511"/>
      <c r="NOA105" s="511"/>
      <c r="NOB105" s="511"/>
      <c r="NOC105" s="511"/>
      <c r="NOD105" s="511"/>
      <c r="NOE105" s="511"/>
      <c r="NOF105" s="511"/>
      <c r="NOG105" s="511"/>
      <c r="NOH105" s="511"/>
      <c r="NOI105" s="511"/>
      <c r="NOJ105" s="511"/>
      <c r="NOK105" s="511"/>
      <c r="NOL105" s="511"/>
      <c r="NOM105" s="511"/>
      <c r="NON105" s="511"/>
      <c r="NOO105" s="511"/>
      <c r="NOP105" s="511"/>
      <c r="NOQ105" s="511"/>
      <c r="NOR105" s="511"/>
      <c r="NOS105" s="511"/>
      <c r="NOT105" s="511"/>
      <c r="NOU105" s="511"/>
      <c r="NOV105" s="511"/>
      <c r="NOW105" s="511"/>
      <c r="NOX105" s="511"/>
      <c r="NOY105" s="511"/>
      <c r="NOZ105" s="511"/>
      <c r="NPA105" s="511"/>
      <c r="NPB105" s="511"/>
      <c r="NPC105" s="511"/>
      <c r="NPD105" s="511"/>
      <c r="NPE105" s="511"/>
      <c r="NPF105" s="511"/>
      <c r="NPG105" s="511"/>
      <c r="NPH105" s="511"/>
      <c r="NPI105" s="511"/>
      <c r="NPJ105" s="511"/>
      <c r="NPK105" s="511"/>
      <c r="NPL105" s="511"/>
      <c r="NPM105" s="511"/>
      <c r="NPN105" s="511"/>
      <c r="NPO105" s="511"/>
      <c r="NPP105" s="511"/>
      <c r="NPQ105" s="511"/>
      <c r="NPR105" s="511"/>
      <c r="NPS105" s="511"/>
      <c r="NPT105" s="511"/>
      <c r="NPU105" s="511"/>
      <c r="NPV105" s="511"/>
      <c r="NPW105" s="511"/>
      <c r="NPX105" s="511"/>
      <c r="NPY105" s="511"/>
      <c r="NPZ105" s="511"/>
      <c r="NQA105" s="511"/>
      <c r="NQB105" s="511"/>
      <c r="NQC105" s="511"/>
      <c r="NQD105" s="511"/>
      <c r="NQE105" s="511"/>
      <c r="NQF105" s="511"/>
      <c r="NQG105" s="511"/>
      <c r="NQH105" s="511"/>
      <c r="NQI105" s="511"/>
      <c r="NQJ105" s="511"/>
      <c r="NQK105" s="511"/>
      <c r="NQL105" s="511"/>
      <c r="NQM105" s="511"/>
      <c r="NQN105" s="511"/>
      <c r="NQO105" s="511"/>
      <c r="NQP105" s="511"/>
      <c r="NQQ105" s="511"/>
      <c r="NQR105" s="511"/>
      <c r="NQS105" s="511"/>
      <c r="NQT105" s="511"/>
      <c r="NQU105" s="511"/>
      <c r="NQV105" s="511"/>
      <c r="NQW105" s="511"/>
      <c r="NQX105" s="511"/>
      <c r="NQY105" s="511"/>
      <c r="NQZ105" s="511"/>
      <c r="NRA105" s="511"/>
      <c r="NRB105" s="511"/>
      <c r="NRC105" s="511"/>
      <c r="NRD105" s="511"/>
      <c r="NRE105" s="511"/>
      <c r="NRF105" s="511"/>
      <c r="NRG105" s="511"/>
      <c r="NRH105" s="511"/>
      <c r="NRI105" s="511"/>
      <c r="NRJ105" s="511"/>
      <c r="NRK105" s="511"/>
      <c r="NRL105" s="511"/>
      <c r="NRM105" s="511"/>
      <c r="NRN105" s="511"/>
      <c r="NRO105" s="511"/>
      <c r="NRP105" s="511"/>
      <c r="NRQ105" s="511"/>
      <c r="NRR105" s="511"/>
      <c r="NRS105" s="511"/>
      <c r="NRT105" s="511"/>
      <c r="NRU105" s="511"/>
      <c r="NRV105" s="511"/>
      <c r="NRW105" s="511"/>
      <c r="NRX105" s="511"/>
      <c r="NRY105" s="511"/>
      <c r="NRZ105" s="511"/>
      <c r="NSA105" s="511"/>
      <c r="NSB105" s="511"/>
      <c r="NSC105" s="511"/>
      <c r="NSD105" s="511"/>
      <c r="NSE105" s="511"/>
      <c r="NSF105" s="511"/>
      <c r="NSG105" s="511"/>
      <c r="NSH105" s="511"/>
      <c r="NSI105" s="511"/>
      <c r="NSJ105" s="511"/>
      <c r="NSK105" s="511"/>
      <c r="NSL105" s="511"/>
      <c r="NSM105" s="511"/>
      <c r="NSN105" s="511"/>
      <c r="NSO105" s="511"/>
      <c r="NSP105" s="511"/>
      <c r="NSQ105" s="511"/>
      <c r="NSR105" s="511"/>
      <c r="NSS105" s="511"/>
      <c r="NST105" s="511"/>
      <c r="NSU105" s="511"/>
      <c r="NSV105" s="511"/>
      <c r="NSW105" s="511"/>
      <c r="NSX105" s="511"/>
      <c r="NSY105" s="511"/>
      <c r="NSZ105" s="511"/>
      <c r="NTA105" s="511"/>
      <c r="NTB105" s="511"/>
      <c r="NTC105" s="511"/>
      <c r="NTD105" s="511"/>
      <c r="NTE105" s="511"/>
      <c r="NTF105" s="511"/>
      <c r="NTG105" s="511"/>
      <c r="NTH105" s="511"/>
      <c r="NTI105" s="511"/>
      <c r="NTJ105" s="511"/>
      <c r="NTK105" s="511"/>
      <c r="NTL105" s="511"/>
      <c r="NTM105" s="511"/>
      <c r="NTN105" s="511"/>
      <c r="NTO105" s="511"/>
      <c r="NTP105" s="511"/>
      <c r="NTQ105" s="511"/>
      <c r="NTR105" s="511"/>
      <c r="NTS105" s="511"/>
      <c r="NTT105" s="511"/>
      <c r="NTU105" s="511"/>
      <c r="NTV105" s="511"/>
      <c r="NTW105" s="511"/>
      <c r="NTX105" s="511"/>
      <c r="NTY105" s="511"/>
      <c r="NTZ105" s="511"/>
      <c r="NUA105" s="511"/>
      <c r="NUB105" s="511"/>
      <c r="NUC105" s="511"/>
      <c r="NUD105" s="511"/>
      <c r="NUE105" s="511"/>
      <c r="NUF105" s="511"/>
      <c r="NUG105" s="511"/>
      <c r="NUH105" s="511"/>
      <c r="NUI105" s="511"/>
      <c r="NUJ105" s="511"/>
      <c r="NUK105" s="511"/>
      <c r="NUL105" s="511"/>
      <c r="NUM105" s="511"/>
      <c r="NUN105" s="511"/>
      <c r="NUO105" s="511"/>
      <c r="NUP105" s="511"/>
      <c r="NUQ105" s="511"/>
      <c r="NUR105" s="511"/>
      <c r="NUS105" s="511"/>
      <c r="NUT105" s="511"/>
      <c r="NUU105" s="511"/>
      <c r="NUV105" s="511"/>
      <c r="NUW105" s="511"/>
      <c r="NUX105" s="511"/>
      <c r="NUY105" s="511"/>
      <c r="NUZ105" s="511"/>
      <c r="NVA105" s="511"/>
      <c r="NVB105" s="511"/>
      <c r="NVC105" s="511"/>
      <c r="NVD105" s="511"/>
      <c r="NVE105" s="511"/>
      <c r="NVF105" s="511"/>
      <c r="NVG105" s="511"/>
      <c r="NVH105" s="511"/>
      <c r="NVI105" s="511"/>
      <c r="NVJ105" s="511"/>
      <c r="NVK105" s="511"/>
      <c r="NVL105" s="511"/>
      <c r="NVM105" s="511"/>
      <c r="NVN105" s="511"/>
      <c r="NVO105" s="511"/>
      <c r="NVP105" s="511"/>
      <c r="NVQ105" s="511"/>
      <c r="NVR105" s="511"/>
      <c r="NVS105" s="511"/>
      <c r="NVT105" s="511"/>
      <c r="NVU105" s="511"/>
      <c r="NVV105" s="511"/>
      <c r="NVW105" s="511"/>
      <c r="NVX105" s="511"/>
      <c r="NVY105" s="511"/>
      <c r="NVZ105" s="511"/>
      <c r="NWA105" s="511"/>
      <c r="NWB105" s="511"/>
      <c r="NWC105" s="511"/>
      <c r="NWD105" s="511"/>
      <c r="NWE105" s="511"/>
      <c r="NWF105" s="511"/>
      <c r="NWG105" s="511"/>
      <c r="NWH105" s="511"/>
      <c r="NWI105" s="511"/>
      <c r="NWJ105" s="511"/>
      <c r="NWK105" s="511"/>
      <c r="NWL105" s="511"/>
      <c r="NWM105" s="511"/>
      <c r="NWN105" s="511"/>
      <c r="NWO105" s="511"/>
      <c r="NWP105" s="511"/>
      <c r="NWQ105" s="511"/>
      <c r="NWR105" s="511"/>
      <c r="NWS105" s="511"/>
      <c r="NWT105" s="511"/>
      <c r="NWU105" s="511"/>
      <c r="NWV105" s="511"/>
      <c r="NWW105" s="511"/>
      <c r="NWX105" s="511"/>
      <c r="NWY105" s="511"/>
      <c r="NWZ105" s="511"/>
      <c r="NXA105" s="511"/>
      <c r="NXB105" s="511"/>
      <c r="NXC105" s="511"/>
      <c r="NXD105" s="511"/>
      <c r="NXE105" s="511"/>
      <c r="NXF105" s="511"/>
      <c r="NXG105" s="511"/>
      <c r="NXH105" s="511"/>
      <c r="NXI105" s="511"/>
      <c r="NXJ105" s="511"/>
      <c r="NXK105" s="511"/>
      <c r="NXL105" s="511"/>
      <c r="NXM105" s="511"/>
      <c r="NXN105" s="511"/>
      <c r="NXO105" s="511"/>
      <c r="NXP105" s="511"/>
      <c r="NXQ105" s="511"/>
      <c r="NXR105" s="511"/>
      <c r="NXS105" s="511"/>
      <c r="NXT105" s="511"/>
      <c r="NXU105" s="511"/>
      <c r="NXV105" s="511"/>
      <c r="NXW105" s="511"/>
      <c r="NXX105" s="511"/>
      <c r="NXY105" s="511"/>
      <c r="NXZ105" s="511"/>
      <c r="NYA105" s="511"/>
      <c r="NYB105" s="511"/>
      <c r="NYC105" s="511"/>
      <c r="NYD105" s="511"/>
      <c r="NYE105" s="511"/>
      <c r="NYF105" s="511"/>
      <c r="NYG105" s="511"/>
      <c r="NYH105" s="511"/>
      <c r="NYI105" s="511"/>
      <c r="NYJ105" s="511"/>
      <c r="NYK105" s="511"/>
      <c r="NYL105" s="511"/>
      <c r="NYM105" s="511"/>
      <c r="NYN105" s="511"/>
      <c r="NYO105" s="511"/>
      <c r="NYP105" s="511"/>
      <c r="NYQ105" s="511"/>
      <c r="NYR105" s="511"/>
      <c r="NYS105" s="511"/>
      <c r="NYT105" s="511"/>
      <c r="NYU105" s="511"/>
      <c r="NYV105" s="511"/>
      <c r="NYW105" s="511"/>
      <c r="NYX105" s="511"/>
      <c r="NYY105" s="511"/>
      <c r="NYZ105" s="511"/>
      <c r="NZA105" s="511"/>
      <c r="NZB105" s="511"/>
      <c r="NZC105" s="511"/>
      <c r="NZD105" s="511"/>
      <c r="NZE105" s="511"/>
      <c r="NZF105" s="511"/>
      <c r="NZG105" s="511"/>
      <c r="NZH105" s="511"/>
      <c r="NZI105" s="511"/>
      <c r="NZJ105" s="511"/>
      <c r="NZK105" s="511"/>
      <c r="NZL105" s="511"/>
      <c r="NZM105" s="511"/>
      <c r="NZN105" s="511"/>
      <c r="NZO105" s="511"/>
      <c r="NZP105" s="511"/>
      <c r="NZQ105" s="511"/>
      <c r="NZR105" s="511"/>
      <c r="NZS105" s="511"/>
      <c r="NZT105" s="511"/>
      <c r="NZU105" s="511"/>
      <c r="NZV105" s="511"/>
      <c r="NZW105" s="511"/>
      <c r="NZX105" s="511"/>
      <c r="NZY105" s="511"/>
      <c r="NZZ105" s="511"/>
      <c r="OAA105" s="511"/>
      <c r="OAB105" s="511"/>
      <c r="OAC105" s="511"/>
      <c r="OAD105" s="511"/>
      <c r="OAE105" s="511"/>
      <c r="OAF105" s="511"/>
      <c r="OAG105" s="511"/>
      <c r="OAH105" s="511"/>
      <c r="OAI105" s="511"/>
      <c r="OAJ105" s="511"/>
      <c r="OAK105" s="511"/>
      <c r="OAL105" s="511"/>
      <c r="OAM105" s="511"/>
      <c r="OAN105" s="511"/>
      <c r="OAO105" s="511"/>
      <c r="OAP105" s="511"/>
      <c r="OAQ105" s="511"/>
      <c r="OAR105" s="511"/>
      <c r="OAS105" s="511"/>
      <c r="OAT105" s="511"/>
      <c r="OAU105" s="511"/>
      <c r="OAV105" s="511"/>
      <c r="OAW105" s="511"/>
      <c r="OAX105" s="511"/>
      <c r="OAY105" s="511"/>
      <c r="OAZ105" s="511"/>
      <c r="OBA105" s="511"/>
      <c r="OBB105" s="511"/>
      <c r="OBC105" s="511"/>
      <c r="OBD105" s="511"/>
      <c r="OBE105" s="511"/>
      <c r="OBF105" s="511"/>
      <c r="OBG105" s="511"/>
      <c r="OBH105" s="511"/>
      <c r="OBI105" s="511"/>
      <c r="OBJ105" s="511"/>
      <c r="OBK105" s="511"/>
      <c r="OBL105" s="511"/>
      <c r="OBM105" s="511"/>
      <c r="OBN105" s="511"/>
      <c r="OBO105" s="511"/>
      <c r="OBP105" s="511"/>
      <c r="OBQ105" s="511"/>
      <c r="OBR105" s="511"/>
      <c r="OBS105" s="511"/>
      <c r="OBT105" s="511"/>
      <c r="OBU105" s="511"/>
      <c r="OBV105" s="511"/>
      <c r="OBW105" s="511"/>
      <c r="OBX105" s="511"/>
      <c r="OBY105" s="511"/>
      <c r="OBZ105" s="511"/>
      <c r="OCA105" s="511"/>
      <c r="OCB105" s="511"/>
      <c r="OCC105" s="511"/>
      <c r="OCD105" s="511"/>
      <c r="OCE105" s="511"/>
      <c r="OCF105" s="511"/>
      <c r="OCG105" s="511"/>
      <c r="OCH105" s="511"/>
      <c r="OCI105" s="511"/>
      <c r="OCJ105" s="511"/>
      <c r="OCK105" s="511"/>
      <c r="OCL105" s="511"/>
      <c r="OCM105" s="511"/>
      <c r="OCN105" s="511"/>
      <c r="OCO105" s="511"/>
      <c r="OCP105" s="511"/>
      <c r="OCQ105" s="511"/>
      <c r="OCR105" s="511"/>
      <c r="OCS105" s="511"/>
      <c r="OCT105" s="511"/>
      <c r="OCU105" s="511"/>
      <c r="OCV105" s="511"/>
      <c r="OCW105" s="511"/>
      <c r="OCX105" s="511"/>
      <c r="OCY105" s="511"/>
      <c r="OCZ105" s="511"/>
      <c r="ODA105" s="511"/>
      <c r="ODB105" s="511"/>
      <c r="ODC105" s="511"/>
      <c r="ODD105" s="511"/>
      <c r="ODE105" s="511"/>
      <c r="ODF105" s="511"/>
      <c r="ODG105" s="511"/>
      <c r="ODH105" s="511"/>
      <c r="ODI105" s="511"/>
      <c r="ODJ105" s="511"/>
      <c r="ODK105" s="511"/>
      <c r="ODL105" s="511"/>
      <c r="ODM105" s="511"/>
      <c r="ODN105" s="511"/>
      <c r="ODO105" s="511"/>
      <c r="ODP105" s="511"/>
      <c r="ODQ105" s="511"/>
      <c r="ODR105" s="511"/>
      <c r="ODS105" s="511"/>
      <c r="ODT105" s="511"/>
      <c r="ODU105" s="511"/>
      <c r="ODV105" s="511"/>
      <c r="ODW105" s="511"/>
      <c r="ODX105" s="511"/>
      <c r="ODY105" s="511"/>
      <c r="ODZ105" s="511"/>
      <c r="OEA105" s="511"/>
      <c r="OEB105" s="511"/>
      <c r="OEC105" s="511"/>
      <c r="OED105" s="511"/>
      <c r="OEE105" s="511"/>
      <c r="OEF105" s="511"/>
      <c r="OEG105" s="511"/>
      <c r="OEH105" s="511"/>
      <c r="OEI105" s="511"/>
      <c r="OEJ105" s="511"/>
      <c r="OEK105" s="511"/>
      <c r="OEL105" s="511"/>
      <c r="OEM105" s="511"/>
      <c r="OEN105" s="511"/>
      <c r="OEO105" s="511"/>
      <c r="OEP105" s="511"/>
      <c r="OEQ105" s="511"/>
      <c r="OER105" s="511"/>
      <c r="OES105" s="511"/>
      <c r="OET105" s="511"/>
      <c r="OEU105" s="511"/>
      <c r="OEV105" s="511"/>
      <c r="OEW105" s="511"/>
      <c r="OEX105" s="511"/>
      <c r="OEY105" s="511"/>
      <c r="OEZ105" s="511"/>
      <c r="OFA105" s="511"/>
      <c r="OFB105" s="511"/>
      <c r="OFC105" s="511"/>
      <c r="OFD105" s="511"/>
      <c r="OFE105" s="511"/>
      <c r="OFF105" s="511"/>
      <c r="OFG105" s="511"/>
      <c r="OFH105" s="511"/>
      <c r="OFI105" s="511"/>
      <c r="OFJ105" s="511"/>
      <c r="OFK105" s="511"/>
      <c r="OFL105" s="511"/>
      <c r="OFM105" s="511"/>
      <c r="OFN105" s="511"/>
      <c r="OFO105" s="511"/>
      <c r="OFP105" s="511"/>
      <c r="OFQ105" s="511"/>
      <c r="OFR105" s="511"/>
      <c r="OFS105" s="511"/>
      <c r="OFT105" s="511"/>
      <c r="OFU105" s="511"/>
      <c r="OFV105" s="511"/>
      <c r="OFW105" s="511"/>
      <c r="OFX105" s="511"/>
      <c r="OFY105" s="511"/>
      <c r="OFZ105" s="511"/>
      <c r="OGA105" s="511"/>
      <c r="OGB105" s="511"/>
      <c r="OGC105" s="511"/>
      <c r="OGD105" s="511"/>
      <c r="OGE105" s="511"/>
      <c r="OGF105" s="511"/>
      <c r="OGG105" s="511"/>
      <c r="OGH105" s="511"/>
      <c r="OGI105" s="511"/>
      <c r="OGJ105" s="511"/>
      <c r="OGK105" s="511"/>
      <c r="OGL105" s="511"/>
      <c r="OGM105" s="511"/>
      <c r="OGN105" s="511"/>
      <c r="OGO105" s="511"/>
      <c r="OGP105" s="511"/>
      <c r="OGQ105" s="511"/>
      <c r="OGR105" s="511"/>
      <c r="OGS105" s="511"/>
      <c r="OGT105" s="511"/>
      <c r="OGU105" s="511"/>
      <c r="OGV105" s="511"/>
      <c r="OGW105" s="511"/>
      <c r="OGX105" s="511"/>
      <c r="OGY105" s="511"/>
      <c r="OGZ105" s="511"/>
      <c r="OHA105" s="511"/>
      <c r="OHB105" s="511"/>
      <c r="OHC105" s="511"/>
      <c r="OHD105" s="511"/>
      <c r="OHE105" s="511"/>
      <c r="OHF105" s="511"/>
      <c r="OHG105" s="511"/>
      <c r="OHH105" s="511"/>
      <c r="OHI105" s="511"/>
      <c r="OHJ105" s="511"/>
      <c r="OHK105" s="511"/>
      <c r="OHL105" s="511"/>
      <c r="OHM105" s="511"/>
      <c r="OHN105" s="511"/>
      <c r="OHO105" s="511"/>
      <c r="OHP105" s="511"/>
      <c r="OHQ105" s="511"/>
      <c r="OHR105" s="511"/>
      <c r="OHS105" s="511"/>
      <c r="OHT105" s="511"/>
      <c r="OHU105" s="511"/>
      <c r="OHV105" s="511"/>
      <c r="OHW105" s="511"/>
      <c r="OHX105" s="511"/>
      <c r="OHY105" s="511"/>
      <c r="OHZ105" s="511"/>
      <c r="OIA105" s="511"/>
      <c r="OIB105" s="511"/>
      <c r="OIC105" s="511"/>
      <c r="OID105" s="511"/>
      <c r="OIE105" s="511"/>
      <c r="OIF105" s="511"/>
      <c r="OIG105" s="511"/>
      <c r="OIH105" s="511"/>
      <c r="OII105" s="511"/>
      <c r="OIJ105" s="511"/>
      <c r="OIK105" s="511"/>
      <c r="OIL105" s="511"/>
      <c r="OIM105" s="511"/>
      <c r="OIN105" s="511"/>
      <c r="OIO105" s="511"/>
      <c r="OIP105" s="511"/>
      <c r="OIQ105" s="511"/>
      <c r="OIR105" s="511"/>
      <c r="OIS105" s="511"/>
      <c r="OIT105" s="511"/>
      <c r="OIU105" s="511"/>
      <c r="OIV105" s="511"/>
      <c r="OIW105" s="511"/>
      <c r="OIX105" s="511"/>
      <c r="OIY105" s="511"/>
      <c r="OIZ105" s="511"/>
      <c r="OJA105" s="511"/>
      <c r="OJB105" s="511"/>
      <c r="OJC105" s="511"/>
      <c r="OJD105" s="511"/>
      <c r="OJE105" s="511"/>
      <c r="OJF105" s="511"/>
      <c r="OJG105" s="511"/>
      <c r="OJH105" s="511"/>
      <c r="OJI105" s="511"/>
      <c r="OJJ105" s="511"/>
      <c r="OJK105" s="511"/>
      <c r="OJL105" s="511"/>
      <c r="OJM105" s="511"/>
      <c r="OJN105" s="511"/>
      <c r="OJO105" s="511"/>
      <c r="OJP105" s="511"/>
      <c r="OJQ105" s="511"/>
      <c r="OJR105" s="511"/>
      <c r="OJS105" s="511"/>
      <c r="OJT105" s="511"/>
      <c r="OJU105" s="511"/>
      <c r="OJV105" s="511"/>
      <c r="OJW105" s="511"/>
      <c r="OJX105" s="511"/>
      <c r="OJY105" s="511"/>
      <c r="OJZ105" s="511"/>
      <c r="OKA105" s="511"/>
      <c r="OKB105" s="511"/>
      <c r="OKC105" s="511"/>
      <c r="OKD105" s="511"/>
      <c r="OKE105" s="511"/>
      <c r="OKF105" s="511"/>
      <c r="OKG105" s="511"/>
      <c r="OKH105" s="511"/>
      <c r="OKI105" s="511"/>
      <c r="OKJ105" s="511"/>
      <c r="OKK105" s="511"/>
      <c r="OKL105" s="511"/>
      <c r="OKM105" s="511"/>
      <c r="OKN105" s="511"/>
      <c r="OKO105" s="511"/>
      <c r="OKP105" s="511"/>
      <c r="OKQ105" s="511"/>
      <c r="OKR105" s="511"/>
      <c r="OKS105" s="511"/>
      <c r="OKT105" s="511"/>
      <c r="OKU105" s="511"/>
      <c r="OKV105" s="511"/>
      <c r="OKW105" s="511"/>
      <c r="OKX105" s="511"/>
      <c r="OKY105" s="511"/>
      <c r="OKZ105" s="511"/>
      <c r="OLA105" s="511"/>
      <c r="OLB105" s="511"/>
      <c r="OLC105" s="511"/>
      <c r="OLD105" s="511"/>
      <c r="OLE105" s="511"/>
      <c r="OLF105" s="511"/>
      <c r="OLG105" s="511"/>
      <c r="OLH105" s="511"/>
      <c r="OLI105" s="511"/>
      <c r="OLJ105" s="511"/>
      <c r="OLK105" s="511"/>
      <c r="OLL105" s="511"/>
      <c r="OLM105" s="511"/>
      <c r="OLN105" s="511"/>
      <c r="OLO105" s="511"/>
      <c r="OLP105" s="511"/>
      <c r="OLQ105" s="511"/>
      <c r="OLR105" s="511"/>
      <c r="OLS105" s="511"/>
      <c r="OLT105" s="511"/>
      <c r="OLU105" s="511"/>
      <c r="OLV105" s="511"/>
      <c r="OLW105" s="511"/>
      <c r="OLX105" s="511"/>
      <c r="OLY105" s="511"/>
      <c r="OLZ105" s="511"/>
      <c r="OMA105" s="511"/>
      <c r="OMB105" s="511"/>
      <c r="OMC105" s="511"/>
      <c r="OMD105" s="511"/>
      <c r="OME105" s="511"/>
      <c r="OMF105" s="511"/>
      <c r="OMG105" s="511"/>
      <c r="OMH105" s="511"/>
      <c r="OMI105" s="511"/>
      <c r="OMJ105" s="511"/>
      <c r="OMK105" s="511"/>
      <c r="OML105" s="511"/>
      <c r="OMM105" s="511"/>
      <c r="OMN105" s="511"/>
      <c r="OMO105" s="511"/>
      <c r="OMP105" s="511"/>
      <c r="OMQ105" s="511"/>
      <c r="OMR105" s="511"/>
      <c r="OMS105" s="511"/>
      <c r="OMT105" s="511"/>
      <c r="OMU105" s="511"/>
      <c r="OMV105" s="511"/>
      <c r="OMW105" s="511"/>
      <c r="OMX105" s="511"/>
      <c r="OMY105" s="511"/>
      <c r="OMZ105" s="511"/>
      <c r="ONA105" s="511"/>
      <c r="ONB105" s="511"/>
      <c r="ONC105" s="511"/>
      <c r="OND105" s="511"/>
      <c r="ONE105" s="511"/>
      <c r="ONF105" s="511"/>
      <c r="ONG105" s="511"/>
      <c r="ONH105" s="511"/>
      <c r="ONI105" s="511"/>
      <c r="ONJ105" s="511"/>
      <c r="ONK105" s="511"/>
      <c r="ONL105" s="511"/>
      <c r="ONM105" s="511"/>
      <c r="ONN105" s="511"/>
      <c r="ONO105" s="511"/>
      <c r="ONP105" s="511"/>
      <c r="ONQ105" s="511"/>
      <c r="ONR105" s="511"/>
      <c r="ONS105" s="511"/>
      <c r="ONT105" s="511"/>
      <c r="ONU105" s="511"/>
      <c r="ONV105" s="511"/>
      <c r="ONW105" s="511"/>
      <c r="ONX105" s="511"/>
      <c r="ONY105" s="511"/>
      <c r="ONZ105" s="511"/>
      <c r="OOA105" s="511"/>
      <c r="OOB105" s="511"/>
      <c r="OOC105" s="511"/>
      <c r="OOD105" s="511"/>
      <c r="OOE105" s="511"/>
      <c r="OOF105" s="511"/>
      <c r="OOG105" s="511"/>
      <c r="OOH105" s="511"/>
      <c r="OOI105" s="511"/>
      <c r="OOJ105" s="511"/>
      <c r="OOK105" s="511"/>
      <c r="OOL105" s="511"/>
      <c r="OOM105" s="511"/>
      <c r="OON105" s="511"/>
      <c r="OOO105" s="511"/>
      <c r="OOP105" s="511"/>
      <c r="OOQ105" s="511"/>
      <c r="OOR105" s="511"/>
      <c r="OOS105" s="511"/>
      <c r="OOT105" s="511"/>
      <c r="OOU105" s="511"/>
      <c r="OOV105" s="511"/>
      <c r="OOW105" s="511"/>
      <c r="OOX105" s="511"/>
      <c r="OOY105" s="511"/>
      <c r="OOZ105" s="511"/>
      <c r="OPA105" s="511"/>
      <c r="OPB105" s="511"/>
      <c r="OPC105" s="511"/>
      <c r="OPD105" s="511"/>
      <c r="OPE105" s="511"/>
      <c r="OPF105" s="511"/>
      <c r="OPG105" s="511"/>
      <c r="OPH105" s="511"/>
      <c r="OPI105" s="511"/>
      <c r="OPJ105" s="511"/>
      <c r="OPK105" s="511"/>
      <c r="OPL105" s="511"/>
      <c r="OPM105" s="511"/>
      <c r="OPN105" s="511"/>
      <c r="OPO105" s="511"/>
      <c r="OPP105" s="511"/>
      <c r="OPQ105" s="511"/>
      <c r="OPR105" s="511"/>
      <c r="OPS105" s="511"/>
      <c r="OPT105" s="511"/>
      <c r="OPU105" s="511"/>
      <c r="OPV105" s="511"/>
      <c r="OPW105" s="511"/>
      <c r="OPX105" s="511"/>
      <c r="OPY105" s="511"/>
      <c r="OPZ105" s="511"/>
      <c r="OQA105" s="511"/>
      <c r="OQB105" s="511"/>
      <c r="OQC105" s="511"/>
      <c r="OQD105" s="511"/>
      <c r="OQE105" s="511"/>
      <c r="OQF105" s="511"/>
      <c r="OQG105" s="511"/>
      <c r="OQH105" s="511"/>
      <c r="OQI105" s="511"/>
      <c r="OQJ105" s="511"/>
      <c r="OQK105" s="511"/>
      <c r="OQL105" s="511"/>
      <c r="OQM105" s="511"/>
      <c r="OQN105" s="511"/>
      <c r="OQO105" s="511"/>
      <c r="OQP105" s="511"/>
      <c r="OQQ105" s="511"/>
      <c r="OQR105" s="511"/>
      <c r="OQS105" s="511"/>
      <c r="OQT105" s="511"/>
      <c r="OQU105" s="511"/>
      <c r="OQV105" s="511"/>
      <c r="OQW105" s="511"/>
      <c r="OQX105" s="511"/>
      <c r="OQY105" s="511"/>
      <c r="OQZ105" s="511"/>
      <c r="ORA105" s="511"/>
      <c r="ORB105" s="511"/>
      <c r="ORC105" s="511"/>
      <c r="ORD105" s="511"/>
      <c r="ORE105" s="511"/>
      <c r="ORF105" s="511"/>
      <c r="ORG105" s="511"/>
      <c r="ORH105" s="511"/>
      <c r="ORI105" s="511"/>
      <c r="ORJ105" s="511"/>
      <c r="ORK105" s="511"/>
      <c r="ORL105" s="511"/>
      <c r="ORM105" s="511"/>
      <c r="ORN105" s="511"/>
      <c r="ORO105" s="511"/>
      <c r="ORP105" s="511"/>
      <c r="ORQ105" s="511"/>
      <c r="ORR105" s="511"/>
      <c r="ORS105" s="511"/>
      <c r="ORT105" s="511"/>
      <c r="ORU105" s="511"/>
      <c r="ORV105" s="511"/>
      <c r="ORW105" s="511"/>
      <c r="ORX105" s="511"/>
      <c r="ORY105" s="511"/>
      <c r="ORZ105" s="511"/>
      <c r="OSA105" s="511"/>
      <c r="OSB105" s="511"/>
      <c r="OSC105" s="511"/>
      <c r="OSD105" s="511"/>
      <c r="OSE105" s="511"/>
      <c r="OSF105" s="511"/>
      <c r="OSG105" s="511"/>
      <c r="OSH105" s="511"/>
      <c r="OSI105" s="511"/>
      <c r="OSJ105" s="511"/>
      <c r="OSK105" s="511"/>
      <c r="OSL105" s="511"/>
      <c r="OSM105" s="511"/>
      <c r="OSN105" s="511"/>
      <c r="OSO105" s="511"/>
      <c r="OSP105" s="511"/>
      <c r="OSQ105" s="511"/>
      <c r="OSR105" s="511"/>
      <c r="OSS105" s="511"/>
      <c r="OST105" s="511"/>
      <c r="OSU105" s="511"/>
      <c r="OSV105" s="511"/>
      <c r="OSW105" s="511"/>
      <c r="OSX105" s="511"/>
      <c r="OSY105" s="511"/>
      <c r="OSZ105" s="511"/>
      <c r="OTA105" s="511"/>
      <c r="OTB105" s="511"/>
      <c r="OTC105" s="511"/>
      <c r="OTD105" s="511"/>
      <c r="OTE105" s="511"/>
      <c r="OTF105" s="511"/>
      <c r="OTG105" s="511"/>
      <c r="OTH105" s="511"/>
      <c r="OTI105" s="511"/>
      <c r="OTJ105" s="511"/>
      <c r="OTK105" s="511"/>
      <c r="OTL105" s="511"/>
      <c r="OTM105" s="511"/>
      <c r="OTN105" s="511"/>
      <c r="OTO105" s="511"/>
      <c r="OTP105" s="511"/>
      <c r="OTQ105" s="511"/>
      <c r="OTR105" s="511"/>
      <c r="OTS105" s="511"/>
      <c r="OTT105" s="511"/>
      <c r="OTU105" s="511"/>
      <c r="OTV105" s="511"/>
      <c r="OTW105" s="511"/>
      <c r="OTX105" s="511"/>
      <c r="OTY105" s="511"/>
      <c r="OTZ105" s="511"/>
      <c r="OUA105" s="511"/>
      <c r="OUB105" s="511"/>
      <c r="OUC105" s="511"/>
      <c r="OUD105" s="511"/>
      <c r="OUE105" s="511"/>
      <c r="OUF105" s="511"/>
      <c r="OUG105" s="511"/>
      <c r="OUH105" s="511"/>
      <c r="OUI105" s="511"/>
      <c r="OUJ105" s="511"/>
      <c r="OUK105" s="511"/>
      <c r="OUL105" s="511"/>
      <c r="OUM105" s="511"/>
      <c r="OUN105" s="511"/>
      <c r="OUO105" s="511"/>
      <c r="OUP105" s="511"/>
      <c r="OUQ105" s="511"/>
      <c r="OUR105" s="511"/>
      <c r="OUS105" s="511"/>
      <c r="OUT105" s="511"/>
      <c r="OUU105" s="511"/>
      <c r="OUV105" s="511"/>
      <c r="OUW105" s="511"/>
      <c r="OUX105" s="511"/>
      <c r="OUY105" s="511"/>
      <c r="OUZ105" s="511"/>
      <c r="OVA105" s="511"/>
      <c r="OVB105" s="511"/>
      <c r="OVC105" s="511"/>
      <c r="OVD105" s="511"/>
      <c r="OVE105" s="511"/>
      <c r="OVF105" s="511"/>
      <c r="OVG105" s="511"/>
      <c r="OVH105" s="511"/>
      <c r="OVI105" s="511"/>
      <c r="OVJ105" s="511"/>
      <c r="OVK105" s="511"/>
      <c r="OVL105" s="511"/>
      <c r="OVM105" s="511"/>
      <c r="OVN105" s="511"/>
      <c r="OVO105" s="511"/>
      <c r="OVP105" s="511"/>
      <c r="OVQ105" s="511"/>
      <c r="OVR105" s="511"/>
      <c r="OVS105" s="511"/>
      <c r="OVT105" s="511"/>
      <c r="OVU105" s="511"/>
      <c r="OVV105" s="511"/>
      <c r="OVW105" s="511"/>
      <c r="OVX105" s="511"/>
      <c r="OVY105" s="511"/>
      <c r="OVZ105" s="511"/>
      <c r="OWA105" s="511"/>
      <c r="OWB105" s="511"/>
      <c r="OWC105" s="511"/>
      <c r="OWD105" s="511"/>
      <c r="OWE105" s="511"/>
      <c r="OWF105" s="511"/>
      <c r="OWG105" s="511"/>
      <c r="OWH105" s="511"/>
      <c r="OWI105" s="511"/>
      <c r="OWJ105" s="511"/>
      <c r="OWK105" s="511"/>
      <c r="OWL105" s="511"/>
      <c r="OWM105" s="511"/>
      <c r="OWN105" s="511"/>
      <c r="OWO105" s="511"/>
      <c r="OWP105" s="511"/>
      <c r="OWQ105" s="511"/>
      <c r="OWR105" s="511"/>
      <c r="OWS105" s="511"/>
      <c r="OWT105" s="511"/>
      <c r="OWU105" s="511"/>
      <c r="OWV105" s="511"/>
      <c r="OWW105" s="511"/>
      <c r="OWX105" s="511"/>
      <c r="OWY105" s="511"/>
      <c r="OWZ105" s="511"/>
      <c r="OXA105" s="511"/>
      <c r="OXB105" s="511"/>
      <c r="OXC105" s="511"/>
      <c r="OXD105" s="511"/>
      <c r="OXE105" s="511"/>
      <c r="OXF105" s="511"/>
      <c r="OXG105" s="511"/>
      <c r="OXH105" s="511"/>
      <c r="OXI105" s="511"/>
      <c r="OXJ105" s="511"/>
      <c r="OXK105" s="511"/>
      <c r="OXL105" s="511"/>
      <c r="OXM105" s="511"/>
      <c r="OXN105" s="511"/>
      <c r="OXO105" s="511"/>
      <c r="OXP105" s="511"/>
      <c r="OXQ105" s="511"/>
      <c r="OXR105" s="511"/>
      <c r="OXS105" s="511"/>
      <c r="OXT105" s="511"/>
      <c r="OXU105" s="511"/>
      <c r="OXV105" s="511"/>
      <c r="OXW105" s="511"/>
      <c r="OXX105" s="511"/>
      <c r="OXY105" s="511"/>
      <c r="OXZ105" s="511"/>
      <c r="OYA105" s="511"/>
      <c r="OYB105" s="511"/>
      <c r="OYC105" s="511"/>
      <c r="OYD105" s="511"/>
      <c r="OYE105" s="511"/>
      <c r="OYF105" s="511"/>
      <c r="OYG105" s="511"/>
      <c r="OYH105" s="511"/>
      <c r="OYI105" s="511"/>
      <c r="OYJ105" s="511"/>
      <c r="OYK105" s="511"/>
      <c r="OYL105" s="511"/>
      <c r="OYM105" s="511"/>
      <c r="OYN105" s="511"/>
      <c r="OYO105" s="511"/>
      <c r="OYP105" s="511"/>
      <c r="OYQ105" s="511"/>
      <c r="OYR105" s="511"/>
      <c r="OYS105" s="511"/>
      <c r="OYT105" s="511"/>
      <c r="OYU105" s="511"/>
      <c r="OYV105" s="511"/>
      <c r="OYW105" s="511"/>
      <c r="OYX105" s="511"/>
      <c r="OYY105" s="511"/>
      <c r="OYZ105" s="511"/>
      <c r="OZA105" s="511"/>
      <c r="OZB105" s="511"/>
      <c r="OZC105" s="511"/>
      <c r="OZD105" s="511"/>
      <c r="OZE105" s="511"/>
      <c r="OZF105" s="511"/>
      <c r="OZG105" s="511"/>
      <c r="OZH105" s="511"/>
      <c r="OZI105" s="511"/>
      <c r="OZJ105" s="511"/>
      <c r="OZK105" s="511"/>
      <c r="OZL105" s="511"/>
      <c r="OZM105" s="511"/>
      <c r="OZN105" s="511"/>
      <c r="OZO105" s="511"/>
      <c r="OZP105" s="511"/>
      <c r="OZQ105" s="511"/>
      <c r="OZR105" s="511"/>
      <c r="OZS105" s="511"/>
      <c r="OZT105" s="511"/>
      <c r="OZU105" s="511"/>
      <c r="OZV105" s="511"/>
      <c r="OZW105" s="511"/>
      <c r="OZX105" s="511"/>
      <c r="OZY105" s="511"/>
      <c r="OZZ105" s="511"/>
      <c r="PAA105" s="511"/>
      <c r="PAB105" s="511"/>
      <c r="PAC105" s="511"/>
      <c r="PAD105" s="511"/>
      <c r="PAE105" s="511"/>
      <c r="PAF105" s="511"/>
      <c r="PAG105" s="511"/>
      <c r="PAH105" s="511"/>
      <c r="PAI105" s="511"/>
      <c r="PAJ105" s="511"/>
      <c r="PAK105" s="511"/>
      <c r="PAL105" s="511"/>
      <c r="PAM105" s="511"/>
      <c r="PAN105" s="511"/>
      <c r="PAO105" s="511"/>
      <c r="PAP105" s="511"/>
      <c r="PAQ105" s="511"/>
      <c r="PAR105" s="511"/>
      <c r="PAS105" s="511"/>
      <c r="PAT105" s="511"/>
      <c r="PAU105" s="511"/>
      <c r="PAV105" s="511"/>
      <c r="PAW105" s="511"/>
      <c r="PAX105" s="511"/>
      <c r="PAY105" s="511"/>
      <c r="PAZ105" s="511"/>
      <c r="PBA105" s="511"/>
      <c r="PBB105" s="511"/>
      <c r="PBC105" s="511"/>
      <c r="PBD105" s="511"/>
      <c r="PBE105" s="511"/>
      <c r="PBF105" s="511"/>
      <c r="PBG105" s="511"/>
      <c r="PBH105" s="511"/>
      <c r="PBI105" s="511"/>
      <c r="PBJ105" s="511"/>
      <c r="PBK105" s="511"/>
      <c r="PBL105" s="511"/>
      <c r="PBM105" s="511"/>
      <c r="PBN105" s="511"/>
      <c r="PBO105" s="511"/>
      <c r="PBP105" s="511"/>
      <c r="PBQ105" s="511"/>
      <c r="PBR105" s="511"/>
      <c r="PBS105" s="511"/>
      <c r="PBT105" s="511"/>
      <c r="PBU105" s="511"/>
      <c r="PBV105" s="511"/>
      <c r="PBW105" s="511"/>
      <c r="PBX105" s="511"/>
      <c r="PBY105" s="511"/>
      <c r="PBZ105" s="511"/>
      <c r="PCA105" s="511"/>
      <c r="PCB105" s="511"/>
      <c r="PCC105" s="511"/>
      <c r="PCD105" s="511"/>
      <c r="PCE105" s="511"/>
      <c r="PCF105" s="511"/>
      <c r="PCG105" s="511"/>
      <c r="PCH105" s="511"/>
      <c r="PCI105" s="511"/>
      <c r="PCJ105" s="511"/>
      <c r="PCK105" s="511"/>
      <c r="PCL105" s="511"/>
      <c r="PCM105" s="511"/>
      <c r="PCN105" s="511"/>
      <c r="PCO105" s="511"/>
      <c r="PCP105" s="511"/>
      <c r="PCQ105" s="511"/>
      <c r="PCR105" s="511"/>
      <c r="PCS105" s="511"/>
      <c r="PCT105" s="511"/>
      <c r="PCU105" s="511"/>
      <c r="PCV105" s="511"/>
      <c r="PCW105" s="511"/>
      <c r="PCX105" s="511"/>
      <c r="PCY105" s="511"/>
      <c r="PCZ105" s="511"/>
      <c r="PDA105" s="511"/>
      <c r="PDB105" s="511"/>
      <c r="PDC105" s="511"/>
      <c r="PDD105" s="511"/>
      <c r="PDE105" s="511"/>
      <c r="PDF105" s="511"/>
      <c r="PDG105" s="511"/>
      <c r="PDH105" s="511"/>
      <c r="PDI105" s="511"/>
      <c r="PDJ105" s="511"/>
      <c r="PDK105" s="511"/>
      <c r="PDL105" s="511"/>
      <c r="PDM105" s="511"/>
      <c r="PDN105" s="511"/>
      <c r="PDO105" s="511"/>
      <c r="PDP105" s="511"/>
      <c r="PDQ105" s="511"/>
      <c r="PDR105" s="511"/>
      <c r="PDS105" s="511"/>
      <c r="PDT105" s="511"/>
      <c r="PDU105" s="511"/>
      <c r="PDV105" s="511"/>
      <c r="PDW105" s="511"/>
      <c r="PDX105" s="511"/>
      <c r="PDY105" s="511"/>
      <c r="PDZ105" s="511"/>
      <c r="PEA105" s="511"/>
      <c r="PEB105" s="511"/>
      <c r="PEC105" s="511"/>
      <c r="PED105" s="511"/>
      <c r="PEE105" s="511"/>
      <c r="PEF105" s="511"/>
      <c r="PEG105" s="511"/>
      <c r="PEH105" s="511"/>
      <c r="PEI105" s="511"/>
      <c r="PEJ105" s="511"/>
      <c r="PEK105" s="511"/>
      <c r="PEL105" s="511"/>
      <c r="PEM105" s="511"/>
      <c r="PEN105" s="511"/>
      <c r="PEO105" s="511"/>
      <c r="PEP105" s="511"/>
      <c r="PEQ105" s="511"/>
      <c r="PER105" s="511"/>
      <c r="PES105" s="511"/>
      <c r="PET105" s="511"/>
      <c r="PEU105" s="511"/>
      <c r="PEV105" s="511"/>
      <c r="PEW105" s="511"/>
      <c r="PEX105" s="511"/>
      <c r="PEY105" s="511"/>
      <c r="PEZ105" s="511"/>
      <c r="PFA105" s="511"/>
      <c r="PFB105" s="511"/>
      <c r="PFC105" s="511"/>
      <c r="PFD105" s="511"/>
      <c r="PFE105" s="511"/>
      <c r="PFF105" s="511"/>
      <c r="PFG105" s="511"/>
      <c r="PFH105" s="511"/>
      <c r="PFI105" s="511"/>
      <c r="PFJ105" s="511"/>
      <c r="PFK105" s="511"/>
      <c r="PFL105" s="511"/>
      <c r="PFM105" s="511"/>
      <c r="PFN105" s="511"/>
      <c r="PFO105" s="511"/>
      <c r="PFP105" s="511"/>
      <c r="PFQ105" s="511"/>
      <c r="PFR105" s="511"/>
      <c r="PFS105" s="511"/>
      <c r="PFT105" s="511"/>
      <c r="PFU105" s="511"/>
      <c r="PFV105" s="511"/>
      <c r="PFW105" s="511"/>
      <c r="PFX105" s="511"/>
      <c r="PFY105" s="511"/>
      <c r="PFZ105" s="511"/>
      <c r="PGA105" s="511"/>
      <c r="PGB105" s="511"/>
      <c r="PGC105" s="511"/>
      <c r="PGD105" s="511"/>
      <c r="PGE105" s="511"/>
      <c r="PGF105" s="511"/>
      <c r="PGG105" s="511"/>
      <c r="PGH105" s="511"/>
      <c r="PGI105" s="511"/>
      <c r="PGJ105" s="511"/>
      <c r="PGK105" s="511"/>
      <c r="PGL105" s="511"/>
      <c r="PGM105" s="511"/>
      <c r="PGN105" s="511"/>
      <c r="PGO105" s="511"/>
      <c r="PGP105" s="511"/>
      <c r="PGQ105" s="511"/>
      <c r="PGR105" s="511"/>
      <c r="PGS105" s="511"/>
      <c r="PGT105" s="511"/>
      <c r="PGU105" s="511"/>
      <c r="PGV105" s="511"/>
      <c r="PGW105" s="511"/>
      <c r="PGX105" s="511"/>
      <c r="PGY105" s="511"/>
      <c r="PGZ105" s="511"/>
      <c r="PHA105" s="511"/>
      <c r="PHB105" s="511"/>
      <c r="PHC105" s="511"/>
      <c r="PHD105" s="511"/>
      <c r="PHE105" s="511"/>
      <c r="PHF105" s="511"/>
      <c r="PHG105" s="511"/>
      <c r="PHH105" s="511"/>
      <c r="PHI105" s="511"/>
      <c r="PHJ105" s="511"/>
      <c r="PHK105" s="511"/>
      <c r="PHL105" s="511"/>
      <c r="PHM105" s="511"/>
      <c r="PHN105" s="511"/>
      <c r="PHO105" s="511"/>
      <c r="PHP105" s="511"/>
      <c r="PHQ105" s="511"/>
      <c r="PHR105" s="511"/>
      <c r="PHS105" s="511"/>
      <c r="PHT105" s="511"/>
      <c r="PHU105" s="511"/>
      <c r="PHV105" s="511"/>
      <c r="PHW105" s="511"/>
      <c r="PHX105" s="511"/>
      <c r="PHY105" s="511"/>
      <c r="PHZ105" s="511"/>
      <c r="PIA105" s="511"/>
      <c r="PIB105" s="511"/>
      <c r="PIC105" s="511"/>
      <c r="PID105" s="511"/>
      <c r="PIE105" s="511"/>
      <c r="PIF105" s="511"/>
      <c r="PIG105" s="511"/>
      <c r="PIH105" s="511"/>
      <c r="PII105" s="511"/>
      <c r="PIJ105" s="511"/>
      <c r="PIK105" s="511"/>
      <c r="PIL105" s="511"/>
      <c r="PIM105" s="511"/>
      <c r="PIN105" s="511"/>
      <c r="PIO105" s="511"/>
      <c r="PIP105" s="511"/>
      <c r="PIQ105" s="511"/>
      <c r="PIR105" s="511"/>
      <c r="PIS105" s="511"/>
      <c r="PIT105" s="511"/>
      <c r="PIU105" s="511"/>
      <c r="PIV105" s="511"/>
      <c r="PIW105" s="511"/>
      <c r="PIX105" s="511"/>
      <c r="PIY105" s="511"/>
      <c r="PIZ105" s="511"/>
      <c r="PJA105" s="511"/>
      <c r="PJB105" s="511"/>
      <c r="PJC105" s="511"/>
      <c r="PJD105" s="511"/>
      <c r="PJE105" s="511"/>
      <c r="PJF105" s="511"/>
      <c r="PJG105" s="511"/>
      <c r="PJH105" s="511"/>
      <c r="PJI105" s="511"/>
      <c r="PJJ105" s="511"/>
      <c r="PJK105" s="511"/>
      <c r="PJL105" s="511"/>
      <c r="PJM105" s="511"/>
      <c r="PJN105" s="511"/>
      <c r="PJO105" s="511"/>
      <c r="PJP105" s="511"/>
      <c r="PJQ105" s="511"/>
      <c r="PJR105" s="511"/>
      <c r="PJS105" s="511"/>
      <c r="PJT105" s="511"/>
      <c r="PJU105" s="511"/>
      <c r="PJV105" s="511"/>
      <c r="PJW105" s="511"/>
      <c r="PJX105" s="511"/>
      <c r="PJY105" s="511"/>
      <c r="PJZ105" s="511"/>
      <c r="PKA105" s="511"/>
      <c r="PKB105" s="511"/>
      <c r="PKC105" s="511"/>
      <c r="PKD105" s="511"/>
      <c r="PKE105" s="511"/>
      <c r="PKF105" s="511"/>
      <c r="PKG105" s="511"/>
      <c r="PKH105" s="511"/>
      <c r="PKI105" s="511"/>
      <c r="PKJ105" s="511"/>
      <c r="PKK105" s="511"/>
      <c r="PKL105" s="511"/>
      <c r="PKM105" s="511"/>
      <c r="PKN105" s="511"/>
      <c r="PKO105" s="511"/>
      <c r="PKP105" s="511"/>
      <c r="PKQ105" s="511"/>
      <c r="PKR105" s="511"/>
      <c r="PKS105" s="511"/>
      <c r="PKT105" s="511"/>
      <c r="PKU105" s="511"/>
      <c r="PKV105" s="511"/>
      <c r="PKW105" s="511"/>
      <c r="PKX105" s="511"/>
      <c r="PKY105" s="511"/>
      <c r="PKZ105" s="511"/>
      <c r="PLA105" s="511"/>
      <c r="PLB105" s="511"/>
      <c r="PLC105" s="511"/>
      <c r="PLD105" s="511"/>
      <c r="PLE105" s="511"/>
      <c r="PLF105" s="511"/>
      <c r="PLG105" s="511"/>
      <c r="PLH105" s="511"/>
      <c r="PLI105" s="511"/>
      <c r="PLJ105" s="511"/>
      <c r="PLK105" s="511"/>
      <c r="PLL105" s="511"/>
      <c r="PLM105" s="511"/>
      <c r="PLN105" s="511"/>
      <c r="PLO105" s="511"/>
      <c r="PLP105" s="511"/>
      <c r="PLQ105" s="511"/>
      <c r="PLR105" s="511"/>
      <c r="PLS105" s="511"/>
      <c r="PLT105" s="511"/>
      <c r="PLU105" s="511"/>
      <c r="PLV105" s="511"/>
      <c r="PLW105" s="511"/>
      <c r="PLX105" s="511"/>
      <c r="PLY105" s="511"/>
      <c r="PLZ105" s="511"/>
      <c r="PMA105" s="511"/>
      <c r="PMB105" s="511"/>
      <c r="PMC105" s="511"/>
      <c r="PMD105" s="511"/>
      <c r="PME105" s="511"/>
      <c r="PMF105" s="511"/>
      <c r="PMG105" s="511"/>
      <c r="PMH105" s="511"/>
      <c r="PMI105" s="511"/>
      <c r="PMJ105" s="511"/>
      <c r="PMK105" s="511"/>
      <c r="PML105" s="511"/>
      <c r="PMM105" s="511"/>
      <c r="PMN105" s="511"/>
      <c r="PMO105" s="511"/>
      <c r="PMP105" s="511"/>
      <c r="PMQ105" s="511"/>
      <c r="PMR105" s="511"/>
      <c r="PMS105" s="511"/>
      <c r="PMT105" s="511"/>
      <c r="PMU105" s="511"/>
      <c r="PMV105" s="511"/>
      <c r="PMW105" s="511"/>
      <c r="PMX105" s="511"/>
      <c r="PMY105" s="511"/>
      <c r="PMZ105" s="511"/>
      <c r="PNA105" s="511"/>
      <c r="PNB105" s="511"/>
      <c r="PNC105" s="511"/>
      <c r="PND105" s="511"/>
      <c r="PNE105" s="511"/>
      <c r="PNF105" s="511"/>
      <c r="PNG105" s="511"/>
      <c r="PNH105" s="511"/>
      <c r="PNI105" s="511"/>
      <c r="PNJ105" s="511"/>
      <c r="PNK105" s="511"/>
      <c r="PNL105" s="511"/>
      <c r="PNM105" s="511"/>
      <c r="PNN105" s="511"/>
      <c r="PNO105" s="511"/>
      <c r="PNP105" s="511"/>
      <c r="PNQ105" s="511"/>
      <c r="PNR105" s="511"/>
      <c r="PNS105" s="511"/>
      <c r="PNT105" s="511"/>
      <c r="PNU105" s="511"/>
      <c r="PNV105" s="511"/>
      <c r="PNW105" s="511"/>
      <c r="PNX105" s="511"/>
      <c r="PNY105" s="511"/>
      <c r="PNZ105" s="511"/>
      <c r="POA105" s="511"/>
      <c r="POB105" s="511"/>
      <c r="POC105" s="511"/>
      <c r="POD105" s="511"/>
      <c r="POE105" s="511"/>
      <c r="POF105" s="511"/>
      <c r="POG105" s="511"/>
      <c r="POH105" s="511"/>
      <c r="POI105" s="511"/>
      <c r="POJ105" s="511"/>
      <c r="POK105" s="511"/>
      <c r="POL105" s="511"/>
      <c r="POM105" s="511"/>
      <c r="PON105" s="511"/>
      <c r="POO105" s="511"/>
      <c r="POP105" s="511"/>
      <c r="POQ105" s="511"/>
      <c r="POR105" s="511"/>
      <c r="POS105" s="511"/>
      <c r="POT105" s="511"/>
      <c r="POU105" s="511"/>
      <c r="POV105" s="511"/>
      <c r="POW105" s="511"/>
      <c r="POX105" s="511"/>
      <c r="POY105" s="511"/>
      <c r="POZ105" s="511"/>
      <c r="PPA105" s="511"/>
      <c r="PPB105" s="511"/>
      <c r="PPC105" s="511"/>
      <c r="PPD105" s="511"/>
      <c r="PPE105" s="511"/>
      <c r="PPF105" s="511"/>
      <c r="PPG105" s="511"/>
      <c r="PPH105" s="511"/>
      <c r="PPI105" s="511"/>
      <c r="PPJ105" s="511"/>
      <c r="PPK105" s="511"/>
      <c r="PPL105" s="511"/>
      <c r="PPM105" s="511"/>
      <c r="PPN105" s="511"/>
      <c r="PPO105" s="511"/>
      <c r="PPP105" s="511"/>
      <c r="PPQ105" s="511"/>
      <c r="PPR105" s="511"/>
      <c r="PPS105" s="511"/>
      <c r="PPT105" s="511"/>
      <c r="PPU105" s="511"/>
      <c r="PPV105" s="511"/>
      <c r="PPW105" s="511"/>
      <c r="PPX105" s="511"/>
      <c r="PPY105" s="511"/>
      <c r="PPZ105" s="511"/>
      <c r="PQA105" s="511"/>
      <c r="PQB105" s="511"/>
      <c r="PQC105" s="511"/>
      <c r="PQD105" s="511"/>
      <c r="PQE105" s="511"/>
      <c r="PQF105" s="511"/>
      <c r="PQG105" s="511"/>
      <c r="PQH105" s="511"/>
      <c r="PQI105" s="511"/>
      <c r="PQJ105" s="511"/>
      <c r="PQK105" s="511"/>
      <c r="PQL105" s="511"/>
      <c r="PQM105" s="511"/>
      <c r="PQN105" s="511"/>
      <c r="PQO105" s="511"/>
      <c r="PQP105" s="511"/>
      <c r="PQQ105" s="511"/>
      <c r="PQR105" s="511"/>
      <c r="PQS105" s="511"/>
      <c r="PQT105" s="511"/>
      <c r="PQU105" s="511"/>
      <c r="PQV105" s="511"/>
      <c r="PQW105" s="511"/>
      <c r="PQX105" s="511"/>
      <c r="PQY105" s="511"/>
      <c r="PQZ105" s="511"/>
      <c r="PRA105" s="511"/>
      <c r="PRB105" s="511"/>
      <c r="PRC105" s="511"/>
      <c r="PRD105" s="511"/>
      <c r="PRE105" s="511"/>
      <c r="PRF105" s="511"/>
      <c r="PRG105" s="511"/>
      <c r="PRH105" s="511"/>
      <c r="PRI105" s="511"/>
      <c r="PRJ105" s="511"/>
      <c r="PRK105" s="511"/>
      <c r="PRL105" s="511"/>
      <c r="PRM105" s="511"/>
      <c r="PRN105" s="511"/>
      <c r="PRO105" s="511"/>
      <c r="PRP105" s="511"/>
      <c r="PRQ105" s="511"/>
      <c r="PRR105" s="511"/>
      <c r="PRS105" s="511"/>
      <c r="PRT105" s="511"/>
      <c r="PRU105" s="511"/>
      <c r="PRV105" s="511"/>
      <c r="PRW105" s="511"/>
      <c r="PRX105" s="511"/>
      <c r="PRY105" s="511"/>
      <c r="PRZ105" s="511"/>
      <c r="PSA105" s="511"/>
      <c r="PSB105" s="511"/>
      <c r="PSC105" s="511"/>
      <c r="PSD105" s="511"/>
      <c r="PSE105" s="511"/>
      <c r="PSF105" s="511"/>
      <c r="PSG105" s="511"/>
      <c r="PSH105" s="511"/>
      <c r="PSI105" s="511"/>
      <c r="PSJ105" s="511"/>
      <c r="PSK105" s="511"/>
      <c r="PSL105" s="511"/>
      <c r="PSM105" s="511"/>
      <c r="PSN105" s="511"/>
      <c r="PSO105" s="511"/>
      <c r="PSP105" s="511"/>
      <c r="PSQ105" s="511"/>
      <c r="PSR105" s="511"/>
      <c r="PSS105" s="511"/>
      <c r="PST105" s="511"/>
      <c r="PSU105" s="511"/>
      <c r="PSV105" s="511"/>
      <c r="PSW105" s="511"/>
      <c r="PSX105" s="511"/>
      <c r="PSY105" s="511"/>
      <c r="PSZ105" s="511"/>
      <c r="PTA105" s="511"/>
      <c r="PTB105" s="511"/>
      <c r="PTC105" s="511"/>
      <c r="PTD105" s="511"/>
      <c r="PTE105" s="511"/>
      <c r="PTF105" s="511"/>
      <c r="PTG105" s="511"/>
      <c r="PTH105" s="511"/>
      <c r="PTI105" s="511"/>
      <c r="PTJ105" s="511"/>
      <c r="PTK105" s="511"/>
      <c r="PTL105" s="511"/>
      <c r="PTM105" s="511"/>
      <c r="PTN105" s="511"/>
      <c r="PTO105" s="511"/>
      <c r="PTP105" s="511"/>
      <c r="PTQ105" s="511"/>
      <c r="PTR105" s="511"/>
      <c r="PTS105" s="511"/>
      <c r="PTT105" s="511"/>
      <c r="PTU105" s="511"/>
      <c r="PTV105" s="511"/>
      <c r="PTW105" s="511"/>
      <c r="PTX105" s="511"/>
      <c r="PTY105" s="511"/>
      <c r="PTZ105" s="511"/>
      <c r="PUA105" s="511"/>
      <c r="PUB105" s="511"/>
      <c r="PUC105" s="511"/>
      <c r="PUD105" s="511"/>
      <c r="PUE105" s="511"/>
      <c r="PUF105" s="511"/>
      <c r="PUG105" s="511"/>
      <c r="PUH105" s="511"/>
      <c r="PUI105" s="511"/>
      <c r="PUJ105" s="511"/>
      <c r="PUK105" s="511"/>
      <c r="PUL105" s="511"/>
      <c r="PUM105" s="511"/>
      <c r="PUN105" s="511"/>
      <c r="PUO105" s="511"/>
      <c r="PUP105" s="511"/>
      <c r="PUQ105" s="511"/>
      <c r="PUR105" s="511"/>
      <c r="PUS105" s="511"/>
      <c r="PUT105" s="511"/>
      <c r="PUU105" s="511"/>
      <c r="PUV105" s="511"/>
      <c r="PUW105" s="511"/>
      <c r="PUX105" s="511"/>
      <c r="PUY105" s="511"/>
      <c r="PUZ105" s="511"/>
      <c r="PVA105" s="511"/>
      <c r="PVB105" s="511"/>
      <c r="PVC105" s="511"/>
      <c r="PVD105" s="511"/>
      <c r="PVE105" s="511"/>
      <c r="PVF105" s="511"/>
      <c r="PVG105" s="511"/>
      <c r="PVH105" s="511"/>
      <c r="PVI105" s="511"/>
      <c r="PVJ105" s="511"/>
      <c r="PVK105" s="511"/>
      <c r="PVL105" s="511"/>
      <c r="PVM105" s="511"/>
      <c r="PVN105" s="511"/>
      <c r="PVO105" s="511"/>
      <c r="PVP105" s="511"/>
      <c r="PVQ105" s="511"/>
      <c r="PVR105" s="511"/>
      <c r="PVS105" s="511"/>
      <c r="PVT105" s="511"/>
      <c r="PVU105" s="511"/>
      <c r="PVV105" s="511"/>
      <c r="PVW105" s="511"/>
      <c r="PVX105" s="511"/>
      <c r="PVY105" s="511"/>
      <c r="PVZ105" s="511"/>
      <c r="PWA105" s="511"/>
      <c r="PWB105" s="511"/>
      <c r="PWC105" s="511"/>
      <c r="PWD105" s="511"/>
      <c r="PWE105" s="511"/>
      <c r="PWF105" s="511"/>
      <c r="PWG105" s="511"/>
      <c r="PWH105" s="511"/>
      <c r="PWI105" s="511"/>
      <c r="PWJ105" s="511"/>
      <c r="PWK105" s="511"/>
      <c r="PWL105" s="511"/>
      <c r="PWM105" s="511"/>
      <c r="PWN105" s="511"/>
      <c r="PWO105" s="511"/>
      <c r="PWP105" s="511"/>
      <c r="PWQ105" s="511"/>
      <c r="PWR105" s="511"/>
      <c r="PWS105" s="511"/>
      <c r="PWT105" s="511"/>
      <c r="PWU105" s="511"/>
      <c r="PWV105" s="511"/>
      <c r="PWW105" s="511"/>
      <c r="PWX105" s="511"/>
      <c r="PWY105" s="511"/>
      <c r="PWZ105" s="511"/>
      <c r="PXA105" s="511"/>
      <c r="PXB105" s="511"/>
      <c r="PXC105" s="511"/>
      <c r="PXD105" s="511"/>
      <c r="PXE105" s="511"/>
      <c r="PXF105" s="511"/>
      <c r="PXG105" s="511"/>
      <c r="PXH105" s="511"/>
      <c r="PXI105" s="511"/>
      <c r="PXJ105" s="511"/>
      <c r="PXK105" s="511"/>
      <c r="PXL105" s="511"/>
      <c r="PXM105" s="511"/>
      <c r="PXN105" s="511"/>
      <c r="PXO105" s="511"/>
      <c r="PXP105" s="511"/>
      <c r="PXQ105" s="511"/>
      <c r="PXR105" s="511"/>
      <c r="PXS105" s="511"/>
      <c r="PXT105" s="511"/>
      <c r="PXU105" s="511"/>
      <c r="PXV105" s="511"/>
      <c r="PXW105" s="511"/>
      <c r="PXX105" s="511"/>
      <c r="PXY105" s="511"/>
      <c r="PXZ105" s="511"/>
      <c r="PYA105" s="511"/>
      <c r="PYB105" s="511"/>
      <c r="PYC105" s="511"/>
      <c r="PYD105" s="511"/>
      <c r="PYE105" s="511"/>
      <c r="PYF105" s="511"/>
      <c r="PYG105" s="511"/>
      <c r="PYH105" s="511"/>
      <c r="PYI105" s="511"/>
      <c r="PYJ105" s="511"/>
      <c r="PYK105" s="511"/>
      <c r="PYL105" s="511"/>
      <c r="PYM105" s="511"/>
      <c r="PYN105" s="511"/>
      <c r="PYO105" s="511"/>
      <c r="PYP105" s="511"/>
      <c r="PYQ105" s="511"/>
      <c r="PYR105" s="511"/>
      <c r="PYS105" s="511"/>
      <c r="PYT105" s="511"/>
      <c r="PYU105" s="511"/>
      <c r="PYV105" s="511"/>
      <c r="PYW105" s="511"/>
      <c r="PYX105" s="511"/>
      <c r="PYY105" s="511"/>
      <c r="PYZ105" s="511"/>
      <c r="PZA105" s="511"/>
      <c r="PZB105" s="511"/>
      <c r="PZC105" s="511"/>
      <c r="PZD105" s="511"/>
      <c r="PZE105" s="511"/>
      <c r="PZF105" s="511"/>
      <c r="PZG105" s="511"/>
      <c r="PZH105" s="511"/>
      <c r="PZI105" s="511"/>
      <c r="PZJ105" s="511"/>
      <c r="PZK105" s="511"/>
      <c r="PZL105" s="511"/>
      <c r="PZM105" s="511"/>
      <c r="PZN105" s="511"/>
      <c r="PZO105" s="511"/>
      <c r="PZP105" s="511"/>
      <c r="PZQ105" s="511"/>
      <c r="PZR105" s="511"/>
      <c r="PZS105" s="511"/>
      <c r="PZT105" s="511"/>
      <c r="PZU105" s="511"/>
      <c r="PZV105" s="511"/>
      <c r="PZW105" s="511"/>
      <c r="PZX105" s="511"/>
      <c r="PZY105" s="511"/>
      <c r="PZZ105" s="511"/>
      <c r="QAA105" s="511"/>
      <c r="QAB105" s="511"/>
      <c r="QAC105" s="511"/>
      <c r="QAD105" s="511"/>
      <c r="QAE105" s="511"/>
      <c r="QAF105" s="511"/>
      <c r="QAG105" s="511"/>
      <c r="QAH105" s="511"/>
      <c r="QAI105" s="511"/>
      <c r="QAJ105" s="511"/>
      <c r="QAK105" s="511"/>
      <c r="QAL105" s="511"/>
      <c r="QAM105" s="511"/>
      <c r="QAN105" s="511"/>
      <c r="QAO105" s="511"/>
      <c r="QAP105" s="511"/>
      <c r="QAQ105" s="511"/>
      <c r="QAR105" s="511"/>
      <c r="QAS105" s="511"/>
      <c r="QAT105" s="511"/>
      <c r="QAU105" s="511"/>
      <c r="QAV105" s="511"/>
      <c r="QAW105" s="511"/>
      <c r="QAX105" s="511"/>
      <c r="QAY105" s="511"/>
      <c r="QAZ105" s="511"/>
      <c r="QBA105" s="511"/>
      <c r="QBB105" s="511"/>
      <c r="QBC105" s="511"/>
      <c r="QBD105" s="511"/>
      <c r="QBE105" s="511"/>
      <c r="QBF105" s="511"/>
      <c r="QBG105" s="511"/>
      <c r="QBH105" s="511"/>
      <c r="QBI105" s="511"/>
      <c r="QBJ105" s="511"/>
      <c r="QBK105" s="511"/>
      <c r="QBL105" s="511"/>
      <c r="QBM105" s="511"/>
      <c r="QBN105" s="511"/>
      <c r="QBO105" s="511"/>
      <c r="QBP105" s="511"/>
      <c r="QBQ105" s="511"/>
      <c r="QBR105" s="511"/>
      <c r="QBS105" s="511"/>
      <c r="QBT105" s="511"/>
      <c r="QBU105" s="511"/>
      <c r="QBV105" s="511"/>
      <c r="QBW105" s="511"/>
      <c r="QBX105" s="511"/>
      <c r="QBY105" s="511"/>
      <c r="QBZ105" s="511"/>
      <c r="QCA105" s="511"/>
      <c r="QCB105" s="511"/>
      <c r="QCC105" s="511"/>
      <c r="QCD105" s="511"/>
      <c r="QCE105" s="511"/>
      <c r="QCF105" s="511"/>
      <c r="QCG105" s="511"/>
      <c r="QCH105" s="511"/>
      <c r="QCI105" s="511"/>
      <c r="QCJ105" s="511"/>
      <c r="QCK105" s="511"/>
      <c r="QCL105" s="511"/>
      <c r="QCM105" s="511"/>
      <c r="QCN105" s="511"/>
      <c r="QCO105" s="511"/>
      <c r="QCP105" s="511"/>
      <c r="QCQ105" s="511"/>
      <c r="QCR105" s="511"/>
      <c r="QCS105" s="511"/>
      <c r="QCT105" s="511"/>
      <c r="QCU105" s="511"/>
      <c r="QCV105" s="511"/>
      <c r="QCW105" s="511"/>
      <c r="QCX105" s="511"/>
      <c r="QCY105" s="511"/>
      <c r="QCZ105" s="511"/>
      <c r="QDA105" s="511"/>
      <c r="QDB105" s="511"/>
      <c r="QDC105" s="511"/>
      <c r="QDD105" s="511"/>
      <c r="QDE105" s="511"/>
      <c r="QDF105" s="511"/>
      <c r="QDG105" s="511"/>
      <c r="QDH105" s="511"/>
      <c r="QDI105" s="511"/>
      <c r="QDJ105" s="511"/>
      <c r="QDK105" s="511"/>
      <c r="QDL105" s="511"/>
      <c r="QDM105" s="511"/>
      <c r="QDN105" s="511"/>
      <c r="QDO105" s="511"/>
      <c r="QDP105" s="511"/>
      <c r="QDQ105" s="511"/>
      <c r="QDR105" s="511"/>
      <c r="QDS105" s="511"/>
      <c r="QDT105" s="511"/>
      <c r="QDU105" s="511"/>
      <c r="QDV105" s="511"/>
      <c r="QDW105" s="511"/>
      <c r="QDX105" s="511"/>
      <c r="QDY105" s="511"/>
      <c r="QDZ105" s="511"/>
      <c r="QEA105" s="511"/>
      <c r="QEB105" s="511"/>
      <c r="QEC105" s="511"/>
      <c r="QED105" s="511"/>
      <c r="QEE105" s="511"/>
      <c r="QEF105" s="511"/>
      <c r="QEG105" s="511"/>
      <c r="QEH105" s="511"/>
      <c r="QEI105" s="511"/>
      <c r="QEJ105" s="511"/>
      <c r="QEK105" s="511"/>
      <c r="QEL105" s="511"/>
      <c r="QEM105" s="511"/>
      <c r="QEN105" s="511"/>
      <c r="QEO105" s="511"/>
      <c r="QEP105" s="511"/>
      <c r="QEQ105" s="511"/>
      <c r="QER105" s="511"/>
      <c r="QES105" s="511"/>
      <c r="QET105" s="511"/>
      <c r="QEU105" s="511"/>
      <c r="QEV105" s="511"/>
      <c r="QEW105" s="511"/>
      <c r="QEX105" s="511"/>
      <c r="QEY105" s="511"/>
      <c r="QEZ105" s="511"/>
      <c r="QFA105" s="511"/>
      <c r="QFB105" s="511"/>
      <c r="QFC105" s="511"/>
      <c r="QFD105" s="511"/>
      <c r="QFE105" s="511"/>
      <c r="QFF105" s="511"/>
      <c r="QFG105" s="511"/>
      <c r="QFH105" s="511"/>
      <c r="QFI105" s="511"/>
      <c r="QFJ105" s="511"/>
      <c r="QFK105" s="511"/>
      <c r="QFL105" s="511"/>
      <c r="QFM105" s="511"/>
      <c r="QFN105" s="511"/>
      <c r="QFO105" s="511"/>
      <c r="QFP105" s="511"/>
      <c r="QFQ105" s="511"/>
      <c r="QFR105" s="511"/>
      <c r="QFS105" s="511"/>
      <c r="QFT105" s="511"/>
      <c r="QFU105" s="511"/>
      <c r="QFV105" s="511"/>
      <c r="QFW105" s="511"/>
      <c r="QFX105" s="511"/>
      <c r="QFY105" s="511"/>
      <c r="QFZ105" s="511"/>
      <c r="QGA105" s="511"/>
      <c r="QGB105" s="511"/>
      <c r="QGC105" s="511"/>
      <c r="QGD105" s="511"/>
      <c r="QGE105" s="511"/>
      <c r="QGF105" s="511"/>
      <c r="QGG105" s="511"/>
      <c r="QGH105" s="511"/>
      <c r="QGI105" s="511"/>
      <c r="QGJ105" s="511"/>
      <c r="QGK105" s="511"/>
      <c r="QGL105" s="511"/>
      <c r="QGM105" s="511"/>
      <c r="QGN105" s="511"/>
      <c r="QGO105" s="511"/>
      <c r="QGP105" s="511"/>
      <c r="QGQ105" s="511"/>
      <c r="QGR105" s="511"/>
      <c r="QGS105" s="511"/>
      <c r="QGT105" s="511"/>
      <c r="QGU105" s="511"/>
      <c r="QGV105" s="511"/>
      <c r="QGW105" s="511"/>
      <c r="QGX105" s="511"/>
      <c r="QGY105" s="511"/>
      <c r="QGZ105" s="511"/>
      <c r="QHA105" s="511"/>
      <c r="QHB105" s="511"/>
      <c r="QHC105" s="511"/>
      <c r="QHD105" s="511"/>
      <c r="QHE105" s="511"/>
      <c r="QHF105" s="511"/>
      <c r="QHG105" s="511"/>
      <c r="QHH105" s="511"/>
      <c r="QHI105" s="511"/>
      <c r="QHJ105" s="511"/>
      <c r="QHK105" s="511"/>
      <c r="QHL105" s="511"/>
      <c r="QHM105" s="511"/>
      <c r="QHN105" s="511"/>
      <c r="QHO105" s="511"/>
      <c r="QHP105" s="511"/>
      <c r="QHQ105" s="511"/>
      <c r="QHR105" s="511"/>
      <c r="QHS105" s="511"/>
      <c r="QHT105" s="511"/>
      <c r="QHU105" s="511"/>
      <c r="QHV105" s="511"/>
      <c r="QHW105" s="511"/>
      <c r="QHX105" s="511"/>
      <c r="QHY105" s="511"/>
      <c r="QHZ105" s="511"/>
      <c r="QIA105" s="511"/>
      <c r="QIB105" s="511"/>
      <c r="QIC105" s="511"/>
      <c r="QID105" s="511"/>
      <c r="QIE105" s="511"/>
      <c r="QIF105" s="511"/>
      <c r="QIG105" s="511"/>
      <c r="QIH105" s="511"/>
      <c r="QII105" s="511"/>
      <c r="QIJ105" s="511"/>
      <c r="QIK105" s="511"/>
      <c r="QIL105" s="511"/>
      <c r="QIM105" s="511"/>
      <c r="QIN105" s="511"/>
      <c r="QIO105" s="511"/>
      <c r="QIP105" s="511"/>
      <c r="QIQ105" s="511"/>
      <c r="QIR105" s="511"/>
      <c r="QIS105" s="511"/>
      <c r="QIT105" s="511"/>
      <c r="QIU105" s="511"/>
      <c r="QIV105" s="511"/>
      <c r="QIW105" s="511"/>
      <c r="QIX105" s="511"/>
      <c r="QIY105" s="511"/>
      <c r="QIZ105" s="511"/>
      <c r="QJA105" s="511"/>
      <c r="QJB105" s="511"/>
      <c r="QJC105" s="511"/>
      <c r="QJD105" s="511"/>
      <c r="QJE105" s="511"/>
      <c r="QJF105" s="511"/>
      <c r="QJG105" s="511"/>
      <c r="QJH105" s="511"/>
      <c r="QJI105" s="511"/>
      <c r="QJJ105" s="511"/>
      <c r="QJK105" s="511"/>
      <c r="QJL105" s="511"/>
      <c r="QJM105" s="511"/>
      <c r="QJN105" s="511"/>
      <c r="QJO105" s="511"/>
      <c r="QJP105" s="511"/>
      <c r="QJQ105" s="511"/>
      <c r="QJR105" s="511"/>
      <c r="QJS105" s="511"/>
      <c r="QJT105" s="511"/>
      <c r="QJU105" s="511"/>
      <c r="QJV105" s="511"/>
      <c r="QJW105" s="511"/>
      <c r="QJX105" s="511"/>
      <c r="QJY105" s="511"/>
      <c r="QJZ105" s="511"/>
      <c r="QKA105" s="511"/>
      <c r="QKB105" s="511"/>
      <c r="QKC105" s="511"/>
      <c r="QKD105" s="511"/>
      <c r="QKE105" s="511"/>
      <c r="QKF105" s="511"/>
      <c r="QKG105" s="511"/>
      <c r="QKH105" s="511"/>
      <c r="QKI105" s="511"/>
      <c r="QKJ105" s="511"/>
      <c r="QKK105" s="511"/>
      <c r="QKL105" s="511"/>
      <c r="QKM105" s="511"/>
      <c r="QKN105" s="511"/>
      <c r="QKO105" s="511"/>
      <c r="QKP105" s="511"/>
      <c r="QKQ105" s="511"/>
      <c r="QKR105" s="511"/>
      <c r="QKS105" s="511"/>
      <c r="QKT105" s="511"/>
      <c r="QKU105" s="511"/>
      <c r="QKV105" s="511"/>
      <c r="QKW105" s="511"/>
      <c r="QKX105" s="511"/>
      <c r="QKY105" s="511"/>
      <c r="QKZ105" s="511"/>
      <c r="QLA105" s="511"/>
      <c r="QLB105" s="511"/>
      <c r="QLC105" s="511"/>
      <c r="QLD105" s="511"/>
      <c r="QLE105" s="511"/>
      <c r="QLF105" s="511"/>
      <c r="QLG105" s="511"/>
      <c r="QLH105" s="511"/>
      <c r="QLI105" s="511"/>
      <c r="QLJ105" s="511"/>
      <c r="QLK105" s="511"/>
      <c r="QLL105" s="511"/>
      <c r="QLM105" s="511"/>
      <c r="QLN105" s="511"/>
      <c r="QLO105" s="511"/>
      <c r="QLP105" s="511"/>
      <c r="QLQ105" s="511"/>
      <c r="QLR105" s="511"/>
      <c r="QLS105" s="511"/>
      <c r="QLT105" s="511"/>
      <c r="QLU105" s="511"/>
      <c r="QLV105" s="511"/>
      <c r="QLW105" s="511"/>
      <c r="QLX105" s="511"/>
      <c r="QLY105" s="511"/>
      <c r="QLZ105" s="511"/>
      <c r="QMA105" s="511"/>
      <c r="QMB105" s="511"/>
      <c r="QMC105" s="511"/>
      <c r="QMD105" s="511"/>
      <c r="QME105" s="511"/>
      <c r="QMF105" s="511"/>
      <c r="QMG105" s="511"/>
      <c r="QMH105" s="511"/>
      <c r="QMI105" s="511"/>
      <c r="QMJ105" s="511"/>
      <c r="QMK105" s="511"/>
      <c r="QML105" s="511"/>
      <c r="QMM105" s="511"/>
      <c r="QMN105" s="511"/>
      <c r="QMO105" s="511"/>
      <c r="QMP105" s="511"/>
      <c r="QMQ105" s="511"/>
      <c r="QMR105" s="511"/>
      <c r="QMS105" s="511"/>
      <c r="QMT105" s="511"/>
      <c r="QMU105" s="511"/>
      <c r="QMV105" s="511"/>
      <c r="QMW105" s="511"/>
      <c r="QMX105" s="511"/>
      <c r="QMY105" s="511"/>
      <c r="QMZ105" s="511"/>
      <c r="QNA105" s="511"/>
      <c r="QNB105" s="511"/>
      <c r="QNC105" s="511"/>
      <c r="QND105" s="511"/>
      <c r="QNE105" s="511"/>
      <c r="QNF105" s="511"/>
      <c r="QNG105" s="511"/>
      <c r="QNH105" s="511"/>
      <c r="QNI105" s="511"/>
      <c r="QNJ105" s="511"/>
      <c r="QNK105" s="511"/>
      <c r="QNL105" s="511"/>
      <c r="QNM105" s="511"/>
      <c r="QNN105" s="511"/>
      <c r="QNO105" s="511"/>
      <c r="QNP105" s="511"/>
      <c r="QNQ105" s="511"/>
      <c r="QNR105" s="511"/>
      <c r="QNS105" s="511"/>
      <c r="QNT105" s="511"/>
      <c r="QNU105" s="511"/>
      <c r="QNV105" s="511"/>
      <c r="QNW105" s="511"/>
      <c r="QNX105" s="511"/>
      <c r="QNY105" s="511"/>
      <c r="QNZ105" s="511"/>
      <c r="QOA105" s="511"/>
      <c r="QOB105" s="511"/>
      <c r="QOC105" s="511"/>
      <c r="QOD105" s="511"/>
      <c r="QOE105" s="511"/>
      <c r="QOF105" s="511"/>
      <c r="QOG105" s="511"/>
      <c r="QOH105" s="511"/>
      <c r="QOI105" s="511"/>
      <c r="QOJ105" s="511"/>
      <c r="QOK105" s="511"/>
      <c r="QOL105" s="511"/>
      <c r="QOM105" s="511"/>
      <c r="QON105" s="511"/>
      <c r="QOO105" s="511"/>
      <c r="QOP105" s="511"/>
      <c r="QOQ105" s="511"/>
      <c r="QOR105" s="511"/>
      <c r="QOS105" s="511"/>
      <c r="QOT105" s="511"/>
      <c r="QOU105" s="511"/>
      <c r="QOV105" s="511"/>
      <c r="QOW105" s="511"/>
      <c r="QOX105" s="511"/>
      <c r="QOY105" s="511"/>
      <c r="QOZ105" s="511"/>
      <c r="QPA105" s="511"/>
      <c r="QPB105" s="511"/>
      <c r="QPC105" s="511"/>
      <c r="QPD105" s="511"/>
      <c r="QPE105" s="511"/>
      <c r="QPF105" s="511"/>
      <c r="QPG105" s="511"/>
      <c r="QPH105" s="511"/>
      <c r="QPI105" s="511"/>
      <c r="QPJ105" s="511"/>
      <c r="QPK105" s="511"/>
      <c r="QPL105" s="511"/>
      <c r="QPM105" s="511"/>
      <c r="QPN105" s="511"/>
      <c r="QPO105" s="511"/>
      <c r="QPP105" s="511"/>
      <c r="QPQ105" s="511"/>
      <c r="QPR105" s="511"/>
      <c r="QPS105" s="511"/>
      <c r="QPT105" s="511"/>
      <c r="QPU105" s="511"/>
      <c r="QPV105" s="511"/>
      <c r="QPW105" s="511"/>
      <c r="QPX105" s="511"/>
      <c r="QPY105" s="511"/>
      <c r="QPZ105" s="511"/>
      <c r="QQA105" s="511"/>
      <c r="QQB105" s="511"/>
      <c r="QQC105" s="511"/>
      <c r="QQD105" s="511"/>
      <c r="QQE105" s="511"/>
      <c r="QQF105" s="511"/>
      <c r="QQG105" s="511"/>
      <c r="QQH105" s="511"/>
      <c r="QQI105" s="511"/>
      <c r="QQJ105" s="511"/>
      <c r="QQK105" s="511"/>
      <c r="QQL105" s="511"/>
      <c r="QQM105" s="511"/>
      <c r="QQN105" s="511"/>
      <c r="QQO105" s="511"/>
      <c r="QQP105" s="511"/>
      <c r="QQQ105" s="511"/>
      <c r="QQR105" s="511"/>
      <c r="QQS105" s="511"/>
      <c r="QQT105" s="511"/>
      <c r="QQU105" s="511"/>
      <c r="QQV105" s="511"/>
      <c r="QQW105" s="511"/>
      <c r="QQX105" s="511"/>
      <c r="QQY105" s="511"/>
      <c r="QQZ105" s="511"/>
      <c r="QRA105" s="511"/>
      <c r="QRB105" s="511"/>
      <c r="QRC105" s="511"/>
      <c r="QRD105" s="511"/>
      <c r="QRE105" s="511"/>
      <c r="QRF105" s="511"/>
      <c r="QRG105" s="511"/>
      <c r="QRH105" s="511"/>
      <c r="QRI105" s="511"/>
      <c r="QRJ105" s="511"/>
      <c r="QRK105" s="511"/>
      <c r="QRL105" s="511"/>
      <c r="QRM105" s="511"/>
      <c r="QRN105" s="511"/>
      <c r="QRO105" s="511"/>
      <c r="QRP105" s="511"/>
      <c r="QRQ105" s="511"/>
      <c r="QRR105" s="511"/>
      <c r="QRS105" s="511"/>
      <c r="QRT105" s="511"/>
      <c r="QRU105" s="511"/>
      <c r="QRV105" s="511"/>
      <c r="QRW105" s="511"/>
      <c r="QRX105" s="511"/>
      <c r="QRY105" s="511"/>
      <c r="QRZ105" s="511"/>
      <c r="QSA105" s="511"/>
      <c r="QSB105" s="511"/>
      <c r="QSC105" s="511"/>
      <c r="QSD105" s="511"/>
      <c r="QSE105" s="511"/>
      <c r="QSF105" s="511"/>
      <c r="QSG105" s="511"/>
      <c r="QSH105" s="511"/>
      <c r="QSI105" s="511"/>
      <c r="QSJ105" s="511"/>
      <c r="QSK105" s="511"/>
      <c r="QSL105" s="511"/>
      <c r="QSM105" s="511"/>
      <c r="QSN105" s="511"/>
      <c r="QSO105" s="511"/>
      <c r="QSP105" s="511"/>
      <c r="QSQ105" s="511"/>
      <c r="QSR105" s="511"/>
      <c r="QSS105" s="511"/>
      <c r="QST105" s="511"/>
      <c r="QSU105" s="511"/>
      <c r="QSV105" s="511"/>
      <c r="QSW105" s="511"/>
      <c r="QSX105" s="511"/>
      <c r="QSY105" s="511"/>
      <c r="QSZ105" s="511"/>
      <c r="QTA105" s="511"/>
      <c r="QTB105" s="511"/>
      <c r="QTC105" s="511"/>
      <c r="QTD105" s="511"/>
      <c r="QTE105" s="511"/>
      <c r="QTF105" s="511"/>
      <c r="QTG105" s="511"/>
      <c r="QTH105" s="511"/>
      <c r="QTI105" s="511"/>
      <c r="QTJ105" s="511"/>
      <c r="QTK105" s="511"/>
      <c r="QTL105" s="511"/>
      <c r="QTM105" s="511"/>
      <c r="QTN105" s="511"/>
      <c r="QTO105" s="511"/>
      <c r="QTP105" s="511"/>
      <c r="QTQ105" s="511"/>
      <c r="QTR105" s="511"/>
      <c r="QTS105" s="511"/>
      <c r="QTT105" s="511"/>
      <c r="QTU105" s="511"/>
      <c r="QTV105" s="511"/>
      <c r="QTW105" s="511"/>
      <c r="QTX105" s="511"/>
      <c r="QTY105" s="511"/>
      <c r="QTZ105" s="511"/>
      <c r="QUA105" s="511"/>
      <c r="QUB105" s="511"/>
      <c r="QUC105" s="511"/>
      <c r="QUD105" s="511"/>
      <c r="QUE105" s="511"/>
      <c r="QUF105" s="511"/>
      <c r="QUG105" s="511"/>
      <c r="QUH105" s="511"/>
      <c r="QUI105" s="511"/>
      <c r="QUJ105" s="511"/>
      <c r="QUK105" s="511"/>
      <c r="QUL105" s="511"/>
      <c r="QUM105" s="511"/>
      <c r="QUN105" s="511"/>
      <c r="QUO105" s="511"/>
      <c r="QUP105" s="511"/>
      <c r="QUQ105" s="511"/>
      <c r="QUR105" s="511"/>
      <c r="QUS105" s="511"/>
      <c r="QUT105" s="511"/>
      <c r="QUU105" s="511"/>
      <c r="QUV105" s="511"/>
      <c r="QUW105" s="511"/>
      <c r="QUX105" s="511"/>
      <c r="QUY105" s="511"/>
      <c r="QUZ105" s="511"/>
      <c r="QVA105" s="511"/>
      <c r="QVB105" s="511"/>
      <c r="QVC105" s="511"/>
      <c r="QVD105" s="511"/>
      <c r="QVE105" s="511"/>
      <c r="QVF105" s="511"/>
      <c r="QVG105" s="511"/>
      <c r="QVH105" s="511"/>
      <c r="QVI105" s="511"/>
      <c r="QVJ105" s="511"/>
      <c r="QVK105" s="511"/>
      <c r="QVL105" s="511"/>
      <c r="QVM105" s="511"/>
      <c r="QVN105" s="511"/>
      <c r="QVO105" s="511"/>
      <c r="QVP105" s="511"/>
      <c r="QVQ105" s="511"/>
      <c r="QVR105" s="511"/>
      <c r="QVS105" s="511"/>
      <c r="QVT105" s="511"/>
      <c r="QVU105" s="511"/>
      <c r="QVV105" s="511"/>
      <c r="QVW105" s="511"/>
      <c r="QVX105" s="511"/>
      <c r="QVY105" s="511"/>
      <c r="QVZ105" s="511"/>
      <c r="QWA105" s="511"/>
      <c r="QWB105" s="511"/>
      <c r="QWC105" s="511"/>
      <c r="QWD105" s="511"/>
      <c r="QWE105" s="511"/>
      <c r="QWF105" s="511"/>
      <c r="QWG105" s="511"/>
      <c r="QWH105" s="511"/>
      <c r="QWI105" s="511"/>
      <c r="QWJ105" s="511"/>
      <c r="QWK105" s="511"/>
      <c r="QWL105" s="511"/>
      <c r="QWM105" s="511"/>
      <c r="QWN105" s="511"/>
      <c r="QWO105" s="511"/>
      <c r="QWP105" s="511"/>
      <c r="QWQ105" s="511"/>
      <c r="QWR105" s="511"/>
      <c r="QWS105" s="511"/>
      <c r="QWT105" s="511"/>
      <c r="QWU105" s="511"/>
      <c r="QWV105" s="511"/>
      <c r="QWW105" s="511"/>
      <c r="QWX105" s="511"/>
      <c r="QWY105" s="511"/>
      <c r="QWZ105" s="511"/>
      <c r="QXA105" s="511"/>
      <c r="QXB105" s="511"/>
      <c r="QXC105" s="511"/>
      <c r="QXD105" s="511"/>
      <c r="QXE105" s="511"/>
      <c r="QXF105" s="511"/>
      <c r="QXG105" s="511"/>
      <c r="QXH105" s="511"/>
      <c r="QXI105" s="511"/>
      <c r="QXJ105" s="511"/>
      <c r="QXK105" s="511"/>
      <c r="QXL105" s="511"/>
      <c r="QXM105" s="511"/>
      <c r="QXN105" s="511"/>
      <c r="QXO105" s="511"/>
      <c r="QXP105" s="511"/>
      <c r="QXQ105" s="511"/>
      <c r="QXR105" s="511"/>
      <c r="QXS105" s="511"/>
      <c r="QXT105" s="511"/>
      <c r="QXU105" s="511"/>
      <c r="QXV105" s="511"/>
      <c r="QXW105" s="511"/>
      <c r="QXX105" s="511"/>
      <c r="QXY105" s="511"/>
      <c r="QXZ105" s="511"/>
      <c r="QYA105" s="511"/>
      <c r="QYB105" s="511"/>
      <c r="QYC105" s="511"/>
      <c r="QYD105" s="511"/>
      <c r="QYE105" s="511"/>
      <c r="QYF105" s="511"/>
      <c r="QYG105" s="511"/>
      <c r="QYH105" s="511"/>
      <c r="QYI105" s="511"/>
      <c r="QYJ105" s="511"/>
      <c r="QYK105" s="511"/>
      <c r="QYL105" s="511"/>
      <c r="QYM105" s="511"/>
      <c r="QYN105" s="511"/>
      <c r="QYO105" s="511"/>
      <c r="QYP105" s="511"/>
      <c r="QYQ105" s="511"/>
      <c r="QYR105" s="511"/>
      <c r="QYS105" s="511"/>
      <c r="QYT105" s="511"/>
      <c r="QYU105" s="511"/>
      <c r="QYV105" s="511"/>
      <c r="QYW105" s="511"/>
      <c r="QYX105" s="511"/>
      <c r="QYY105" s="511"/>
      <c r="QYZ105" s="511"/>
      <c r="QZA105" s="511"/>
      <c r="QZB105" s="511"/>
      <c r="QZC105" s="511"/>
      <c r="QZD105" s="511"/>
      <c r="QZE105" s="511"/>
      <c r="QZF105" s="511"/>
      <c r="QZG105" s="511"/>
      <c r="QZH105" s="511"/>
      <c r="QZI105" s="511"/>
      <c r="QZJ105" s="511"/>
      <c r="QZK105" s="511"/>
      <c r="QZL105" s="511"/>
      <c r="QZM105" s="511"/>
      <c r="QZN105" s="511"/>
      <c r="QZO105" s="511"/>
      <c r="QZP105" s="511"/>
      <c r="QZQ105" s="511"/>
      <c r="QZR105" s="511"/>
      <c r="QZS105" s="511"/>
      <c r="QZT105" s="511"/>
      <c r="QZU105" s="511"/>
      <c r="QZV105" s="511"/>
      <c r="QZW105" s="511"/>
      <c r="QZX105" s="511"/>
      <c r="QZY105" s="511"/>
      <c r="QZZ105" s="511"/>
      <c r="RAA105" s="511"/>
      <c r="RAB105" s="511"/>
      <c r="RAC105" s="511"/>
      <c r="RAD105" s="511"/>
      <c r="RAE105" s="511"/>
      <c r="RAF105" s="511"/>
      <c r="RAG105" s="511"/>
      <c r="RAH105" s="511"/>
      <c r="RAI105" s="511"/>
      <c r="RAJ105" s="511"/>
      <c r="RAK105" s="511"/>
      <c r="RAL105" s="511"/>
      <c r="RAM105" s="511"/>
      <c r="RAN105" s="511"/>
      <c r="RAO105" s="511"/>
      <c r="RAP105" s="511"/>
      <c r="RAQ105" s="511"/>
      <c r="RAR105" s="511"/>
      <c r="RAS105" s="511"/>
      <c r="RAT105" s="511"/>
      <c r="RAU105" s="511"/>
      <c r="RAV105" s="511"/>
      <c r="RAW105" s="511"/>
      <c r="RAX105" s="511"/>
      <c r="RAY105" s="511"/>
      <c r="RAZ105" s="511"/>
      <c r="RBA105" s="511"/>
      <c r="RBB105" s="511"/>
      <c r="RBC105" s="511"/>
      <c r="RBD105" s="511"/>
      <c r="RBE105" s="511"/>
      <c r="RBF105" s="511"/>
      <c r="RBG105" s="511"/>
      <c r="RBH105" s="511"/>
      <c r="RBI105" s="511"/>
      <c r="RBJ105" s="511"/>
      <c r="RBK105" s="511"/>
      <c r="RBL105" s="511"/>
      <c r="RBM105" s="511"/>
      <c r="RBN105" s="511"/>
      <c r="RBO105" s="511"/>
      <c r="RBP105" s="511"/>
      <c r="RBQ105" s="511"/>
      <c r="RBR105" s="511"/>
      <c r="RBS105" s="511"/>
      <c r="RBT105" s="511"/>
      <c r="RBU105" s="511"/>
      <c r="RBV105" s="511"/>
      <c r="RBW105" s="511"/>
      <c r="RBX105" s="511"/>
      <c r="RBY105" s="511"/>
      <c r="RBZ105" s="511"/>
      <c r="RCA105" s="511"/>
      <c r="RCB105" s="511"/>
      <c r="RCC105" s="511"/>
      <c r="RCD105" s="511"/>
      <c r="RCE105" s="511"/>
      <c r="RCF105" s="511"/>
      <c r="RCG105" s="511"/>
      <c r="RCH105" s="511"/>
      <c r="RCI105" s="511"/>
      <c r="RCJ105" s="511"/>
      <c r="RCK105" s="511"/>
      <c r="RCL105" s="511"/>
      <c r="RCM105" s="511"/>
      <c r="RCN105" s="511"/>
      <c r="RCO105" s="511"/>
      <c r="RCP105" s="511"/>
      <c r="RCQ105" s="511"/>
      <c r="RCR105" s="511"/>
      <c r="RCS105" s="511"/>
      <c r="RCT105" s="511"/>
      <c r="RCU105" s="511"/>
      <c r="RCV105" s="511"/>
      <c r="RCW105" s="511"/>
      <c r="RCX105" s="511"/>
      <c r="RCY105" s="511"/>
      <c r="RCZ105" s="511"/>
      <c r="RDA105" s="511"/>
      <c r="RDB105" s="511"/>
      <c r="RDC105" s="511"/>
      <c r="RDD105" s="511"/>
      <c r="RDE105" s="511"/>
      <c r="RDF105" s="511"/>
      <c r="RDG105" s="511"/>
      <c r="RDH105" s="511"/>
      <c r="RDI105" s="511"/>
      <c r="RDJ105" s="511"/>
      <c r="RDK105" s="511"/>
      <c r="RDL105" s="511"/>
      <c r="RDM105" s="511"/>
      <c r="RDN105" s="511"/>
      <c r="RDO105" s="511"/>
      <c r="RDP105" s="511"/>
      <c r="RDQ105" s="511"/>
      <c r="RDR105" s="511"/>
      <c r="RDS105" s="511"/>
      <c r="RDT105" s="511"/>
      <c r="RDU105" s="511"/>
      <c r="RDV105" s="511"/>
      <c r="RDW105" s="511"/>
      <c r="RDX105" s="511"/>
      <c r="RDY105" s="511"/>
      <c r="RDZ105" s="511"/>
      <c r="REA105" s="511"/>
      <c r="REB105" s="511"/>
      <c r="REC105" s="511"/>
      <c r="RED105" s="511"/>
      <c r="REE105" s="511"/>
      <c r="REF105" s="511"/>
      <c r="REG105" s="511"/>
      <c r="REH105" s="511"/>
      <c r="REI105" s="511"/>
      <c r="REJ105" s="511"/>
      <c r="REK105" s="511"/>
      <c r="REL105" s="511"/>
      <c r="REM105" s="511"/>
      <c r="REN105" s="511"/>
      <c r="REO105" s="511"/>
      <c r="REP105" s="511"/>
      <c r="REQ105" s="511"/>
      <c r="RER105" s="511"/>
      <c r="RES105" s="511"/>
      <c r="RET105" s="511"/>
      <c r="REU105" s="511"/>
      <c r="REV105" s="511"/>
      <c r="REW105" s="511"/>
      <c r="REX105" s="511"/>
      <c r="REY105" s="511"/>
      <c r="REZ105" s="511"/>
      <c r="RFA105" s="511"/>
      <c r="RFB105" s="511"/>
      <c r="RFC105" s="511"/>
      <c r="RFD105" s="511"/>
      <c r="RFE105" s="511"/>
      <c r="RFF105" s="511"/>
      <c r="RFG105" s="511"/>
      <c r="RFH105" s="511"/>
      <c r="RFI105" s="511"/>
      <c r="RFJ105" s="511"/>
      <c r="RFK105" s="511"/>
      <c r="RFL105" s="511"/>
      <c r="RFM105" s="511"/>
      <c r="RFN105" s="511"/>
      <c r="RFO105" s="511"/>
      <c r="RFP105" s="511"/>
      <c r="RFQ105" s="511"/>
      <c r="RFR105" s="511"/>
      <c r="RFS105" s="511"/>
      <c r="RFT105" s="511"/>
      <c r="RFU105" s="511"/>
      <c r="RFV105" s="511"/>
      <c r="RFW105" s="511"/>
      <c r="RFX105" s="511"/>
      <c r="RFY105" s="511"/>
      <c r="RFZ105" s="511"/>
      <c r="RGA105" s="511"/>
      <c r="RGB105" s="511"/>
      <c r="RGC105" s="511"/>
      <c r="RGD105" s="511"/>
      <c r="RGE105" s="511"/>
      <c r="RGF105" s="511"/>
      <c r="RGG105" s="511"/>
      <c r="RGH105" s="511"/>
      <c r="RGI105" s="511"/>
      <c r="RGJ105" s="511"/>
      <c r="RGK105" s="511"/>
      <c r="RGL105" s="511"/>
      <c r="RGM105" s="511"/>
      <c r="RGN105" s="511"/>
      <c r="RGO105" s="511"/>
      <c r="RGP105" s="511"/>
      <c r="RGQ105" s="511"/>
      <c r="RGR105" s="511"/>
      <c r="RGS105" s="511"/>
      <c r="RGT105" s="511"/>
      <c r="RGU105" s="511"/>
      <c r="RGV105" s="511"/>
      <c r="RGW105" s="511"/>
      <c r="RGX105" s="511"/>
      <c r="RGY105" s="511"/>
      <c r="RGZ105" s="511"/>
      <c r="RHA105" s="511"/>
      <c r="RHB105" s="511"/>
      <c r="RHC105" s="511"/>
      <c r="RHD105" s="511"/>
      <c r="RHE105" s="511"/>
      <c r="RHF105" s="511"/>
      <c r="RHG105" s="511"/>
      <c r="RHH105" s="511"/>
      <c r="RHI105" s="511"/>
      <c r="RHJ105" s="511"/>
      <c r="RHK105" s="511"/>
      <c r="RHL105" s="511"/>
      <c r="RHM105" s="511"/>
      <c r="RHN105" s="511"/>
      <c r="RHO105" s="511"/>
      <c r="RHP105" s="511"/>
      <c r="RHQ105" s="511"/>
      <c r="RHR105" s="511"/>
      <c r="RHS105" s="511"/>
      <c r="RHT105" s="511"/>
      <c r="RHU105" s="511"/>
      <c r="RHV105" s="511"/>
      <c r="RHW105" s="511"/>
      <c r="RHX105" s="511"/>
      <c r="RHY105" s="511"/>
      <c r="RHZ105" s="511"/>
      <c r="RIA105" s="511"/>
      <c r="RIB105" s="511"/>
      <c r="RIC105" s="511"/>
      <c r="RID105" s="511"/>
      <c r="RIE105" s="511"/>
      <c r="RIF105" s="511"/>
      <c r="RIG105" s="511"/>
      <c r="RIH105" s="511"/>
      <c r="RII105" s="511"/>
      <c r="RIJ105" s="511"/>
      <c r="RIK105" s="511"/>
      <c r="RIL105" s="511"/>
      <c r="RIM105" s="511"/>
      <c r="RIN105" s="511"/>
      <c r="RIO105" s="511"/>
      <c r="RIP105" s="511"/>
      <c r="RIQ105" s="511"/>
      <c r="RIR105" s="511"/>
      <c r="RIS105" s="511"/>
      <c r="RIT105" s="511"/>
      <c r="RIU105" s="511"/>
      <c r="RIV105" s="511"/>
      <c r="RIW105" s="511"/>
      <c r="RIX105" s="511"/>
      <c r="RIY105" s="511"/>
      <c r="RIZ105" s="511"/>
      <c r="RJA105" s="511"/>
      <c r="RJB105" s="511"/>
      <c r="RJC105" s="511"/>
      <c r="RJD105" s="511"/>
      <c r="RJE105" s="511"/>
      <c r="RJF105" s="511"/>
      <c r="RJG105" s="511"/>
      <c r="RJH105" s="511"/>
      <c r="RJI105" s="511"/>
      <c r="RJJ105" s="511"/>
      <c r="RJK105" s="511"/>
      <c r="RJL105" s="511"/>
      <c r="RJM105" s="511"/>
      <c r="RJN105" s="511"/>
      <c r="RJO105" s="511"/>
      <c r="RJP105" s="511"/>
      <c r="RJQ105" s="511"/>
      <c r="RJR105" s="511"/>
      <c r="RJS105" s="511"/>
      <c r="RJT105" s="511"/>
      <c r="RJU105" s="511"/>
      <c r="RJV105" s="511"/>
      <c r="RJW105" s="511"/>
      <c r="RJX105" s="511"/>
      <c r="RJY105" s="511"/>
      <c r="RJZ105" s="511"/>
      <c r="RKA105" s="511"/>
      <c r="RKB105" s="511"/>
      <c r="RKC105" s="511"/>
      <c r="RKD105" s="511"/>
      <c r="RKE105" s="511"/>
      <c r="RKF105" s="511"/>
      <c r="RKG105" s="511"/>
      <c r="RKH105" s="511"/>
      <c r="RKI105" s="511"/>
      <c r="RKJ105" s="511"/>
      <c r="RKK105" s="511"/>
      <c r="RKL105" s="511"/>
      <c r="RKM105" s="511"/>
      <c r="RKN105" s="511"/>
      <c r="RKO105" s="511"/>
      <c r="RKP105" s="511"/>
      <c r="RKQ105" s="511"/>
      <c r="RKR105" s="511"/>
      <c r="RKS105" s="511"/>
      <c r="RKT105" s="511"/>
      <c r="RKU105" s="511"/>
      <c r="RKV105" s="511"/>
      <c r="RKW105" s="511"/>
      <c r="RKX105" s="511"/>
      <c r="RKY105" s="511"/>
      <c r="RKZ105" s="511"/>
      <c r="RLA105" s="511"/>
      <c r="RLB105" s="511"/>
      <c r="RLC105" s="511"/>
      <c r="RLD105" s="511"/>
      <c r="RLE105" s="511"/>
      <c r="RLF105" s="511"/>
      <c r="RLG105" s="511"/>
      <c r="RLH105" s="511"/>
      <c r="RLI105" s="511"/>
      <c r="RLJ105" s="511"/>
      <c r="RLK105" s="511"/>
      <c r="RLL105" s="511"/>
      <c r="RLM105" s="511"/>
      <c r="RLN105" s="511"/>
      <c r="RLO105" s="511"/>
      <c r="RLP105" s="511"/>
      <c r="RLQ105" s="511"/>
      <c r="RLR105" s="511"/>
      <c r="RLS105" s="511"/>
      <c r="RLT105" s="511"/>
      <c r="RLU105" s="511"/>
      <c r="RLV105" s="511"/>
      <c r="RLW105" s="511"/>
      <c r="RLX105" s="511"/>
      <c r="RLY105" s="511"/>
      <c r="RLZ105" s="511"/>
      <c r="RMA105" s="511"/>
      <c r="RMB105" s="511"/>
      <c r="RMC105" s="511"/>
      <c r="RMD105" s="511"/>
      <c r="RME105" s="511"/>
      <c r="RMF105" s="511"/>
      <c r="RMG105" s="511"/>
      <c r="RMH105" s="511"/>
      <c r="RMI105" s="511"/>
      <c r="RMJ105" s="511"/>
      <c r="RMK105" s="511"/>
      <c r="RML105" s="511"/>
      <c r="RMM105" s="511"/>
      <c r="RMN105" s="511"/>
      <c r="RMO105" s="511"/>
      <c r="RMP105" s="511"/>
      <c r="RMQ105" s="511"/>
      <c r="RMR105" s="511"/>
      <c r="RMS105" s="511"/>
      <c r="RMT105" s="511"/>
      <c r="RMU105" s="511"/>
      <c r="RMV105" s="511"/>
      <c r="RMW105" s="511"/>
      <c r="RMX105" s="511"/>
      <c r="RMY105" s="511"/>
      <c r="RMZ105" s="511"/>
      <c r="RNA105" s="511"/>
      <c r="RNB105" s="511"/>
      <c r="RNC105" s="511"/>
      <c r="RND105" s="511"/>
      <c r="RNE105" s="511"/>
      <c r="RNF105" s="511"/>
      <c r="RNG105" s="511"/>
      <c r="RNH105" s="511"/>
      <c r="RNI105" s="511"/>
      <c r="RNJ105" s="511"/>
      <c r="RNK105" s="511"/>
      <c r="RNL105" s="511"/>
      <c r="RNM105" s="511"/>
      <c r="RNN105" s="511"/>
      <c r="RNO105" s="511"/>
      <c r="RNP105" s="511"/>
      <c r="RNQ105" s="511"/>
      <c r="RNR105" s="511"/>
      <c r="RNS105" s="511"/>
      <c r="RNT105" s="511"/>
      <c r="RNU105" s="511"/>
      <c r="RNV105" s="511"/>
      <c r="RNW105" s="511"/>
      <c r="RNX105" s="511"/>
      <c r="RNY105" s="511"/>
      <c r="RNZ105" s="511"/>
      <c r="ROA105" s="511"/>
      <c r="ROB105" s="511"/>
      <c r="ROC105" s="511"/>
      <c r="ROD105" s="511"/>
      <c r="ROE105" s="511"/>
      <c r="ROF105" s="511"/>
      <c r="ROG105" s="511"/>
      <c r="ROH105" s="511"/>
      <c r="ROI105" s="511"/>
      <c r="ROJ105" s="511"/>
      <c r="ROK105" s="511"/>
      <c r="ROL105" s="511"/>
      <c r="ROM105" s="511"/>
      <c r="RON105" s="511"/>
      <c r="ROO105" s="511"/>
      <c r="ROP105" s="511"/>
      <c r="ROQ105" s="511"/>
      <c r="ROR105" s="511"/>
      <c r="ROS105" s="511"/>
      <c r="ROT105" s="511"/>
      <c r="ROU105" s="511"/>
      <c r="ROV105" s="511"/>
      <c r="ROW105" s="511"/>
      <c r="ROX105" s="511"/>
      <c r="ROY105" s="511"/>
      <c r="ROZ105" s="511"/>
      <c r="RPA105" s="511"/>
      <c r="RPB105" s="511"/>
      <c r="RPC105" s="511"/>
      <c r="RPD105" s="511"/>
      <c r="RPE105" s="511"/>
      <c r="RPF105" s="511"/>
      <c r="RPG105" s="511"/>
      <c r="RPH105" s="511"/>
      <c r="RPI105" s="511"/>
      <c r="RPJ105" s="511"/>
      <c r="RPK105" s="511"/>
      <c r="RPL105" s="511"/>
      <c r="RPM105" s="511"/>
      <c r="RPN105" s="511"/>
      <c r="RPO105" s="511"/>
      <c r="RPP105" s="511"/>
      <c r="RPQ105" s="511"/>
      <c r="RPR105" s="511"/>
      <c r="RPS105" s="511"/>
      <c r="RPT105" s="511"/>
      <c r="RPU105" s="511"/>
      <c r="RPV105" s="511"/>
      <c r="RPW105" s="511"/>
      <c r="RPX105" s="511"/>
      <c r="RPY105" s="511"/>
      <c r="RPZ105" s="511"/>
      <c r="RQA105" s="511"/>
      <c r="RQB105" s="511"/>
      <c r="RQC105" s="511"/>
      <c r="RQD105" s="511"/>
      <c r="RQE105" s="511"/>
      <c r="RQF105" s="511"/>
      <c r="RQG105" s="511"/>
      <c r="RQH105" s="511"/>
      <c r="RQI105" s="511"/>
      <c r="RQJ105" s="511"/>
      <c r="RQK105" s="511"/>
      <c r="RQL105" s="511"/>
      <c r="RQM105" s="511"/>
      <c r="RQN105" s="511"/>
      <c r="RQO105" s="511"/>
      <c r="RQP105" s="511"/>
      <c r="RQQ105" s="511"/>
      <c r="RQR105" s="511"/>
      <c r="RQS105" s="511"/>
      <c r="RQT105" s="511"/>
      <c r="RQU105" s="511"/>
      <c r="RQV105" s="511"/>
      <c r="RQW105" s="511"/>
      <c r="RQX105" s="511"/>
      <c r="RQY105" s="511"/>
      <c r="RQZ105" s="511"/>
      <c r="RRA105" s="511"/>
      <c r="RRB105" s="511"/>
      <c r="RRC105" s="511"/>
      <c r="RRD105" s="511"/>
      <c r="RRE105" s="511"/>
      <c r="RRF105" s="511"/>
      <c r="RRG105" s="511"/>
      <c r="RRH105" s="511"/>
      <c r="RRI105" s="511"/>
      <c r="RRJ105" s="511"/>
      <c r="RRK105" s="511"/>
      <c r="RRL105" s="511"/>
      <c r="RRM105" s="511"/>
      <c r="RRN105" s="511"/>
      <c r="RRO105" s="511"/>
      <c r="RRP105" s="511"/>
      <c r="RRQ105" s="511"/>
      <c r="RRR105" s="511"/>
      <c r="RRS105" s="511"/>
      <c r="RRT105" s="511"/>
      <c r="RRU105" s="511"/>
      <c r="RRV105" s="511"/>
      <c r="RRW105" s="511"/>
      <c r="RRX105" s="511"/>
      <c r="RRY105" s="511"/>
      <c r="RRZ105" s="511"/>
      <c r="RSA105" s="511"/>
      <c r="RSB105" s="511"/>
      <c r="RSC105" s="511"/>
      <c r="RSD105" s="511"/>
      <c r="RSE105" s="511"/>
      <c r="RSF105" s="511"/>
      <c r="RSG105" s="511"/>
      <c r="RSH105" s="511"/>
      <c r="RSI105" s="511"/>
      <c r="RSJ105" s="511"/>
      <c r="RSK105" s="511"/>
      <c r="RSL105" s="511"/>
      <c r="RSM105" s="511"/>
      <c r="RSN105" s="511"/>
      <c r="RSO105" s="511"/>
      <c r="RSP105" s="511"/>
      <c r="RSQ105" s="511"/>
      <c r="RSR105" s="511"/>
      <c r="RSS105" s="511"/>
      <c r="RST105" s="511"/>
      <c r="RSU105" s="511"/>
      <c r="RSV105" s="511"/>
      <c r="RSW105" s="511"/>
      <c r="RSX105" s="511"/>
      <c r="RSY105" s="511"/>
      <c r="RSZ105" s="511"/>
      <c r="RTA105" s="511"/>
      <c r="RTB105" s="511"/>
      <c r="RTC105" s="511"/>
      <c r="RTD105" s="511"/>
      <c r="RTE105" s="511"/>
      <c r="RTF105" s="511"/>
      <c r="RTG105" s="511"/>
      <c r="RTH105" s="511"/>
      <c r="RTI105" s="511"/>
      <c r="RTJ105" s="511"/>
      <c r="RTK105" s="511"/>
      <c r="RTL105" s="511"/>
      <c r="RTM105" s="511"/>
      <c r="RTN105" s="511"/>
      <c r="RTO105" s="511"/>
      <c r="RTP105" s="511"/>
      <c r="RTQ105" s="511"/>
      <c r="RTR105" s="511"/>
      <c r="RTS105" s="511"/>
      <c r="RTT105" s="511"/>
      <c r="RTU105" s="511"/>
      <c r="RTV105" s="511"/>
      <c r="RTW105" s="511"/>
      <c r="RTX105" s="511"/>
      <c r="RTY105" s="511"/>
      <c r="RTZ105" s="511"/>
      <c r="RUA105" s="511"/>
      <c r="RUB105" s="511"/>
      <c r="RUC105" s="511"/>
      <c r="RUD105" s="511"/>
      <c r="RUE105" s="511"/>
      <c r="RUF105" s="511"/>
      <c r="RUG105" s="511"/>
      <c r="RUH105" s="511"/>
      <c r="RUI105" s="511"/>
      <c r="RUJ105" s="511"/>
      <c r="RUK105" s="511"/>
      <c r="RUL105" s="511"/>
      <c r="RUM105" s="511"/>
      <c r="RUN105" s="511"/>
      <c r="RUO105" s="511"/>
      <c r="RUP105" s="511"/>
      <c r="RUQ105" s="511"/>
      <c r="RUR105" s="511"/>
      <c r="RUS105" s="511"/>
      <c r="RUT105" s="511"/>
      <c r="RUU105" s="511"/>
      <c r="RUV105" s="511"/>
      <c r="RUW105" s="511"/>
      <c r="RUX105" s="511"/>
      <c r="RUY105" s="511"/>
      <c r="RUZ105" s="511"/>
      <c r="RVA105" s="511"/>
      <c r="RVB105" s="511"/>
      <c r="RVC105" s="511"/>
      <c r="RVD105" s="511"/>
      <c r="RVE105" s="511"/>
      <c r="RVF105" s="511"/>
      <c r="RVG105" s="511"/>
      <c r="RVH105" s="511"/>
      <c r="RVI105" s="511"/>
      <c r="RVJ105" s="511"/>
      <c r="RVK105" s="511"/>
      <c r="RVL105" s="511"/>
      <c r="RVM105" s="511"/>
      <c r="RVN105" s="511"/>
      <c r="RVO105" s="511"/>
      <c r="RVP105" s="511"/>
      <c r="RVQ105" s="511"/>
      <c r="RVR105" s="511"/>
      <c r="RVS105" s="511"/>
      <c r="RVT105" s="511"/>
      <c r="RVU105" s="511"/>
      <c r="RVV105" s="511"/>
      <c r="RVW105" s="511"/>
      <c r="RVX105" s="511"/>
      <c r="RVY105" s="511"/>
      <c r="RVZ105" s="511"/>
      <c r="RWA105" s="511"/>
      <c r="RWB105" s="511"/>
      <c r="RWC105" s="511"/>
      <c r="RWD105" s="511"/>
      <c r="RWE105" s="511"/>
      <c r="RWF105" s="511"/>
      <c r="RWG105" s="511"/>
      <c r="RWH105" s="511"/>
      <c r="RWI105" s="511"/>
      <c r="RWJ105" s="511"/>
      <c r="RWK105" s="511"/>
      <c r="RWL105" s="511"/>
      <c r="RWM105" s="511"/>
      <c r="RWN105" s="511"/>
      <c r="RWO105" s="511"/>
      <c r="RWP105" s="511"/>
      <c r="RWQ105" s="511"/>
      <c r="RWR105" s="511"/>
      <c r="RWS105" s="511"/>
      <c r="RWT105" s="511"/>
      <c r="RWU105" s="511"/>
      <c r="RWV105" s="511"/>
      <c r="RWW105" s="511"/>
      <c r="RWX105" s="511"/>
      <c r="RWY105" s="511"/>
      <c r="RWZ105" s="511"/>
      <c r="RXA105" s="511"/>
      <c r="RXB105" s="511"/>
      <c r="RXC105" s="511"/>
      <c r="RXD105" s="511"/>
      <c r="RXE105" s="511"/>
      <c r="RXF105" s="511"/>
      <c r="RXG105" s="511"/>
      <c r="RXH105" s="511"/>
      <c r="RXI105" s="511"/>
      <c r="RXJ105" s="511"/>
      <c r="RXK105" s="511"/>
      <c r="RXL105" s="511"/>
      <c r="RXM105" s="511"/>
      <c r="RXN105" s="511"/>
      <c r="RXO105" s="511"/>
      <c r="RXP105" s="511"/>
      <c r="RXQ105" s="511"/>
      <c r="RXR105" s="511"/>
      <c r="RXS105" s="511"/>
      <c r="RXT105" s="511"/>
      <c r="RXU105" s="511"/>
      <c r="RXV105" s="511"/>
      <c r="RXW105" s="511"/>
      <c r="RXX105" s="511"/>
      <c r="RXY105" s="511"/>
      <c r="RXZ105" s="511"/>
      <c r="RYA105" s="511"/>
      <c r="RYB105" s="511"/>
      <c r="RYC105" s="511"/>
      <c r="RYD105" s="511"/>
      <c r="RYE105" s="511"/>
      <c r="RYF105" s="511"/>
      <c r="RYG105" s="511"/>
      <c r="RYH105" s="511"/>
      <c r="RYI105" s="511"/>
      <c r="RYJ105" s="511"/>
      <c r="RYK105" s="511"/>
      <c r="RYL105" s="511"/>
      <c r="RYM105" s="511"/>
      <c r="RYN105" s="511"/>
      <c r="RYO105" s="511"/>
      <c r="RYP105" s="511"/>
      <c r="RYQ105" s="511"/>
      <c r="RYR105" s="511"/>
      <c r="RYS105" s="511"/>
      <c r="RYT105" s="511"/>
      <c r="RYU105" s="511"/>
      <c r="RYV105" s="511"/>
      <c r="RYW105" s="511"/>
      <c r="RYX105" s="511"/>
      <c r="RYY105" s="511"/>
      <c r="RYZ105" s="511"/>
      <c r="RZA105" s="511"/>
      <c r="RZB105" s="511"/>
      <c r="RZC105" s="511"/>
      <c r="RZD105" s="511"/>
      <c r="RZE105" s="511"/>
      <c r="RZF105" s="511"/>
      <c r="RZG105" s="511"/>
      <c r="RZH105" s="511"/>
      <c r="RZI105" s="511"/>
      <c r="RZJ105" s="511"/>
      <c r="RZK105" s="511"/>
      <c r="RZL105" s="511"/>
      <c r="RZM105" s="511"/>
      <c r="RZN105" s="511"/>
      <c r="RZO105" s="511"/>
      <c r="RZP105" s="511"/>
      <c r="RZQ105" s="511"/>
      <c r="RZR105" s="511"/>
      <c r="RZS105" s="511"/>
      <c r="RZT105" s="511"/>
      <c r="RZU105" s="511"/>
      <c r="RZV105" s="511"/>
      <c r="RZW105" s="511"/>
      <c r="RZX105" s="511"/>
      <c r="RZY105" s="511"/>
      <c r="RZZ105" s="511"/>
      <c r="SAA105" s="511"/>
      <c r="SAB105" s="511"/>
      <c r="SAC105" s="511"/>
      <c r="SAD105" s="511"/>
      <c r="SAE105" s="511"/>
      <c r="SAF105" s="511"/>
      <c r="SAG105" s="511"/>
      <c r="SAH105" s="511"/>
      <c r="SAI105" s="511"/>
      <c r="SAJ105" s="511"/>
      <c r="SAK105" s="511"/>
      <c r="SAL105" s="511"/>
      <c r="SAM105" s="511"/>
      <c r="SAN105" s="511"/>
      <c r="SAO105" s="511"/>
      <c r="SAP105" s="511"/>
      <c r="SAQ105" s="511"/>
      <c r="SAR105" s="511"/>
      <c r="SAS105" s="511"/>
      <c r="SAT105" s="511"/>
      <c r="SAU105" s="511"/>
      <c r="SAV105" s="511"/>
      <c r="SAW105" s="511"/>
      <c r="SAX105" s="511"/>
      <c r="SAY105" s="511"/>
      <c r="SAZ105" s="511"/>
      <c r="SBA105" s="511"/>
      <c r="SBB105" s="511"/>
      <c r="SBC105" s="511"/>
      <c r="SBD105" s="511"/>
      <c r="SBE105" s="511"/>
      <c r="SBF105" s="511"/>
      <c r="SBG105" s="511"/>
      <c r="SBH105" s="511"/>
      <c r="SBI105" s="511"/>
      <c r="SBJ105" s="511"/>
      <c r="SBK105" s="511"/>
      <c r="SBL105" s="511"/>
      <c r="SBM105" s="511"/>
      <c r="SBN105" s="511"/>
      <c r="SBO105" s="511"/>
      <c r="SBP105" s="511"/>
      <c r="SBQ105" s="511"/>
      <c r="SBR105" s="511"/>
      <c r="SBS105" s="511"/>
      <c r="SBT105" s="511"/>
      <c r="SBU105" s="511"/>
      <c r="SBV105" s="511"/>
      <c r="SBW105" s="511"/>
      <c r="SBX105" s="511"/>
      <c r="SBY105" s="511"/>
      <c r="SBZ105" s="511"/>
      <c r="SCA105" s="511"/>
      <c r="SCB105" s="511"/>
      <c r="SCC105" s="511"/>
      <c r="SCD105" s="511"/>
      <c r="SCE105" s="511"/>
      <c r="SCF105" s="511"/>
      <c r="SCG105" s="511"/>
      <c r="SCH105" s="511"/>
      <c r="SCI105" s="511"/>
      <c r="SCJ105" s="511"/>
      <c r="SCK105" s="511"/>
      <c r="SCL105" s="511"/>
      <c r="SCM105" s="511"/>
      <c r="SCN105" s="511"/>
      <c r="SCO105" s="511"/>
      <c r="SCP105" s="511"/>
      <c r="SCQ105" s="511"/>
      <c r="SCR105" s="511"/>
      <c r="SCS105" s="511"/>
      <c r="SCT105" s="511"/>
      <c r="SCU105" s="511"/>
      <c r="SCV105" s="511"/>
      <c r="SCW105" s="511"/>
      <c r="SCX105" s="511"/>
      <c r="SCY105" s="511"/>
      <c r="SCZ105" s="511"/>
      <c r="SDA105" s="511"/>
      <c r="SDB105" s="511"/>
      <c r="SDC105" s="511"/>
      <c r="SDD105" s="511"/>
      <c r="SDE105" s="511"/>
      <c r="SDF105" s="511"/>
      <c r="SDG105" s="511"/>
      <c r="SDH105" s="511"/>
      <c r="SDI105" s="511"/>
      <c r="SDJ105" s="511"/>
      <c r="SDK105" s="511"/>
      <c r="SDL105" s="511"/>
      <c r="SDM105" s="511"/>
      <c r="SDN105" s="511"/>
      <c r="SDO105" s="511"/>
      <c r="SDP105" s="511"/>
      <c r="SDQ105" s="511"/>
      <c r="SDR105" s="511"/>
      <c r="SDS105" s="511"/>
      <c r="SDT105" s="511"/>
      <c r="SDU105" s="511"/>
      <c r="SDV105" s="511"/>
      <c r="SDW105" s="511"/>
      <c r="SDX105" s="511"/>
      <c r="SDY105" s="511"/>
      <c r="SDZ105" s="511"/>
      <c r="SEA105" s="511"/>
      <c r="SEB105" s="511"/>
      <c r="SEC105" s="511"/>
      <c r="SED105" s="511"/>
      <c r="SEE105" s="511"/>
      <c r="SEF105" s="511"/>
      <c r="SEG105" s="511"/>
      <c r="SEH105" s="511"/>
      <c r="SEI105" s="511"/>
      <c r="SEJ105" s="511"/>
      <c r="SEK105" s="511"/>
      <c r="SEL105" s="511"/>
      <c r="SEM105" s="511"/>
      <c r="SEN105" s="511"/>
      <c r="SEO105" s="511"/>
      <c r="SEP105" s="511"/>
      <c r="SEQ105" s="511"/>
      <c r="SER105" s="511"/>
      <c r="SES105" s="511"/>
      <c r="SET105" s="511"/>
      <c r="SEU105" s="511"/>
      <c r="SEV105" s="511"/>
      <c r="SEW105" s="511"/>
      <c r="SEX105" s="511"/>
      <c r="SEY105" s="511"/>
      <c r="SEZ105" s="511"/>
      <c r="SFA105" s="511"/>
      <c r="SFB105" s="511"/>
      <c r="SFC105" s="511"/>
      <c r="SFD105" s="511"/>
      <c r="SFE105" s="511"/>
      <c r="SFF105" s="511"/>
      <c r="SFG105" s="511"/>
      <c r="SFH105" s="511"/>
      <c r="SFI105" s="511"/>
      <c r="SFJ105" s="511"/>
      <c r="SFK105" s="511"/>
      <c r="SFL105" s="511"/>
      <c r="SFM105" s="511"/>
      <c r="SFN105" s="511"/>
      <c r="SFO105" s="511"/>
      <c r="SFP105" s="511"/>
      <c r="SFQ105" s="511"/>
      <c r="SFR105" s="511"/>
      <c r="SFS105" s="511"/>
      <c r="SFT105" s="511"/>
      <c r="SFU105" s="511"/>
      <c r="SFV105" s="511"/>
      <c r="SFW105" s="511"/>
      <c r="SFX105" s="511"/>
      <c r="SFY105" s="511"/>
      <c r="SFZ105" s="511"/>
      <c r="SGA105" s="511"/>
      <c r="SGB105" s="511"/>
      <c r="SGC105" s="511"/>
      <c r="SGD105" s="511"/>
      <c r="SGE105" s="511"/>
      <c r="SGF105" s="511"/>
      <c r="SGG105" s="511"/>
      <c r="SGH105" s="511"/>
      <c r="SGI105" s="511"/>
      <c r="SGJ105" s="511"/>
      <c r="SGK105" s="511"/>
      <c r="SGL105" s="511"/>
      <c r="SGM105" s="511"/>
      <c r="SGN105" s="511"/>
      <c r="SGO105" s="511"/>
      <c r="SGP105" s="511"/>
      <c r="SGQ105" s="511"/>
      <c r="SGR105" s="511"/>
      <c r="SGS105" s="511"/>
      <c r="SGT105" s="511"/>
      <c r="SGU105" s="511"/>
      <c r="SGV105" s="511"/>
      <c r="SGW105" s="511"/>
      <c r="SGX105" s="511"/>
      <c r="SGY105" s="511"/>
      <c r="SGZ105" s="511"/>
      <c r="SHA105" s="511"/>
      <c r="SHB105" s="511"/>
      <c r="SHC105" s="511"/>
      <c r="SHD105" s="511"/>
      <c r="SHE105" s="511"/>
      <c r="SHF105" s="511"/>
      <c r="SHG105" s="511"/>
      <c r="SHH105" s="511"/>
      <c r="SHI105" s="511"/>
      <c r="SHJ105" s="511"/>
      <c r="SHK105" s="511"/>
      <c r="SHL105" s="511"/>
      <c r="SHM105" s="511"/>
      <c r="SHN105" s="511"/>
      <c r="SHO105" s="511"/>
      <c r="SHP105" s="511"/>
      <c r="SHQ105" s="511"/>
      <c r="SHR105" s="511"/>
      <c r="SHS105" s="511"/>
      <c r="SHT105" s="511"/>
      <c r="SHU105" s="511"/>
      <c r="SHV105" s="511"/>
      <c r="SHW105" s="511"/>
      <c r="SHX105" s="511"/>
      <c r="SHY105" s="511"/>
      <c r="SHZ105" s="511"/>
      <c r="SIA105" s="511"/>
      <c r="SIB105" s="511"/>
      <c r="SIC105" s="511"/>
      <c r="SID105" s="511"/>
      <c r="SIE105" s="511"/>
      <c r="SIF105" s="511"/>
      <c r="SIG105" s="511"/>
      <c r="SIH105" s="511"/>
      <c r="SII105" s="511"/>
      <c r="SIJ105" s="511"/>
      <c r="SIK105" s="511"/>
      <c r="SIL105" s="511"/>
      <c r="SIM105" s="511"/>
      <c r="SIN105" s="511"/>
      <c r="SIO105" s="511"/>
      <c r="SIP105" s="511"/>
      <c r="SIQ105" s="511"/>
      <c r="SIR105" s="511"/>
      <c r="SIS105" s="511"/>
      <c r="SIT105" s="511"/>
      <c r="SIU105" s="511"/>
      <c r="SIV105" s="511"/>
      <c r="SIW105" s="511"/>
      <c r="SIX105" s="511"/>
      <c r="SIY105" s="511"/>
      <c r="SIZ105" s="511"/>
      <c r="SJA105" s="511"/>
      <c r="SJB105" s="511"/>
      <c r="SJC105" s="511"/>
      <c r="SJD105" s="511"/>
      <c r="SJE105" s="511"/>
      <c r="SJF105" s="511"/>
      <c r="SJG105" s="511"/>
      <c r="SJH105" s="511"/>
      <c r="SJI105" s="511"/>
      <c r="SJJ105" s="511"/>
      <c r="SJK105" s="511"/>
      <c r="SJL105" s="511"/>
      <c r="SJM105" s="511"/>
      <c r="SJN105" s="511"/>
      <c r="SJO105" s="511"/>
      <c r="SJP105" s="511"/>
      <c r="SJQ105" s="511"/>
      <c r="SJR105" s="511"/>
      <c r="SJS105" s="511"/>
      <c r="SJT105" s="511"/>
      <c r="SJU105" s="511"/>
      <c r="SJV105" s="511"/>
      <c r="SJW105" s="511"/>
      <c r="SJX105" s="511"/>
      <c r="SJY105" s="511"/>
      <c r="SJZ105" s="511"/>
      <c r="SKA105" s="511"/>
      <c r="SKB105" s="511"/>
      <c r="SKC105" s="511"/>
      <c r="SKD105" s="511"/>
      <c r="SKE105" s="511"/>
      <c r="SKF105" s="511"/>
      <c r="SKG105" s="511"/>
      <c r="SKH105" s="511"/>
      <c r="SKI105" s="511"/>
      <c r="SKJ105" s="511"/>
      <c r="SKK105" s="511"/>
      <c r="SKL105" s="511"/>
      <c r="SKM105" s="511"/>
      <c r="SKN105" s="511"/>
      <c r="SKO105" s="511"/>
      <c r="SKP105" s="511"/>
      <c r="SKQ105" s="511"/>
      <c r="SKR105" s="511"/>
      <c r="SKS105" s="511"/>
      <c r="SKT105" s="511"/>
      <c r="SKU105" s="511"/>
      <c r="SKV105" s="511"/>
      <c r="SKW105" s="511"/>
      <c r="SKX105" s="511"/>
      <c r="SKY105" s="511"/>
      <c r="SKZ105" s="511"/>
      <c r="SLA105" s="511"/>
      <c r="SLB105" s="511"/>
      <c r="SLC105" s="511"/>
      <c r="SLD105" s="511"/>
      <c r="SLE105" s="511"/>
      <c r="SLF105" s="511"/>
      <c r="SLG105" s="511"/>
      <c r="SLH105" s="511"/>
      <c r="SLI105" s="511"/>
      <c r="SLJ105" s="511"/>
      <c r="SLK105" s="511"/>
      <c r="SLL105" s="511"/>
      <c r="SLM105" s="511"/>
      <c r="SLN105" s="511"/>
      <c r="SLO105" s="511"/>
      <c r="SLP105" s="511"/>
      <c r="SLQ105" s="511"/>
      <c r="SLR105" s="511"/>
      <c r="SLS105" s="511"/>
      <c r="SLT105" s="511"/>
      <c r="SLU105" s="511"/>
      <c r="SLV105" s="511"/>
      <c r="SLW105" s="511"/>
      <c r="SLX105" s="511"/>
      <c r="SLY105" s="511"/>
      <c r="SLZ105" s="511"/>
      <c r="SMA105" s="511"/>
      <c r="SMB105" s="511"/>
      <c r="SMC105" s="511"/>
      <c r="SMD105" s="511"/>
      <c r="SME105" s="511"/>
      <c r="SMF105" s="511"/>
      <c r="SMG105" s="511"/>
      <c r="SMH105" s="511"/>
      <c r="SMI105" s="511"/>
      <c r="SMJ105" s="511"/>
      <c r="SMK105" s="511"/>
      <c r="SML105" s="511"/>
      <c r="SMM105" s="511"/>
      <c r="SMN105" s="511"/>
      <c r="SMO105" s="511"/>
      <c r="SMP105" s="511"/>
      <c r="SMQ105" s="511"/>
      <c r="SMR105" s="511"/>
      <c r="SMS105" s="511"/>
      <c r="SMT105" s="511"/>
      <c r="SMU105" s="511"/>
      <c r="SMV105" s="511"/>
      <c r="SMW105" s="511"/>
      <c r="SMX105" s="511"/>
      <c r="SMY105" s="511"/>
      <c r="SMZ105" s="511"/>
      <c r="SNA105" s="511"/>
      <c r="SNB105" s="511"/>
      <c r="SNC105" s="511"/>
      <c r="SND105" s="511"/>
      <c r="SNE105" s="511"/>
      <c r="SNF105" s="511"/>
      <c r="SNG105" s="511"/>
      <c r="SNH105" s="511"/>
      <c r="SNI105" s="511"/>
      <c r="SNJ105" s="511"/>
      <c r="SNK105" s="511"/>
      <c r="SNL105" s="511"/>
      <c r="SNM105" s="511"/>
      <c r="SNN105" s="511"/>
      <c r="SNO105" s="511"/>
      <c r="SNP105" s="511"/>
      <c r="SNQ105" s="511"/>
      <c r="SNR105" s="511"/>
      <c r="SNS105" s="511"/>
      <c r="SNT105" s="511"/>
      <c r="SNU105" s="511"/>
      <c r="SNV105" s="511"/>
      <c r="SNW105" s="511"/>
      <c r="SNX105" s="511"/>
      <c r="SNY105" s="511"/>
      <c r="SNZ105" s="511"/>
      <c r="SOA105" s="511"/>
      <c r="SOB105" s="511"/>
      <c r="SOC105" s="511"/>
      <c r="SOD105" s="511"/>
      <c r="SOE105" s="511"/>
      <c r="SOF105" s="511"/>
      <c r="SOG105" s="511"/>
      <c r="SOH105" s="511"/>
      <c r="SOI105" s="511"/>
      <c r="SOJ105" s="511"/>
      <c r="SOK105" s="511"/>
      <c r="SOL105" s="511"/>
      <c r="SOM105" s="511"/>
      <c r="SON105" s="511"/>
      <c r="SOO105" s="511"/>
      <c r="SOP105" s="511"/>
      <c r="SOQ105" s="511"/>
      <c r="SOR105" s="511"/>
      <c r="SOS105" s="511"/>
      <c r="SOT105" s="511"/>
      <c r="SOU105" s="511"/>
      <c r="SOV105" s="511"/>
      <c r="SOW105" s="511"/>
      <c r="SOX105" s="511"/>
      <c r="SOY105" s="511"/>
      <c r="SOZ105" s="511"/>
      <c r="SPA105" s="511"/>
      <c r="SPB105" s="511"/>
      <c r="SPC105" s="511"/>
      <c r="SPD105" s="511"/>
      <c r="SPE105" s="511"/>
      <c r="SPF105" s="511"/>
      <c r="SPG105" s="511"/>
      <c r="SPH105" s="511"/>
      <c r="SPI105" s="511"/>
      <c r="SPJ105" s="511"/>
      <c r="SPK105" s="511"/>
      <c r="SPL105" s="511"/>
      <c r="SPM105" s="511"/>
      <c r="SPN105" s="511"/>
      <c r="SPO105" s="511"/>
      <c r="SPP105" s="511"/>
      <c r="SPQ105" s="511"/>
      <c r="SPR105" s="511"/>
      <c r="SPS105" s="511"/>
      <c r="SPT105" s="511"/>
      <c r="SPU105" s="511"/>
      <c r="SPV105" s="511"/>
      <c r="SPW105" s="511"/>
      <c r="SPX105" s="511"/>
      <c r="SPY105" s="511"/>
      <c r="SPZ105" s="511"/>
      <c r="SQA105" s="511"/>
      <c r="SQB105" s="511"/>
      <c r="SQC105" s="511"/>
      <c r="SQD105" s="511"/>
      <c r="SQE105" s="511"/>
      <c r="SQF105" s="511"/>
      <c r="SQG105" s="511"/>
      <c r="SQH105" s="511"/>
      <c r="SQI105" s="511"/>
      <c r="SQJ105" s="511"/>
      <c r="SQK105" s="511"/>
      <c r="SQL105" s="511"/>
      <c r="SQM105" s="511"/>
      <c r="SQN105" s="511"/>
      <c r="SQO105" s="511"/>
      <c r="SQP105" s="511"/>
      <c r="SQQ105" s="511"/>
      <c r="SQR105" s="511"/>
      <c r="SQS105" s="511"/>
      <c r="SQT105" s="511"/>
      <c r="SQU105" s="511"/>
      <c r="SQV105" s="511"/>
      <c r="SQW105" s="511"/>
      <c r="SQX105" s="511"/>
      <c r="SQY105" s="511"/>
      <c r="SQZ105" s="511"/>
      <c r="SRA105" s="511"/>
      <c r="SRB105" s="511"/>
      <c r="SRC105" s="511"/>
      <c r="SRD105" s="511"/>
      <c r="SRE105" s="511"/>
      <c r="SRF105" s="511"/>
      <c r="SRG105" s="511"/>
      <c r="SRH105" s="511"/>
      <c r="SRI105" s="511"/>
      <c r="SRJ105" s="511"/>
      <c r="SRK105" s="511"/>
      <c r="SRL105" s="511"/>
      <c r="SRM105" s="511"/>
      <c r="SRN105" s="511"/>
      <c r="SRO105" s="511"/>
      <c r="SRP105" s="511"/>
      <c r="SRQ105" s="511"/>
      <c r="SRR105" s="511"/>
      <c r="SRS105" s="511"/>
      <c r="SRT105" s="511"/>
      <c r="SRU105" s="511"/>
      <c r="SRV105" s="511"/>
      <c r="SRW105" s="511"/>
      <c r="SRX105" s="511"/>
      <c r="SRY105" s="511"/>
      <c r="SRZ105" s="511"/>
      <c r="SSA105" s="511"/>
      <c r="SSB105" s="511"/>
      <c r="SSC105" s="511"/>
      <c r="SSD105" s="511"/>
      <c r="SSE105" s="511"/>
      <c r="SSF105" s="511"/>
      <c r="SSG105" s="511"/>
      <c r="SSH105" s="511"/>
      <c r="SSI105" s="511"/>
      <c r="SSJ105" s="511"/>
      <c r="SSK105" s="511"/>
      <c r="SSL105" s="511"/>
      <c r="SSM105" s="511"/>
      <c r="SSN105" s="511"/>
      <c r="SSO105" s="511"/>
      <c r="SSP105" s="511"/>
      <c r="SSQ105" s="511"/>
      <c r="SSR105" s="511"/>
      <c r="SSS105" s="511"/>
      <c r="SST105" s="511"/>
      <c r="SSU105" s="511"/>
      <c r="SSV105" s="511"/>
      <c r="SSW105" s="511"/>
      <c r="SSX105" s="511"/>
      <c r="SSY105" s="511"/>
      <c r="SSZ105" s="511"/>
      <c r="STA105" s="511"/>
      <c r="STB105" s="511"/>
      <c r="STC105" s="511"/>
      <c r="STD105" s="511"/>
      <c r="STE105" s="511"/>
      <c r="STF105" s="511"/>
      <c r="STG105" s="511"/>
      <c r="STH105" s="511"/>
      <c r="STI105" s="511"/>
      <c r="STJ105" s="511"/>
      <c r="STK105" s="511"/>
      <c r="STL105" s="511"/>
      <c r="STM105" s="511"/>
      <c r="STN105" s="511"/>
      <c r="STO105" s="511"/>
      <c r="STP105" s="511"/>
      <c r="STQ105" s="511"/>
      <c r="STR105" s="511"/>
      <c r="STS105" s="511"/>
      <c r="STT105" s="511"/>
      <c r="STU105" s="511"/>
      <c r="STV105" s="511"/>
      <c r="STW105" s="511"/>
      <c r="STX105" s="511"/>
      <c r="STY105" s="511"/>
      <c r="STZ105" s="511"/>
      <c r="SUA105" s="511"/>
      <c r="SUB105" s="511"/>
      <c r="SUC105" s="511"/>
      <c r="SUD105" s="511"/>
      <c r="SUE105" s="511"/>
      <c r="SUF105" s="511"/>
      <c r="SUG105" s="511"/>
      <c r="SUH105" s="511"/>
      <c r="SUI105" s="511"/>
      <c r="SUJ105" s="511"/>
      <c r="SUK105" s="511"/>
      <c r="SUL105" s="511"/>
      <c r="SUM105" s="511"/>
      <c r="SUN105" s="511"/>
      <c r="SUO105" s="511"/>
      <c r="SUP105" s="511"/>
      <c r="SUQ105" s="511"/>
      <c r="SUR105" s="511"/>
      <c r="SUS105" s="511"/>
      <c r="SUT105" s="511"/>
      <c r="SUU105" s="511"/>
      <c r="SUV105" s="511"/>
      <c r="SUW105" s="511"/>
      <c r="SUX105" s="511"/>
      <c r="SUY105" s="511"/>
      <c r="SUZ105" s="511"/>
      <c r="SVA105" s="511"/>
      <c r="SVB105" s="511"/>
      <c r="SVC105" s="511"/>
      <c r="SVD105" s="511"/>
      <c r="SVE105" s="511"/>
      <c r="SVF105" s="511"/>
      <c r="SVG105" s="511"/>
      <c r="SVH105" s="511"/>
      <c r="SVI105" s="511"/>
      <c r="SVJ105" s="511"/>
      <c r="SVK105" s="511"/>
      <c r="SVL105" s="511"/>
      <c r="SVM105" s="511"/>
      <c r="SVN105" s="511"/>
      <c r="SVO105" s="511"/>
      <c r="SVP105" s="511"/>
      <c r="SVQ105" s="511"/>
      <c r="SVR105" s="511"/>
      <c r="SVS105" s="511"/>
      <c r="SVT105" s="511"/>
      <c r="SVU105" s="511"/>
      <c r="SVV105" s="511"/>
      <c r="SVW105" s="511"/>
      <c r="SVX105" s="511"/>
      <c r="SVY105" s="511"/>
      <c r="SVZ105" s="511"/>
      <c r="SWA105" s="511"/>
      <c r="SWB105" s="511"/>
      <c r="SWC105" s="511"/>
      <c r="SWD105" s="511"/>
      <c r="SWE105" s="511"/>
      <c r="SWF105" s="511"/>
      <c r="SWG105" s="511"/>
      <c r="SWH105" s="511"/>
      <c r="SWI105" s="511"/>
      <c r="SWJ105" s="511"/>
      <c r="SWK105" s="511"/>
      <c r="SWL105" s="511"/>
      <c r="SWM105" s="511"/>
      <c r="SWN105" s="511"/>
      <c r="SWO105" s="511"/>
      <c r="SWP105" s="511"/>
      <c r="SWQ105" s="511"/>
      <c r="SWR105" s="511"/>
      <c r="SWS105" s="511"/>
      <c r="SWT105" s="511"/>
      <c r="SWU105" s="511"/>
      <c r="SWV105" s="511"/>
      <c r="SWW105" s="511"/>
      <c r="SWX105" s="511"/>
      <c r="SWY105" s="511"/>
      <c r="SWZ105" s="511"/>
      <c r="SXA105" s="511"/>
      <c r="SXB105" s="511"/>
      <c r="SXC105" s="511"/>
      <c r="SXD105" s="511"/>
      <c r="SXE105" s="511"/>
      <c r="SXF105" s="511"/>
      <c r="SXG105" s="511"/>
      <c r="SXH105" s="511"/>
      <c r="SXI105" s="511"/>
      <c r="SXJ105" s="511"/>
      <c r="SXK105" s="511"/>
      <c r="SXL105" s="511"/>
      <c r="SXM105" s="511"/>
      <c r="SXN105" s="511"/>
      <c r="SXO105" s="511"/>
      <c r="SXP105" s="511"/>
      <c r="SXQ105" s="511"/>
      <c r="SXR105" s="511"/>
      <c r="SXS105" s="511"/>
      <c r="SXT105" s="511"/>
      <c r="SXU105" s="511"/>
      <c r="SXV105" s="511"/>
      <c r="SXW105" s="511"/>
      <c r="SXX105" s="511"/>
      <c r="SXY105" s="511"/>
      <c r="SXZ105" s="511"/>
      <c r="SYA105" s="511"/>
      <c r="SYB105" s="511"/>
      <c r="SYC105" s="511"/>
      <c r="SYD105" s="511"/>
      <c r="SYE105" s="511"/>
      <c r="SYF105" s="511"/>
      <c r="SYG105" s="511"/>
      <c r="SYH105" s="511"/>
      <c r="SYI105" s="511"/>
      <c r="SYJ105" s="511"/>
      <c r="SYK105" s="511"/>
      <c r="SYL105" s="511"/>
      <c r="SYM105" s="511"/>
      <c r="SYN105" s="511"/>
      <c r="SYO105" s="511"/>
      <c r="SYP105" s="511"/>
      <c r="SYQ105" s="511"/>
      <c r="SYR105" s="511"/>
      <c r="SYS105" s="511"/>
      <c r="SYT105" s="511"/>
      <c r="SYU105" s="511"/>
      <c r="SYV105" s="511"/>
      <c r="SYW105" s="511"/>
      <c r="SYX105" s="511"/>
      <c r="SYY105" s="511"/>
      <c r="SYZ105" s="511"/>
      <c r="SZA105" s="511"/>
      <c r="SZB105" s="511"/>
      <c r="SZC105" s="511"/>
      <c r="SZD105" s="511"/>
      <c r="SZE105" s="511"/>
      <c r="SZF105" s="511"/>
      <c r="SZG105" s="511"/>
      <c r="SZH105" s="511"/>
      <c r="SZI105" s="511"/>
      <c r="SZJ105" s="511"/>
      <c r="SZK105" s="511"/>
      <c r="SZL105" s="511"/>
      <c r="SZM105" s="511"/>
      <c r="SZN105" s="511"/>
      <c r="SZO105" s="511"/>
      <c r="SZP105" s="511"/>
      <c r="SZQ105" s="511"/>
      <c r="SZR105" s="511"/>
      <c r="SZS105" s="511"/>
      <c r="SZT105" s="511"/>
      <c r="SZU105" s="511"/>
      <c r="SZV105" s="511"/>
      <c r="SZW105" s="511"/>
      <c r="SZX105" s="511"/>
      <c r="SZY105" s="511"/>
      <c r="SZZ105" s="511"/>
      <c r="TAA105" s="511"/>
      <c r="TAB105" s="511"/>
      <c r="TAC105" s="511"/>
      <c r="TAD105" s="511"/>
      <c r="TAE105" s="511"/>
      <c r="TAF105" s="511"/>
      <c r="TAG105" s="511"/>
      <c r="TAH105" s="511"/>
      <c r="TAI105" s="511"/>
      <c r="TAJ105" s="511"/>
      <c r="TAK105" s="511"/>
      <c r="TAL105" s="511"/>
      <c r="TAM105" s="511"/>
      <c r="TAN105" s="511"/>
      <c r="TAO105" s="511"/>
      <c r="TAP105" s="511"/>
      <c r="TAQ105" s="511"/>
      <c r="TAR105" s="511"/>
      <c r="TAS105" s="511"/>
      <c r="TAT105" s="511"/>
      <c r="TAU105" s="511"/>
      <c r="TAV105" s="511"/>
      <c r="TAW105" s="511"/>
      <c r="TAX105" s="511"/>
      <c r="TAY105" s="511"/>
      <c r="TAZ105" s="511"/>
      <c r="TBA105" s="511"/>
      <c r="TBB105" s="511"/>
      <c r="TBC105" s="511"/>
      <c r="TBD105" s="511"/>
      <c r="TBE105" s="511"/>
      <c r="TBF105" s="511"/>
      <c r="TBG105" s="511"/>
      <c r="TBH105" s="511"/>
      <c r="TBI105" s="511"/>
      <c r="TBJ105" s="511"/>
      <c r="TBK105" s="511"/>
      <c r="TBL105" s="511"/>
      <c r="TBM105" s="511"/>
      <c r="TBN105" s="511"/>
      <c r="TBO105" s="511"/>
      <c r="TBP105" s="511"/>
      <c r="TBQ105" s="511"/>
      <c r="TBR105" s="511"/>
      <c r="TBS105" s="511"/>
      <c r="TBT105" s="511"/>
      <c r="TBU105" s="511"/>
      <c r="TBV105" s="511"/>
      <c r="TBW105" s="511"/>
      <c r="TBX105" s="511"/>
      <c r="TBY105" s="511"/>
      <c r="TBZ105" s="511"/>
      <c r="TCA105" s="511"/>
      <c r="TCB105" s="511"/>
      <c r="TCC105" s="511"/>
      <c r="TCD105" s="511"/>
      <c r="TCE105" s="511"/>
      <c r="TCF105" s="511"/>
      <c r="TCG105" s="511"/>
      <c r="TCH105" s="511"/>
      <c r="TCI105" s="511"/>
      <c r="TCJ105" s="511"/>
      <c r="TCK105" s="511"/>
      <c r="TCL105" s="511"/>
      <c r="TCM105" s="511"/>
      <c r="TCN105" s="511"/>
      <c r="TCO105" s="511"/>
      <c r="TCP105" s="511"/>
      <c r="TCQ105" s="511"/>
      <c r="TCR105" s="511"/>
      <c r="TCS105" s="511"/>
      <c r="TCT105" s="511"/>
      <c r="TCU105" s="511"/>
      <c r="TCV105" s="511"/>
      <c r="TCW105" s="511"/>
      <c r="TCX105" s="511"/>
      <c r="TCY105" s="511"/>
      <c r="TCZ105" s="511"/>
      <c r="TDA105" s="511"/>
      <c r="TDB105" s="511"/>
      <c r="TDC105" s="511"/>
      <c r="TDD105" s="511"/>
      <c r="TDE105" s="511"/>
      <c r="TDF105" s="511"/>
      <c r="TDG105" s="511"/>
      <c r="TDH105" s="511"/>
      <c r="TDI105" s="511"/>
      <c r="TDJ105" s="511"/>
      <c r="TDK105" s="511"/>
      <c r="TDL105" s="511"/>
      <c r="TDM105" s="511"/>
      <c r="TDN105" s="511"/>
      <c r="TDO105" s="511"/>
      <c r="TDP105" s="511"/>
      <c r="TDQ105" s="511"/>
      <c r="TDR105" s="511"/>
      <c r="TDS105" s="511"/>
      <c r="TDT105" s="511"/>
      <c r="TDU105" s="511"/>
      <c r="TDV105" s="511"/>
      <c r="TDW105" s="511"/>
      <c r="TDX105" s="511"/>
      <c r="TDY105" s="511"/>
      <c r="TDZ105" s="511"/>
      <c r="TEA105" s="511"/>
      <c r="TEB105" s="511"/>
      <c r="TEC105" s="511"/>
      <c r="TED105" s="511"/>
      <c r="TEE105" s="511"/>
      <c r="TEF105" s="511"/>
      <c r="TEG105" s="511"/>
      <c r="TEH105" s="511"/>
      <c r="TEI105" s="511"/>
      <c r="TEJ105" s="511"/>
      <c r="TEK105" s="511"/>
      <c r="TEL105" s="511"/>
      <c r="TEM105" s="511"/>
      <c r="TEN105" s="511"/>
      <c r="TEO105" s="511"/>
      <c r="TEP105" s="511"/>
      <c r="TEQ105" s="511"/>
      <c r="TER105" s="511"/>
      <c r="TES105" s="511"/>
      <c r="TET105" s="511"/>
      <c r="TEU105" s="511"/>
      <c r="TEV105" s="511"/>
      <c r="TEW105" s="511"/>
      <c r="TEX105" s="511"/>
      <c r="TEY105" s="511"/>
      <c r="TEZ105" s="511"/>
      <c r="TFA105" s="511"/>
      <c r="TFB105" s="511"/>
      <c r="TFC105" s="511"/>
      <c r="TFD105" s="511"/>
      <c r="TFE105" s="511"/>
      <c r="TFF105" s="511"/>
      <c r="TFG105" s="511"/>
      <c r="TFH105" s="511"/>
      <c r="TFI105" s="511"/>
      <c r="TFJ105" s="511"/>
      <c r="TFK105" s="511"/>
      <c r="TFL105" s="511"/>
      <c r="TFM105" s="511"/>
      <c r="TFN105" s="511"/>
      <c r="TFO105" s="511"/>
      <c r="TFP105" s="511"/>
      <c r="TFQ105" s="511"/>
      <c r="TFR105" s="511"/>
      <c r="TFS105" s="511"/>
      <c r="TFT105" s="511"/>
      <c r="TFU105" s="511"/>
      <c r="TFV105" s="511"/>
      <c r="TFW105" s="511"/>
      <c r="TFX105" s="511"/>
      <c r="TFY105" s="511"/>
      <c r="TFZ105" s="511"/>
      <c r="TGA105" s="511"/>
      <c r="TGB105" s="511"/>
      <c r="TGC105" s="511"/>
      <c r="TGD105" s="511"/>
      <c r="TGE105" s="511"/>
      <c r="TGF105" s="511"/>
      <c r="TGG105" s="511"/>
      <c r="TGH105" s="511"/>
      <c r="TGI105" s="511"/>
      <c r="TGJ105" s="511"/>
      <c r="TGK105" s="511"/>
      <c r="TGL105" s="511"/>
      <c r="TGM105" s="511"/>
      <c r="TGN105" s="511"/>
      <c r="TGO105" s="511"/>
      <c r="TGP105" s="511"/>
      <c r="TGQ105" s="511"/>
      <c r="TGR105" s="511"/>
      <c r="TGS105" s="511"/>
      <c r="TGT105" s="511"/>
      <c r="TGU105" s="511"/>
      <c r="TGV105" s="511"/>
      <c r="TGW105" s="511"/>
      <c r="TGX105" s="511"/>
      <c r="TGY105" s="511"/>
      <c r="TGZ105" s="511"/>
      <c r="THA105" s="511"/>
      <c r="THB105" s="511"/>
      <c r="THC105" s="511"/>
      <c r="THD105" s="511"/>
      <c r="THE105" s="511"/>
      <c r="THF105" s="511"/>
      <c r="THG105" s="511"/>
      <c r="THH105" s="511"/>
      <c r="THI105" s="511"/>
      <c r="THJ105" s="511"/>
      <c r="THK105" s="511"/>
      <c r="THL105" s="511"/>
      <c r="THM105" s="511"/>
      <c r="THN105" s="511"/>
      <c r="THO105" s="511"/>
      <c r="THP105" s="511"/>
      <c r="THQ105" s="511"/>
      <c r="THR105" s="511"/>
      <c r="THS105" s="511"/>
      <c r="THT105" s="511"/>
      <c r="THU105" s="511"/>
      <c r="THV105" s="511"/>
      <c r="THW105" s="511"/>
      <c r="THX105" s="511"/>
      <c r="THY105" s="511"/>
      <c r="THZ105" s="511"/>
      <c r="TIA105" s="511"/>
      <c r="TIB105" s="511"/>
      <c r="TIC105" s="511"/>
      <c r="TID105" s="511"/>
      <c r="TIE105" s="511"/>
      <c r="TIF105" s="511"/>
      <c r="TIG105" s="511"/>
      <c r="TIH105" s="511"/>
      <c r="TII105" s="511"/>
      <c r="TIJ105" s="511"/>
      <c r="TIK105" s="511"/>
      <c r="TIL105" s="511"/>
      <c r="TIM105" s="511"/>
      <c r="TIN105" s="511"/>
      <c r="TIO105" s="511"/>
      <c r="TIP105" s="511"/>
      <c r="TIQ105" s="511"/>
      <c r="TIR105" s="511"/>
      <c r="TIS105" s="511"/>
      <c r="TIT105" s="511"/>
      <c r="TIU105" s="511"/>
      <c r="TIV105" s="511"/>
      <c r="TIW105" s="511"/>
      <c r="TIX105" s="511"/>
      <c r="TIY105" s="511"/>
      <c r="TIZ105" s="511"/>
      <c r="TJA105" s="511"/>
      <c r="TJB105" s="511"/>
      <c r="TJC105" s="511"/>
      <c r="TJD105" s="511"/>
      <c r="TJE105" s="511"/>
      <c r="TJF105" s="511"/>
      <c r="TJG105" s="511"/>
      <c r="TJH105" s="511"/>
      <c r="TJI105" s="511"/>
      <c r="TJJ105" s="511"/>
      <c r="TJK105" s="511"/>
      <c r="TJL105" s="511"/>
      <c r="TJM105" s="511"/>
      <c r="TJN105" s="511"/>
      <c r="TJO105" s="511"/>
      <c r="TJP105" s="511"/>
      <c r="TJQ105" s="511"/>
      <c r="TJR105" s="511"/>
      <c r="TJS105" s="511"/>
      <c r="TJT105" s="511"/>
      <c r="TJU105" s="511"/>
      <c r="TJV105" s="511"/>
      <c r="TJW105" s="511"/>
      <c r="TJX105" s="511"/>
      <c r="TJY105" s="511"/>
      <c r="TJZ105" s="511"/>
      <c r="TKA105" s="511"/>
      <c r="TKB105" s="511"/>
      <c r="TKC105" s="511"/>
      <c r="TKD105" s="511"/>
      <c r="TKE105" s="511"/>
      <c r="TKF105" s="511"/>
      <c r="TKG105" s="511"/>
      <c r="TKH105" s="511"/>
      <c r="TKI105" s="511"/>
      <c r="TKJ105" s="511"/>
      <c r="TKK105" s="511"/>
      <c r="TKL105" s="511"/>
      <c r="TKM105" s="511"/>
      <c r="TKN105" s="511"/>
      <c r="TKO105" s="511"/>
      <c r="TKP105" s="511"/>
      <c r="TKQ105" s="511"/>
      <c r="TKR105" s="511"/>
      <c r="TKS105" s="511"/>
      <c r="TKT105" s="511"/>
      <c r="TKU105" s="511"/>
      <c r="TKV105" s="511"/>
      <c r="TKW105" s="511"/>
      <c r="TKX105" s="511"/>
      <c r="TKY105" s="511"/>
      <c r="TKZ105" s="511"/>
      <c r="TLA105" s="511"/>
      <c r="TLB105" s="511"/>
      <c r="TLC105" s="511"/>
      <c r="TLD105" s="511"/>
      <c r="TLE105" s="511"/>
      <c r="TLF105" s="511"/>
      <c r="TLG105" s="511"/>
      <c r="TLH105" s="511"/>
      <c r="TLI105" s="511"/>
      <c r="TLJ105" s="511"/>
      <c r="TLK105" s="511"/>
      <c r="TLL105" s="511"/>
      <c r="TLM105" s="511"/>
      <c r="TLN105" s="511"/>
      <c r="TLO105" s="511"/>
      <c r="TLP105" s="511"/>
      <c r="TLQ105" s="511"/>
      <c r="TLR105" s="511"/>
      <c r="TLS105" s="511"/>
      <c r="TLT105" s="511"/>
      <c r="TLU105" s="511"/>
      <c r="TLV105" s="511"/>
      <c r="TLW105" s="511"/>
      <c r="TLX105" s="511"/>
      <c r="TLY105" s="511"/>
      <c r="TLZ105" s="511"/>
      <c r="TMA105" s="511"/>
      <c r="TMB105" s="511"/>
      <c r="TMC105" s="511"/>
      <c r="TMD105" s="511"/>
      <c r="TME105" s="511"/>
      <c r="TMF105" s="511"/>
      <c r="TMG105" s="511"/>
      <c r="TMH105" s="511"/>
      <c r="TMI105" s="511"/>
      <c r="TMJ105" s="511"/>
      <c r="TMK105" s="511"/>
      <c r="TML105" s="511"/>
      <c r="TMM105" s="511"/>
      <c r="TMN105" s="511"/>
      <c r="TMO105" s="511"/>
      <c r="TMP105" s="511"/>
      <c r="TMQ105" s="511"/>
      <c r="TMR105" s="511"/>
      <c r="TMS105" s="511"/>
      <c r="TMT105" s="511"/>
      <c r="TMU105" s="511"/>
      <c r="TMV105" s="511"/>
      <c r="TMW105" s="511"/>
      <c r="TMX105" s="511"/>
      <c r="TMY105" s="511"/>
      <c r="TMZ105" s="511"/>
      <c r="TNA105" s="511"/>
      <c r="TNB105" s="511"/>
      <c r="TNC105" s="511"/>
      <c r="TND105" s="511"/>
      <c r="TNE105" s="511"/>
      <c r="TNF105" s="511"/>
      <c r="TNG105" s="511"/>
      <c r="TNH105" s="511"/>
      <c r="TNI105" s="511"/>
      <c r="TNJ105" s="511"/>
      <c r="TNK105" s="511"/>
      <c r="TNL105" s="511"/>
      <c r="TNM105" s="511"/>
      <c r="TNN105" s="511"/>
      <c r="TNO105" s="511"/>
      <c r="TNP105" s="511"/>
      <c r="TNQ105" s="511"/>
      <c r="TNR105" s="511"/>
      <c r="TNS105" s="511"/>
      <c r="TNT105" s="511"/>
      <c r="TNU105" s="511"/>
      <c r="TNV105" s="511"/>
      <c r="TNW105" s="511"/>
      <c r="TNX105" s="511"/>
      <c r="TNY105" s="511"/>
      <c r="TNZ105" s="511"/>
      <c r="TOA105" s="511"/>
      <c r="TOB105" s="511"/>
      <c r="TOC105" s="511"/>
      <c r="TOD105" s="511"/>
      <c r="TOE105" s="511"/>
      <c r="TOF105" s="511"/>
      <c r="TOG105" s="511"/>
      <c r="TOH105" s="511"/>
      <c r="TOI105" s="511"/>
      <c r="TOJ105" s="511"/>
      <c r="TOK105" s="511"/>
      <c r="TOL105" s="511"/>
      <c r="TOM105" s="511"/>
      <c r="TON105" s="511"/>
      <c r="TOO105" s="511"/>
      <c r="TOP105" s="511"/>
      <c r="TOQ105" s="511"/>
      <c r="TOR105" s="511"/>
      <c r="TOS105" s="511"/>
      <c r="TOT105" s="511"/>
      <c r="TOU105" s="511"/>
      <c r="TOV105" s="511"/>
      <c r="TOW105" s="511"/>
      <c r="TOX105" s="511"/>
      <c r="TOY105" s="511"/>
      <c r="TOZ105" s="511"/>
      <c r="TPA105" s="511"/>
      <c r="TPB105" s="511"/>
      <c r="TPC105" s="511"/>
      <c r="TPD105" s="511"/>
      <c r="TPE105" s="511"/>
      <c r="TPF105" s="511"/>
      <c r="TPG105" s="511"/>
      <c r="TPH105" s="511"/>
      <c r="TPI105" s="511"/>
      <c r="TPJ105" s="511"/>
      <c r="TPK105" s="511"/>
      <c r="TPL105" s="511"/>
      <c r="TPM105" s="511"/>
      <c r="TPN105" s="511"/>
      <c r="TPO105" s="511"/>
      <c r="TPP105" s="511"/>
      <c r="TPQ105" s="511"/>
      <c r="TPR105" s="511"/>
      <c r="TPS105" s="511"/>
      <c r="TPT105" s="511"/>
      <c r="TPU105" s="511"/>
      <c r="TPV105" s="511"/>
      <c r="TPW105" s="511"/>
      <c r="TPX105" s="511"/>
      <c r="TPY105" s="511"/>
      <c r="TPZ105" s="511"/>
      <c r="TQA105" s="511"/>
      <c r="TQB105" s="511"/>
      <c r="TQC105" s="511"/>
      <c r="TQD105" s="511"/>
      <c r="TQE105" s="511"/>
      <c r="TQF105" s="511"/>
      <c r="TQG105" s="511"/>
      <c r="TQH105" s="511"/>
      <c r="TQI105" s="511"/>
      <c r="TQJ105" s="511"/>
      <c r="TQK105" s="511"/>
      <c r="TQL105" s="511"/>
      <c r="TQM105" s="511"/>
      <c r="TQN105" s="511"/>
      <c r="TQO105" s="511"/>
      <c r="TQP105" s="511"/>
      <c r="TQQ105" s="511"/>
      <c r="TQR105" s="511"/>
      <c r="TQS105" s="511"/>
      <c r="TQT105" s="511"/>
      <c r="TQU105" s="511"/>
      <c r="TQV105" s="511"/>
      <c r="TQW105" s="511"/>
      <c r="TQX105" s="511"/>
      <c r="TQY105" s="511"/>
      <c r="TQZ105" s="511"/>
      <c r="TRA105" s="511"/>
      <c r="TRB105" s="511"/>
      <c r="TRC105" s="511"/>
      <c r="TRD105" s="511"/>
      <c r="TRE105" s="511"/>
      <c r="TRF105" s="511"/>
      <c r="TRG105" s="511"/>
      <c r="TRH105" s="511"/>
      <c r="TRI105" s="511"/>
      <c r="TRJ105" s="511"/>
      <c r="TRK105" s="511"/>
      <c r="TRL105" s="511"/>
      <c r="TRM105" s="511"/>
      <c r="TRN105" s="511"/>
      <c r="TRO105" s="511"/>
      <c r="TRP105" s="511"/>
      <c r="TRQ105" s="511"/>
      <c r="TRR105" s="511"/>
      <c r="TRS105" s="511"/>
      <c r="TRT105" s="511"/>
      <c r="TRU105" s="511"/>
      <c r="TRV105" s="511"/>
      <c r="TRW105" s="511"/>
      <c r="TRX105" s="511"/>
      <c r="TRY105" s="511"/>
      <c r="TRZ105" s="511"/>
      <c r="TSA105" s="511"/>
      <c r="TSB105" s="511"/>
      <c r="TSC105" s="511"/>
      <c r="TSD105" s="511"/>
      <c r="TSE105" s="511"/>
      <c r="TSF105" s="511"/>
      <c r="TSG105" s="511"/>
      <c r="TSH105" s="511"/>
      <c r="TSI105" s="511"/>
      <c r="TSJ105" s="511"/>
      <c r="TSK105" s="511"/>
      <c r="TSL105" s="511"/>
      <c r="TSM105" s="511"/>
      <c r="TSN105" s="511"/>
      <c r="TSO105" s="511"/>
      <c r="TSP105" s="511"/>
      <c r="TSQ105" s="511"/>
      <c r="TSR105" s="511"/>
      <c r="TSS105" s="511"/>
      <c r="TST105" s="511"/>
      <c r="TSU105" s="511"/>
      <c r="TSV105" s="511"/>
      <c r="TSW105" s="511"/>
      <c r="TSX105" s="511"/>
      <c r="TSY105" s="511"/>
      <c r="TSZ105" s="511"/>
      <c r="TTA105" s="511"/>
      <c r="TTB105" s="511"/>
      <c r="TTC105" s="511"/>
      <c r="TTD105" s="511"/>
      <c r="TTE105" s="511"/>
      <c r="TTF105" s="511"/>
      <c r="TTG105" s="511"/>
      <c r="TTH105" s="511"/>
      <c r="TTI105" s="511"/>
      <c r="TTJ105" s="511"/>
      <c r="TTK105" s="511"/>
      <c r="TTL105" s="511"/>
      <c r="TTM105" s="511"/>
      <c r="TTN105" s="511"/>
      <c r="TTO105" s="511"/>
      <c r="TTP105" s="511"/>
      <c r="TTQ105" s="511"/>
      <c r="TTR105" s="511"/>
      <c r="TTS105" s="511"/>
      <c r="TTT105" s="511"/>
      <c r="TTU105" s="511"/>
      <c r="TTV105" s="511"/>
      <c r="TTW105" s="511"/>
      <c r="TTX105" s="511"/>
      <c r="TTY105" s="511"/>
      <c r="TTZ105" s="511"/>
      <c r="TUA105" s="511"/>
      <c r="TUB105" s="511"/>
      <c r="TUC105" s="511"/>
      <c r="TUD105" s="511"/>
      <c r="TUE105" s="511"/>
      <c r="TUF105" s="511"/>
      <c r="TUG105" s="511"/>
      <c r="TUH105" s="511"/>
      <c r="TUI105" s="511"/>
      <c r="TUJ105" s="511"/>
      <c r="TUK105" s="511"/>
      <c r="TUL105" s="511"/>
      <c r="TUM105" s="511"/>
      <c r="TUN105" s="511"/>
      <c r="TUO105" s="511"/>
      <c r="TUP105" s="511"/>
      <c r="TUQ105" s="511"/>
      <c r="TUR105" s="511"/>
      <c r="TUS105" s="511"/>
      <c r="TUT105" s="511"/>
      <c r="TUU105" s="511"/>
      <c r="TUV105" s="511"/>
      <c r="TUW105" s="511"/>
      <c r="TUX105" s="511"/>
      <c r="TUY105" s="511"/>
      <c r="TUZ105" s="511"/>
      <c r="TVA105" s="511"/>
      <c r="TVB105" s="511"/>
      <c r="TVC105" s="511"/>
      <c r="TVD105" s="511"/>
      <c r="TVE105" s="511"/>
      <c r="TVF105" s="511"/>
      <c r="TVG105" s="511"/>
      <c r="TVH105" s="511"/>
      <c r="TVI105" s="511"/>
      <c r="TVJ105" s="511"/>
      <c r="TVK105" s="511"/>
      <c r="TVL105" s="511"/>
      <c r="TVM105" s="511"/>
      <c r="TVN105" s="511"/>
      <c r="TVO105" s="511"/>
      <c r="TVP105" s="511"/>
      <c r="TVQ105" s="511"/>
      <c r="TVR105" s="511"/>
      <c r="TVS105" s="511"/>
      <c r="TVT105" s="511"/>
      <c r="TVU105" s="511"/>
      <c r="TVV105" s="511"/>
      <c r="TVW105" s="511"/>
      <c r="TVX105" s="511"/>
      <c r="TVY105" s="511"/>
      <c r="TVZ105" s="511"/>
      <c r="TWA105" s="511"/>
      <c r="TWB105" s="511"/>
      <c r="TWC105" s="511"/>
      <c r="TWD105" s="511"/>
      <c r="TWE105" s="511"/>
      <c r="TWF105" s="511"/>
      <c r="TWG105" s="511"/>
      <c r="TWH105" s="511"/>
      <c r="TWI105" s="511"/>
      <c r="TWJ105" s="511"/>
      <c r="TWK105" s="511"/>
      <c r="TWL105" s="511"/>
      <c r="TWM105" s="511"/>
      <c r="TWN105" s="511"/>
      <c r="TWO105" s="511"/>
      <c r="TWP105" s="511"/>
      <c r="TWQ105" s="511"/>
      <c r="TWR105" s="511"/>
      <c r="TWS105" s="511"/>
      <c r="TWT105" s="511"/>
      <c r="TWU105" s="511"/>
      <c r="TWV105" s="511"/>
      <c r="TWW105" s="511"/>
      <c r="TWX105" s="511"/>
      <c r="TWY105" s="511"/>
      <c r="TWZ105" s="511"/>
      <c r="TXA105" s="511"/>
      <c r="TXB105" s="511"/>
      <c r="TXC105" s="511"/>
      <c r="TXD105" s="511"/>
      <c r="TXE105" s="511"/>
      <c r="TXF105" s="511"/>
      <c r="TXG105" s="511"/>
      <c r="TXH105" s="511"/>
      <c r="TXI105" s="511"/>
      <c r="TXJ105" s="511"/>
      <c r="TXK105" s="511"/>
      <c r="TXL105" s="511"/>
      <c r="TXM105" s="511"/>
      <c r="TXN105" s="511"/>
      <c r="TXO105" s="511"/>
      <c r="TXP105" s="511"/>
      <c r="TXQ105" s="511"/>
      <c r="TXR105" s="511"/>
      <c r="TXS105" s="511"/>
      <c r="TXT105" s="511"/>
      <c r="TXU105" s="511"/>
      <c r="TXV105" s="511"/>
      <c r="TXW105" s="511"/>
      <c r="TXX105" s="511"/>
      <c r="TXY105" s="511"/>
      <c r="TXZ105" s="511"/>
      <c r="TYA105" s="511"/>
      <c r="TYB105" s="511"/>
      <c r="TYC105" s="511"/>
      <c r="TYD105" s="511"/>
      <c r="TYE105" s="511"/>
      <c r="TYF105" s="511"/>
      <c r="TYG105" s="511"/>
      <c r="TYH105" s="511"/>
      <c r="TYI105" s="511"/>
      <c r="TYJ105" s="511"/>
      <c r="TYK105" s="511"/>
      <c r="TYL105" s="511"/>
      <c r="TYM105" s="511"/>
      <c r="TYN105" s="511"/>
      <c r="TYO105" s="511"/>
      <c r="TYP105" s="511"/>
      <c r="TYQ105" s="511"/>
      <c r="TYR105" s="511"/>
      <c r="TYS105" s="511"/>
      <c r="TYT105" s="511"/>
      <c r="TYU105" s="511"/>
      <c r="TYV105" s="511"/>
      <c r="TYW105" s="511"/>
      <c r="TYX105" s="511"/>
      <c r="TYY105" s="511"/>
      <c r="TYZ105" s="511"/>
      <c r="TZA105" s="511"/>
      <c r="TZB105" s="511"/>
      <c r="TZC105" s="511"/>
      <c r="TZD105" s="511"/>
      <c r="TZE105" s="511"/>
      <c r="TZF105" s="511"/>
      <c r="TZG105" s="511"/>
      <c r="TZH105" s="511"/>
      <c r="TZI105" s="511"/>
      <c r="TZJ105" s="511"/>
      <c r="TZK105" s="511"/>
      <c r="TZL105" s="511"/>
      <c r="TZM105" s="511"/>
      <c r="TZN105" s="511"/>
      <c r="TZO105" s="511"/>
      <c r="TZP105" s="511"/>
      <c r="TZQ105" s="511"/>
      <c r="TZR105" s="511"/>
      <c r="TZS105" s="511"/>
      <c r="TZT105" s="511"/>
      <c r="TZU105" s="511"/>
      <c r="TZV105" s="511"/>
      <c r="TZW105" s="511"/>
      <c r="TZX105" s="511"/>
      <c r="TZY105" s="511"/>
      <c r="TZZ105" s="511"/>
      <c r="UAA105" s="511"/>
      <c r="UAB105" s="511"/>
      <c r="UAC105" s="511"/>
      <c r="UAD105" s="511"/>
      <c r="UAE105" s="511"/>
      <c r="UAF105" s="511"/>
      <c r="UAG105" s="511"/>
      <c r="UAH105" s="511"/>
      <c r="UAI105" s="511"/>
      <c r="UAJ105" s="511"/>
      <c r="UAK105" s="511"/>
      <c r="UAL105" s="511"/>
      <c r="UAM105" s="511"/>
      <c r="UAN105" s="511"/>
      <c r="UAO105" s="511"/>
      <c r="UAP105" s="511"/>
      <c r="UAQ105" s="511"/>
      <c r="UAR105" s="511"/>
      <c r="UAS105" s="511"/>
      <c r="UAT105" s="511"/>
      <c r="UAU105" s="511"/>
      <c r="UAV105" s="511"/>
      <c r="UAW105" s="511"/>
      <c r="UAX105" s="511"/>
      <c r="UAY105" s="511"/>
      <c r="UAZ105" s="511"/>
      <c r="UBA105" s="511"/>
      <c r="UBB105" s="511"/>
      <c r="UBC105" s="511"/>
      <c r="UBD105" s="511"/>
      <c r="UBE105" s="511"/>
      <c r="UBF105" s="511"/>
      <c r="UBG105" s="511"/>
      <c r="UBH105" s="511"/>
      <c r="UBI105" s="511"/>
      <c r="UBJ105" s="511"/>
      <c r="UBK105" s="511"/>
      <c r="UBL105" s="511"/>
      <c r="UBM105" s="511"/>
      <c r="UBN105" s="511"/>
      <c r="UBO105" s="511"/>
      <c r="UBP105" s="511"/>
      <c r="UBQ105" s="511"/>
      <c r="UBR105" s="511"/>
      <c r="UBS105" s="511"/>
      <c r="UBT105" s="511"/>
      <c r="UBU105" s="511"/>
      <c r="UBV105" s="511"/>
      <c r="UBW105" s="511"/>
      <c r="UBX105" s="511"/>
      <c r="UBY105" s="511"/>
      <c r="UBZ105" s="511"/>
      <c r="UCA105" s="511"/>
      <c r="UCB105" s="511"/>
      <c r="UCC105" s="511"/>
      <c r="UCD105" s="511"/>
      <c r="UCE105" s="511"/>
      <c r="UCF105" s="511"/>
      <c r="UCG105" s="511"/>
      <c r="UCH105" s="511"/>
      <c r="UCI105" s="511"/>
      <c r="UCJ105" s="511"/>
      <c r="UCK105" s="511"/>
      <c r="UCL105" s="511"/>
      <c r="UCM105" s="511"/>
      <c r="UCN105" s="511"/>
      <c r="UCO105" s="511"/>
      <c r="UCP105" s="511"/>
      <c r="UCQ105" s="511"/>
      <c r="UCR105" s="511"/>
      <c r="UCS105" s="511"/>
      <c r="UCT105" s="511"/>
      <c r="UCU105" s="511"/>
      <c r="UCV105" s="511"/>
      <c r="UCW105" s="511"/>
      <c r="UCX105" s="511"/>
      <c r="UCY105" s="511"/>
      <c r="UCZ105" s="511"/>
      <c r="UDA105" s="511"/>
      <c r="UDB105" s="511"/>
      <c r="UDC105" s="511"/>
      <c r="UDD105" s="511"/>
      <c r="UDE105" s="511"/>
      <c r="UDF105" s="511"/>
      <c r="UDG105" s="511"/>
      <c r="UDH105" s="511"/>
      <c r="UDI105" s="511"/>
      <c r="UDJ105" s="511"/>
      <c r="UDK105" s="511"/>
      <c r="UDL105" s="511"/>
      <c r="UDM105" s="511"/>
      <c r="UDN105" s="511"/>
      <c r="UDO105" s="511"/>
      <c r="UDP105" s="511"/>
      <c r="UDQ105" s="511"/>
      <c r="UDR105" s="511"/>
      <c r="UDS105" s="511"/>
      <c r="UDT105" s="511"/>
      <c r="UDU105" s="511"/>
      <c r="UDV105" s="511"/>
      <c r="UDW105" s="511"/>
      <c r="UDX105" s="511"/>
      <c r="UDY105" s="511"/>
      <c r="UDZ105" s="511"/>
      <c r="UEA105" s="511"/>
      <c r="UEB105" s="511"/>
      <c r="UEC105" s="511"/>
      <c r="UED105" s="511"/>
      <c r="UEE105" s="511"/>
      <c r="UEF105" s="511"/>
      <c r="UEG105" s="511"/>
      <c r="UEH105" s="511"/>
      <c r="UEI105" s="511"/>
      <c r="UEJ105" s="511"/>
      <c r="UEK105" s="511"/>
      <c r="UEL105" s="511"/>
      <c r="UEM105" s="511"/>
      <c r="UEN105" s="511"/>
      <c r="UEO105" s="511"/>
      <c r="UEP105" s="511"/>
      <c r="UEQ105" s="511"/>
      <c r="UER105" s="511"/>
      <c r="UES105" s="511"/>
      <c r="UET105" s="511"/>
      <c r="UEU105" s="511"/>
      <c r="UEV105" s="511"/>
      <c r="UEW105" s="511"/>
      <c r="UEX105" s="511"/>
      <c r="UEY105" s="511"/>
      <c r="UEZ105" s="511"/>
      <c r="UFA105" s="511"/>
      <c r="UFB105" s="511"/>
      <c r="UFC105" s="511"/>
      <c r="UFD105" s="511"/>
      <c r="UFE105" s="511"/>
      <c r="UFF105" s="511"/>
      <c r="UFG105" s="511"/>
      <c r="UFH105" s="511"/>
      <c r="UFI105" s="511"/>
      <c r="UFJ105" s="511"/>
      <c r="UFK105" s="511"/>
      <c r="UFL105" s="511"/>
      <c r="UFM105" s="511"/>
      <c r="UFN105" s="511"/>
      <c r="UFO105" s="511"/>
      <c r="UFP105" s="511"/>
      <c r="UFQ105" s="511"/>
      <c r="UFR105" s="511"/>
      <c r="UFS105" s="511"/>
      <c r="UFT105" s="511"/>
      <c r="UFU105" s="511"/>
      <c r="UFV105" s="511"/>
      <c r="UFW105" s="511"/>
      <c r="UFX105" s="511"/>
      <c r="UFY105" s="511"/>
      <c r="UFZ105" s="511"/>
      <c r="UGA105" s="511"/>
      <c r="UGB105" s="511"/>
      <c r="UGC105" s="511"/>
      <c r="UGD105" s="511"/>
      <c r="UGE105" s="511"/>
      <c r="UGF105" s="511"/>
      <c r="UGG105" s="511"/>
      <c r="UGH105" s="511"/>
      <c r="UGI105" s="511"/>
      <c r="UGJ105" s="511"/>
      <c r="UGK105" s="511"/>
      <c r="UGL105" s="511"/>
      <c r="UGM105" s="511"/>
      <c r="UGN105" s="511"/>
      <c r="UGO105" s="511"/>
      <c r="UGP105" s="511"/>
      <c r="UGQ105" s="511"/>
      <c r="UGR105" s="511"/>
      <c r="UGS105" s="511"/>
      <c r="UGT105" s="511"/>
      <c r="UGU105" s="511"/>
      <c r="UGV105" s="511"/>
      <c r="UGW105" s="511"/>
      <c r="UGX105" s="511"/>
      <c r="UGY105" s="511"/>
      <c r="UGZ105" s="511"/>
      <c r="UHA105" s="511"/>
      <c r="UHB105" s="511"/>
      <c r="UHC105" s="511"/>
      <c r="UHD105" s="511"/>
      <c r="UHE105" s="511"/>
      <c r="UHF105" s="511"/>
      <c r="UHG105" s="511"/>
      <c r="UHH105" s="511"/>
      <c r="UHI105" s="511"/>
      <c r="UHJ105" s="511"/>
      <c r="UHK105" s="511"/>
      <c r="UHL105" s="511"/>
      <c r="UHM105" s="511"/>
      <c r="UHN105" s="511"/>
      <c r="UHO105" s="511"/>
      <c r="UHP105" s="511"/>
      <c r="UHQ105" s="511"/>
      <c r="UHR105" s="511"/>
      <c r="UHS105" s="511"/>
      <c r="UHT105" s="511"/>
      <c r="UHU105" s="511"/>
      <c r="UHV105" s="511"/>
      <c r="UHW105" s="511"/>
      <c r="UHX105" s="511"/>
      <c r="UHY105" s="511"/>
      <c r="UHZ105" s="511"/>
      <c r="UIA105" s="511"/>
      <c r="UIB105" s="511"/>
      <c r="UIC105" s="511"/>
      <c r="UID105" s="511"/>
      <c r="UIE105" s="511"/>
      <c r="UIF105" s="511"/>
      <c r="UIG105" s="511"/>
      <c r="UIH105" s="511"/>
      <c r="UII105" s="511"/>
      <c r="UIJ105" s="511"/>
      <c r="UIK105" s="511"/>
      <c r="UIL105" s="511"/>
      <c r="UIM105" s="511"/>
      <c r="UIN105" s="511"/>
      <c r="UIO105" s="511"/>
      <c r="UIP105" s="511"/>
      <c r="UIQ105" s="511"/>
      <c r="UIR105" s="511"/>
      <c r="UIS105" s="511"/>
      <c r="UIT105" s="511"/>
      <c r="UIU105" s="511"/>
      <c r="UIV105" s="511"/>
      <c r="UIW105" s="511"/>
      <c r="UIX105" s="511"/>
      <c r="UIY105" s="511"/>
      <c r="UIZ105" s="511"/>
      <c r="UJA105" s="511"/>
      <c r="UJB105" s="511"/>
      <c r="UJC105" s="511"/>
      <c r="UJD105" s="511"/>
      <c r="UJE105" s="511"/>
      <c r="UJF105" s="511"/>
      <c r="UJG105" s="511"/>
      <c r="UJH105" s="511"/>
      <c r="UJI105" s="511"/>
      <c r="UJJ105" s="511"/>
      <c r="UJK105" s="511"/>
      <c r="UJL105" s="511"/>
      <c r="UJM105" s="511"/>
      <c r="UJN105" s="511"/>
      <c r="UJO105" s="511"/>
      <c r="UJP105" s="511"/>
      <c r="UJQ105" s="511"/>
      <c r="UJR105" s="511"/>
      <c r="UJS105" s="511"/>
      <c r="UJT105" s="511"/>
      <c r="UJU105" s="511"/>
      <c r="UJV105" s="511"/>
      <c r="UJW105" s="511"/>
      <c r="UJX105" s="511"/>
      <c r="UJY105" s="511"/>
      <c r="UJZ105" s="511"/>
      <c r="UKA105" s="511"/>
      <c r="UKB105" s="511"/>
      <c r="UKC105" s="511"/>
      <c r="UKD105" s="511"/>
      <c r="UKE105" s="511"/>
      <c r="UKF105" s="511"/>
      <c r="UKG105" s="511"/>
      <c r="UKH105" s="511"/>
      <c r="UKI105" s="511"/>
      <c r="UKJ105" s="511"/>
      <c r="UKK105" s="511"/>
      <c r="UKL105" s="511"/>
      <c r="UKM105" s="511"/>
      <c r="UKN105" s="511"/>
      <c r="UKO105" s="511"/>
      <c r="UKP105" s="511"/>
      <c r="UKQ105" s="511"/>
      <c r="UKR105" s="511"/>
      <c r="UKS105" s="511"/>
      <c r="UKT105" s="511"/>
      <c r="UKU105" s="511"/>
      <c r="UKV105" s="511"/>
      <c r="UKW105" s="511"/>
      <c r="UKX105" s="511"/>
      <c r="UKY105" s="511"/>
      <c r="UKZ105" s="511"/>
      <c r="ULA105" s="511"/>
      <c r="ULB105" s="511"/>
      <c r="ULC105" s="511"/>
      <c r="ULD105" s="511"/>
      <c r="ULE105" s="511"/>
      <c r="ULF105" s="511"/>
      <c r="ULG105" s="511"/>
      <c r="ULH105" s="511"/>
      <c r="ULI105" s="511"/>
      <c r="ULJ105" s="511"/>
      <c r="ULK105" s="511"/>
      <c r="ULL105" s="511"/>
      <c r="ULM105" s="511"/>
      <c r="ULN105" s="511"/>
      <c r="ULO105" s="511"/>
      <c r="ULP105" s="511"/>
      <c r="ULQ105" s="511"/>
      <c r="ULR105" s="511"/>
      <c r="ULS105" s="511"/>
      <c r="ULT105" s="511"/>
      <c r="ULU105" s="511"/>
      <c r="ULV105" s="511"/>
      <c r="ULW105" s="511"/>
      <c r="ULX105" s="511"/>
      <c r="ULY105" s="511"/>
      <c r="ULZ105" s="511"/>
      <c r="UMA105" s="511"/>
      <c r="UMB105" s="511"/>
      <c r="UMC105" s="511"/>
      <c r="UMD105" s="511"/>
      <c r="UME105" s="511"/>
      <c r="UMF105" s="511"/>
      <c r="UMG105" s="511"/>
      <c r="UMH105" s="511"/>
      <c r="UMI105" s="511"/>
      <c r="UMJ105" s="511"/>
      <c r="UMK105" s="511"/>
      <c r="UML105" s="511"/>
      <c r="UMM105" s="511"/>
      <c r="UMN105" s="511"/>
      <c r="UMO105" s="511"/>
      <c r="UMP105" s="511"/>
      <c r="UMQ105" s="511"/>
      <c r="UMR105" s="511"/>
      <c r="UMS105" s="511"/>
      <c r="UMT105" s="511"/>
      <c r="UMU105" s="511"/>
      <c r="UMV105" s="511"/>
      <c r="UMW105" s="511"/>
      <c r="UMX105" s="511"/>
      <c r="UMY105" s="511"/>
      <c r="UMZ105" s="511"/>
      <c r="UNA105" s="511"/>
      <c r="UNB105" s="511"/>
      <c r="UNC105" s="511"/>
      <c r="UND105" s="511"/>
      <c r="UNE105" s="511"/>
      <c r="UNF105" s="511"/>
      <c r="UNG105" s="511"/>
      <c r="UNH105" s="511"/>
      <c r="UNI105" s="511"/>
      <c r="UNJ105" s="511"/>
      <c r="UNK105" s="511"/>
      <c r="UNL105" s="511"/>
      <c r="UNM105" s="511"/>
      <c r="UNN105" s="511"/>
      <c r="UNO105" s="511"/>
      <c r="UNP105" s="511"/>
      <c r="UNQ105" s="511"/>
      <c r="UNR105" s="511"/>
      <c r="UNS105" s="511"/>
      <c r="UNT105" s="511"/>
      <c r="UNU105" s="511"/>
      <c r="UNV105" s="511"/>
      <c r="UNW105" s="511"/>
      <c r="UNX105" s="511"/>
      <c r="UNY105" s="511"/>
      <c r="UNZ105" s="511"/>
      <c r="UOA105" s="511"/>
      <c r="UOB105" s="511"/>
      <c r="UOC105" s="511"/>
      <c r="UOD105" s="511"/>
      <c r="UOE105" s="511"/>
      <c r="UOF105" s="511"/>
      <c r="UOG105" s="511"/>
      <c r="UOH105" s="511"/>
      <c r="UOI105" s="511"/>
      <c r="UOJ105" s="511"/>
      <c r="UOK105" s="511"/>
      <c r="UOL105" s="511"/>
      <c r="UOM105" s="511"/>
      <c r="UON105" s="511"/>
      <c r="UOO105" s="511"/>
      <c r="UOP105" s="511"/>
      <c r="UOQ105" s="511"/>
      <c r="UOR105" s="511"/>
      <c r="UOS105" s="511"/>
      <c r="UOT105" s="511"/>
      <c r="UOU105" s="511"/>
      <c r="UOV105" s="511"/>
      <c r="UOW105" s="511"/>
      <c r="UOX105" s="511"/>
      <c r="UOY105" s="511"/>
      <c r="UOZ105" s="511"/>
      <c r="UPA105" s="511"/>
      <c r="UPB105" s="511"/>
      <c r="UPC105" s="511"/>
      <c r="UPD105" s="511"/>
      <c r="UPE105" s="511"/>
      <c r="UPF105" s="511"/>
      <c r="UPG105" s="511"/>
      <c r="UPH105" s="511"/>
      <c r="UPI105" s="511"/>
      <c r="UPJ105" s="511"/>
      <c r="UPK105" s="511"/>
      <c r="UPL105" s="511"/>
      <c r="UPM105" s="511"/>
      <c r="UPN105" s="511"/>
      <c r="UPO105" s="511"/>
      <c r="UPP105" s="511"/>
      <c r="UPQ105" s="511"/>
      <c r="UPR105" s="511"/>
      <c r="UPS105" s="511"/>
      <c r="UPT105" s="511"/>
      <c r="UPU105" s="511"/>
      <c r="UPV105" s="511"/>
      <c r="UPW105" s="511"/>
      <c r="UPX105" s="511"/>
      <c r="UPY105" s="511"/>
      <c r="UPZ105" s="511"/>
      <c r="UQA105" s="511"/>
      <c r="UQB105" s="511"/>
      <c r="UQC105" s="511"/>
      <c r="UQD105" s="511"/>
      <c r="UQE105" s="511"/>
      <c r="UQF105" s="511"/>
      <c r="UQG105" s="511"/>
      <c r="UQH105" s="511"/>
      <c r="UQI105" s="511"/>
      <c r="UQJ105" s="511"/>
      <c r="UQK105" s="511"/>
      <c r="UQL105" s="511"/>
      <c r="UQM105" s="511"/>
      <c r="UQN105" s="511"/>
      <c r="UQO105" s="511"/>
      <c r="UQP105" s="511"/>
      <c r="UQQ105" s="511"/>
      <c r="UQR105" s="511"/>
      <c r="UQS105" s="511"/>
      <c r="UQT105" s="511"/>
      <c r="UQU105" s="511"/>
      <c r="UQV105" s="511"/>
      <c r="UQW105" s="511"/>
      <c r="UQX105" s="511"/>
      <c r="UQY105" s="511"/>
      <c r="UQZ105" s="511"/>
      <c r="URA105" s="511"/>
      <c r="URB105" s="511"/>
      <c r="URC105" s="511"/>
      <c r="URD105" s="511"/>
      <c r="URE105" s="511"/>
      <c r="URF105" s="511"/>
      <c r="URG105" s="511"/>
      <c r="URH105" s="511"/>
      <c r="URI105" s="511"/>
      <c r="URJ105" s="511"/>
      <c r="URK105" s="511"/>
      <c r="URL105" s="511"/>
      <c r="URM105" s="511"/>
      <c r="URN105" s="511"/>
      <c r="URO105" s="511"/>
      <c r="URP105" s="511"/>
      <c r="URQ105" s="511"/>
      <c r="URR105" s="511"/>
      <c r="URS105" s="511"/>
      <c r="URT105" s="511"/>
      <c r="URU105" s="511"/>
      <c r="URV105" s="511"/>
      <c r="URW105" s="511"/>
      <c r="URX105" s="511"/>
      <c r="URY105" s="511"/>
      <c r="URZ105" s="511"/>
      <c r="USA105" s="511"/>
      <c r="USB105" s="511"/>
      <c r="USC105" s="511"/>
      <c r="USD105" s="511"/>
      <c r="USE105" s="511"/>
      <c r="USF105" s="511"/>
      <c r="USG105" s="511"/>
      <c r="USH105" s="511"/>
      <c r="USI105" s="511"/>
      <c r="USJ105" s="511"/>
      <c r="USK105" s="511"/>
      <c r="USL105" s="511"/>
      <c r="USM105" s="511"/>
      <c r="USN105" s="511"/>
      <c r="USO105" s="511"/>
      <c r="USP105" s="511"/>
      <c r="USQ105" s="511"/>
      <c r="USR105" s="511"/>
      <c r="USS105" s="511"/>
      <c r="UST105" s="511"/>
      <c r="USU105" s="511"/>
      <c r="USV105" s="511"/>
      <c r="USW105" s="511"/>
      <c r="USX105" s="511"/>
      <c r="USY105" s="511"/>
      <c r="USZ105" s="511"/>
      <c r="UTA105" s="511"/>
      <c r="UTB105" s="511"/>
      <c r="UTC105" s="511"/>
      <c r="UTD105" s="511"/>
      <c r="UTE105" s="511"/>
      <c r="UTF105" s="511"/>
      <c r="UTG105" s="511"/>
      <c r="UTH105" s="511"/>
      <c r="UTI105" s="511"/>
      <c r="UTJ105" s="511"/>
      <c r="UTK105" s="511"/>
      <c r="UTL105" s="511"/>
      <c r="UTM105" s="511"/>
      <c r="UTN105" s="511"/>
      <c r="UTO105" s="511"/>
      <c r="UTP105" s="511"/>
      <c r="UTQ105" s="511"/>
      <c r="UTR105" s="511"/>
      <c r="UTS105" s="511"/>
      <c r="UTT105" s="511"/>
      <c r="UTU105" s="511"/>
      <c r="UTV105" s="511"/>
      <c r="UTW105" s="511"/>
      <c r="UTX105" s="511"/>
      <c r="UTY105" s="511"/>
      <c r="UTZ105" s="511"/>
      <c r="UUA105" s="511"/>
      <c r="UUB105" s="511"/>
      <c r="UUC105" s="511"/>
      <c r="UUD105" s="511"/>
      <c r="UUE105" s="511"/>
      <c r="UUF105" s="511"/>
      <c r="UUG105" s="511"/>
      <c r="UUH105" s="511"/>
      <c r="UUI105" s="511"/>
      <c r="UUJ105" s="511"/>
      <c r="UUK105" s="511"/>
      <c r="UUL105" s="511"/>
      <c r="UUM105" s="511"/>
      <c r="UUN105" s="511"/>
      <c r="UUO105" s="511"/>
      <c r="UUP105" s="511"/>
      <c r="UUQ105" s="511"/>
      <c r="UUR105" s="511"/>
      <c r="UUS105" s="511"/>
      <c r="UUT105" s="511"/>
      <c r="UUU105" s="511"/>
      <c r="UUV105" s="511"/>
      <c r="UUW105" s="511"/>
      <c r="UUX105" s="511"/>
      <c r="UUY105" s="511"/>
      <c r="UUZ105" s="511"/>
      <c r="UVA105" s="511"/>
      <c r="UVB105" s="511"/>
      <c r="UVC105" s="511"/>
      <c r="UVD105" s="511"/>
      <c r="UVE105" s="511"/>
      <c r="UVF105" s="511"/>
      <c r="UVG105" s="511"/>
      <c r="UVH105" s="511"/>
      <c r="UVI105" s="511"/>
      <c r="UVJ105" s="511"/>
      <c r="UVK105" s="511"/>
      <c r="UVL105" s="511"/>
      <c r="UVM105" s="511"/>
      <c r="UVN105" s="511"/>
      <c r="UVO105" s="511"/>
      <c r="UVP105" s="511"/>
      <c r="UVQ105" s="511"/>
      <c r="UVR105" s="511"/>
      <c r="UVS105" s="511"/>
      <c r="UVT105" s="511"/>
      <c r="UVU105" s="511"/>
      <c r="UVV105" s="511"/>
      <c r="UVW105" s="511"/>
      <c r="UVX105" s="511"/>
      <c r="UVY105" s="511"/>
      <c r="UVZ105" s="511"/>
      <c r="UWA105" s="511"/>
      <c r="UWB105" s="511"/>
      <c r="UWC105" s="511"/>
      <c r="UWD105" s="511"/>
      <c r="UWE105" s="511"/>
      <c r="UWF105" s="511"/>
      <c r="UWG105" s="511"/>
      <c r="UWH105" s="511"/>
      <c r="UWI105" s="511"/>
      <c r="UWJ105" s="511"/>
      <c r="UWK105" s="511"/>
      <c r="UWL105" s="511"/>
      <c r="UWM105" s="511"/>
      <c r="UWN105" s="511"/>
      <c r="UWO105" s="511"/>
      <c r="UWP105" s="511"/>
      <c r="UWQ105" s="511"/>
      <c r="UWR105" s="511"/>
      <c r="UWS105" s="511"/>
      <c r="UWT105" s="511"/>
      <c r="UWU105" s="511"/>
      <c r="UWV105" s="511"/>
      <c r="UWW105" s="511"/>
      <c r="UWX105" s="511"/>
      <c r="UWY105" s="511"/>
      <c r="UWZ105" s="511"/>
      <c r="UXA105" s="511"/>
      <c r="UXB105" s="511"/>
      <c r="UXC105" s="511"/>
      <c r="UXD105" s="511"/>
      <c r="UXE105" s="511"/>
      <c r="UXF105" s="511"/>
      <c r="UXG105" s="511"/>
      <c r="UXH105" s="511"/>
      <c r="UXI105" s="511"/>
      <c r="UXJ105" s="511"/>
      <c r="UXK105" s="511"/>
      <c r="UXL105" s="511"/>
      <c r="UXM105" s="511"/>
      <c r="UXN105" s="511"/>
      <c r="UXO105" s="511"/>
      <c r="UXP105" s="511"/>
      <c r="UXQ105" s="511"/>
      <c r="UXR105" s="511"/>
      <c r="UXS105" s="511"/>
      <c r="UXT105" s="511"/>
      <c r="UXU105" s="511"/>
      <c r="UXV105" s="511"/>
      <c r="UXW105" s="511"/>
      <c r="UXX105" s="511"/>
      <c r="UXY105" s="511"/>
      <c r="UXZ105" s="511"/>
      <c r="UYA105" s="511"/>
      <c r="UYB105" s="511"/>
      <c r="UYC105" s="511"/>
      <c r="UYD105" s="511"/>
      <c r="UYE105" s="511"/>
      <c r="UYF105" s="511"/>
      <c r="UYG105" s="511"/>
      <c r="UYH105" s="511"/>
      <c r="UYI105" s="511"/>
      <c r="UYJ105" s="511"/>
      <c r="UYK105" s="511"/>
      <c r="UYL105" s="511"/>
      <c r="UYM105" s="511"/>
      <c r="UYN105" s="511"/>
      <c r="UYO105" s="511"/>
      <c r="UYP105" s="511"/>
      <c r="UYQ105" s="511"/>
      <c r="UYR105" s="511"/>
      <c r="UYS105" s="511"/>
      <c r="UYT105" s="511"/>
      <c r="UYU105" s="511"/>
      <c r="UYV105" s="511"/>
      <c r="UYW105" s="511"/>
      <c r="UYX105" s="511"/>
      <c r="UYY105" s="511"/>
      <c r="UYZ105" s="511"/>
      <c r="UZA105" s="511"/>
      <c r="UZB105" s="511"/>
      <c r="UZC105" s="511"/>
      <c r="UZD105" s="511"/>
      <c r="UZE105" s="511"/>
      <c r="UZF105" s="511"/>
      <c r="UZG105" s="511"/>
      <c r="UZH105" s="511"/>
      <c r="UZI105" s="511"/>
      <c r="UZJ105" s="511"/>
      <c r="UZK105" s="511"/>
      <c r="UZL105" s="511"/>
      <c r="UZM105" s="511"/>
      <c r="UZN105" s="511"/>
      <c r="UZO105" s="511"/>
      <c r="UZP105" s="511"/>
      <c r="UZQ105" s="511"/>
      <c r="UZR105" s="511"/>
      <c r="UZS105" s="511"/>
      <c r="UZT105" s="511"/>
      <c r="UZU105" s="511"/>
      <c r="UZV105" s="511"/>
      <c r="UZW105" s="511"/>
      <c r="UZX105" s="511"/>
      <c r="UZY105" s="511"/>
      <c r="UZZ105" s="511"/>
      <c r="VAA105" s="511"/>
      <c r="VAB105" s="511"/>
      <c r="VAC105" s="511"/>
      <c r="VAD105" s="511"/>
      <c r="VAE105" s="511"/>
      <c r="VAF105" s="511"/>
      <c r="VAG105" s="511"/>
      <c r="VAH105" s="511"/>
      <c r="VAI105" s="511"/>
      <c r="VAJ105" s="511"/>
      <c r="VAK105" s="511"/>
      <c r="VAL105" s="511"/>
      <c r="VAM105" s="511"/>
      <c r="VAN105" s="511"/>
      <c r="VAO105" s="511"/>
      <c r="VAP105" s="511"/>
      <c r="VAQ105" s="511"/>
      <c r="VAR105" s="511"/>
      <c r="VAS105" s="511"/>
      <c r="VAT105" s="511"/>
      <c r="VAU105" s="511"/>
      <c r="VAV105" s="511"/>
      <c r="VAW105" s="511"/>
      <c r="VAX105" s="511"/>
      <c r="VAY105" s="511"/>
      <c r="VAZ105" s="511"/>
      <c r="VBA105" s="511"/>
      <c r="VBB105" s="511"/>
      <c r="VBC105" s="511"/>
      <c r="VBD105" s="511"/>
      <c r="VBE105" s="511"/>
      <c r="VBF105" s="511"/>
      <c r="VBG105" s="511"/>
      <c r="VBH105" s="511"/>
      <c r="VBI105" s="511"/>
      <c r="VBJ105" s="511"/>
      <c r="VBK105" s="511"/>
      <c r="VBL105" s="511"/>
      <c r="VBM105" s="511"/>
      <c r="VBN105" s="511"/>
      <c r="VBO105" s="511"/>
      <c r="VBP105" s="511"/>
      <c r="VBQ105" s="511"/>
      <c r="VBR105" s="511"/>
      <c r="VBS105" s="511"/>
      <c r="VBT105" s="511"/>
      <c r="VBU105" s="511"/>
      <c r="VBV105" s="511"/>
      <c r="VBW105" s="511"/>
      <c r="VBX105" s="511"/>
      <c r="VBY105" s="511"/>
      <c r="VBZ105" s="511"/>
      <c r="VCA105" s="511"/>
      <c r="VCB105" s="511"/>
      <c r="VCC105" s="511"/>
      <c r="VCD105" s="511"/>
      <c r="VCE105" s="511"/>
      <c r="VCF105" s="511"/>
      <c r="VCG105" s="511"/>
      <c r="VCH105" s="511"/>
      <c r="VCI105" s="511"/>
      <c r="VCJ105" s="511"/>
      <c r="VCK105" s="511"/>
      <c r="VCL105" s="511"/>
      <c r="VCM105" s="511"/>
      <c r="VCN105" s="511"/>
      <c r="VCO105" s="511"/>
      <c r="VCP105" s="511"/>
      <c r="VCQ105" s="511"/>
      <c r="VCR105" s="511"/>
      <c r="VCS105" s="511"/>
      <c r="VCT105" s="511"/>
      <c r="VCU105" s="511"/>
      <c r="VCV105" s="511"/>
      <c r="VCW105" s="511"/>
      <c r="VCX105" s="511"/>
      <c r="VCY105" s="511"/>
      <c r="VCZ105" s="511"/>
      <c r="VDA105" s="511"/>
      <c r="VDB105" s="511"/>
      <c r="VDC105" s="511"/>
      <c r="VDD105" s="511"/>
      <c r="VDE105" s="511"/>
      <c r="VDF105" s="511"/>
      <c r="VDG105" s="511"/>
      <c r="VDH105" s="511"/>
      <c r="VDI105" s="511"/>
      <c r="VDJ105" s="511"/>
      <c r="VDK105" s="511"/>
      <c r="VDL105" s="511"/>
      <c r="VDM105" s="511"/>
      <c r="VDN105" s="511"/>
      <c r="VDO105" s="511"/>
      <c r="VDP105" s="511"/>
      <c r="VDQ105" s="511"/>
      <c r="VDR105" s="511"/>
      <c r="VDS105" s="511"/>
      <c r="VDT105" s="511"/>
      <c r="VDU105" s="511"/>
      <c r="VDV105" s="511"/>
      <c r="VDW105" s="511"/>
      <c r="VDX105" s="511"/>
      <c r="VDY105" s="511"/>
      <c r="VDZ105" s="511"/>
      <c r="VEA105" s="511"/>
      <c r="VEB105" s="511"/>
      <c r="VEC105" s="511"/>
      <c r="VED105" s="511"/>
      <c r="VEE105" s="511"/>
      <c r="VEF105" s="511"/>
      <c r="VEG105" s="511"/>
      <c r="VEH105" s="511"/>
      <c r="VEI105" s="511"/>
      <c r="VEJ105" s="511"/>
      <c r="VEK105" s="511"/>
      <c r="VEL105" s="511"/>
      <c r="VEM105" s="511"/>
      <c r="VEN105" s="511"/>
      <c r="VEO105" s="511"/>
      <c r="VEP105" s="511"/>
      <c r="VEQ105" s="511"/>
      <c r="VER105" s="511"/>
      <c r="VES105" s="511"/>
      <c r="VET105" s="511"/>
      <c r="VEU105" s="511"/>
      <c r="VEV105" s="511"/>
      <c r="VEW105" s="511"/>
      <c r="VEX105" s="511"/>
      <c r="VEY105" s="511"/>
      <c r="VEZ105" s="511"/>
      <c r="VFA105" s="511"/>
      <c r="VFB105" s="511"/>
      <c r="VFC105" s="511"/>
      <c r="VFD105" s="511"/>
      <c r="VFE105" s="511"/>
      <c r="VFF105" s="511"/>
      <c r="VFG105" s="511"/>
      <c r="VFH105" s="511"/>
      <c r="VFI105" s="511"/>
      <c r="VFJ105" s="511"/>
      <c r="VFK105" s="511"/>
      <c r="VFL105" s="511"/>
      <c r="VFM105" s="511"/>
      <c r="VFN105" s="511"/>
      <c r="VFO105" s="511"/>
      <c r="VFP105" s="511"/>
      <c r="VFQ105" s="511"/>
      <c r="VFR105" s="511"/>
      <c r="VFS105" s="511"/>
      <c r="VFT105" s="511"/>
      <c r="VFU105" s="511"/>
      <c r="VFV105" s="511"/>
      <c r="VFW105" s="511"/>
      <c r="VFX105" s="511"/>
      <c r="VFY105" s="511"/>
      <c r="VFZ105" s="511"/>
      <c r="VGA105" s="511"/>
      <c r="VGB105" s="511"/>
      <c r="VGC105" s="511"/>
      <c r="VGD105" s="511"/>
      <c r="VGE105" s="511"/>
      <c r="VGF105" s="511"/>
      <c r="VGG105" s="511"/>
      <c r="VGH105" s="511"/>
      <c r="VGI105" s="511"/>
      <c r="VGJ105" s="511"/>
      <c r="VGK105" s="511"/>
      <c r="VGL105" s="511"/>
      <c r="VGM105" s="511"/>
      <c r="VGN105" s="511"/>
      <c r="VGO105" s="511"/>
      <c r="VGP105" s="511"/>
      <c r="VGQ105" s="511"/>
      <c r="VGR105" s="511"/>
      <c r="VGS105" s="511"/>
      <c r="VGT105" s="511"/>
      <c r="VGU105" s="511"/>
      <c r="VGV105" s="511"/>
      <c r="VGW105" s="511"/>
      <c r="VGX105" s="511"/>
      <c r="VGY105" s="511"/>
      <c r="VGZ105" s="511"/>
      <c r="VHA105" s="511"/>
      <c r="VHB105" s="511"/>
      <c r="VHC105" s="511"/>
      <c r="VHD105" s="511"/>
      <c r="VHE105" s="511"/>
      <c r="VHF105" s="511"/>
      <c r="VHG105" s="511"/>
      <c r="VHH105" s="511"/>
      <c r="VHI105" s="511"/>
      <c r="VHJ105" s="511"/>
      <c r="VHK105" s="511"/>
      <c r="VHL105" s="511"/>
      <c r="VHM105" s="511"/>
      <c r="VHN105" s="511"/>
      <c r="VHO105" s="511"/>
      <c r="VHP105" s="511"/>
      <c r="VHQ105" s="511"/>
      <c r="VHR105" s="511"/>
      <c r="VHS105" s="511"/>
      <c r="VHT105" s="511"/>
      <c r="VHU105" s="511"/>
      <c r="VHV105" s="511"/>
      <c r="VHW105" s="511"/>
      <c r="VHX105" s="511"/>
      <c r="VHY105" s="511"/>
      <c r="VHZ105" s="511"/>
      <c r="VIA105" s="511"/>
      <c r="VIB105" s="511"/>
      <c r="VIC105" s="511"/>
      <c r="VID105" s="511"/>
      <c r="VIE105" s="511"/>
      <c r="VIF105" s="511"/>
      <c r="VIG105" s="511"/>
      <c r="VIH105" s="511"/>
      <c r="VII105" s="511"/>
      <c r="VIJ105" s="511"/>
      <c r="VIK105" s="511"/>
      <c r="VIL105" s="511"/>
      <c r="VIM105" s="511"/>
      <c r="VIN105" s="511"/>
      <c r="VIO105" s="511"/>
      <c r="VIP105" s="511"/>
      <c r="VIQ105" s="511"/>
      <c r="VIR105" s="511"/>
      <c r="VIS105" s="511"/>
      <c r="VIT105" s="511"/>
      <c r="VIU105" s="511"/>
      <c r="VIV105" s="511"/>
      <c r="VIW105" s="511"/>
      <c r="VIX105" s="511"/>
      <c r="VIY105" s="511"/>
      <c r="VIZ105" s="511"/>
      <c r="VJA105" s="511"/>
      <c r="VJB105" s="511"/>
      <c r="VJC105" s="511"/>
      <c r="VJD105" s="511"/>
      <c r="VJE105" s="511"/>
      <c r="VJF105" s="511"/>
      <c r="VJG105" s="511"/>
      <c r="VJH105" s="511"/>
      <c r="VJI105" s="511"/>
      <c r="VJJ105" s="511"/>
      <c r="VJK105" s="511"/>
      <c r="VJL105" s="511"/>
      <c r="VJM105" s="511"/>
      <c r="VJN105" s="511"/>
      <c r="VJO105" s="511"/>
      <c r="VJP105" s="511"/>
      <c r="VJQ105" s="511"/>
      <c r="VJR105" s="511"/>
      <c r="VJS105" s="511"/>
      <c r="VJT105" s="511"/>
      <c r="VJU105" s="511"/>
      <c r="VJV105" s="511"/>
      <c r="VJW105" s="511"/>
      <c r="VJX105" s="511"/>
      <c r="VJY105" s="511"/>
      <c r="VJZ105" s="511"/>
      <c r="VKA105" s="511"/>
      <c r="VKB105" s="511"/>
      <c r="VKC105" s="511"/>
      <c r="VKD105" s="511"/>
      <c r="VKE105" s="511"/>
      <c r="VKF105" s="511"/>
      <c r="VKG105" s="511"/>
      <c r="VKH105" s="511"/>
      <c r="VKI105" s="511"/>
      <c r="VKJ105" s="511"/>
      <c r="VKK105" s="511"/>
      <c r="VKL105" s="511"/>
      <c r="VKM105" s="511"/>
      <c r="VKN105" s="511"/>
      <c r="VKO105" s="511"/>
      <c r="VKP105" s="511"/>
      <c r="VKQ105" s="511"/>
      <c r="VKR105" s="511"/>
      <c r="VKS105" s="511"/>
      <c r="VKT105" s="511"/>
      <c r="VKU105" s="511"/>
      <c r="VKV105" s="511"/>
      <c r="VKW105" s="511"/>
      <c r="VKX105" s="511"/>
      <c r="VKY105" s="511"/>
      <c r="VKZ105" s="511"/>
      <c r="VLA105" s="511"/>
      <c r="VLB105" s="511"/>
      <c r="VLC105" s="511"/>
      <c r="VLD105" s="511"/>
      <c r="VLE105" s="511"/>
      <c r="VLF105" s="511"/>
      <c r="VLG105" s="511"/>
      <c r="VLH105" s="511"/>
      <c r="VLI105" s="511"/>
      <c r="VLJ105" s="511"/>
      <c r="VLK105" s="511"/>
      <c r="VLL105" s="511"/>
      <c r="VLM105" s="511"/>
      <c r="VLN105" s="511"/>
      <c r="VLO105" s="511"/>
      <c r="VLP105" s="511"/>
      <c r="VLQ105" s="511"/>
      <c r="VLR105" s="511"/>
      <c r="VLS105" s="511"/>
      <c r="VLT105" s="511"/>
      <c r="VLU105" s="511"/>
      <c r="VLV105" s="511"/>
      <c r="VLW105" s="511"/>
      <c r="VLX105" s="511"/>
      <c r="VLY105" s="511"/>
      <c r="VLZ105" s="511"/>
      <c r="VMA105" s="511"/>
      <c r="VMB105" s="511"/>
      <c r="VMC105" s="511"/>
      <c r="VMD105" s="511"/>
      <c r="VME105" s="511"/>
      <c r="VMF105" s="511"/>
      <c r="VMG105" s="511"/>
      <c r="VMH105" s="511"/>
      <c r="VMI105" s="511"/>
      <c r="VMJ105" s="511"/>
      <c r="VMK105" s="511"/>
      <c r="VML105" s="511"/>
      <c r="VMM105" s="511"/>
      <c r="VMN105" s="511"/>
      <c r="VMO105" s="511"/>
      <c r="VMP105" s="511"/>
      <c r="VMQ105" s="511"/>
      <c r="VMR105" s="511"/>
      <c r="VMS105" s="511"/>
      <c r="VMT105" s="511"/>
      <c r="VMU105" s="511"/>
      <c r="VMV105" s="511"/>
      <c r="VMW105" s="511"/>
      <c r="VMX105" s="511"/>
      <c r="VMY105" s="511"/>
      <c r="VMZ105" s="511"/>
      <c r="VNA105" s="511"/>
      <c r="VNB105" s="511"/>
      <c r="VNC105" s="511"/>
      <c r="VND105" s="511"/>
      <c r="VNE105" s="511"/>
      <c r="VNF105" s="511"/>
      <c r="VNG105" s="511"/>
      <c r="VNH105" s="511"/>
      <c r="VNI105" s="511"/>
      <c r="VNJ105" s="511"/>
      <c r="VNK105" s="511"/>
      <c r="VNL105" s="511"/>
      <c r="VNM105" s="511"/>
      <c r="VNN105" s="511"/>
      <c r="VNO105" s="511"/>
      <c r="VNP105" s="511"/>
      <c r="VNQ105" s="511"/>
      <c r="VNR105" s="511"/>
      <c r="VNS105" s="511"/>
      <c r="VNT105" s="511"/>
      <c r="VNU105" s="511"/>
      <c r="VNV105" s="511"/>
      <c r="VNW105" s="511"/>
      <c r="VNX105" s="511"/>
      <c r="VNY105" s="511"/>
      <c r="VNZ105" s="511"/>
      <c r="VOA105" s="511"/>
      <c r="VOB105" s="511"/>
      <c r="VOC105" s="511"/>
      <c r="VOD105" s="511"/>
      <c r="VOE105" s="511"/>
      <c r="VOF105" s="511"/>
      <c r="VOG105" s="511"/>
      <c r="VOH105" s="511"/>
      <c r="VOI105" s="511"/>
      <c r="VOJ105" s="511"/>
      <c r="VOK105" s="511"/>
      <c r="VOL105" s="511"/>
      <c r="VOM105" s="511"/>
      <c r="VON105" s="511"/>
      <c r="VOO105" s="511"/>
      <c r="VOP105" s="511"/>
      <c r="VOQ105" s="511"/>
      <c r="VOR105" s="511"/>
      <c r="VOS105" s="511"/>
      <c r="VOT105" s="511"/>
      <c r="VOU105" s="511"/>
      <c r="VOV105" s="511"/>
      <c r="VOW105" s="511"/>
      <c r="VOX105" s="511"/>
      <c r="VOY105" s="511"/>
      <c r="VOZ105" s="511"/>
      <c r="VPA105" s="511"/>
      <c r="VPB105" s="511"/>
      <c r="VPC105" s="511"/>
      <c r="VPD105" s="511"/>
      <c r="VPE105" s="511"/>
      <c r="VPF105" s="511"/>
      <c r="VPG105" s="511"/>
      <c r="VPH105" s="511"/>
      <c r="VPI105" s="511"/>
      <c r="VPJ105" s="511"/>
      <c r="VPK105" s="511"/>
      <c r="VPL105" s="511"/>
      <c r="VPM105" s="511"/>
      <c r="VPN105" s="511"/>
      <c r="VPO105" s="511"/>
      <c r="VPP105" s="511"/>
      <c r="VPQ105" s="511"/>
      <c r="VPR105" s="511"/>
      <c r="VPS105" s="511"/>
      <c r="VPT105" s="511"/>
      <c r="VPU105" s="511"/>
      <c r="VPV105" s="511"/>
      <c r="VPW105" s="511"/>
      <c r="VPX105" s="511"/>
      <c r="VPY105" s="511"/>
      <c r="VPZ105" s="511"/>
      <c r="VQA105" s="511"/>
      <c r="VQB105" s="511"/>
      <c r="VQC105" s="511"/>
      <c r="VQD105" s="511"/>
      <c r="VQE105" s="511"/>
      <c r="VQF105" s="511"/>
      <c r="VQG105" s="511"/>
      <c r="VQH105" s="511"/>
      <c r="VQI105" s="511"/>
      <c r="VQJ105" s="511"/>
      <c r="VQK105" s="511"/>
      <c r="VQL105" s="511"/>
      <c r="VQM105" s="511"/>
      <c r="VQN105" s="511"/>
      <c r="VQO105" s="511"/>
      <c r="VQP105" s="511"/>
      <c r="VQQ105" s="511"/>
      <c r="VQR105" s="511"/>
      <c r="VQS105" s="511"/>
      <c r="VQT105" s="511"/>
      <c r="VQU105" s="511"/>
      <c r="VQV105" s="511"/>
      <c r="VQW105" s="511"/>
      <c r="VQX105" s="511"/>
      <c r="VQY105" s="511"/>
      <c r="VQZ105" s="511"/>
      <c r="VRA105" s="511"/>
      <c r="VRB105" s="511"/>
      <c r="VRC105" s="511"/>
      <c r="VRD105" s="511"/>
      <c r="VRE105" s="511"/>
      <c r="VRF105" s="511"/>
      <c r="VRG105" s="511"/>
      <c r="VRH105" s="511"/>
      <c r="VRI105" s="511"/>
      <c r="VRJ105" s="511"/>
      <c r="VRK105" s="511"/>
      <c r="VRL105" s="511"/>
      <c r="VRM105" s="511"/>
      <c r="VRN105" s="511"/>
      <c r="VRO105" s="511"/>
      <c r="VRP105" s="511"/>
      <c r="VRQ105" s="511"/>
      <c r="VRR105" s="511"/>
      <c r="VRS105" s="511"/>
      <c r="VRT105" s="511"/>
      <c r="VRU105" s="511"/>
      <c r="VRV105" s="511"/>
      <c r="VRW105" s="511"/>
      <c r="VRX105" s="511"/>
      <c r="VRY105" s="511"/>
      <c r="VRZ105" s="511"/>
      <c r="VSA105" s="511"/>
      <c r="VSB105" s="511"/>
      <c r="VSC105" s="511"/>
      <c r="VSD105" s="511"/>
      <c r="VSE105" s="511"/>
      <c r="VSF105" s="511"/>
      <c r="VSG105" s="511"/>
      <c r="VSH105" s="511"/>
      <c r="VSI105" s="511"/>
      <c r="VSJ105" s="511"/>
      <c r="VSK105" s="511"/>
      <c r="VSL105" s="511"/>
      <c r="VSM105" s="511"/>
      <c r="VSN105" s="511"/>
      <c r="VSO105" s="511"/>
      <c r="VSP105" s="511"/>
      <c r="VSQ105" s="511"/>
      <c r="VSR105" s="511"/>
      <c r="VSS105" s="511"/>
      <c r="VST105" s="511"/>
      <c r="VSU105" s="511"/>
      <c r="VSV105" s="511"/>
      <c r="VSW105" s="511"/>
      <c r="VSX105" s="511"/>
      <c r="VSY105" s="511"/>
      <c r="VSZ105" s="511"/>
      <c r="VTA105" s="511"/>
      <c r="VTB105" s="511"/>
      <c r="VTC105" s="511"/>
      <c r="VTD105" s="511"/>
      <c r="VTE105" s="511"/>
      <c r="VTF105" s="511"/>
      <c r="VTG105" s="511"/>
      <c r="VTH105" s="511"/>
      <c r="VTI105" s="511"/>
      <c r="VTJ105" s="511"/>
      <c r="VTK105" s="511"/>
      <c r="VTL105" s="511"/>
      <c r="VTM105" s="511"/>
      <c r="VTN105" s="511"/>
      <c r="VTO105" s="511"/>
      <c r="VTP105" s="511"/>
      <c r="VTQ105" s="511"/>
      <c r="VTR105" s="511"/>
      <c r="VTS105" s="511"/>
      <c r="VTT105" s="511"/>
      <c r="VTU105" s="511"/>
      <c r="VTV105" s="511"/>
      <c r="VTW105" s="511"/>
      <c r="VTX105" s="511"/>
      <c r="VTY105" s="511"/>
      <c r="VTZ105" s="511"/>
      <c r="VUA105" s="511"/>
      <c r="VUB105" s="511"/>
      <c r="VUC105" s="511"/>
      <c r="VUD105" s="511"/>
      <c r="VUE105" s="511"/>
      <c r="VUF105" s="511"/>
      <c r="VUG105" s="511"/>
      <c r="VUH105" s="511"/>
      <c r="VUI105" s="511"/>
      <c r="VUJ105" s="511"/>
      <c r="VUK105" s="511"/>
      <c r="VUL105" s="511"/>
      <c r="VUM105" s="511"/>
      <c r="VUN105" s="511"/>
      <c r="VUO105" s="511"/>
      <c r="VUP105" s="511"/>
      <c r="VUQ105" s="511"/>
      <c r="VUR105" s="511"/>
      <c r="VUS105" s="511"/>
      <c r="VUT105" s="511"/>
      <c r="VUU105" s="511"/>
      <c r="VUV105" s="511"/>
      <c r="VUW105" s="511"/>
      <c r="VUX105" s="511"/>
      <c r="VUY105" s="511"/>
      <c r="VUZ105" s="511"/>
      <c r="VVA105" s="511"/>
      <c r="VVB105" s="511"/>
      <c r="VVC105" s="511"/>
      <c r="VVD105" s="511"/>
      <c r="VVE105" s="511"/>
      <c r="VVF105" s="511"/>
      <c r="VVG105" s="511"/>
      <c r="VVH105" s="511"/>
      <c r="VVI105" s="511"/>
      <c r="VVJ105" s="511"/>
      <c r="VVK105" s="511"/>
      <c r="VVL105" s="511"/>
      <c r="VVM105" s="511"/>
      <c r="VVN105" s="511"/>
      <c r="VVO105" s="511"/>
      <c r="VVP105" s="511"/>
      <c r="VVQ105" s="511"/>
      <c r="VVR105" s="511"/>
      <c r="VVS105" s="511"/>
      <c r="VVT105" s="511"/>
      <c r="VVU105" s="511"/>
      <c r="VVV105" s="511"/>
      <c r="VVW105" s="511"/>
      <c r="VVX105" s="511"/>
      <c r="VVY105" s="511"/>
      <c r="VVZ105" s="511"/>
      <c r="VWA105" s="511"/>
      <c r="VWB105" s="511"/>
      <c r="VWC105" s="511"/>
      <c r="VWD105" s="511"/>
      <c r="VWE105" s="511"/>
      <c r="VWF105" s="511"/>
      <c r="VWG105" s="511"/>
      <c r="VWH105" s="511"/>
      <c r="VWI105" s="511"/>
      <c r="VWJ105" s="511"/>
      <c r="VWK105" s="511"/>
      <c r="VWL105" s="511"/>
      <c r="VWM105" s="511"/>
      <c r="VWN105" s="511"/>
      <c r="VWO105" s="511"/>
      <c r="VWP105" s="511"/>
      <c r="VWQ105" s="511"/>
      <c r="VWR105" s="511"/>
      <c r="VWS105" s="511"/>
      <c r="VWT105" s="511"/>
      <c r="VWU105" s="511"/>
      <c r="VWV105" s="511"/>
      <c r="VWW105" s="511"/>
      <c r="VWX105" s="511"/>
      <c r="VWY105" s="511"/>
      <c r="VWZ105" s="511"/>
      <c r="VXA105" s="511"/>
      <c r="VXB105" s="511"/>
      <c r="VXC105" s="511"/>
      <c r="VXD105" s="511"/>
      <c r="VXE105" s="511"/>
      <c r="VXF105" s="511"/>
      <c r="VXG105" s="511"/>
      <c r="VXH105" s="511"/>
      <c r="VXI105" s="511"/>
      <c r="VXJ105" s="511"/>
      <c r="VXK105" s="511"/>
      <c r="VXL105" s="511"/>
      <c r="VXM105" s="511"/>
      <c r="VXN105" s="511"/>
      <c r="VXO105" s="511"/>
      <c r="VXP105" s="511"/>
      <c r="VXQ105" s="511"/>
      <c r="VXR105" s="511"/>
      <c r="VXS105" s="511"/>
      <c r="VXT105" s="511"/>
      <c r="VXU105" s="511"/>
      <c r="VXV105" s="511"/>
      <c r="VXW105" s="511"/>
      <c r="VXX105" s="511"/>
      <c r="VXY105" s="511"/>
      <c r="VXZ105" s="511"/>
      <c r="VYA105" s="511"/>
      <c r="VYB105" s="511"/>
      <c r="VYC105" s="511"/>
      <c r="VYD105" s="511"/>
      <c r="VYE105" s="511"/>
      <c r="VYF105" s="511"/>
      <c r="VYG105" s="511"/>
      <c r="VYH105" s="511"/>
      <c r="VYI105" s="511"/>
      <c r="VYJ105" s="511"/>
      <c r="VYK105" s="511"/>
      <c r="VYL105" s="511"/>
      <c r="VYM105" s="511"/>
      <c r="VYN105" s="511"/>
      <c r="VYO105" s="511"/>
      <c r="VYP105" s="511"/>
      <c r="VYQ105" s="511"/>
      <c r="VYR105" s="511"/>
      <c r="VYS105" s="511"/>
      <c r="VYT105" s="511"/>
      <c r="VYU105" s="511"/>
      <c r="VYV105" s="511"/>
      <c r="VYW105" s="511"/>
      <c r="VYX105" s="511"/>
      <c r="VYY105" s="511"/>
      <c r="VYZ105" s="511"/>
      <c r="VZA105" s="511"/>
      <c r="VZB105" s="511"/>
      <c r="VZC105" s="511"/>
      <c r="VZD105" s="511"/>
      <c r="VZE105" s="511"/>
      <c r="VZF105" s="511"/>
      <c r="VZG105" s="511"/>
      <c r="VZH105" s="511"/>
      <c r="VZI105" s="511"/>
      <c r="VZJ105" s="511"/>
      <c r="VZK105" s="511"/>
      <c r="VZL105" s="511"/>
      <c r="VZM105" s="511"/>
      <c r="VZN105" s="511"/>
      <c r="VZO105" s="511"/>
      <c r="VZP105" s="511"/>
      <c r="VZQ105" s="511"/>
      <c r="VZR105" s="511"/>
      <c r="VZS105" s="511"/>
      <c r="VZT105" s="511"/>
      <c r="VZU105" s="511"/>
      <c r="VZV105" s="511"/>
      <c r="VZW105" s="511"/>
      <c r="VZX105" s="511"/>
      <c r="VZY105" s="511"/>
      <c r="VZZ105" s="511"/>
      <c r="WAA105" s="511"/>
      <c r="WAB105" s="511"/>
      <c r="WAC105" s="511"/>
      <c r="WAD105" s="511"/>
      <c r="WAE105" s="511"/>
      <c r="WAF105" s="511"/>
      <c r="WAG105" s="511"/>
      <c r="WAH105" s="511"/>
      <c r="WAI105" s="511"/>
      <c r="WAJ105" s="511"/>
      <c r="WAK105" s="511"/>
      <c r="WAL105" s="511"/>
      <c r="WAM105" s="511"/>
      <c r="WAN105" s="511"/>
      <c r="WAO105" s="511"/>
      <c r="WAP105" s="511"/>
      <c r="WAQ105" s="511"/>
      <c r="WAR105" s="511"/>
      <c r="WAS105" s="511"/>
      <c r="WAT105" s="511"/>
      <c r="WAU105" s="511"/>
      <c r="WAV105" s="511"/>
      <c r="WAW105" s="511"/>
      <c r="WAX105" s="511"/>
      <c r="WAY105" s="511"/>
      <c r="WAZ105" s="511"/>
      <c r="WBA105" s="511"/>
      <c r="WBB105" s="511"/>
      <c r="WBC105" s="511"/>
      <c r="WBD105" s="511"/>
      <c r="WBE105" s="511"/>
      <c r="WBF105" s="511"/>
      <c r="WBG105" s="511"/>
      <c r="WBH105" s="511"/>
      <c r="WBI105" s="511"/>
      <c r="WBJ105" s="511"/>
      <c r="WBK105" s="511"/>
      <c r="WBL105" s="511"/>
      <c r="WBM105" s="511"/>
      <c r="WBN105" s="511"/>
      <c r="WBO105" s="511"/>
      <c r="WBP105" s="511"/>
      <c r="WBQ105" s="511"/>
      <c r="WBR105" s="511"/>
      <c r="WBS105" s="511"/>
      <c r="WBT105" s="511"/>
      <c r="WBU105" s="511"/>
      <c r="WBV105" s="511"/>
      <c r="WBW105" s="511"/>
      <c r="WBX105" s="511"/>
      <c r="WBY105" s="511"/>
      <c r="WBZ105" s="511"/>
      <c r="WCA105" s="511"/>
      <c r="WCB105" s="511"/>
      <c r="WCC105" s="511"/>
      <c r="WCD105" s="511"/>
      <c r="WCE105" s="511"/>
      <c r="WCF105" s="511"/>
      <c r="WCG105" s="511"/>
      <c r="WCH105" s="511"/>
      <c r="WCI105" s="511"/>
      <c r="WCJ105" s="511"/>
      <c r="WCK105" s="511"/>
      <c r="WCL105" s="511"/>
      <c r="WCM105" s="511"/>
      <c r="WCN105" s="511"/>
      <c r="WCO105" s="511"/>
      <c r="WCP105" s="511"/>
      <c r="WCQ105" s="511"/>
      <c r="WCR105" s="511"/>
      <c r="WCS105" s="511"/>
      <c r="WCT105" s="511"/>
      <c r="WCU105" s="511"/>
      <c r="WCV105" s="511"/>
      <c r="WCW105" s="511"/>
      <c r="WCX105" s="511"/>
      <c r="WCY105" s="511"/>
      <c r="WCZ105" s="511"/>
      <c r="WDA105" s="511"/>
      <c r="WDB105" s="511"/>
      <c r="WDC105" s="511"/>
      <c r="WDD105" s="511"/>
      <c r="WDE105" s="511"/>
      <c r="WDF105" s="511"/>
      <c r="WDG105" s="511"/>
      <c r="WDH105" s="511"/>
      <c r="WDI105" s="511"/>
      <c r="WDJ105" s="511"/>
      <c r="WDK105" s="511"/>
      <c r="WDL105" s="511"/>
      <c r="WDM105" s="511"/>
      <c r="WDN105" s="511"/>
      <c r="WDO105" s="511"/>
      <c r="WDP105" s="511"/>
      <c r="WDQ105" s="511"/>
      <c r="WDR105" s="511"/>
      <c r="WDS105" s="511"/>
      <c r="WDT105" s="511"/>
      <c r="WDU105" s="511"/>
      <c r="WDV105" s="511"/>
      <c r="WDW105" s="511"/>
      <c r="WDX105" s="511"/>
      <c r="WDY105" s="511"/>
      <c r="WDZ105" s="511"/>
      <c r="WEA105" s="511"/>
      <c r="WEB105" s="511"/>
      <c r="WEC105" s="511"/>
      <c r="WED105" s="511"/>
      <c r="WEE105" s="511"/>
      <c r="WEF105" s="511"/>
      <c r="WEG105" s="511"/>
      <c r="WEH105" s="511"/>
      <c r="WEI105" s="511"/>
      <c r="WEJ105" s="511"/>
      <c r="WEK105" s="511"/>
      <c r="WEL105" s="511"/>
      <c r="WEM105" s="511"/>
      <c r="WEN105" s="511"/>
      <c r="WEO105" s="511"/>
      <c r="WEP105" s="511"/>
      <c r="WEQ105" s="511"/>
      <c r="WER105" s="511"/>
      <c r="WES105" s="511"/>
      <c r="WET105" s="511"/>
      <c r="WEU105" s="511"/>
      <c r="WEV105" s="511"/>
      <c r="WEW105" s="511"/>
      <c r="WEX105" s="511"/>
      <c r="WEY105" s="511"/>
      <c r="WEZ105" s="511"/>
      <c r="WFA105" s="511"/>
      <c r="WFB105" s="511"/>
      <c r="WFC105" s="511"/>
      <c r="WFD105" s="511"/>
      <c r="WFE105" s="511"/>
      <c r="WFF105" s="511"/>
      <c r="WFG105" s="511"/>
      <c r="WFH105" s="511"/>
      <c r="WFI105" s="511"/>
      <c r="WFJ105" s="511"/>
      <c r="WFK105" s="511"/>
      <c r="WFL105" s="511"/>
      <c r="WFM105" s="511"/>
      <c r="WFN105" s="511"/>
      <c r="WFO105" s="511"/>
      <c r="WFP105" s="511"/>
      <c r="WFQ105" s="511"/>
      <c r="WFR105" s="511"/>
      <c r="WFS105" s="511"/>
      <c r="WFT105" s="511"/>
      <c r="WFU105" s="511"/>
      <c r="WFV105" s="511"/>
      <c r="WFW105" s="511"/>
      <c r="WFX105" s="511"/>
      <c r="WFY105" s="511"/>
      <c r="WFZ105" s="511"/>
      <c r="WGA105" s="511"/>
      <c r="WGB105" s="511"/>
      <c r="WGC105" s="511"/>
      <c r="WGD105" s="511"/>
      <c r="WGE105" s="511"/>
      <c r="WGF105" s="511"/>
      <c r="WGG105" s="511"/>
      <c r="WGH105" s="511"/>
      <c r="WGI105" s="511"/>
      <c r="WGJ105" s="511"/>
      <c r="WGK105" s="511"/>
      <c r="WGL105" s="511"/>
      <c r="WGM105" s="511"/>
      <c r="WGN105" s="511"/>
      <c r="WGO105" s="511"/>
      <c r="WGP105" s="511"/>
      <c r="WGQ105" s="511"/>
      <c r="WGR105" s="511"/>
      <c r="WGS105" s="511"/>
      <c r="WGT105" s="511"/>
      <c r="WGU105" s="511"/>
      <c r="WGV105" s="511"/>
      <c r="WGW105" s="511"/>
      <c r="WGX105" s="511"/>
      <c r="WGY105" s="511"/>
      <c r="WGZ105" s="511"/>
      <c r="WHA105" s="511"/>
      <c r="WHB105" s="511"/>
      <c r="WHC105" s="511"/>
      <c r="WHD105" s="511"/>
      <c r="WHE105" s="511"/>
      <c r="WHF105" s="511"/>
      <c r="WHG105" s="511"/>
      <c r="WHH105" s="511"/>
      <c r="WHI105" s="511"/>
      <c r="WHJ105" s="511"/>
      <c r="WHK105" s="511"/>
      <c r="WHL105" s="511"/>
      <c r="WHM105" s="511"/>
      <c r="WHN105" s="511"/>
      <c r="WHO105" s="511"/>
      <c r="WHP105" s="511"/>
      <c r="WHQ105" s="511"/>
      <c r="WHR105" s="511"/>
      <c r="WHS105" s="511"/>
      <c r="WHT105" s="511"/>
      <c r="WHU105" s="511"/>
      <c r="WHV105" s="511"/>
      <c r="WHW105" s="511"/>
      <c r="WHX105" s="511"/>
      <c r="WHY105" s="511"/>
      <c r="WHZ105" s="511"/>
      <c r="WIA105" s="511"/>
      <c r="WIB105" s="511"/>
      <c r="WIC105" s="511"/>
      <c r="WID105" s="511"/>
      <c r="WIE105" s="511"/>
      <c r="WIF105" s="511"/>
      <c r="WIG105" s="511"/>
      <c r="WIH105" s="511"/>
      <c r="WII105" s="511"/>
      <c r="WIJ105" s="511"/>
      <c r="WIK105" s="511"/>
      <c r="WIL105" s="511"/>
      <c r="WIM105" s="511"/>
      <c r="WIN105" s="511"/>
      <c r="WIO105" s="511"/>
      <c r="WIP105" s="511"/>
      <c r="WIQ105" s="511"/>
      <c r="WIR105" s="511"/>
      <c r="WIS105" s="511"/>
      <c r="WIT105" s="511"/>
      <c r="WIU105" s="511"/>
      <c r="WIV105" s="511"/>
      <c r="WIW105" s="511"/>
      <c r="WIX105" s="511"/>
      <c r="WIY105" s="511"/>
      <c r="WIZ105" s="511"/>
      <c r="WJA105" s="511"/>
      <c r="WJB105" s="511"/>
      <c r="WJC105" s="511"/>
      <c r="WJD105" s="511"/>
      <c r="WJE105" s="511"/>
      <c r="WJF105" s="511"/>
      <c r="WJG105" s="511"/>
      <c r="WJH105" s="511"/>
      <c r="WJI105" s="511"/>
      <c r="WJJ105" s="511"/>
      <c r="WJK105" s="511"/>
      <c r="WJL105" s="511"/>
      <c r="WJM105" s="511"/>
      <c r="WJN105" s="511"/>
      <c r="WJO105" s="511"/>
      <c r="WJP105" s="511"/>
      <c r="WJQ105" s="511"/>
      <c r="WJR105" s="511"/>
      <c r="WJS105" s="511"/>
      <c r="WJT105" s="511"/>
      <c r="WJU105" s="511"/>
      <c r="WJV105" s="511"/>
      <c r="WJW105" s="511"/>
      <c r="WJX105" s="511"/>
      <c r="WJY105" s="511"/>
      <c r="WJZ105" s="511"/>
      <c r="WKA105" s="511"/>
      <c r="WKB105" s="511"/>
      <c r="WKC105" s="511"/>
      <c r="WKD105" s="511"/>
      <c r="WKE105" s="511"/>
      <c r="WKF105" s="511"/>
      <c r="WKG105" s="511"/>
      <c r="WKH105" s="511"/>
      <c r="WKI105" s="511"/>
      <c r="WKJ105" s="511"/>
      <c r="WKK105" s="511"/>
      <c r="WKL105" s="511"/>
      <c r="WKM105" s="511"/>
      <c r="WKN105" s="511"/>
      <c r="WKO105" s="511"/>
      <c r="WKP105" s="511"/>
      <c r="WKQ105" s="511"/>
      <c r="WKR105" s="511"/>
      <c r="WKS105" s="511"/>
      <c r="WKT105" s="511"/>
      <c r="WKU105" s="511"/>
      <c r="WKV105" s="511"/>
      <c r="WKW105" s="511"/>
      <c r="WKX105" s="511"/>
      <c r="WKY105" s="511"/>
      <c r="WKZ105" s="511"/>
      <c r="WLA105" s="511"/>
      <c r="WLB105" s="511"/>
      <c r="WLC105" s="511"/>
      <c r="WLD105" s="511"/>
      <c r="WLE105" s="511"/>
      <c r="WLF105" s="511"/>
      <c r="WLG105" s="511"/>
      <c r="WLH105" s="511"/>
      <c r="WLI105" s="511"/>
      <c r="WLJ105" s="511"/>
      <c r="WLK105" s="511"/>
      <c r="WLL105" s="511"/>
      <c r="WLM105" s="511"/>
      <c r="WLN105" s="511"/>
      <c r="WLO105" s="511"/>
      <c r="WLP105" s="511"/>
      <c r="WLQ105" s="511"/>
      <c r="WLR105" s="511"/>
      <c r="WLS105" s="511"/>
      <c r="WLT105" s="511"/>
      <c r="WLU105" s="511"/>
      <c r="WLV105" s="511"/>
      <c r="WLW105" s="511"/>
      <c r="WLX105" s="511"/>
      <c r="WLY105" s="511"/>
      <c r="WLZ105" s="511"/>
      <c r="WMA105" s="511"/>
      <c r="WMB105" s="511"/>
      <c r="WMC105" s="511"/>
      <c r="WMD105" s="511"/>
      <c r="WME105" s="511"/>
      <c r="WMF105" s="511"/>
      <c r="WMG105" s="511"/>
      <c r="WMH105" s="511"/>
      <c r="WMI105" s="511"/>
      <c r="WMJ105" s="511"/>
      <c r="WMK105" s="511"/>
      <c r="WML105" s="511"/>
      <c r="WMM105" s="511"/>
      <c r="WMN105" s="511"/>
      <c r="WMO105" s="511"/>
      <c r="WMP105" s="511"/>
      <c r="WMQ105" s="511"/>
      <c r="WMR105" s="511"/>
      <c r="WMS105" s="511"/>
      <c r="WMT105" s="511"/>
      <c r="WMU105" s="511"/>
      <c r="WMV105" s="511"/>
      <c r="WMW105" s="511"/>
      <c r="WMX105" s="511"/>
      <c r="WMY105" s="511"/>
      <c r="WMZ105" s="511"/>
      <c r="WNA105" s="511"/>
      <c r="WNB105" s="511"/>
      <c r="WNC105" s="511"/>
      <c r="WND105" s="511"/>
      <c r="WNE105" s="511"/>
      <c r="WNF105" s="511"/>
      <c r="WNG105" s="511"/>
      <c r="WNH105" s="511"/>
      <c r="WNI105" s="511"/>
      <c r="WNJ105" s="511"/>
      <c r="WNK105" s="511"/>
      <c r="WNL105" s="511"/>
      <c r="WNM105" s="511"/>
      <c r="WNN105" s="511"/>
      <c r="WNO105" s="511"/>
      <c r="WNP105" s="511"/>
      <c r="WNQ105" s="511"/>
      <c r="WNR105" s="511"/>
      <c r="WNS105" s="511"/>
      <c r="WNT105" s="511"/>
      <c r="WNU105" s="511"/>
      <c r="WNV105" s="511"/>
      <c r="WNW105" s="511"/>
      <c r="WNX105" s="511"/>
      <c r="WNY105" s="511"/>
      <c r="WNZ105" s="511"/>
      <c r="WOA105" s="511"/>
      <c r="WOB105" s="511"/>
      <c r="WOC105" s="511"/>
      <c r="WOD105" s="511"/>
      <c r="WOE105" s="511"/>
      <c r="WOF105" s="511"/>
      <c r="WOG105" s="511"/>
      <c r="WOH105" s="511"/>
      <c r="WOI105" s="511"/>
      <c r="WOJ105" s="511"/>
      <c r="WOK105" s="511"/>
      <c r="WOL105" s="511"/>
      <c r="WOM105" s="511"/>
      <c r="WON105" s="511"/>
      <c r="WOO105" s="511"/>
      <c r="WOP105" s="511"/>
      <c r="WOQ105" s="511"/>
      <c r="WOR105" s="511"/>
      <c r="WOS105" s="511"/>
      <c r="WOT105" s="511"/>
      <c r="WOU105" s="511"/>
      <c r="WOV105" s="511"/>
      <c r="WOW105" s="511"/>
      <c r="WOX105" s="511"/>
      <c r="WOY105" s="511"/>
      <c r="WOZ105" s="511"/>
      <c r="WPA105" s="511"/>
      <c r="WPB105" s="511"/>
      <c r="WPC105" s="511"/>
      <c r="WPD105" s="511"/>
      <c r="WPE105" s="511"/>
      <c r="WPF105" s="511"/>
      <c r="WPG105" s="511"/>
      <c r="WPH105" s="511"/>
      <c r="WPI105" s="511"/>
      <c r="WPJ105" s="511"/>
      <c r="WPK105" s="511"/>
      <c r="WPL105" s="511"/>
      <c r="WPM105" s="511"/>
      <c r="WPN105" s="511"/>
      <c r="WPO105" s="511"/>
      <c r="WPP105" s="511"/>
      <c r="WPQ105" s="511"/>
      <c r="WPR105" s="511"/>
      <c r="WPS105" s="511"/>
      <c r="WPT105" s="511"/>
      <c r="WPU105" s="511"/>
      <c r="WPV105" s="511"/>
      <c r="WPW105" s="511"/>
      <c r="WPX105" s="511"/>
      <c r="WPY105" s="511"/>
      <c r="WPZ105" s="511"/>
      <c r="WQA105" s="511"/>
      <c r="WQB105" s="511"/>
      <c r="WQC105" s="511"/>
      <c r="WQD105" s="511"/>
      <c r="WQE105" s="511"/>
      <c r="WQF105" s="511"/>
      <c r="WQG105" s="511"/>
      <c r="WQH105" s="511"/>
      <c r="WQI105" s="511"/>
      <c r="WQJ105" s="511"/>
      <c r="WQK105" s="511"/>
      <c r="WQL105" s="511"/>
      <c r="WQM105" s="511"/>
      <c r="WQN105" s="511"/>
      <c r="WQO105" s="511"/>
      <c r="WQP105" s="511"/>
      <c r="WQQ105" s="511"/>
      <c r="WQR105" s="511"/>
      <c r="WQS105" s="511"/>
      <c r="WQT105" s="511"/>
      <c r="WQU105" s="511"/>
      <c r="WQV105" s="511"/>
      <c r="WQW105" s="511"/>
      <c r="WQX105" s="511"/>
      <c r="WQY105" s="511"/>
      <c r="WQZ105" s="511"/>
      <c r="WRA105" s="511"/>
      <c r="WRB105" s="511"/>
      <c r="WRC105" s="511"/>
      <c r="WRD105" s="511"/>
      <c r="WRE105" s="511"/>
      <c r="WRF105" s="511"/>
      <c r="WRG105" s="511"/>
      <c r="WRH105" s="511"/>
      <c r="WRI105" s="511"/>
      <c r="WRJ105" s="511"/>
      <c r="WRK105" s="511"/>
      <c r="WRL105" s="511"/>
      <c r="WRM105" s="511"/>
      <c r="WRN105" s="511"/>
      <c r="WRO105" s="511"/>
      <c r="WRP105" s="511"/>
      <c r="WRQ105" s="511"/>
      <c r="WRR105" s="511"/>
      <c r="WRS105" s="511"/>
      <c r="WRT105" s="511"/>
      <c r="WRU105" s="511"/>
      <c r="WRV105" s="511"/>
      <c r="WRW105" s="511"/>
      <c r="WRX105" s="511"/>
      <c r="WRY105" s="511"/>
      <c r="WRZ105" s="511"/>
      <c r="WSA105" s="511"/>
      <c r="WSB105" s="511"/>
      <c r="WSC105" s="511"/>
      <c r="WSD105" s="511"/>
      <c r="WSE105" s="511"/>
      <c r="WSF105" s="511"/>
      <c r="WSG105" s="511"/>
      <c r="WSH105" s="511"/>
      <c r="WSI105" s="511"/>
      <c r="WSJ105" s="511"/>
      <c r="WSK105" s="511"/>
      <c r="WSL105" s="511"/>
      <c r="WSM105" s="511"/>
      <c r="WSN105" s="511"/>
      <c r="WSO105" s="511"/>
      <c r="WSP105" s="511"/>
      <c r="WSQ105" s="511"/>
      <c r="WSR105" s="511"/>
      <c r="WSS105" s="511"/>
      <c r="WST105" s="511"/>
      <c r="WSU105" s="511"/>
      <c r="WSV105" s="511"/>
      <c r="WSW105" s="511"/>
      <c r="WSX105" s="511"/>
      <c r="WSY105" s="511"/>
      <c r="WSZ105" s="511"/>
      <c r="WTA105" s="511"/>
      <c r="WTB105" s="511"/>
      <c r="WTC105" s="511"/>
      <c r="WTD105" s="511"/>
      <c r="WTE105" s="511"/>
      <c r="WTF105" s="511"/>
      <c r="WTG105" s="511"/>
      <c r="WTH105" s="511"/>
      <c r="WTI105" s="511"/>
      <c r="WTJ105" s="511"/>
      <c r="WTK105" s="511"/>
      <c r="WTL105" s="511"/>
      <c r="WTM105" s="511"/>
      <c r="WTN105" s="511"/>
      <c r="WTO105" s="511"/>
      <c r="WTP105" s="511"/>
      <c r="WTQ105" s="511"/>
      <c r="WTR105" s="511"/>
      <c r="WTS105" s="511"/>
      <c r="WTT105" s="511"/>
      <c r="WTU105" s="511"/>
      <c r="WTV105" s="511"/>
      <c r="WTW105" s="511"/>
      <c r="WTX105" s="511"/>
      <c r="WTY105" s="511"/>
      <c r="WTZ105" s="511"/>
      <c r="WUA105" s="511"/>
      <c r="WUB105" s="511"/>
      <c r="WUC105" s="511"/>
      <c r="WUD105" s="511"/>
      <c r="WUE105" s="511"/>
      <c r="WUF105" s="511"/>
      <c r="WUG105" s="511"/>
      <c r="WUH105" s="511"/>
      <c r="WUI105" s="511"/>
      <c r="WUJ105" s="511"/>
      <c r="WUK105" s="511"/>
      <c r="WUL105" s="511"/>
      <c r="WUM105" s="511"/>
      <c r="WUN105" s="511"/>
      <c r="WUO105" s="511"/>
      <c r="WUP105" s="511"/>
      <c r="WUQ105" s="511"/>
      <c r="WUR105" s="511"/>
      <c r="WUS105" s="511"/>
      <c r="WUT105" s="511"/>
      <c r="WUU105" s="511"/>
      <c r="WUV105" s="511"/>
      <c r="WUW105" s="511"/>
      <c r="WUX105" s="511"/>
      <c r="WUY105" s="511"/>
      <c r="WUZ105" s="511"/>
      <c r="WVA105" s="511"/>
      <c r="WVB105" s="511"/>
      <c r="WVC105" s="511"/>
      <c r="WVD105" s="511"/>
      <c r="WVE105" s="511"/>
      <c r="WVF105" s="511"/>
      <c r="WVG105" s="511"/>
      <c r="WVH105" s="511"/>
      <c r="WVI105" s="511"/>
      <c r="WVJ105" s="511"/>
      <c r="WVK105" s="511"/>
      <c r="WVL105" s="511"/>
      <c r="WVM105" s="511"/>
      <c r="WVN105" s="511"/>
      <c r="WVO105" s="511"/>
      <c r="WVP105" s="511"/>
      <c r="WVQ105" s="511"/>
      <c r="WVR105" s="511"/>
      <c r="WVS105" s="511"/>
      <c r="WVT105" s="511"/>
      <c r="WVU105" s="511"/>
      <c r="WVV105" s="511"/>
      <c r="WVW105" s="511"/>
      <c r="WVX105" s="511"/>
      <c r="WVY105" s="511"/>
      <c r="WVZ105" s="511"/>
      <c r="WWA105" s="511"/>
      <c r="WWB105" s="511"/>
      <c r="WWC105" s="511"/>
      <c r="WWD105" s="511"/>
      <c r="WWE105" s="511"/>
      <c r="WWF105" s="511"/>
      <c r="WWG105" s="511"/>
      <c r="WWH105" s="511"/>
      <c r="WWI105" s="511"/>
      <c r="WWJ105" s="511"/>
      <c r="WWK105" s="511"/>
      <c r="WWL105" s="511"/>
      <c r="WWM105" s="511"/>
      <c r="WWN105" s="511"/>
      <c r="WWO105" s="511"/>
      <c r="WWP105" s="511"/>
      <c r="WWQ105" s="511"/>
      <c r="WWR105" s="511"/>
      <c r="WWS105" s="511"/>
      <c r="WWT105" s="511"/>
      <c r="WWU105" s="511"/>
      <c r="WWV105" s="511"/>
      <c r="WWW105" s="511"/>
      <c r="WWX105" s="511"/>
      <c r="WWY105" s="511"/>
      <c r="WWZ105" s="511"/>
      <c r="WXA105" s="511"/>
      <c r="WXB105" s="511"/>
      <c r="WXC105" s="511"/>
      <c r="WXD105" s="511"/>
      <c r="WXE105" s="511"/>
      <c r="WXF105" s="511"/>
      <c r="WXG105" s="511"/>
      <c r="WXH105" s="511"/>
      <c r="WXI105" s="511"/>
      <c r="WXJ105" s="511"/>
      <c r="WXK105" s="511"/>
      <c r="WXL105" s="511"/>
      <c r="WXM105" s="511"/>
      <c r="WXN105" s="511"/>
      <c r="WXO105" s="511"/>
      <c r="WXP105" s="511"/>
      <c r="WXQ105" s="511"/>
      <c r="WXR105" s="511"/>
      <c r="WXS105" s="511"/>
      <c r="WXT105" s="511"/>
      <c r="WXU105" s="511"/>
      <c r="WXV105" s="511"/>
      <c r="WXW105" s="511"/>
      <c r="WXX105" s="511"/>
      <c r="WXY105" s="511"/>
      <c r="WXZ105" s="511"/>
      <c r="WYA105" s="511"/>
      <c r="WYB105" s="511"/>
      <c r="WYC105" s="511"/>
      <c r="WYD105" s="511"/>
      <c r="WYE105" s="511"/>
      <c r="WYF105" s="511"/>
      <c r="WYG105" s="511"/>
      <c r="WYH105" s="511"/>
      <c r="WYI105" s="511"/>
      <c r="WYJ105" s="511"/>
      <c r="WYK105" s="511"/>
      <c r="WYL105" s="511"/>
      <c r="WYM105" s="511"/>
      <c r="WYN105" s="511"/>
      <c r="WYO105" s="511"/>
      <c r="WYP105" s="511"/>
      <c r="WYQ105" s="511"/>
      <c r="WYR105" s="511"/>
      <c r="WYS105" s="511"/>
      <c r="WYT105" s="511"/>
      <c r="WYU105" s="511"/>
      <c r="WYV105" s="511"/>
      <c r="WYW105" s="511"/>
      <c r="WYX105" s="511"/>
      <c r="WYY105" s="511"/>
      <c r="WYZ105" s="511"/>
      <c r="WZA105" s="511"/>
      <c r="WZB105" s="511"/>
      <c r="WZC105" s="511"/>
      <c r="WZD105" s="511"/>
      <c r="WZE105" s="511"/>
      <c r="WZF105" s="511"/>
      <c r="WZG105" s="511"/>
      <c r="WZH105" s="511"/>
      <c r="WZI105" s="511"/>
      <c r="WZJ105" s="511"/>
      <c r="WZK105" s="511"/>
      <c r="WZL105" s="511"/>
      <c r="WZM105" s="511"/>
      <c r="WZN105" s="511"/>
      <c r="WZO105" s="511"/>
      <c r="WZP105" s="511"/>
      <c r="WZQ105" s="511"/>
      <c r="WZR105" s="511"/>
      <c r="WZS105" s="511"/>
      <c r="WZT105" s="511"/>
      <c r="WZU105" s="511"/>
      <c r="WZV105" s="511"/>
      <c r="WZW105" s="511"/>
      <c r="WZX105" s="511"/>
      <c r="WZY105" s="511"/>
      <c r="WZZ105" s="511"/>
      <c r="XAA105" s="511"/>
      <c r="XAB105" s="511"/>
      <c r="XAC105" s="511"/>
      <c r="XAD105" s="511"/>
      <c r="XAE105" s="511"/>
      <c r="XAF105" s="511"/>
      <c r="XAG105" s="511"/>
      <c r="XAH105" s="511"/>
      <c r="XAI105" s="511"/>
      <c r="XAJ105" s="511"/>
      <c r="XAK105" s="511"/>
      <c r="XAL105" s="511"/>
      <c r="XAM105" s="511"/>
      <c r="XAN105" s="511"/>
      <c r="XAO105" s="511"/>
      <c r="XAP105" s="511"/>
      <c r="XAQ105" s="511"/>
      <c r="XAR105" s="511"/>
      <c r="XAS105" s="511"/>
      <c r="XAT105" s="511"/>
      <c r="XAU105" s="511"/>
      <c r="XAV105" s="511"/>
      <c r="XAW105" s="511"/>
      <c r="XAX105" s="511"/>
      <c r="XAY105" s="511"/>
      <c r="XAZ105" s="511"/>
      <c r="XBA105" s="511"/>
      <c r="XBB105" s="511"/>
      <c r="XBC105" s="511"/>
      <c r="XBD105" s="511"/>
      <c r="XBE105" s="511"/>
      <c r="XBF105" s="511"/>
      <c r="XBG105" s="511"/>
      <c r="XBH105" s="511"/>
      <c r="XBI105" s="511"/>
      <c r="XBJ105" s="511"/>
      <c r="XBK105" s="511"/>
      <c r="XBL105" s="511"/>
      <c r="XBM105" s="511"/>
      <c r="XBN105" s="511"/>
      <c r="XBO105" s="511"/>
      <c r="XBP105" s="511"/>
      <c r="XBQ105" s="511"/>
      <c r="XBR105" s="511"/>
      <c r="XBS105" s="511"/>
      <c r="XBT105" s="511"/>
      <c r="XBU105" s="511"/>
      <c r="XBV105" s="511"/>
      <c r="XBW105" s="511"/>
      <c r="XBX105" s="511"/>
      <c r="XBY105" s="511"/>
      <c r="XBZ105" s="511"/>
      <c r="XCA105" s="511"/>
      <c r="XCB105" s="511"/>
      <c r="XCC105" s="511"/>
      <c r="XCD105" s="511"/>
      <c r="XCE105" s="511"/>
      <c r="XCF105" s="511"/>
      <c r="XCG105" s="511"/>
      <c r="XCH105" s="511"/>
      <c r="XCI105" s="511"/>
      <c r="XCJ105" s="511"/>
      <c r="XCK105" s="511"/>
      <c r="XCL105" s="511"/>
      <c r="XCM105" s="511"/>
      <c r="XCN105" s="511"/>
      <c r="XCO105" s="511"/>
      <c r="XCP105" s="511"/>
      <c r="XCQ105" s="511"/>
      <c r="XCR105" s="511"/>
      <c r="XCS105" s="511"/>
      <c r="XCT105" s="511"/>
      <c r="XCU105" s="511"/>
      <c r="XCV105" s="511"/>
    </row>
    <row r="106" spans="1:16324" s="479" customFormat="1" ht="16.149999999999999" customHeight="1">
      <c r="A106" s="492"/>
      <c r="B106" s="495" t="s">
        <v>1333</v>
      </c>
      <c r="C106" s="489" t="s">
        <v>1339</v>
      </c>
      <c r="D106" s="483">
        <f t="shared" si="2"/>
        <v>0</v>
      </c>
      <c r="E106" s="491"/>
      <c r="F106" s="491"/>
      <c r="G106" s="491"/>
      <c r="H106" s="491"/>
      <c r="I106" s="483">
        <f t="shared" si="3"/>
        <v>0</v>
      </c>
      <c r="J106" s="491"/>
      <c r="K106" s="491"/>
      <c r="L106" s="503"/>
      <c r="M106" s="503"/>
      <c r="N106" s="497"/>
      <c r="O106" s="488"/>
      <c r="P106" s="488"/>
      <c r="Q106" s="488"/>
      <c r="R106" s="488"/>
      <c r="S106" s="488"/>
      <c r="T106" s="488"/>
      <c r="U106" s="488"/>
      <c r="V106" s="488"/>
      <c r="W106" s="488"/>
      <c r="X106" s="488"/>
      <c r="Y106" s="488"/>
    </row>
    <row r="107" spans="1:16324" s="479" customFormat="1" ht="16.149999999999999" customHeight="1">
      <c r="A107" s="492"/>
      <c r="B107" s="495" t="s">
        <v>1333</v>
      </c>
      <c r="C107" s="489"/>
      <c r="D107" s="483">
        <f t="shared" si="2"/>
        <v>0</v>
      </c>
      <c r="E107" s="491"/>
      <c r="F107" s="491"/>
      <c r="G107" s="491"/>
      <c r="H107" s="491"/>
      <c r="I107" s="483">
        <f t="shared" si="3"/>
        <v>0</v>
      </c>
      <c r="J107" s="491"/>
      <c r="K107" s="491"/>
      <c r="L107" s="503"/>
      <c r="M107" s="503"/>
      <c r="N107" s="497"/>
      <c r="O107" s="488"/>
      <c r="P107" s="488"/>
      <c r="Q107" s="488"/>
      <c r="R107" s="488"/>
      <c r="S107" s="488"/>
      <c r="T107" s="488"/>
      <c r="U107" s="488"/>
      <c r="V107" s="488"/>
      <c r="W107" s="488"/>
      <c r="X107" s="488"/>
      <c r="Y107" s="488"/>
    </row>
    <row r="108" spans="1:16324" s="479" customFormat="1" ht="16.149999999999999" customHeight="1">
      <c r="A108" s="492">
        <v>17</v>
      </c>
      <c r="B108" s="495" t="s">
        <v>1340</v>
      </c>
      <c r="C108" s="496" t="s">
        <v>1341</v>
      </c>
      <c r="D108" s="483">
        <f t="shared" si="2"/>
        <v>0</v>
      </c>
      <c r="E108" s="491"/>
      <c r="F108" s="484"/>
      <c r="G108" s="491"/>
      <c r="H108" s="491"/>
      <c r="I108" s="483">
        <f t="shared" si="3"/>
        <v>0</v>
      </c>
      <c r="J108" s="491"/>
      <c r="K108" s="491"/>
      <c r="L108" s="491"/>
      <c r="M108" s="491"/>
      <c r="N108" s="497"/>
      <c r="O108" s="488"/>
      <c r="P108" s="488"/>
      <c r="Q108" s="488"/>
      <c r="R108" s="488"/>
      <c r="S108" s="488"/>
      <c r="T108" s="488"/>
      <c r="U108" s="488"/>
      <c r="V108" s="488"/>
      <c r="W108" s="488"/>
      <c r="X108" s="488"/>
      <c r="Y108" s="488"/>
    </row>
    <row r="109" spans="1:16324" s="479" customFormat="1" ht="16.149999999999999" customHeight="1">
      <c r="A109" s="492"/>
      <c r="B109" s="495" t="s">
        <v>1340</v>
      </c>
      <c r="C109" s="489" t="s">
        <v>1342</v>
      </c>
      <c r="D109" s="483">
        <f t="shared" si="2"/>
        <v>0</v>
      </c>
      <c r="E109" s="491"/>
      <c r="F109" s="484"/>
      <c r="G109" s="491"/>
      <c r="H109" s="491"/>
      <c r="I109" s="483">
        <f t="shared" si="3"/>
        <v>0</v>
      </c>
      <c r="J109" s="491"/>
      <c r="K109" s="491"/>
      <c r="L109" s="491"/>
      <c r="M109" s="491"/>
      <c r="N109" s="497"/>
      <c r="O109" s="488"/>
      <c r="P109" s="488"/>
      <c r="Q109" s="488"/>
      <c r="R109" s="488"/>
      <c r="S109" s="488"/>
      <c r="T109" s="488"/>
      <c r="U109" s="488"/>
      <c r="V109" s="488"/>
      <c r="W109" s="488"/>
      <c r="X109" s="488"/>
      <c r="Y109" s="488"/>
    </row>
    <row r="110" spans="1:16324" s="479" customFormat="1" ht="16.149999999999999" customHeight="1">
      <c r="A110" s="492"/>
      <c r="B110" s="495" t="s">
        <v>1340</v>
      </c>
      <c r="C110" s="489"/>
      <c r="D110" s="483">
        <f t="shared" si="2"/>
        <v>0</v>
      </c>
      <c r="E110" s="491"/>
      <c r="F110" s="491"/>
      <c r="G110" s="491"/>
      <c r="H110" s="491"/>
      <c r="I110" s="483">
        <f t="shared" si="3"/>
        <v>0</v>
      </c>
      <c r="J110" s="491"/>
      <c r="K110" s="491"/>
      <c r="L110" s="491"/>
      <c r="M110" s="491"/>
      <c r="N110" s="497"/>
      <c r="O110" s="488"/>
      <c r="P110" s="488"/>
      <c r="Q110" s="488"/>
      <c r="R110" s="488"/>
      <c r="S110" s="488"/>
      <c r="T110" s="488"/>
      <c r="U110" s="488"/>
      <c r="V110" s="488"/>
      <c r="W110" s="488"/>
      <c r="X110" s="488"/>
      <c r="Y110" s="488"/>
    </row>
    <row r="111" spans="1:16324" s="479" customFormat="1" ht="16.149999999999999" customHeight="1">
      <c r="A111" s="492">
        <v>18</v>
      </c>
      <c r="B111" s="495" t="s">
        <v>1343</v>
      </c>
      <c r="C111" s="496" t="s">
        <v>1344</v>
      </c>
      <c r="D111" s="483">
        <f t="shared" si="2"/>
        <v>0</v>
      </c>
      <c r="E111" s="491"/>
      <c r="F111" s="491"/>
      <c r="G111" s="491"/>
      <c r="H111" s="491"/>
      <c r="I111" s="483">
        <f t="shared" si="3"/>
        <v>0</v>
      </c>
      <c r="J111" s="498"/>
      <c r="K111" s="498"/>
      <c r="L111" s="498"/>
      <c r="M111" s="498"/>
      <c r="N111" s="497"/>
      <c r="O111" s="488"/>
      <c r="P111" s="488"/>
      <c r="Q111" s="488"/>
      <c r="R111" s="488"/>
      <c r="S111" s="488"/>
      <c r="T111" s="488"/>
      <c r="U111" s="488"/>
      <c r="V111" s="488"/>
      <c r="W111" s="488"/>
      <c r="X111" s="488"/>
      <c r="Y111" s="488"/>
    </row>
    <row r="112" spans="1:16324" s="479" customFormat="1" ht="16.149999999999999" customHeight="1">
      <c r="A112" s="492"/>
      <c r="B112" s="495" t="s">
        <v>1343</v>
      </c>
      <c r="C112" s="489" t="s">
        <v>1345</v>
      </c>
      <c r="D112" s="483">
        <f t="shared" si="2"/>
        <v>0</v>
      </c>
      <c r="E112" s="484"/>
      <c r="F112" s="491"/>
      <c r="G112" s="484"/>
      <c r="H112" s="484"/>
      <c r="I112" s="483">
        <f t="shared" si="3"/>
        <v>0</v>
      </c>
      <c r="J112" s="491"/>
      <c r="K112" s="491"/>
      <c r="L112" s="491"/>
      <c r="M112" s="491"/>
      <c r="N112" s="497"/>
      <c r="O112" s="488"/>
      <c r="P112" s="488"/>
      <c r="Q112" s="488"/>
      <c r="R112" s="488"/>
      <c r="S112" s="488"/>
      <c r="T112" s="488"/>
      <c r="U112" s="488"/>
      <c r="V112" s="488"/>
      <c r="W112" s="488"/>
      <c r="X112" s="488"/>
      <c r="Y112" s="488"/>
    </row>
    <row r="113" spans="1:25" s="479" customFormat="1" ht="16.149999999999999" customHeight="1">
      <c r="A113" s="492"/>
      <c r="B113" s="495" t="s">
        <v>1343</v>
      </c>
      <c r="C113" s="489" t="s">
        <v>1346</v>
      </c>
      <c r="D113" s="483">
        <f t="shared" si="2"/>
        <v>17883628</v>
      </c>
      <c r="E113" s="484">
        <v>17883628</v>
      </c>
      <c r="F113" s="491"/>
      <c r="G113" s="491"/>
      <c r="H113" s="484"/>
      <c r="I113" s="483">
        <f t="shared" si="3"/>
        <v>0</v>
      </c>
      <c r="J113" s="491"/>
      <c r="K113" s="491"/>
      <c r="L113" s="491"/>
      <c r="M113" s="491"/>
      <c r="N113" s="497"/>
      <c r="O113" s="488"/>
      <c r="P113" s="488"/>
      <c r="Q113" s="488"/>
      <c r="R113" s="488"/>
      <c r="S113" s="488"/>
      <c r="T113" s="488"/>
      <c r="U113" s="488"/>
      <c r="V113" s="488"/>
      <c r="W113" s="488"/>
      <c r="X113" s="488"/>
      <c r="Y113" s="488"/>
    </row>
    <row r="114" spans="1:25" s="479" customFormat="1" ht="16.149999999999999" customHeight="1">
      <c r="A114" s="492"/>
      <c r="B114" s="495" t="s">
        <v>1343</v>
      </c>
      <c r="C114" s="489" t="s">
        <v>1347</v>
      </c>
      <c r="D114" s="483">
        <f t="shared" si="2"/>
        <v>0</v>
      </c>
      <c r="E114" s="484"/>
      <c r="F114" s="491"/>
      <c r="G114" s="491"/>
      <c r="H114" s="484"/>
      <c r="I114" s="483">
        <f t="shared" si="3"/>
        <v>0</v>
      </c>
      <c r="J114" s="491"/>
      <c r="K114" s="491"/>
      <c r="L114" s="491"/>
      <c r="M114" s="491"/>
      <c r="N114" s="497"/>
      <c r="O114" s="488"/>
      <c r="P114" s="488"/>
      <c r="Q114" s="488"/>
      <c r="R114" s="488"/>
      <c r="S114" s="488"/>
      <c r="T114" s="488"/>
      <c r="U114" s="488"/>
      <c r="V114" s="488"/>
      <c r="W114" s="488"/>
      <c r="X114" s="488"/>
      <c r="Y114" s="488"/>
    </row>
    <row r="115" spans="1:25" s="479" customFormat="1" ht="16.149999999999999" customHeight="1">
      <c r="A115" s="492"/>
      <c r="B115" s="495" t="s">
        <v>1343</v>
      </c>
      <c r="C115" s="489"/>
      <c r="D115" s="483">
        <f t="shared" si="2"/>
        <v>0</v>
      </c>
      <c r="E115" s="491"/>
      <c r="F115" s="491"/>
      <c r="G115" s="484"/>
      <c r="H115" s="491"/>
      <c r="I115" s="483">
        <f t="shared" si="3"/>
        <v>0</v>
      </c>
      <c r="J115" s="491"/>
      <c r="K115" s="491"/>
      <c r="L115" s="491"/>
      <c r="M115" s="491"/>
      <c r="N115" s="497"/>
      <c r="O115" s="488"/>
      <c r="P115" s="488"/>
      <c r="Q115" s="488"/>
      <c r="R115" s="488"/>
      <c r="S115" s="488"/>
      <c r="T115" s="488"/>
      <c r="U115" s="488"/>
      <c r="V115" s="488"/>
      <c r="W115" s="488"/>
      <c r="X115" s="488"/>
      <c r="Y115" s="488"/>
    </row>
    <row r="116" spans="1:25" s="479" customFormat="1" ht="16.149999999999999" customHeight="1">
      <c r="A116" s="492">
        <v>19</v>
      </c>
      <c r="B116" s="495" t="s">
        <v>1348</v>
      </c>
      <c r="C116" s="496" t="s">
        <v>1349</v>
      </c>
      <c r="D116" s="483">
        <f t="shared" si="2"/>
        <v>0</v>
      </c>
      <c r="E116" s="491"/>
      <c r="F116" s="491"/>
      <c r="G116" s="491"/>
      <c r="H116" s="491"/>
      <c r="I116" s="483">
        <f t="shared" si="3"/>
        <v>0</v>
      </c>
      <c r="J116" s="491"/>
      <c r="K116" s="491"/>
      <c r="L116" s="491"/>
      <c r="M116" s="491"/>
      <c r="N116" s="497"/>
      <c r="O116" s="459"/>
    </row>
    <row r="117" spans="1:25" s="479" customFormat="1" ht="16.149999999999999" customHeight="1">
      <c r="A117" s="492"/>
      <c r="B117" s="495" t="s">
        <v>1348</v>
      </c>
      <c r="C117" s="489" t="s">
        <v>1350</v>
      </c>
      <c r="D117" s="483">
        <f t="shared" si="2"/>
        <v>2880000</v>
      </c>
      <c r="E117" s="491"/>
      <c r="F117" s="491"/>
      <c r="G117" s="491"/>
      <c r="H117" s="491">
        <v>2880000</v>
      </c>
      <c r="I117" s="483">
        <f t="shared" si="3"/>
        <v>0</v>
      </c>
      <c r="J117" s="491"/>
      <c r="K117" s="491"/>
      <c r="L117" s="491"/>
      <c r="M117" s="491"/>
      <c r="N117" s="497"/>
      <c r="O117" s="459"/>
    </row>
    <row r="118" spans="1:25" s="479" customFormat="1" ht="16.149999999999999" customHeight="1">
      <c r="A118" s="492"/>
      <c r="B118" s="495" t="s">
        <v>1348</v>
      </c>
      <c r="C118" s="489"/>
      <c r="D118" s="483">
        <f t="shared" si="2"/>
        <v>0</v>
      </c>
      <c r="E118" s="491"/>
      <c r="F118" s="491"/>
      <c r="G118" s="491"/>
      <c r="H118" s="491"/>
      <c r="I118" s="483">
        <f t="shared" si="3"/>
        <v>0</v>
      </c>
      <c r="J118" s="491"/>
      <c r="K118" s="491"/>
      <c r="L118" s="491"/>
      <c r="M118" s="491"/>
      <c r="N118" s="497"/>
      <c r="O118" s="459"/>
    </row>
    <row r="119" spans="1:25" s="479" customFormat="1" ht="16.149999999999999" customHeight="1">
      <c r="A119" s="492">
        <v>20</v>
      </c>
      <c r="B119" s="495" t="s">
        <v>1351</v>
      </c>
      <c r="C119" s="496" t="s">
        <v>1352</v>
      </c>
      <c r="D119" s="483">
        <f t="shared" si="2"/>
        <v>0</v>
      </c>
      <c r="E119" s="491"/>
      <c r="F119" s="491"/>
      <c r="G119" s="491"/>
      <c r="H119" s="491"/>
      <c r="I119" s="483">
        <f t="shared" si="3"/>
        <v>0</v>
      </c>
      <c r="J119" s="491"/>
      <c r="K119" s="491"/>
      <c r="L119" s="491"/>
      <c r="M119" s="491"/>
      <c r="N119" s="497"/>
      <c r="O119" s="488"/>
      <c r="P119" s="488"/>
      <c r="Q119" s="488"/>
      <c r="R119" s="488"/>
      <c r="S119" s="488"/>
      <c r="T119" s="488"/>
      <c r="U119" s="488"/>
      <c r="V119" s="488"/>
      <c r="W119" s="488"/>
      <c r="X119" s="488"/>
      <c r="Y119" s="488"/>
    </row>
    <row r="120" spans="1:25" s="479" customFormat="1" ht="16.149999999999999" customHeight="1">
      <c r="A120" s="492"/>
      <c r="B120" s="495" t="s">
        <v>1351</v>
      </c>
      <c r="C120" s="489" t="s">
        <v>1353</v>
      </c>
      <c r="D120" s="483">
        <f t="shared" si="2"/>
        <v>137206756</v>
      </c>
      <c r="E120" s="491">
        <f>187206756-50000000</f>
        <v>137206756</v>
      </c>
      <c r="F120" s="491"/>
      <c r="G120" s="491"/>
      <c r="H120" s="491"/>
      <c r="I120" s="483">
        <f t="shared" si="3"/>
        <v>0</v>
      </c>
      <c r="J120" s="491"/>
      <c r="K120" s="491"/>
      <c r="L120" s="491"/>
      <c r="M120" s="491"/>
      <c r="N120" s="497"/>
      <c r="O120" s="488"/>
      <c r="P120" s="488"/>
      <c r="Q120" s="488"/>
      <c r="R120" s="488"/>
      <c r="S120" s="488"/>
      <c r="T120" s="488"/>
      <c r="U120" s="488"/>
      <c r="V120" s="488"/>
      <c r="W120" s="488"/>
      <c r="X120" s="488"/>
      <c r="Y120" s="488"/>
    </row>
    <row r="121" spans="1:25" s="479" customFormat="1" ht="16.149999999999999" customHeight="1">
      <c r="A121" s="492"/>
      <c r="B121" s="495" t="s">
        <v>1351</v>
      </c>
      <c r="C121" s="489" t="s">
        <v>1354</v>
      </c>
      <c r="D121" s="483">
        <f t="shared" si="2"/>
        <v>0</v>
      </c>
      <c r="E121" s="491"/>
      <c r="F121" s="491"/>
      <c r="G121" s="491"/>
      <c r="H121" s="491"/>
      <c r="I121" s="483">
        <f t="shared" si="3"/>
        <v>0</v>
      </c>
      <c r="J121" s="491"/>
      <c r="K121" s="491"/>
      <c r="L121" s="491"/>
      <c r="M121" s="491"/>
      <c r="N121" s="497"/>
      <c r="O121" s="488"/>
      <c r="P121" s="488"/>
      <c r="Q121" s="488"/>
      <c r="R121" s="488"/>
      <c r="S121" s="488"/>
      <c r="T121" s="488"/>
      <c r="U121" s="488"/>
      <c r="V121" s="488"/>
      <c r="W121" s="488"/>
      <c r="X121" s="488"/>
      <c r="Y121" s="488"/>
    </row>
    <row r="122" spans="1:25" s="479" customFormat="1" ht="16.149999999999999" customHeight="1">
      <c r="A122" s="492"/>
      <c r="B122" s="495" t="s">
        <v>1351</v>
      </c>
      <c r="C122" s="489"/>
      <c r="D122" s="483">
        <f t="shared" si="2"/>
        <v>0</v>
      </c>
      <c r="E122" s="491"/>
      <c r="F122" s="491"/>
      <c r="G122" s="491"/>
      <c r="H122" s="491"/>
      <c r="I122" s="483">
        <f t="shared" si="3"/>
        <v>0</v>
      </c>
      <c r="J122" s="491"/>
      <c r="K122" s="491"/>
      <c r="L122" s="491"/>
      <c r="M122" s="491"/>
      <c r="N122" s="497"/>
      <c r="O122" s="488"/>
      <c r="P122" s="488"/>
      <c r="Q122" s="488"/>
      <c r="R122" s="488"/>
      <c r="S122" s="488"/>
      <c r="T122" s="488"/>
      <c r="U122" s="488"/>
      <c r="V122" s="488"/>
      <c r="W122" s="488"/>
      <c r="X122" s="488"/>
      <c r="Y122" s="488"/>
    </row>
    <row r="123" spans="1:25" s="479" customFormat="1" ht="16.149999999999999" customHeight="1">
      <c r="A123" s="492">
        <v>21</v>
      </c>
      <c r="B123" s="495" t="s">
        <v>1355</v>
      </c>
      <c r="C123" s="496" t="s">
        <v>1356</v>
      </c>
      <c r="D123" s="483">
        <f t="shared" si="2"/>
        <v>0</v>
      </c>
      <c r="E123" s="491"/>
      <c r="F123" s="484"/>
      <c r="G123" s="484"/>
      <c r="H123" s="491"/>
      <c r="I123" s="483">
        <f t="shared" si="3"/>
        <v>0</v>
      </c>
      <c r="J123" s="491"/>
      <c r="K123" s="491"/>
      <c r="L123" s="491"/>
      <c r="M123" s="491"/>
      <c r="N123" s="497"/>
      <c r="O123" s="459"/>
      <c r="P123" s="488"/>
      <c r="Q123" s="488"/>
      <c r="R123" s="488"/>
      <c r="S123" s="488"/>
      <c r="T123" s="488"/>
      <c r="U123" s="488"/>
      <c r="V123" s="488"/>
      <c r="W123" s="488"/>
      <c r="X123" s="488"/>
      <c r="Y123" s="488"/>
    </row>
    <row r="124" spans="1:25" s="479" customFormat="1" ht="16.149999999999999" customHeight="1">
      <c r="A124" s="492"/>
      <c r="B124" s="495" t="s">
        <v>1355</v>
      </c>
      <c r="C124" s="489" t="s">
        <v>1357</v>
      </c>
      <c r="D124" s="483">
        <f t="shared" si="2"/>
        <v>3500000</v>
      </c>
      <c r="E124" s="491">
        <v>3500000</v>
      </c>
      <c r="F124" s="491"/>
      <c r="G124" s="491"/>
      <c r="H124" s="491"/>
      <c r="I124" s="483">
        <f t="shared" si="3"/>
        <v>0</v>
      </c>
      <c r="J124" s="491"/>
      <c r="K124" s="491"/>
      <c r="L124" s="491"/>
      <c r="M124" s="491"/>
      <c r="N124" s="497"/>
      <c r="O124" s="459"/>
      <c r="P124" s="488"/>
      <c r="Q124" s="488"/>
      <c r="R124" s="488"/>
      <c r="S124" s="488"/>
      <c r="T124" s="488"/>
      <c r="U124" s="488"/>
      <c r="V124" s="488"/>
      <c r="W124" s="488"/>
      <c r="X124" s="488"/>
      <c r="Y124" s="488"/>
    </row>
    <row r="125" spans="1:25" s="479" customFormat="1" ht="16.149999999999999" customHeight="1">
      <c r="A125" s="492"/>
      <c r="B125" s="495" t="s">
        <v>1355</v>
      </c>
      <c r="C125" s="489"/>
      <c r="D125" s="483">
        <f t="shared" si="2"/>
        <v>0</v>
      </c>
      <c r="E125" s="491"/>
      <c r="F125" s="491"/>
      <c r="G125" s="491"/>
      <c r="H125" s="491"/>
      <c r="I125" s="483">
        <f t="shared" si="3"/>
        <v>0</v>
      </c>
      <c r="J125" s="491"/>
      <c r="K125" s="491"/>
      <c r="L125" s="491"/>
      <c r="M125" s="491"/>
      <c r="N125" s="497"/>
      <c r="O125" s="459"/>
      <c r="P125" s="488"/>
      <c r="Q125" s="488"/>
      <c r="R125" s="488"/>
      <c r="S125" s="488"/>
      <c r="T125" s="488"/>
      <c r="U125" s="488"/>
      <c r="V125" s="488"/>
      <c r="W125" s="488"/>
      <c r="X125" s="488"/>
      <c r="Y125" s="488"/>
    </row>
    <row r="126" spans="1:25" s="479" customFormat="1" ht="16.149999999999999" customHeight="1">
      <c r="A126" s="492">
        <v>22</v>
      </c>
      <c r="B126" s="495" t="s">
        <v>1358</v>
      </c>
      <c r="C126" s="496" t="s">
        <v>1359</v>
      </c>
      <c r="D126" s="483">
        <f t="shared" si="2"/>
        <v>0</v>
      </c>
      <c r="E126" s="491"/>
      <c r="F126" s="484"/>
      <c r="G126" s="484"/>
      <c r="H126" s="491"/>
      <c r="I126" s="483">
        <f t="shared" si="3"/>
        <v>0</v>
      </c>
      <c r="J126" s="491"/>
      <c r="K126" s="491"/>
      <c r="L126" s="491"/>
      <c r="M126" s="491"/>
      <c r="N126" s="497"/>
      <c r="O126" s="459"/>
      <c r="P126" s="488"/>
      <c r="Q126" s="488"/>
      <c r="R126" s="488"/>
      <c r="S126" s="488"/>
      <c r="T126" s="488"/>
      <c r="U126" s="488"/>
      <c r="V126" s="488"/>
      <c r="W126" s="488"/>
      <c r="X126" s="488"/>
      <c r="Y126" s="488"/>
    </row>
    <row r="127" spans="1:25" s="479" customFormat="1" ht="16.149999999999999" customHeight="1">
      <c r="A127" s="492"/>
      <c r="B127" s="495" t="s">
        <v>1358</v>
      </c>
      <c r="C127" s="489" t="s">
        <v>1360</v>
      </c>
      <c r="D127" s="483">
        <f t="shared" si="2"/>
        <v>60000000</v>
      </c>
      <c r="E127" s="491">
        <v>60000000</v>
      </c>
      <c r="F127" s="484"/>
      <c r="G127" s="484"/>
      <c r="H127" s="491"/>
      <c r="I127" s="483">
        <f t="shared" si="3"/>
        <v>0</v>
      </c>
      <c r="J127" s="491"/>
      <c r="K127" s="491"/>
      <c r="L127" s="491"/>
      <c r="M127" s="491"/>
      <c r="N127" s="497"/>
      <c r="O127" s="459"/>
      <c r="P127" s="488"/>
      <c r="Q127" s="488"/>
      <c r="R127" s="488"/>
      <c r="S127" s="488"/>
      <c r="T127" s="488"/>
      <c r="U127" s="488"/>
      <c r="V127" s="488"/>
      <c r="W127" s="488"/>
      <c r="X127" s="488"/>
      <c r="Y127" s="488"/>
    </row>
    <row r="128" spans="1:25" s="479" customFormat="1" ht="16.149999999999999" customHeight="1">
      <c r="A128" s="492"/>
      <c r="B128" s="495" t="s">
        <v>1358</v>
      </c>
      <c r="C128" s="489" t="s">
        <v>1361</v>
      </c>
      <c r="D128" s="483">
        <f t="shared" si="2"/>
        <v>0</v>
      </c>
      <c r="E128" s="491"/>
      <c r="F128" s="491"/>
      <c r="G128" s="491"/>
      <c r="H128" s="491"/>
      <c r="I128" s="483">
        <f t="shared" si="3"/>
        <v>0</v>
      </c>
      <c r="J128" s="491"/>
      <c r="K128" s="491"/>
      <c r="L128" s="491"/>
      <c r="M128" s="491"/>
      <c r="N128" s="497"/>
      <c r="O128" s="459"/>
      <c r="P128" s="488"/>
      <c r="Q128" s="488"/>
      <c r="R128" s="488"/>
      <c r="S128" s="488"/>
      <c r="T128" s="488"/>
      <c r="U128" s="488"/>
      <c r="V128" s="488"/>
      <c r="W128" s="488"/>
      <c r="X128" s="488"/>
      <c r="Y128" s="488"/>
    </row>
    <row r="129" spans="1:25" s="479" customFormat="1" ht="16.149999999999999" customHeight="1">
      <c r="A129" s="492"/>
      <c r="B129" s="495" t="s">
        <v>1358</v>
      </c>
      <c r="C129" s="489"/>
      <c r="D129" s="483">
        <f t="shared" si="2"/>
        <v>0</v>
      </c>
      <c r="E129" s="491"/>
      <c r="F129" s="491"/>
      <c r="G129" s="491"/>
      <c r="H129" s="491"/>
      <c r="I129" s="483">
        <f t="shared" si="3"/>
        <v>0</v>
      </c>
      <c r="J129" s="491"/>
      <c r="K129" s="491"/>
      <c r="L129" s="491"/>
      <c r="M129" s="491"/>
      <c r="N129" s="497"/>
      <c r="O129" s="459"/>
      <c r="P129" s="488"/>
      <c r="Q129" s="488"/>
      <c r="R129" s="488"/>
      <c r="S129" s="488"/>
      <c r="T129" s="488"/>
      <c r="U129" s="488"/>
      <c r="V129" s="488"/>
      <c r="W129" s="488"/>
      <c r="X129" s="488"/>
      <c r="Y129" s="488"/>
    </row>
    <row r="130" spans="1:25" s="479" customFormat="1" ht="16.149999999999999" customHeight="1">
      <c r="A130" s="492">
        <v>23</v>
      </c>
      <c r="B130" s="495" t="s">
        <v>1362</v>
      </c>
      <c r="C130" s="496" t="s">
        <v>1363</v>
      </c>
      <c r="D130" s="483">
        <f t="shared" si="2"/>
        <v>0</v>
      </c>
      <c r="E130" s="491"/>
      <c r="F130" s="491"/>
      <c r="G130" s="491"/>
      <c r="H130" s="491"/>
      <c r="I130" s="483">
        <f t="shared" si="3"/>
        <v>0</v>
      </c>
      <c r="J130" s="491"/>
      <c r="K130" s="491"/>
      <c r="L130" s="491"/>
      <c r="M130" s="491"/>
      <c r="N130" s="497"/>
      <c r="O130" s="459"/>
      <c r="P130" s="488"/>
      <c r="Q130" s="488"/>
      <c r="R130" s="488"/>
      <c r="S130" s="488"/>
      <c r="T130" s="488"/>
      <c r="U130" s="488"/>
      <c r="V130" s="488"/>
      <c r="W130" s="488"/>
      <c r="X130" s="488"/>
      <c r="Y130" s="488"/>
    </row>
    <row r="131" spans="1:25" s="479" customFormat="1" ht="16.149999999999999" customHeight="1">
      <c r="A131" s="492"/>
      <c r="B131" s="495" t="s">
        <v>1362</v>
      </c>
      <c r="C131" s="489" t="s">
        <v>1364</v>
      </c>
      <c r="D131" s="483">
        <f t="shared" si="2"/>
        <v>0</v>
      </c>
      <c r="E131" s="491"/>
      <c r="F131" s="491"/>
      <c r="G131" s="491"/>
      <c r="H131" s="491"/>
      <c r="I131" s="483">
        <f t="shared" si="3"/>
        <v>0</v>
      </c>
      <c r="J131" s="491"/>
      <c r="K131" s="491"/>
      <c r="L131" s="491"/>
      <c r="M131" s="491"/>
      <c r="N131" s="497"/>
      <c r="O131" s="459"/>
      <c r="P131" s="488"/>
      <c r="Q131" s="488"/>
      <c r="R131" s="488"/>
      <c r="S131" s="488"/>
      <c r="T131" s="488"/>
      <c r="U131" s="488"/>
      <c r="V131" s="488"/>
      <c r="W131" s="488"/>
      <c r="X131" s="488"/>
      <c r="Y131" s="488"/>
    </row>
    <row r="132" spans="1:25" s="479" customFormat="1" ht="16.149999999999999" customHeight="1">
      <c r="A132" s="492"/>
      <c r="B132" s="495" t="s">
        <v>1362</v>
      </c>
      <c r="C132" s="489"/>
      <c r="D132" s="483">
        <f t="shared" si="2"/>
        <v>0</v>
      </c>
      <c r="E132" s="491"/>
      <c r="F132" s="491"/>
      <c r="G132" s="491"/>
      <c r="H132" s="491"/>
      <c r="I132" s="483">
        <f t="shared" si="3"/>
        <v>0</v>
      </c>
      <c r="J132" s="491"/>
      <c r="K132" s="491"/>
      <c r="L132" s="491"/>
      <c r="M132" s="491"/>
      <c r="N132" s="497"/>
      <c r="O132" s="459"/>
      <c r="P132" s="488"/>
      <c r="Q132" s="488"/>
      <c r="R132" s="488"/>
      <c r="S132" s="488"/>
      <c r="T132" s="488"/>
      <c r="U132" s="488"/>
      <c r="V132" s="488"/>
      <c r="W132" s="488"/>
      <c r="X132" s="488"/>
      <c r="Y132" s="488"/>
    </row>
    <row r="133" spans="1:25" s="479" customFormat="1" ht="16.149999999999999" customHeight="1">
      <c r="A133" s="492">
        <v>24</v>
      </c>
      <c r="B133" s="495" t="s">
        <v>1365</v>
      </c>
      <c r="C133" s="496" t="s">
        <v>1366</v>
      </c>
      <c r="D133" s="483">
        <f t="shared" si="2"/>
        <v>0</v>
      </c>
      <c r="E133" s="491"/>
      <c r="F133" s="491"/>
      <c r="G133" s="491"/>
      <c r="H133" s="491"/>
      <c r="I133" s="483">
        <f t="shared" si="3"/>
        <v>0</v>
      </c>
      <c r="J133" s="491"/>
      <c r="K133" s="491"/>
      <c r="L133" s="491"/>
      <c r="M133" s="491"/>
      <c r="N133" s="497"/>
      <c r="O133" s="459"/>
      <c r="P133" s="488"/>
      <c r="Q133" s="488"/>
      <c r="R133" s="488"/>
      <c r="S133" s="488"/>
      <c r="T133" s="488"/>
      <c r="U133" s="488"/>
      <c r="V133" s="488"/>
      <c r="W133" s="488"/>
      <c r="X133" s="488"/>
      <c r="Y133" s="488"/>
    </row>
    <row r="134" spans="1:25" s="479" customFormat="1" ht="16.149999999999999" customHeight="1">
      <c r="A134" s="492"/>
      <c r="B134" s="495" t="s">
        <v>1365</v>
      </c>
      <c r="C134" s="489" t="s">
        <v>1367</v>
      </c>
      <c r="D134" s="483">
        <f t="shared" si="2"/>
        <v>0</v>
      </c>
      <c r="E134" s="491"/>
      <c r="F134" s="491"/>
      <c r="G134" s="491"/>
      <c r="H134" s="491"/>
      <c r="I134" s="483">
        <f t="shared" si="3"/>
        <v>0</v>
      </c>
      <c r="J134" s="491"/>
      <c r="K134" s="491"/>
      <c r="L134" s="491"/>
      <c r="M134" s="491"/>
      <c r="N134" s="497"/>
      <c r="O134" s="459"/>
      <c r="P134" s="488"/>
      <c r="Q134" s="488"/>
      <c r="R134" s="488"/>
      <c r="S134" s="488"/>
      <c r="T134" s="488"/>
      <c r="U134" s="488"/>
      <c r="V134" s="488"/>
      <c r="W134" s="488"/>
      <c r="X134" s="488"/>
      <c r="Y134" s="488"/>
    </row>
    <row r="135" spans="1:25" s="479" customFormat="1" ht="16.149999999999999" customHeight="1">
      <c r="A135" s="492"/>
      <c r="B135" s="495" t="s">
        <v>1365</v>
      </c>
      <c r="C135" s="489" t="s">
        <v>1368</v>
      </c>
      <c r="D135" s="483">
        <f t="shared" si="2"/>
        <v>0</v>
      </c>
      <c r="E135" s="491"/>
      <c r="F135" s="491"/>
      <c r="G135" s="491"/>
      <c r="H135" s="491"/>
      <c r="I135" s="483">
        <f t="shared" si="3"/>
        <v>0</v>
      </c>
      <c r="J135" s="491"/>
      <c r="K135" s="491"/>
      <c r="L135" s="491"/>
      <c r="M135" s="491"/>
      <c r="N135" s="497"/>
      <c r="O135" s="459"/>
      <c r="P135" s="488"/>
      <c r="Q135" s="488"/>
      <c r="R135" s="488"/>
      <c r="S135" s="488"/>
      <c r="T135" s="488"/>
      <c r="U135" s="488"/>
      <c r="V135" s="488"/>
      <c r="W135" s="488"/>
      <c r="X135" s="488"/>
      <c r="Y135" s="488"/>
    </row>
    <row r="136" spans="1:25" s="479" customFormat="1" ht="16.149999999999999" customHeight="1">
      <c r="A136" s="492"/>
      <c r="B136" s="495"/>
      <c r="C136" s="489" t="s">
        <v>1698</v>
      </c>
      <c r="D136" s="483">
        <f t="shared" si="2"/>
        <v>0</v>
      </c>
      <c r="E136" s="491"/>
      <c r="F136" s="491"/>
      <c r="G136" s="491"/>
      <c r="H136" s="491"/>
      <c r="I136" s="483">
        <f t="shared" si="3"/>
        <v>0</v>
      </c>
      <c r="J136" s="491"/>
      <c r="K136" s="491"/>
      <c r="L136" s="491"/>
      <c r="M136" s="491"/>
      <c r="N136" s="497">
        <v>26449877</v>
      </c>
      <c r="O136" s="459"/>
      <c r="P136" s="488"/>
      <c r="Q136" s="488"/>
      <c r="R136" s="488"/>
      <c r="S136" s="488"/>
      <c r="T136" s="488"/>
      <c r="U136" s="488"/>
      <c r="V136" s="488"/>
      <c r="W136" s="488"/>
      <c r="X136" s="488"/>
      <c r="Y136" s="488"/>
    </row>
    <row r="137" spans="1:25" s="479" customFormat="1" ht="16.149999999999999" customHeight="1">
      <c r="A137" s="492"/>
      <c r="B137" s="495" t="s">
        <v>1365</v>
      </c>
      <c r="C137" s="489"/>
      <c r="D137" s="483">
        <f t="shared" si="2"/>
        <v>0</v>
      </c>
      <c r="E137" s="491"/>
      <c r="F137" s="491"/>
      <c r="G137" s="491"/>
      <c r="H137" s="491"/>
      <c r="I137" s="483">
        <f t="shared" si="3"/>
        <v>0</v>
      </c>
      <c r="J137" s="491"/>
      <c r="K137" s="491"/>
      <c r="L137" s="491"/>
      <c r="M137" s="491"/>
      <c r="N137" s="497"/>
      <c r="O137" s="459"/>
      <c r="P137" s="488"/>
      <c r="Q137" s="488"/>
      <c r="R137" s="488"/>
      <c r="S137" s="488"/>
      <c r="T137" s="488"/>
      <c r="U137" s="488"/>
      <c r="V137" s="488"/>
      <c r="W137" s="488"/>
      <c r="X137" s="488"/>
      <c r="Y137" s="488"/>
    </row>
    <row r="138" spans="1:25" s="479" customFormat="1" ht="16.149999999999999" customHeight="1">
      <c r="A138" s="492">
        <v>25</v>
      </c>
      <c r="B138" s="495" t="s">
        <v>1369</v>
      </c>
      <c r="C138" s="496" t="s">
        <v>1370</v>
      </c>
      <c r="D138" s="483">
        <f t="shared" ref="D138:D201" si="4">SUM(E138:H138)</f>
        <v>0</v>
      </c>
      <c r="E138" s="491"/>
      <c r="F138" s="491"/>
      <c r="G138" s="491"/>
      <c r="H138" s="491"/>
      <c r="I138" s="483">
        <f t="shared" si="3"/>
        <v>0</v>
      </c>
      <c r="J138" s="498"/>
      <c r="K138" s="498"/>
      <c r="L138" s="498"/>
      <c r="M138" s="498"/>
      <c r="N138" s="499"/>
      <c r="O138" s="512"/>
    </row>
    <row r="139" spans="1:25" s="479" customFormat="1" ht="16.149999999999999" customHeight="1">
      <c r="A139" s="492"/>
      <c r="B139" s="495" t="s">
        <v>1369</v>
      </c>
      <c r="C139" s="489" t="s">
        <v>1371</v>
      </c>
      <c r="D139" s="483">
        <f t="shared" si="4"/>
        <v>0</v>
      </c>
      <c r="E139" s="491"/>
      <c r="F139" s="491"/>
      <c r="G139" s="491"/>
      <c r="H139" s="491"/>
      <c r="I139" s="483">
        <f t="shared" si="3"/>
        <v>0</v>
      </c>
      <c r="J139" s="491"/>
      <c r="K139" s="491"/>
      <c r="L139" s="491"/>
      <c r="M139" s="491"/>
      <c r="N139" s="497"/>
      <c r="O139" s="459"/>
      <c r="P139" s="488"/>
      <c r="Q139" s="488"/>
      <c r="R139" s="488"/>
      <c r="S139" s="488"/>
      <c r="T139" s="488"/>
      <c r="U139" s="488"/>
      <c r="V139" s="488"/>
      <c r="W139" s="488"/>
      <c r="X139" s="488"/>
      <c r="Y139" s="488"/>
    </row>
    <row r="140" spans="1:25" s="479" customFormat="1" ht="16.149999999999999" customHeight="1">
      <c r="A140" s="492"/>
      <c r="B140" s="495" t="s">
        <v>1369</v>
      </c>
      <c r="C140" s="489"/>
      <c r="D140" s="483">
        <f t="shared" si="4"/>
        <v>0</v>
      </c>
      <c r="E140" s="491"/>
      <c r="F140" s="491"/>
      <c r="G140" s="491"/>
      <c r="H140" s="491"/>
      <c r="I140" s="483">
        <f t="shared" si="3"/>
        <v>0</v>
      </c>
      <c r="J140" s="491"/>
      <c r="K140" s="491"/>
      <c r="L140" s="491"/>
      <c r="M140" s="491"/>
      <c r="N140" s="497"/>
      <c r="O140" s="459"/>
      <c r="P140" s="488"/>
      <c r="Q140" s="488"/>
      <c r="R140" s="488"/>
      <c r="S140" s="488"/>
      <c r="T140" s="488"/>
      <c r="U140" s="488"/>
      <c r="V140" s="488"/>
      <c r="W140" s="488"/>
      <c r="X140" s="488"/>
      <c r="Y140" s="488"/>
    </row>
    <row r="141" spans="1:25" s="479" customFormat="1" ht="16.149999999999999" customHeight="1">
      <c r="A141" s="492">
        <v>26</v>
      </c>
      <c r="B141" s="495" t="s">
        <v>1372</v>
      </c>
      <c r="C141" s="496" t="s">
        <v>1373</v>
      </c>
      <c r="D141" s="483">
        <f t="shared" si="4"/>
        <v>0</v>
      </c>
      <c r="E141" s="491"/>
      <c r="F141" s="491"/>
      <c r="G141" s="491"/>
      <c r="H141" s="491"/>
      <c r="I141" s="483">
        <f t="shared" si="3"/>
        <v>0</v>
      </c>
      <c r="J141" s="498"/>
      <c r="K141" s="498"/>
      <c r="L141" s="498"/>
      <c r="M141" s="498"/>
      <c r="N141" s="499"/>
      <c r="O141" s="512"/>
    </row>
    <row r="142" spans="1:25" s="479" customFormat="1" ht="16.149999999999999" customHeight="1">
      <c r="A142" s="492"/>
      <c r="B142" s="495" t="s">
        <v>1372</v>
      </c>
      <c r="C142" s="489" t="s">
        <v>1374</v>
      </c>
      <c r="D142" s="483">
        <f t="shared" si="4"/>
        <v>89395461</v>
      </c>
      <c r="E142" s="491">
        <v>89395461</v>
      </c>
      <c r="F142" s="491"/>
      <c r="G142" s="491"/>
      <c r="H142" s="491"/>
      <c r="I142" s="483">
        <f t="shared" ref="I142:I205" si="5">SUM(J142:M142)</f>
        <v>0</v>
      </c>
      <c r="J142" s="491"/>
      <c r="K142" s="491"/>
      <c r="L142" s="491"/>
      <c r="M142" s="491"/>
      <c r="N142" s="497"/>
      <c r="O142" s="459"/>
      <c r="P142" s="488"/>
      <c r="Q142" s="488"/>
      <c r="R142" s="488"/>
      <c r="S142" s="488"/>
      <c r="T142" s="488"/>
      <c r="U142" s="488"/>
      <c r="V142" s="488"/>
      <c r="W142" s="488"/>
      <c r="X142" s="488"/>
      <c r="Y142" s="488"/>
    </row>
    <row r="143" spans="1:25" s="479" customFormat="1" ht="16.149999999999999" customHeight="1">
      <c r="A143" s="492"/>
      <c r="B143" s="495" t="s">
        <v>1372</v>
      </c>
      <c r="C143" s="489" t="s">
        <v>1375</v>
      </c>
      <c r="D143" s="483">
        <f t="shared" si="4"/>
        <v>0</v>
      </c>
      <c r="E143" s="491"/>
      <c r="F143" s="491"/>
      <c r="G143" s="491"/>
      <c r="H143" s="491"/>
      <c r="I143" s="483">
        <f t="shared" si="5"/>
        <v>0</v>
      </c>
      <c r="J143" s="491"/>
      <c r="K143" s="491"/>
      <c r="L143" s="491"/>
      <c r="M143" s="491"/>
      <c r="N143" s="497"/>
      <c r="O143" s="459"/>
      <c r="P143" s="488"/>
      <c r="Q143" s="488"/>
      <c r="R143" s="488"/>
      <c r="S143" s="488"/>
      <c r="T143" s="488"/>
      <c r="U143" s="488"/>
      <c r="V143" s="488"/>
      <c r="W143" s="488"/>
      <c r="X143" s="488"/>
      <c r="Y143" s="488"/>
    </row>
    <row r="144" spans="1:25" s="479" customFormat="1" ht="16.149999999999999" customHeight="1">
      <c r="A144" s="492"/>
      <c r="B144" s="495" t="s">
        <v>1372</v>
      </c>
      <c r="C144" s="489"/>
      <c r="D144" s="483">
        <f t="shared" si="4"/>
        <v>0</v>
      </c>
      <c r="E144" s="491"/>
      <c r="F144" s="491"/>
      <c r="G144" s="491"/>
      <c r="H144" s="491"/>
      <c r="I144" s="483">
        <f t="shared" si="5"/>
        <v>0</v>
      </c>
      <c r="J144" s="491"/>
      <c r="K144" s="491"/>
      <c r="L144" s="491"/>
      <c r="M144" s="491"/>
      <c r="N144" s="497"/>
      <c r="O144" s="459"/>
      <c r="P144" s="488"/>
      <c r="Q144" s="488"/>
      <c r="R144" s="488"/>
      <c r="S144" s="488"/>
      <c r="T144" s="488"/>
      <c r="U144" s="488"/>
      <c r="V144" s="488"/>
      <c r="W144" s="488"/>
      <c r="X144" s="488"/>
      <c r="Y144" s="488"/>
    </row>
    <row r="145" spans="1:25" s="479" customFormat="1" ht="16.149999999999999" customHeight="1">
      <c r="A145" s="492">
        <v>27</v>
      </c>
      <c r="B145" s="495" t="s">
        <v>1376</v>
      </c>
      <c r="C145" s="496" t="s">
        <v>1377</v>
      </c>
      <c r="D145" s="483">
        <f t="shared" si="4"/>
        <v>0</v>
      </c>
      <c r="E145" s="491"/>
      <c r="F145" s="491"/>
      <c r="G145" s="491"/>
      <c r="H145" s="491"/>
      <c r="I145" s="483">
        <f t="shared" si="5"/>
        <v>0</v>
      </c>
      <c r="J145" s="498"/>
      <c r="K145" s="498"/>
      <c r="L145" s="498"/>
      <c r="M145" s="498"/>
      <c r="N145" s="499"/>
      <c r="O145" s="512"/>
    </row>
    <row r="146" spans="1:25" s="479" customFormat="1" ht="16.149999999999999" customHeight="1">
      <c r="A146" s="492"/>
      <c r="B146" s="495" t="s">
        <v>1376</v>
      </c>
      <c r="C146" s="489" t="s">
        <v>1378</v>
      </c>
      <c r="D146" s="483">
        <f t="shared" si="4"/>
        <v>121080289</v>
      </c>
      <c r="E146" s="491">
        <v>121080289</v>
      </c>
      <c r="F146" s="491"/>
      <c r="G146" s="491"/>
      <c r="H146" s="491"/>
      <c r="I146" s="483">
        <f t="shared" si="5"/>
        <v>0</v>
      </c>
      <c r="J146" s="491"/>
      <c r="K146" s="491"/>
      <c r="L146" s="491"/>
      <c r="M146" s="491"/>
      <c r="N146" s="497"/>
      <c r="O146" s="459"/>
      <c r="P146" s="488"/>
      <c r="Q146" s="488"/>
      <c r="R146" s="488"/>
      <c r="S146" s="488"/>
      <c r="T146" s="488"/>
      <c r="U146" s="488"/>
      <c r="V146" s="488"/>
      <c r="W146" s="488"/>
      <c r="X146" s="488"/>
      <c r="Y146" s="488"/>
    </row>
    <row r="147" spans="1:25" s="479" customFormat="1" ht="16.149999999999999" customHeight="1">
      <c r="A147" s="492"/>
      <c r="B147" s="495" t="s">
        <v>1376</v>
      </c>
      <c r="C147" s="489"/>
      <c r="D147" s="483">
        <f t="shared" si="4"/>
        <v>0</v>
      </c>
      <c r="E147" s="491"/>
      <c r="F147" s="491"/>
      <c r="G147" s="491"/>
      <c r="H147" s="491"/>
      <c r="I147" s="483">
        <f t="shared" si="5"/>
        <v>0</v>
      </c>
      <c r="J147" s="491"/>
      <c r="K147" s="491"/>
      <c r="L147" s="491"/>
      <c r="M147" s="491"/>
      <c r="N147" s="497"/>
      <c r="O147" s="459"/>
      <c r="P147" s="488"/>
      <c r="Q147" s="488"/>
      <c r="R147" s="488"/>
      <c r="S147" s="488"/>
      <c r="T147" s="488"/>
      <c r="U147" s="488"/>
      <c r="V147" s="488"/>
      <c r="W147" s="488"/>
      <c r="X147" s="488"/>
      <c r="Y147" s="488"/>
    </row>
    <row r="148" spans="1:25" s="479" customFormat="1" ht="16.149999999999999" customHeight="1">
      <c r="A148" s="492">
        <v>28</v>
      </c>
      <c r="B148" s="495" t="s">
        <v>1379</v>
      </c>
      <c r="C148" s="496" t="s">
        <v>1380</v>
      </c>
      <c r="D148" s="483">
        <f t="shared" si="4"/>
        <v>0</v>
      </c>
      <c r="E148" s="491"/>
      <c r="F148" s="491"/>
      <c r="G148" s="491"/>
      <c r="H148" s="491"/>
      <c r="I148" s="483">
        <f t="shared" si="5"/>
        <v>0</v>
      </c>
      <c r="J148" s="491"/>
      <c r="K148" s="491"/>
      <c r="L148" s="491"/>
      <c r="M148" s="491"/>
      <c r="N148" s="497"/>
      <c r="O148" s="459"/>
      <c r="P148" s="488"/>
      <c r="Q148" s="488"/>
      <c r="R148" s="488"/>
      <c r="S148" s="488"/>
      <c r="T148" s="488"/>
      <c r="U148" s="488"/>
      <c r="V148" s="488"/>
      <c r="W148" s="488"/>
      <c r="X148" s="488"/>
      <c r="Y148" s="488"/>
    </row>
    <row r="149" spans="1:25" s="479" customFormat="1" ht="16.149999999999999" customHeight="1">
      <c r="A149" s="492"/>
      <c r="B149" s="495" t="s">
        <v>1379</v>
      </c>
      <c r="C149" s="489" t="s">
        <v>1381</v>
      </c>
      <c r="D149" s="483">
        <f t="shared" si="4"/>
        <v>0</v>
      </c>
      <c r="E149" s="491"/>
      <c r="F149" s="491"/>
      <c r="G149" s="491"/>
      <c r="H149" s="491"/>
      <c r="I149" s="483">
        <f t="shared" si="5"/>
        <v>0</v>
      </c>
      <c r="J149" s="491"/>
      <c r="K149" s="491"/>
      <c r="L149" s="491"/>
      <c r="M149" s="491"/>
      <c r="N149" s="497"/>
      <c r="O149" s="459"/>
      <c r="P149" s="488"/>
      <c r="Q149" s="488"/>
      <c r="R149" s="488"/>
      <c r="S149" s="488"/>
      <c r="T149" s="488"/>
      <c r="U149" s="488"/>
      <c r="V149" s="488"/>
      <c r="W149" s="488"/>
      <c r="X149" s="488"/>
      <c r="Y149" s="488"/>
    </row>
    <row r="150" spans="1:25" s="479" customFormat="1" ht="16.149999999999999" customHeight="1">
      <c r="A150" s="492"/>
      <c r="B150" s="495" t="s">
        <v>1379</v>
      </c>
      <c r="C150" s="489" t="s">
        <v>1699</v>
      </c>
      <c r="D150" s="483">
        <f t="shared" si="4"/>
        <v>0</v>
      </c>
      <c r="E150" s="491"/>
      <c r="F150" s="491"/>
      <c r="G150" s="491"/>
      <c r="H150" s="491"/>
      <c r="I150" s="483">
        <f t="shared" si="5"/>
        <v>0</v>
      </c>
      <c r="J150" s="491"/>
      <c r="K150" s="491"/>
      <c r="L150" s="491"/>
      <c r="M150" s="491"/>
      <c r="N150" s="497"/>
      <c r="O150" s="459"/>
      <c r="P150" s="488"/>
      <c r="Q150" s="488"/>
      <c r="R150" s="488"/>
      <c r="S150" s="488"/>
      <c r="T150" s="488"/>
      <c r="U150" s="488"/>
      <c r="V150" s="488"/>
      <c r="W150" s="488"/>
      <c r="X150" s="488"/>
      <c r="Y150" s="488"/>
    </row>
    <row r="151" spans="1:25" s="479" customFormat="1" ht="16.149999999999999" customHeight="1">
      <c r="A151" s="492"/>
      <c r="B151" s="495" t="s">
        <v>1379</v>
      </c>
      <c r="C151" s="489" t="s">
        <v>1382</v>
      </c>
      <c r="D151" s="483">
        <f t="shared" si="4"/>
        <v>0</v>
      </c>
      <c r="E151" s="491"/>
      <c r="F151" s="491"/>
      <c r="G151" s="491"/>
      <c r="H151" s="491"/>
      <c r="I151" s="483">
        <f t="shared" si="5"/>
        <v>0</v>
      </c>
      <c r="J151" s="491"/>
      <c r="K151" s="491"/>
      <c r="L151" s="491"/>
      <c r="M151" s="491"/>
      <c r="N151" s="497"/>
      <c r="O151" s="459"/>
      <c r="P151" s="488"/>
      <c r="Q151" s="488"/>
      <c r="R151" s="488"/>
      <c r="S151" s="488"/>
      <c r="T151" s="488"/>
      <c r="U151" s="488"/>
      <c r="V151" s="488"/>
      <c r="W151" s="488"/>
      <c r="X151" s="488"/>
      <c r="Y151" s="488"/>
    </row>
    <row r="152" spans="1:25" s="479" customFormat="1" ht="16.149999999999999" customHeight="1">
      <c r="A152" s="492"/>
      <c r="B152" s="495" t="s">
        <v>1379</v>
      </c>
      <c r="C152" s="489" t="s">
        <v>1700</v>
      </c>
      <c r="D152" s="483">
        <f t="shared" si="4"/>
        <v>0</v>
      </c>
      <c r="E152" s="491"/>
      <c r="F152" s="491"/>
      <c r="G152" s="491"/>
      <c r="H152" s="491"/>
      <c r="I152" s="483">
        <f t="shared" si="5"/>
        <v>0</v>
      </c>
      <c r="J152" s="491"/>
      <c r="K152" s="491"/>
      <c r="L152" s="491"/>
      <c r="M152" s="491"/>
      <c r="N152" s="497"/>
      <c r="O152" s="459"/>
      <c r="P152" s="488"/>
      <c r="Q152" s="488"/>
      <c r="R152" s="488"/>
      <c r="S152" s="488"/>
      <c r="T152" s="488"/>
      <c r="U152" s="488"/>
      <c r="V152" s="488"/>
      <c r="W152" s="488"/>
      <c r="X152" s="488"/>
      <c r="Y152" s="488"/>
    </row>
    <row r="153" spans="1:25" s="479" customFormat="1" ht="16.149999999999999" customHeight="1">
      <c r="A153" s="492"/>
      <c r="B153" s="495" t="s">
        <v>1379</v>
      </c>
      <c r="C153" s="489" t="s">
        <v>1778</v>
      </c>
      <c r="D153" s="483">
        <f t="shared" si="4"/>
        <v>0</v>
      </c>
      <c r="E153" s="491"/>
      <c r="F153" s="491"/>
      <c r="G153" s="491"/>
      <c r="H153" s="491"/>
      <c r="I153" s="483">
        <f t="shared" si="5"/>
        <v>0</v>
      </c>
      <c r="J153" s="491"/>
      <c r="K153" s="491"/>
      <c r="L153" s="491"/>
      <c r="M153" s="491"/>
      <c r="N153" s="497">
        <v>41540804</v>
      </c>
      <c r="O153" s="459"/>
      <c r="P153" s="488"/>
      <c r="Q153" s="488"/>
      <c r="R153" s="488"/>
      <c r="S153" s="488"/>
      <c r="T153" s="488"/>
      <c r="U153" s="488"/>
      <c r="V153" s="488"/>
      <c r="W153" s="488"/>
      <c r="X153" s="488"/>
      <c r="Y153" s="488"/>
    </row>
    <row r="154" spans="1:25" s="479" customFormat="1" ht="16.149999999999999" customHeight="1">
      <c r="A154" s="492"/>
      <c r="B154" s="495" t="s">
        <v>1379</v>
      </c>
      <c r="C154" s="489"/>
      <c r="D154" s="483">
        <f t="shared" si="4"/>
        <v>0</v>
      </c>
      <c r="E154" s="491"/>
      <c r="F154" s="491"/>
      <c r="G154" s="491"/>
      <c r="H154" s="491"/>
      <c r="I154" s="483">
        <f t="shared" si="5"/>
        <v>0</v>
      </c>
      <c r="J154" s="491"/>
      <c r="K154" s="491"/>
      <c r="L154" s="491"/>
      <c r="M154" s="491"/>
      <c r="N154" s="497"/>
      <c r="O154" s="459"/>
      <c r="P154" s="488"/>
      <c r="Q154" s="488"/>
      <c r="R154" s="488"/>
      <c r="S154" s="488"/>
      <c r="T154" s="488"/>
      <c r="U154" s="488"/>
      <c r="V154" s="488"/>
      <c r="W154" s="488"/>
      <c r="X154" s="488"/>
      <c r="Y154" s="488"/>
    </row>
    <row r="155" spans="1:25" s="479" customFormat="1" ht="16.149999999999999" customHeight="1">
      <c r="A155" s="492">
        <v>29</v>
      </c>
      <c r="B155" s="495" t="s">
        <v>1383</v>
      </c>
      <c r="C155" s="496" t="s">
        <v>1384</v>
      </c>
      <c r="D155" s="483">
        <f t="shared" si="4"/>
        <v>0</v>
      </c>
      <c r="E155" s="491"/>
      <c r="F155" s="491"/>
      <c r="G155" s="491"/>
      <c r="H155" s="491"/>
      <c r="I155" s="483">
        <f t="shared" si="5"/>
        <v>0</v>
      </c>
      <c r="J155" s="491"/>
      <c r="K155" s="491"/>
      <c r="L155" s="491"/>
      <c r="M155" s="491"/>
      <c r="N155" s="497"/>
      <c r="O155" s="459"/>
      <c r="P155" s="488"/>
      <c r="Q155" s="488"/>
      <c r="R155" s="488"/>
      <c r="S155" s="488"/>
      <c r="T155" s="488"/>
      <c r="U155" s="488"/>
      <c r="V155" s="488"/>
      <c r="W155" s="488"/>
      <c r="X155" s="488"/>
      <c r="Y155" s="488"/>
    </row>
    <row r="156" spans="1:25" s="479" customFormat="1" ht="16.149999999999999" customHeight="1">
      <c r="A156" s="492"/>
      <c r="B156" s="495" t="s">
        <v>1383</v>
      </c>
      <c r="C156" s="489" t="s">
        <v>1385</v>
      </c>
      <c r="D156" s="483">
        <f t="shared" si="4"/>
        <v>0</v>
      </c>
      <c r="E156" s="491"/>
      <c r="F156" s="491"/>
      <c r="G156" s="491"/>
      <c r="H156" s="491"/>
      <c r="I156" s="483">
        <f t="shared" si="5"/>
        <v>0</v>
      </c>
      <c r="J156" s="491"/>
      <c r="K156" s="491"/>
      <c r="L156" s="491"/>
      <c r="M156" s="491"/>
      <c r="N156" s="497"/>
      <c r="O156" s="459"/>
      <c r="P156" s="488"/>
      <c r="Q156" s="488"/>
      <c r="R156" s="488"/>
      <c r="S156" s="488"/>
      <c r="T156" s="488"/>
      <c r="U156" s="488"/>
      <c r="V156" s="488"/>
      <c r="W156" s="488"/>
      <c r="X156" s="488"/>
      <c r="Y156" s="488"/>
    </row>
    <row r="157" spans="1:25" s="479" customFormat="1" ht="16.149999999999999" customHeight="1">
      <c r="A157" s="492"/>
      <c r="B157" s="495" t="s">
        <v>1383</v>
      </c>
      <c r="C157" s="489"/>
      <c r="D157" s="483">
        <f t="shared" si="4"/>
        <v>0</v>
      </c>
      <c r="E157" s="491"/>
      <c r="F157" s="491"/>
      <c r="G157" s="491"/>
      <c r="H157" s="491"/>
      <c r="I157" s="483">
        <f t="shared" si="5"/>
        <v>0</v>
      </c>
      <c r="J157" s="491"/>
      <c r="K157" s="491"/>
      <c r="L157" s="491"/>
      <c r="M157" s="491"/>
      <c r="N157" s="497"/>
      <c r="O157" s="459"/>
      <c r="P157" s="488"/>
      <c r="Q157" s="488"/>
      <c r="R157" s="488"/>
      <c r="S157" s="488"/>
      <c r="T157" s="488"/>
      <c r="U157" s="488"/>
      <c r="V157" s="488"/>
      <c r="W157" s="488"/>
      <c r="X157" s="488"/>
      <c r="Y157" s="488"/>
    </row>
    <row r="158" spans="1:25" s="479" customFormat="1" ht="16.149999999999999" customHeight="1">
      <c r="A158" s="492">
        <v>30</v>
      </c>
      <c r="B158" s="495" t="s">
        <v>1386</v>
      </c>
      <c r="C158" s="496" t="s">
        <v>1387</v>
      </c>
      <c r="D158" s="483">
        <f t="shared" si="4"/>
        <v>0</v>
      </c>
      <c r="E158" s="491"/>
      <c r="F158" s="491"/>
      <c r="G158" s="491"/>
      <c r="H158" s="491"/>
      <c r="I158" s="483">
        <f t="shared" si="5"/>
        <v>0</v>
      </c>
      <c r="J158" s="491"/>
      <c r="K158" s="491"/>
      <c r="L158" s="491"/>
      <c r="M158" s="491"/>
      <c r="N158" s="497"/>
      <c r="O158" s="459"/>
      <c r="P158" s="488"/>
      <c r="Q158" s="488"/>
      <c r="R158" s="488"/>
      <c r="S158" s="488"/>
      <c r="T158" s="488"/>
      <c r="U158" s="488"/>
      <c r="V158" s="488"/>
      <c r="W158" s="488"/>
      <c r="X158" s="488"/>
      <c r="Y158" s="488"/>
    </row>
    <row r="159" spans="1:25" s="479" customFormat="1" ht="16.149999999999999" customHeight="1">
      <c r="A159" s="492"/>
      <c r="B159" s="495" t="s">
        <v>1386</v>
      </c>
      <c r="C159" s="489" t="s">
        <v>1388</v>
      </c>
      <c r="D159" s="483">
        <f t="shared" si="4"/>
        <v>0</v>
      </c>
      <c r="E159" s="484"/>
      <c r="F159" s="484"/>
      <c r="G159" s="491"/>
      <c r="H159" s="484"/>
      <c r="I159" s="483">
        <f t="shared" si="5"/>
        <v>0</v>
      </c>
      <c r="J159" s="491"/>
      <c r="K159" s="491"/>
      <c r="L159" s="491"/>
      <c r="M159" s="491"/>
      <c r="N159" s="497"/>
      <c r="O159" s="459"/>
      <c r="P159" s="488"/>
      <c r="Q159" s="488"/>
      <c r="R159" s="488"/>
      <c r="S159" s="488"/>
      <c r="T159" s="488"/>
      <c r="U159" s="488"/>
      <c r="V159" s="488"/>
      <c r="W159" s="488"/>
      <c r="X159" s="488"/>
      <c r="Y159" s="488"/>
    </row>
    <row r="160" spans="1:25" s="479" customFormat="1" ht="16.149999999999999" customHeight="1">
      <c r="A160" s="492"/>
      <c r="B160" s="495" t="s">
        <v>1386</v>
      </c>
      <c r="C160" s="489"/>
      <c r="D160" s="483">
        <f t="shared" si="4"/>
        <v>0</v>
      </c>
      <c r="E160" s="484"/>
      <c r="F160" s="491"/>
      <c r="G160" s="491"/>
      <c r="H160" s="484"/>
      <c r="I160" s="483">
        <f t="shared" si="5"/>
        <v>0</v>
      </c>
      <c r="J160" s="491"/>
      <c r="K160" s="491"/>
      <c r="L160" s="491"/>
      <c r="M160" s="491"/>
      <c r="N160" s="497"/>
      <c r="O160" s="459"/>
      <c r="P160" s="488"/>
      <c r="Q160" s="488"/>
      <c r="R160" s="488"/>
      <c r="S160" s="488"/>
      <c r="T160" s="488"/>
      <c r="U160" s="488"/>
      <c r="V160" s="488"/>
      <c r="W160" s="488"/>
      <c r="X160" s="488"/>
      <c r="Y160" s="488"/>
    </row>
    <row r="161" spans="1:25" s="479" customFormat="1" ht="16.149999999999999" customHeight="1">
      <c r="A161" s="492">
        <v>31</v>
      </c>
      <c r="B161" s="495" t="s">
        <v>1389</v>
      </c>
      <c r="C161" s="496" t="s">
        <v>1390</v>
      </c>
      <c r="D161" s="483">
        <f t="shared" si="4"/>
        <v>0</v>
      </c>
      <c r="E161" s="491"/>
      <c r="F161" s="491"/>
      <c r="G161" s="491"/>
      <c r="H161" s="491"/>
      <c r="I161" s="483">
        <f t="shared" si="5"/>
        <v>0</v>
      </c>
      <c r="J161" s="491"/>
      <c r="K161" s="491"/>
      <c r="L161" s="491"/>
      <c r="M161" s="491"/>
      <c r="N161" s="497"/>
      <c r="O161" s="459"/>
      <c r="P161" s="488"/>
      <c r="Q161" s="488"/>
      <c r="R161" s="488"/>
      <c r="S161" s="488"/>
      <c r="T161" s="488"/>
      <c r="U161" s="488"/>
      <c r="V161" s="488"/>
      <c r="W161" s="488"/>
      <c r="X161" s="488"/>
      <c r="Y161" s="488"/>
    </row>
    <row r="162" spans="1:25" s="479" customFormat="1" ht="16.149999999999999" customHeight="1">
      <c r="A162" s="492"/>
      <c r="B162" s="495" t="s">
        <v>1389</v>
      </c>
      <c r="C162" s="489" t="s">
        <v>1391</v>
      </c>
      <c r="D162" s="483">
        <f t="shared" si="4"/>
        <v>0</v>
      </c>
      <c r="E162" s="491"/>
      <c r="F162" s="491"/>
      <c r="G162" s="491"/>
      <c r="H162" s="491"/>
      <c r="I162" s="483">
        <f t="shared" si="5"/>
        <v>0</v>
      </c>
      <c r="J162" s="491"/>
      <c r="K162" s="491"/>
      <c r="L162" s="491"/>
      <c r="M162" s="491"/>
      <c r="N162" s="497"/>
      <c r="O162" s="459"/>
      <c r="P162" s="488"/>
      <c r="Q162" s="488"/>
      <c r="R162" s="488"/>
      <c r="S162" s="488"/>
      <c r="T162" s="488"/>
      <c r="U162" s="488"/>
      <c r="V162" s="488"/>
      <c r="W162" s="488"/>
      <c r="X162" s="488"/>
      <c r="Y162" s="488"/>
    </row>
    <row r="163" spans="1:25" s="479" customFormat="1" ht="16.149999999999999" customHeight="1">
      <c r="A163" s="492"/>
      <c r="B163" s="495" t="s">
        <v>1389</v>
      </c>
      <c r="C163" s="489"/>
      <c r="D163" s="483">
        <f t="shared" si="4"/>
        <v>0</v>
      </c>
      <c r="E163" s="491"/>
      <c r="F163" s="491"/>
      <c r="G163" s="491"/>
      <c r="H163" s="491"/>
      <c r="I163" s="483">
        <f t="shared" si="5"/>
        <v>0</v>
      </c>
      <c r="J163" s="491"/>
      <c r="K163" s="491"/>
      <c r="L163" s="491"/>
      <c r="M163" s="491"/>
      <c r="N163" s="497"/>
      <c r="O163" s="459"/>
      <c r="P163" s="488"/>
      <c r="Q163" s="488"/>
      <c r="R163" s="488"/>
      <c r="S163" s="488"/>
      <c r="T163" s="488"/>
      <c r="U163" s="488"/>
      <c r="V163" s="488"/>
      <c r="W163" s="488"/>
      <c r="X163" s="488"/>
      <c r="Y163" s="488"/>
    </row>
    <row r="164" spans="1:25" s="479" customFormat="1" ht="16.149999999999999" customHeight="1">
      <c r="A164" s="492">
        <v>32</v>
      </c>
      <c r="B164" s="495" t="s">
        <v>1392</v>
      </c>
      <c r="C164" s="496" t="s">
        <v>1393</v>
      </c>
      <c r="D164" s="483">
        <f t="shared" si="4"/>
        <v>0</v>
      </c>
      <c r="E164" s="491"/>
      <c r="F164" s="491"/>
      <c r="G164" s="491"/>
      <c r="H164" s="491"/>
      <c r="I164" s="483">
        <f t="shared" si="5"/>
        <v>0</v>
      </c>
      <c r="J164" s="498"/>
      <c r="K164" s="498"/>
      <c r="L164" s="498"/>
      <c r="M164" s="498"/>
      <c r="N164" s="499"/>
      <c r="O164" s="512"/>
    </row>
    <row r="165" spans="1:25" s="479" customFormat="1" ht="16.149999999999999" customHeight="1">
      <c r="A165" s="492"/>
      <c r="B165" s="495" t="s">
        <v>1392</v>
      </c>
      <c r="C165" s="489" t="s">
        <v>1394</v>
      </c>
      <c r="D165" s="483">
        <f t="shared" si="4"/>
        <v>0</v>
      </c>
      <c r="E165" s="491"/>
      <c r="F165" s="491"/>
      <c r="G165" s="491"/>
      <c r="H165" s="491"/>
      <c r="I165" s="483">
        <f t="shared" si="5"/>
        <v>0</v>
      </c>
      <c r="J165" s="491"/>
      <c r="K165" s="491"/>
      <c r="L165" s="491"/>
      <c r="M165" s="491"/>
      <c r="N165" s="497"/>
      <c r="O165" s="459"/>
      <c r="P165" s="488"/>
      <c r="Q165" s="488"/>
      <c r="R165" s="488"/>
      <c r="S165" s="488"/>
      <c r="T165" s="488"/>
      <c r="U165" s="488"/>
      <c r="V165" s="488"/>
      <c r="W165" s="488"/>
      <c r="X165" s="488"/>
      <c r="Y165" s="488"/>
    </row>
    <row r="166" spans="1:25" s="479" customFormat="1" ht="16.149999999999999" customHeight="1">
      <c r="A166" s="492"/>
      <c r="B166" s="495" t="s">
        <v>1392</v>
      </c>
      <c r="C166" s="489" t="s">
        <v>1395</v>
      </c>
      <c r="D166" s="483">
        <f t="shared" si="4"/>
        <v>0</v>
      </c>
      <c r="E166" s="491"/>
      <c r="F166" s="491"/>
      <c r="G166" s="491"/>
      <c r="H166" s="491"/>
      <c r="I166" s="483">
        <f t="shared" si="5"/>
        <v>0</v>
      </c>
      <c r="J166" s="491"/>
      <c r="K166" s="491"/>
      <c r="L166" s="491"/>
      <c r="M166" s="491"/>
      <c r="N166" s="497"/>
      <c r="O166" s="459"/>
      <c r="P166" s="488"/>
      <c r="Q166" s="488"/>
      <c r="R166" s="488"/>
      <c r="S166" s="488"/>
      <c r="T166" s="488"/>
      <c r="U166" s="488"/>
      <c r="V166" s="488"/>
      <c r="W166" s="488"/>
      <c r="X166" s="488"/>
      <c r="Y166" s="488"/>
    </row>
    <row r="167" spans="1:25" s="479" customFormat="1" ht="16.149999999999999" customHeight="1">
      <c r="A167" s="492"/>
      <c r="B167" s="495" t="s">
        <v>1392</v>
      </c>
      <c r="C167" s="489"/>
      <c r="D167" s="483">
        <f t="shared" si="4"/>
        <v>0</v>
      </c>
      <c r="E167" s="491"/>
      <c r="F167" s="491"/>
      <c r="G167" s="491"/>
      <c r="H167" s="491"/>
      <c r="I167" s="483">
        <f t="shared" si="5"/>
        <v>0</v>
      </c>
      <c r="J167" s="491"/>
      <c r="K167" s="491"/>
      <c r="L167" s="491"/>
      <c r="M167" s="491"/>
      <c r="N167" s="497"/>
      <c r="O167" s="459"/>
      <c r="P167" s="488"/>
      <c r="Q167" s="488"/>
      <c r="R167" s="488"/>
      <c r="S167" s="488"/>
      <c r="T167" s="488"/>
      <c r="U167" s="488"/>
      <c r="V167" s="488"/>
      <c r="W167" s="488"/>
      <c r="X167" s="488"/>
      <c r="Y167" s="488"/>
    </row>
    <row r="168" spans="1:25" s="479" customFormat="1" ht="16.149999999999999" customHeight="1">
      <c r="A168" s="492">
        <v>33</v>
      </c>
      <c r="B168" s="495" t="s">
        <v>1396</v>
      </c>
      <c r="C168" s="496" t="s">
        <v>1397</v>
      </c>
      <c r="D168" s="483">
        <f t="shared" si="4"/>
        <v>0</v>
      </c>
      <c r="E168" s="491"/>
      <c r="F168" s="491"/>
      <c r="G168" s="491"/>
      <c r="H168" s="491"/>
      <c r="I168" s="483">
        <f t="shared" si="5"/>
        <v>0</v>
      </c>
      <c r="J168" s="498"/>
      <c r="K168" s="498"/>
      <c r="L168" s="498"/>
      <c r="M168" s="498"/>
      <c r="N168" s="499"/>
      <c r="O168" s="512"/>
    </row>
    <row r="169" spans="1:25" s="479" customFormat="1" ht="16.149999999999999" customHeight="1">
      <c r="A169" s="492"/>
      <c r="B169" s="495" t="s">
        <v>1396</v>
      </c>
      <c r="C169" s="489" t="s">
        <v>1398</v>
      </c>
      <c r="D169" s="483">
        <f t="shared" si="4"/>
        <v>0</v>
      </c>
      <c r="E169" s="491"/>
      <c r="F169" s="491"/>
      <c r="G169" s="491"/>
      <c r="H169" s="491"/>
      <c r="I169" s="483">
        <f t="shared" si="5"/>
        <v>0</v>
      </c>
      <c r="J169" s="491"/>
      <c r="K169" s="491"/>
      <c r="L169" s="491"/>
      <c r="M169" s="491"/>
      <c r="N169" s="497"/>
      <c r="O169" s="459"/>
      <c r="P169" s="488"/>
      <c r="Q169" s="488"/>
      <c r="R169" s="488"/>
      <c r="S169" s="488"/>
      <c r="T169" s="488"/>
      <c r="U169" s="488"/>
      <c r="V169" s="488"/>
      <c r="W169" s="488"/>
      <c r="X169" s="488"/>
      <c r="Y169" s="488"/>
    </row>
    <row r="170" spans="1:25" s="479" customFormat="1" ht="16.149999999999999" customHeight="1">
      <c r="A170" s="492"/>
      <c r="B170" s="495" t="s">
        <v>1396</v>
      </c>
      <c r="C170" s="489"/>
      <c r="D170" s="483">
        <f t="shared" si="4"/>
        <v>0</v>
      </c>
      <c r="E170" s="491"/>
      <c r="F170" s="491"/>
      <c r="G170" s="491"/>
      <c r="H170" s="491"/>
      <c r="I170" s="483">
        <f t="shared" si="5"/>
        <v>0</v>
      </c>
      <c r="J170" s="491"/>
      <c r="K170" s="491"/>
      <c r="L170" s="491"/>
      <c r="M170" s="491"/>
      <c r="N170" s="497"/>
      <c r="O170" s="459"/>
      <c r="P170" s="488"/>
      <c r="Q170" s="488"/>
      <c r="R170" s="488"/>
      <c r="S170" s="488"/>
      <c r="T170" s="488"/>
      <c r="U170" s="488"/>
      <c r="V170" s="488"/>
      <c r="W170" s="488"/>
      <c r="X170" s="488"/>
      <c r="Y170" s="488"/>
    </row>
    <row r="171" spans="1:25" s="479" customFormat="1" ht="16.149999999999999" customHeight="1">
      <c r="A171" s="492">
        <v>34</v>
      </c>
      <c r="B171" s="495" t="s">
        <v>1399</v>
      </c>
      <c r="C171" s="496" t="s">
        <v>1400</v>
      </c>
      <c r="D171" s="483">
        <f t="shared" si="4"/>
        <v>0</v>
      </c>
      <c r="E171" s="491"/>
      <c r="F171" s="491"/>
      <c r="G171" s="491"/>
      <c r="H171" s="491"/>
      <c r="I171" s="483">
        <f t="shared" si="5"/>
        <v>0</v>
      </c>
      <c r="J171" s="498"/>
      <c r="K171" s="498"/>
      <c r="L171" s="498"/>
      <c r="M171" s="498"/>
      <c r="N171" s="499"/>
      <c r="O171" s="512"/>
    </row>
    <row r="172" spans="1:25" s="479" customFormat="1" ht="16.149999999999999" customHeight="1">
      <c r="A172" s="492"/>
      <c r="B172" s="495" t="s">
        <v>1399</v>
      </c>
      <c r="C172" s="489" t="s">
        <v>1401</v>
      </c>
      <c r="D172" s="483">
        <f t="shared" si="4"/>
        <v>0</v>
      </c>
      <c r="E172" s="491"/>
      <c r="F172" s="491"/>
      <c r="G172" s="491"/>
      <c r="H172" s="491"/>
      <c r="I172" s="483">
        <f t="shared" si="5"/>
        <v>0</v>
      </c>
      <c r="J172" s="491"/>
      <c r="K172" s="491"/>
      <c r="L172" s="491"/>
      <c r="M172" s="491"/>
      <c r="N172" s="497"/>
      <c r="O172" s="459"/>
      <c r="P172" s="488"/>
      <c r="Q172" s="488"/>
      <c r="R172" s="488"/>
      <c r="S172" s="488"/>
      <c r="T172" s="488"/>
      <c r="U172" s="488"/>
      <c r="V172" s="488"/>
      <c r="W172" s="488"/>
      <c r="X172" s="488"/>
      <c r="Y172" s="488"/>
    </row>
    <row r="173" spans="1:25" s="479" customFormat="1" ht="16.149999999999999" customHeight="1">
      <c r="A173" s="492"/>
      <c r="B173" s="495"/>
      <c r="C173" s="489" t="s">
        <v>1779</v>
      </c>
      <c r="D173" s="483">
        <f t="shared" si="4"/>
        <v>0</v>
      </c>
      <c r="E173" s="491"/>
      <c r="F173" s="491"/>
      <c r="G173" s="491"/>
      <c r="H173" s="491"/>
      <c r="I173" s="483">
        <f t="shared" si="5"/>
        <v>0</v>
      </c>
      <c r="J173" s="491"/>
      <c r="K173" s="491"/>
      <c r="L173" s="491"/>
      <c r="M173" s="491"/>
      <c r="N173" s="497">
        <v>66831486</v>
      </c>
      <c r="O173" s="459"/>
      <c r="P173" s="488"/>
      <c r="Q173" s="488"/>
      <c r="R173" s="488"/>
      <c r="S173" s="488"/>
      <c r="T173" s="488"/>
      <c r="U173" s="488"/>
      <c r="V173" s="488"/>
      <c r="W173" s="488"/>
      <c r="X173" s="488"/>
      <c r="Y173" s="488"/>
    </row>
    <row r="174" spans="1:25" s="479" customFormat="1" ht="16.149999999999999" customHeight="1">
      <c r="A174" s="492"/>
      <c r="B174" s="495" t="s">
        <v>1399</v>
      </c>
      <c r="C174" s="489"/>
      <c r="D174" s="483">
        <f t="shared" si="4"/>
        <v>0</v>
      </c>
      <c r="E174" s="491"/>
      <c r="F174" s="491"/>
      <c r="G174" s="491"/>
      <c r="H174" s="491"/>
      <c r="I174" s="483">
        <f t="shared" si="5"/>
        <v>0</v>
      </c>
      <c r="J174" s="491"/>
      <c r="K174" s="491"/>
      <c r="L174" s="491"/>
      <c r="M174" s="491"/>
      <c r="N174" s="497"/>
      <c r="O174" s="459"/>
      <c r="P174" s="488"/>
      <c r="Q174" s="488"/>
      <c r="R174" s="488"/>
      <c r="S174" s="488"/>
      <c r="T174" s="488"/>
      <c r="U174" s="488"/>
      <c r="V174" s="488"/>
      <c r="W174" s="488"/>
      <c r="X174" s="488"/>
      <c r="Y174" s="488"/>
    </row>
    <row r="175" spans="1:25" s="479" customFormat="1" ht="16.149999999999999" customHeight="1">
      <c r="A175" s="492">
        <v>35</v>
      </c>
      <c r="B175" s="495" t="s">
        <v>1402</v>
      </c>
      <c r="C175" s="496" t="s">
        <v>1403</v>
      </c>
      <c r="D175" s="483">
        <f t="shared" si="4"/>
        <v>0</v>
      </c>
      <c r="E175" s="491"/>
      <c r="F175" s="491"/>
      <c r="G175" s="491"/>
      <c r="H175" s="491"/>
      <c r="I175" s="483">
        <f t="shared" si="5"/>
        <v>0</v>
      </c>
      <c r="J175" s="491"/>
      <c r="K175" s="491"/>
      <c r="L175" s="491"/>
      <c r="M175" s="491"/>
      <c r="N175" s="497"/>
      <c r="O175" s="459"/>
      <c r="P175" s="488"/>
      <c r="Q175" s="488"/>
      <c r="R175" s="488"/>
      <c r="S175" s="488"/>
      <c r="T175" s="488"/>
      <c r="U175" s="488"/>
      <c r="V175" s="488"/>
      <c r="W175" s="488"/>
      <c r="X175" s="488"/>
      <c r="Y175" s="488"/>
    </row>
    <row r="176" spans="1:25" s="479" customFormat="1" ht="16.149999999999999" customHeight="1">
      <c r="A176" s="492"/>
      <c r="B176" s="495" t="s">
        <v>1402</v>
      </c>
      <c r="C176" s="489" t="s">
        <v>1404</v>
      </c>
      <c r="D176" s="483">
        <f t="shared" si="4"/>
        <v>0</v>
      </c>
      <c r="E176" s="491"/>
      <c r="F176" s="491"/>
      <c r="G176" s="491"/>
      <c r="H176" s="491"/>
      <c r="I176" s="483">
        <f t="shared" si="5"/>
        <v>0</v>
      </c>
      <c r="J176" s="491"/>
      <c r="K176" s="491"/>
      <c r="L176" s="491"/>
      <c r="M176" s="491"/>
      <c r="N176" s="497"/>
      <c r="O176" s="459"/>
      <c r="P176" s="488"/>
      <c r="Q176" s="488"/>
      <c r="R176" s="488"/>
      <c r="S176" s="488"/>
      <c r="T176" s="488"/>
      <c r="U176" s="488"/>
      <c r="V176" s="488"/>
      <c r="W176" s="488"/>
      <c r="X176" s="488"/>
      <c r="Y176" s="488"/>
    </row>
    <row r="177" spans="1:25" s="479" customFormat="1" ht="16.149999999999999" customHeight="1">
      <c r="A177" s="492"/>
      <c r="B177" s="495" t="s">
        <v>1402</v>
      </c>
      <c r="C177" s="489"/>
      <c r="D177" s="483">
        <f t="shared" si="4"/>
        <v>0</v>
      </c>
      <c r="E177" s="491"/>
      <c r="F177" s="491"/>
      <c r="G177" s="491"/>
      <c r="H177" s="491"/>
      <c r="I177" s="483">
        <f t="shared" si="5"/>
        <v>0</v>
      </c>
      <c r="J177" s="491"/>
      <c r="K177" s="491"/>
      <c r="L177" s="491"/>
      <c r="M177" s="491"/>
      <c r="N177" s="497"/>
      <c r="O177" s="459"/>
      <c r="P177" s="488"/>
      <c r="Q177" s="488"/>
      <c r="R177" s="488"/>
      <c r="S177" s="488"/>
      <c r="T177" s="488"/>
      <c r="U177" s="488"/>
      <c r="V177" s="488"/>
      <c r="W177" s="488"/>
      <c r="X177" s="488"/>
      <c r="Y177" s="488"/>
    </row>
    <row r="178" spans="1:25" s="479" customFormat="1" ht="16.149999999999999" customHeight="1">
      <c r="A178" s="492">
        <v>36</v>
      </c>
      <c r="B178" s="495" t="s">
        <v>1405</v>
      </c>
      <c r="C178" s="496" t="s">
        <v>1406</v>
      </c>
      <c r="D178" s="483">
        <f t="shared" si="4"/>
        <v>0</v>
      </c>
      <c r="E178" s="491"/>
      <c r="F178" s="491"/>
      <c r="G178" s="491"/>
      <c r="H178" s="491"/>
      <c r="I178" s="483">
        <f t="shared" si="5"/>
        <v>0</v>
      </c>
      <c r="J178" s="491"/>
      <c r="K178" s="491"/>
      <c r="L178" s="491"/>
      <c r="M178" s="491"/>
      <c r="N178" s="497"/>
      <c r="O178" s="459"/>
      <c r="P178" s="488"/>
      <c r="Q178" s="488"/>
      <c r="R178" s="488"/>
      <c r="S178" s="488"/>
      <c r="T178" s="488"/>
      <c r="U178" s="488"/>
      <c r="V178" s="488"/>
      <c r="W178" s="488"/>
      <c r="X178" s="488"/>
      <c r="Y178" s="488"/>
    </row>
    <row r="179" spans="1:25" s="479" customFormat="1" ht="16.149999999999999" customHeight="1">
      <c r="A179" s="492"/>
      <c r="B179" s="495" t="s">
        <v>1405</v>
      </c>
      <c r="C179" s="489" t="s">
        <v>1407</v>
      </c>
      <c r="D179" s="483">
        <f t="shared" si="4"/>
        <v>0</v>
      </c>
      <c r="E179" s="491"/>
      <c r="F179" s="491"/>
      <c r="G179" s="491"/>
      <c r="H179" s="491"/>
      <c r="I179" s="483">
        <f t="shared" si="5"/>
        <v>0</v>
      </c>
      <c r="J179" s="491"/>
      <c r="K179" s="491"/>
      <c r="L179" s="491"/>
      <c r="M179" s="491"/>
      <c r="N179" s="497"/>
      <c r="O179" s="459"/>
      <c r="P179" s="488"/>
      <c r="Q179" s="488"/>
      <c r="R179" s="488"/>
      <c r="S179" s="488"/>
      <c r="T179" s="488"/>
      <c r="U179" s="488"/>
      <c r="V179" s="488"/>
      <c r="W179" s="488"/>
      <c r="X179" s="488"/>
      <c r="Y179" s="488"/>
    </row>
    <row r="180" spans="1:25" s="479" customFormat="1" ht="16.149999999999999" customHeight="1">
      <c r="A180" s="492"/>
      <c r="B180" s="495"/>
      <c r="C180" s="489" t="s">
        <v>1701</v>
      </c>
      <c r="D180" s="483">
        <f t="shared" si="4"/>
        <v>0</v>
      </c>
      <c r="E180" s="491"/>
      <c r="F180" s="491"/>
      <c r="G180" s="491"/>
      <c r="H180" s="491"/>
      <c r="I180" s="483">
        <f t="shared" si="5"/>
        <v>0</v>
      </c>
      <c r="J180" s="491"/>
      <c r="K180" s="491"/>
      <c r="L180" s="491"/>
      <c r="M180" s="491"/>
      <c r="N180" s="497">
        <v>86776093</v>
      </c>
      <c r="O180" s="459"/>
      <c r="P180" s="488"/>
      <c r="Q180" s="488"/>
      <c r="R180" s="488"/>
      <c r="S180" s="488"/>
      <c r="T180" s="488"/>
      <c r="U180" s="488"/>
      <c r="V180" s="488"/>
      <c r="W180" s="488"/>
      <c r="X180" s="488"/>
      <c r="Y180" s="488"/>
    </row>
    <row r="181" spans="1:25" s="479" customFormat="1" ht="16.149999999999999" customHeight="1">
      <c r="A181" s="492"/>
      <c r="B181" s="495"/>
      <c r="C181" s="489" t="s">
        <v>1702</v>
      </c>
      <c r="D181" s="483">
        <f t="shared" si="4"/>
        <v>0</v>
      </c>
      <c r="E181" s="491"/>
      <c r="F181" s="491"/>
      <c r="G181" s="491"/>
      <c r="H181" s="491"/>
      <c r="I181" s="483">
        <f t="shared" si="5"/>
        <v>0</v>
      </c>
      <c r="J181" s="491"/>
      <c r="K181" s="491"/>
      <c r="L181" s="491"/>
      <c r="M181" s="491"/>
      <c r="N181" s="497"/>
      <c r="O181" s="459"/>
      <c r="P181" s="488"/>
      <c r="Q181" s="488"/>
      <c r="R181" s="488"/>
      <c r="S181" s="488"/>
      <c r="T181" s="488"/>
      <c r="U181" s="488"/>
      <c r="V181" s="488"/>
      <c r="W181" s="488"/>
      <c r="X181" s="488"/>
      <c r="Y181" s="488"/>
    </row>
    <row r="182" spans="1:25" s="479" customFormat="1" ht="16.149999999999999" customHeight="1">
      <c r="A182" s="492"/>
      <c r="B182" s="495" t="s">
        <v>1405</v>
      </c>
      <c r="C182" s="489"/>
      <c r="D182" s="483">
        <f t="shared" si="4"/>
        <v>0</v>
      </c>
      <c r="E182" s="491"/>
      <c r="F182" s="491"/>
      <c r="G182" s="491"/>
      <c r="H182" s="491"/>
      <c r="I182" s="483">
        <f t="shared" si="5"/>
        <v>0</v>
      </c>
      <c r="J182" s="491"/>
      <c r="K182" s="491"/>
      <c r="L182" s="491"/>
      <c r="M182" s="491"/>
      <c r="N182" s="497"/>
      <c r="O182" s="459"/>
      <c r="P182" s="488"/>
      <c r="Q182" s="488"/>
      <c r="R182" s="488"/>
      <c r="S182" s="488"/>
      <c r="T182" s="488"/>
      <c r="U182" s="488"/>
      <c r="V182" s="488"/>
      <c r="W182" s="488"/>
      <c r="X182" s="488"/>
      <c r="Y182" s="488"/>
    </row>
    <row r="183" spans="1:25" s="479" customFormat="1" ht="16.149999999999999" customHeight="1">
      <c r="A183" s="492">
        <v>37</v>
      </c>
      <c r="B183" s="495" t="s">
        <v>1408</v>
      </c>
      <c r="C183" s="496" t="s">
        <v>1409</v>
      </c>
      <c r="D183" s="483">
        <f t="shared" si="4"/>
        <v>0</v>
      </c>
      <c r="E183" s="491"/>
      <c r="F183" s="491"/>
      <c r="G183" s="491"/>
      <c r="H183" s="491"/>
      <c r="I183" s="483">
        <f t="shared" si="5"/>
        <v>0</v>
      </c>
      <c r="J183" s="491"/>
      <c r="K183" s="491"/>
      <c r="L183" s="491"/>
      <c r="M183" s="491"/>
      <c r="N183" s="497"/>
      <c r="O183" s="459"/>
      <c r="P183" s="488"/>
      <c r="Q183" s="488"/>
      <c r="R183" s="488"/>
      <c r="S183" s="488"/>
      <c r="T183" s="488"/>
      <c r="U183" s="488"/>
      <c r="V183" s="488"/>
      <c r="W183" s="488"/>
      <c r="X183" s="488"/>
      <c r="Y183" s="488"/>
    </row>
    <row r="184" spans="1:25" s="479" customFormat="1" ht="16.149999999999999" customHeight="1">
      <c r="A184" s="492"/>
      <c r="B184" s="495" t="s">
        <v>1408</v>
      </c>
      <c r="C184" s="489" t="s">
        <v>1410</v>
      </c>
      <c r="D184" s="483">
        <f t="shared" si="4"/>
        <v>0</v>
      </c>
      <c r="E184" s="491"/>
      <c r="F184" s="491"/>
      <c r="G184" s="491"/>
      <c r="H184" s="491"/>
      <c r="I184" s="483">
        <f t="shared" si="5"/>
        <v>0</v>
      </c>
      <c r="J184" s="491"/>
      <c r="K184" s="491"/>
      <c r="L184" s="491"/>
      <c r="M184" s="491"/>
      <c r="N184" s="497"/>
      <c r="O184" s="459"/>
      <c r="P184" s="488"/>
      <c r="Q184" s="488"/>
      <c r="R184" s="488"/>
      <c r="S184" s="488"/>
      <c r="T184" s="488"/>
      <c r="U184" s="488"/>
      <c r="V184" s="488"/>
      <c r="W184" s="488"/>
      <c r="X184" s="488"/>
      <c r="Y184" s="488"/>
    </row>
    <row r="185" spans="1:25" s="479" customFormat="1" ht="16.149999999999999" customHeight="1">
      <c r="A185" s="492"/>
      <c r="B185" s="495" t="s">
        <v>1408</v>
      </c>
      <c r="C185" s="489"/>
      <c r="D185" s="483">
        <f t="shared" si="4"/>
        <v>0</v>
      </c>
      <c r="E185" s="491"/>
      <c r="F185" s="491"/>
      <c r="G185" s="491"/>
      <c r="H185" s="491"/>
      <c r="I185" s="483">
        <f t="shared" si="5"/>
        <v>0</v>
      </c>
      <c r="J185" s="491"/>
      <c r="K185" s="491"/>
      <c r="L185" s="491"/>
      <c r="M185" s="491"/>
      <c r="N185" s="497"/>
      <c r="O185" s="459"/>
      <c r="P185" s="488"/>
      <c r="Q185" s="488"/>
      <c r="R185" s="488"/>
      <c r="S185" s="488"/>
      <c r="T185" s="488"/>
      <c r="U185" s="488"/>
      <c r="V185" s="488"/>
      <c r="W185" s="488"/>
      <c r="X185" s="488"/>
      <c r="Y185" s="488"/>
    </row>
    <row r="186" spans="1:25" s="479" customFormat="1" ht="16.149999999999999" customHeight="1">
      <c r="A186" s="492">
        <v>38</v>
      </c>
      <c r="B186" s="495" t="s">
        <v>1411</v>
      </c>
      <c r="C186" s="496" t="s">
        <v>1412</v>
      </c>
      <c r="D186" s="483">
        <f t="shared" si="4"/>
        <v>0</v>
      </c>
      <c r="E186" s="491"/>
      <c r="F186" s="491"/>
      <c r="G186" s="491"/>
      <c r="H186" s="491"/>
      <c r="I186" s="483">
        <f t="shared" si="5"/>
        <v>0</v>
      </c>
      <c r="J186" s="491"/>
      <c r="K186" s="491"/>
      <c r="L186" s="491"/>
      <c r="M186" s="491"/>
      <c r="N186" s="497"/>
      <c r="O186" s="459"/>
      <c r="P186" s="488"/>
      <c r="Q186" s="488"/>
      <c r="R186" s="488"/>
      <c r="S186" s="488"/>
      <c r="T186" s="488"/>
      <c r="U186" s="488"/>
      <c r="V186" s="488"/>
      <c r="W186" s="488"/>
      <c r="X186" s="488"/>
      <c r="Y186" s="488"/>
    </row>
    <row r="187" spans="1:25" s="479" customFormat="1" ht="16.149999999999999" customHeight="1">
      <c r="A187" s="492"/>
      <c r="B187" s="495" t="s">
        <v>1411</v>
      </c>
      <c r="C187" s="489" t="s">
        <v>1413</v>
      </c>
      <c r="D187" s="483">
        <f t="shared" si="4"/>
        <v>0</v>
      </c>
      <c r="E187" s="491"/>
      <c r="F187" s="491"/>
      <c r="G187" s="491"/>
      <c r="H187" s="491"/>
      <c r="I187" s="483">
        <f t="shared" si="5"/>
        <v>0</v>
      </c>
      <c r="J187" s="491"/>
      <c r="K187" s="491"/>
      <c r="L187" s="491"/>
      <c r="M187" s="491"/>
      <c r="N187" s="497"/>
      <c r="O187" s="459"/>
      <c r="P187" s="488"/>
      <c r="Q187" s="488"/>
      <c r="R187" s="488"/>
      <c r="S187" s="488"/>
      <c r="T187" s="488"/>
      <c r="U187" s="488"/>
      <c r="V187" s="488"/>
      <c r="W187" s="488"/>
      <c r="X187" s="488"/>
      <c r="Y187" s="488"/>
    </row>
    <row r="188" spans="1:25" s="479" customFormat="1" ht="16.149999999999999" customHeight="1">
      <c r="A188" s="492"/>
      <c r="B188" s="495" t="s">
        <v>1411</v>
      </c>
      <c r="C188" s="489" t="s">
        <v>1414</v>
      </c>
      <c r="D188" s="483">
        <f t="shared" si="4"/>
        <v>7663936</v>
      </c>
      <c r="E188" s="491"/>
      <c r="F188" s="491"/>
      <c r="G188" s="491"/>
      <c r="H188" s="491">
        <v>7663936</v>
      </c>
      <c r="I188" s="483">
        <f t="shared" si="5"/>
        <v>0</v>
      </c>
      <c r="J188" s="491"/>
      <c r="K188" s="491"/>
      <c r="L188" s="491"/>
      <c r="M188" s="491"/>
      <c r="N188" s="497"/>
      <c r="O188" s="459"/>
      <c r="P188" s="488"/>
      <c r="Q188" s="488"/>
      <c r="R188" s="488"/>
      <c r="S188" s="488"/>
      <c r="T188" s="488"/>
      <c r="U188" s="488"/>
      <c r="V188" s="488"/>
      <c r="W188" s="488"/>
      <c r="X188" s="488"/>
      <c r="Y188" s="488"/>
    </row>
    <row r="189" spans="1:25" s="479" customFormat="1" ht="16.149999999999999" customHeight="1">
      <c r="A189" s="492"/>
      <c r="B189" s="495" t="s">
        <v>1411</v>
      </c>
      <c r="C189" s="489"/>
      <c r="D189" s="483">
        <f t="shared" si="4"/>
        <v>0</v>
      </c>
      <c r="E189" s="491"/>
      <c r="F189" s="491"/>
      <c r="G189" s="491"/>
      <c r="H189" s="491"/>
      <c r="I189" s="483">
        <f t="shared" si="5"/>
        <v>0</v>
      </c>
      <c r="J189" s="491"/>
      <c r="K189" s="491"/>
      <c r="L189" s="491"/>
      <c r="M189" s="491"/>
      <c r="N189" s="497"/>
      <c r="O189" s="459"/>
      <c r="P189" s="488"/>
      <c r="Q189" s="488"/>
      <c r="R189" s="488"/>
      <c r="S189" s="488"/>
      <c r="T189" s="488"/>
      <c r="U189" s="488"/>
      <c r="V189" s="488"/>
      <c r="W189" s="488"/>
      <c r="X189" s="488"/>
      <c r="Y189" s="488"/>
    </row>
    <row r="190" spans="1:25" s="479" customFormat="1" ht="16.149999999999999" customHeight="1">
      <c r="A190" s="492">
        <v>39</v>
      </c>
      <c r="B190" s="495" t="s">
        <v>1415</v>
      </c>
      <c r="C190" s="496" t="s">
        <v>1416</v>
      </c>
      <c r="D190" s="483">
        <f t="shared" si="4"/>
        <v>0</v>
      </c>
      <c r="E190" s="491"/>
      <c r="F190" s="491"/>
      <c r="G190" s="491"/>
      <c r="H190" s="491"/>
      <c r="I190" s="483">
        <f t="shared" si="5"/>
        <v>0</v>
      </c>
      <c r="J190" s="498"/>
      <c r="K190" s="498"/>
      <c r="L190" s="498"/>
      <c r="M190" s="498"/>
      <c r="N190" s="499"/>
      <c r="O190" s="512"/>
    </row>
    <row r="191" spans="1:25" s="479" customFormat="1" ht="16.149999999999999" customHeight="1">
      <c r="A191" s="492"/>
      <c r="B191" s="495" t="s">
        <v>1415</v>
      </c>
      <c r="C191" s="489" t="s">
        <v>1417</v>
      </c>
      <c r="D191" s="483">
        <f t="shared" si="4"/>
        <v>0</v>
      </c>
      <c r="E191" s="491"/>
      <c r="F191" s="491"/>
      <c r="G191" s="491"/>
      <c r="H191" s="491"/>
      <c r="I191" s="483">
        <f t="shared" si="5"/>
        <v>0</v>
      </c>
      <c r="J191" s="498"/>
      <c r="K191" s="498"/>
      <c r="L191" s="498"/>
      <c r="M191" s="498"/>
      <c r="N191" s="499"/>
      <c r="O191" s="512"/>
    </row>
    <row r="192" spans="1:25" s="479" customFormat="1" ht="16.149999999999999" customHeight="1">
      <c r="A192" s="492"/>
      <c r="B192" s="495" t="s">
        <v>1415</v>
      </c>
      <c r="C192" s="489" t="s">
        <v>1418</v>
      </c>
      <c r="D192" s="483">
        <f t="shared" si="4"/>
        <v>0</v>
      </c>
      <c r="E192" s="491"/>
      <c r="F192" s="491"/>
      <c r="G192" s="491"/>
      <c r="H192" s="491"/>
      <c r="I192" s="483">
        <f t="shared" si="5"/>
        <v>0</v>
      </c>
      <c r="J192" s="491"/>
      <c r="K192" s="491"/>
      <c r="L192" s="491"/>
      <c r="M192" s="491"/>
      <c r="N192" s="497"/>
      <c r="O192" s="459"/>
      <c r="P192" s="488"/>
      <c r="Q192" s="488"/>
      <c r="R192" s="488"/>
      <c r="S192" s="488"/>
      <c r="T192" s="488"/>
      <c r="U192" s="488"/>
      <c r="V192" s="488"/>
      <c r="W192" s="488"/>
      <c r="X192" s="488"/>
      <c r="Y192" s="488"/>
    </row>
    <row r="193" spans="1:25" s="479" customFormat="1" ht="16.149999999999999" customHeight="1">
      <c r="A193" s="492"/>
      <c r="B193" s="495" t="s">
        <v>1415</v>
      </c>
      <c r="C193" s="489"/>
      <c r="D193" s="483">
        <f t="shared" si="4"/>
        <v>0</v>
      </c>
      <c r="E193" s="491"/>
      <c r="F193" s="491"/>
      <c r="G193" s="491"/>
      <c r="H193" s="491"/>
      <c r="I193" s="483">
        <f t="shared" si="5"/>
        <v>0</v>
      </c>
      <c r="J193" s="491"/>
      <c r="K193" s="491"/>
      <c r="L193" s="491"/>
      <c r="M193" s="491"/>
      <c r="N193" s="497"/>
      <c r="O193" s="459"/>
      <c r="P193" s="488"/>
      <c r="Q193" s="488"/>
      <c r="R193" s="488"/>
      <c r="S193" s="488"/>
      <c r="T193" s="488"/>
      <c r="U193" s="488"/>
      <c r="V193" s="488"/>
      <c r="W193" s="488"/>
      <c r="X193" s="488"/>
      <c r="Y193" s="488"/>
    </row>
    <row r="194" spans="1:25" s="479" customFormat="1" ht="16.149999999999999" customHeight="1">
      <c r="A194" s="492">
        <v>40</v>
      </c>
      <c r="B194" s="495" t="s">
        <v>1419</v>
      </c>
      <c r="C194" s="496" t="s">
        <v>1420</v>
      </c>
      <c r="D194" s="483">
        <f t="shared" si="4"/>
        <v>0</v>
      </c>
      <c r="E194" s="491"/>
      <c r="F194" s="491"/>
      <c r="G194" s="491"/>
      <c r="H194" s="491"/>
      <c r="I194" s="483">
        <f t="shared" si="5"/>
        <v>0</v>
      </c>
      <c r="J194" s="498"/>
      <c r="K194" s="498"/>
      <c r="L194" s="498"/>
      <c r="M194" s="498"/>
      <c r="N194" s="499"/>
      <c r="O194" s="512"/>
    </row>
    <row r="195" spans="1:25" s="479" customFormat="1" ht="16.149999999999999" customHeight="1">
      <c r="A195" s="492"/>
      <c r="B195" s="495" t="s">
        <v>1419</v>
      </c>
      <c r="C195" s="489" t="s">
        <v>1421</v>
      </c>
      <c r="D195" s="483">
        <f t="shared" si="4"/>
        <v>1478000</v>
      </c>
      <c r="E195" s="491">
        <v>1478000</v>
      </c>
      <c r="F195" s="491"/>
      <c r="G195" s="491"/>
      <c r="H195" s="491"/>
      <c r="I195" s="483">
        <f t="shared" si="5"/>
        <v>0</v>
      </c>
      <c r="J195" s="491"/>
      <c r="K195" s="491"/>
      <c r="L195" s="491"/>
      <c r="M195" s="491"/>
      <c r="N195" s="497"/>
      <c r="O195" s="459"/>
      <c r="P195" s="488"/>
      <c r="Q195" s="488"/>
      <c r="R195" s="488"/>
      <c r="S195" s="488"/>
      <c r="T195" s="488"/>
      <c r="U195" s="488"/>
      <c r="V195" s="488"/>
      <c r="W195" s="488"/>
      <c r="X195" s="488"/>
      <c r="Y195" s="488"/>
    </row>
    <row r="196" spans="1:25" s="479" customFormat="1" ht="16.149999999999999" customHeight="1">
      <c r="A196" s="492"/>
      <c r="B196" s="495" t="s">
        <v>1419</v>
      </c>
      <c r="C196" s="489" t="s">
        <v>1422</v>
      </c>
      <c r="D196" s="483">
        <f t="shared" si="4"/>
        <v>0</v>
      </c>
      <c r="E196" s="491"/>
      <c r="F196" s="491"/>
      <c r="G196" s="491"/>
      <c r="H196" s="491"/>
      <c r="I196" s="483">
        <f t="shared" si="5"/>
        <v>0</v>
      </c>
      <c r="J196" s="491"/>
      <c r="K196" s="491"/>
      <c r="L196" s="491"/>
      <c r="M196" s="491"/>
      <c r="N196" s="497"/>
      <c r="O196" s="459"/>
      <c r="P196" s="488"/>
      <c r="Q196" s="488"/>
      <c r="R196" s="488"/>
      <c r="S196" s="488"/>
      <c r="T196" s="488"/>
      <c r="U196" s="488"/>
      <c r="V196" s="488"/>
      <c r="W196" s="488"/>
      <c r="X196" s="488"/>
      <c r="Y196" s="488"/>
    </row>
    <row r="197" spans="1:25" s="479" customFormat="1" ht="16.149999999999999" customHeight="1">
      <c r="A197" s="492"/>
      <c r="B197" s="495" t="s">
        <v>1419</v>
      </c>
      <c r="C197" s="489" t="s">
        <v>1423</v>
      </c>
      <c r="D197" s="483">
        <f t="shared" si="4"/>
        <v>0</v>
      </c>
      <c r="E197" s="491"/>
      <c r="F197" s="491"/>
      <c r="G197" s="491"/>
      <c r="H197" s="491"/>
      <c r="I197" s="483">
        <f t="shared" si="5"/>
        <v>0</v>
      </c>
      <c r="J197" s="491"/>
      <c r="K197" s="491"/>
      <c r="L197" s="491"/>
      <c r="M197" s="491"/>
      <c r="N197" s="497"/>
      <c r="O197" s="459"/>
      <c r="P197" s="488"/>
      <c r="Q197" s="488"/>
      <c r="R197" s="488"/>
      <c r="S197" s="488"/>
      <c r="T197" s="488"/>
      <c r="U197" s="488"/>
      <c r="V197" s="488"/>
      <c r="W197" s="488"/>
      <c r="X197" s="488"/>
      <c r="Y197" s="488"/>
    </row>
    <row r="198" spans="1:25" s="479" customFormat="1" ht="16.149999999999999" customHeight="1">
      <c r="A198" s="492"/>
      <c r="B198" s="495" t="s">
        <v>1419</v>
      </c>
      <c r="C198" s="489" t="s">
        <v>1424</v>
      </c>
      <c r="D198" s="483">
        <f t="shared" si="4"/>
        <v>0</v>
      </c>
      <c r="E198" s="491"/>
      <c r="F198" s="491"/>
      <c r="G198" s="491"/>
      <c r="H198" s="491"/>
      <c r="I198" s="483">
        <f t="shared" si="5"/>
        <v>0</v>
      </c>
      <c r="J198" s="491"/>
      <c r="K198" s="491"/>
      <c r="L198" s="491"/>
      <c r="M198" s="491"/>
      <c r="N198" s="497">
        <v>38388524</v>
      </c>
      <c r="O198" s="459"/>
      <c r="P198" s="488"/>
      <c r="Q198" s="488"/>
      <c r="R198" s="488"/>
      <c r="S198" s="488"/>
      <c r="T198" s="488"/>
      <c r="U198" s="488"/>
      <c r="V198" s="488"/>
      <c r="W198" s="488"/>
      <c r="X198" s="488"/>
      <c r="Y198" s="488"/>
    </row>
    <row r="199" spans="1:25" s="479" customFormat="1" ht="16.149999999999999" customHeight="1">
      <c r="A199" s="492"/>
      <c r="B199" s="495" t="s">
        <v>1419</v>
      </c>
      <c r="C199" s="489" t="s">
        <v>1425</v>
      </c>
      <c r="D199" s="483">
        <f t="shared" si="4"/>
        <v>0</v>
      </c>
      <c r="E199" s="491"/>
      <c r="F199" s="491"/>
      <c r="G199" s="491"/>
      <c r="H199" s="491"/>
      <c r="I199" s="483">
        <f t="shared" si="5"/>
        <v>0</v>
      </c>
      <c r="J199" s="491"/>
      <c r="K199" s="491"/>
      <c r="L199" s="491"/>
      <c r="M199" s="491"/>
      <c r="N199" s="497"/>
      <c r="O199" s="459"/>
      <c r="P199" s="488"/>
      <c r="Q199" s="488"/>
      <c r="R199" s="488"/>
      <c r="S199" s="488"/>
      <c r="T199" s="488"/>
      <c r="U199" s="488"/>
      <c r="V199" s="488"/>
      <c r="W199" s="488"/>
      <c r="X199" s="488"/>
      <c r="Y199" s="488"/>
    </row>
    <row r="200" spans="1:25" s="479" customFormat="1" ht="16.149999999999999" customHeight="1">
      <c r="A200" s="492"/>
      <c r="B200" s="495" t="s">
        <v>1419</v>
      </c>
      <c r="C200" s="489"/>
      <c r="D200" s="483">
        <f t="shared" si="4"/>
        <v>0</v>
      </c>
      <c r="E200" s="491"/>
      <c r="F200" s="491"/>
      <c r="G200" s="491"/>
      <c r="H200" s="491"/>
      <c r="I200" s="483">
        <f t="shared" si="5"/>
        <v>0</v>
      </c>
      <c r="J200" s="491"/>
      <c r="K200" s="491"/>
      <c r="L200" s="491"/>
      <c r="M200" s="491"/>
      <c r="N200" s="497"/>
      <c r="O200" s="459"/>
      <c r="P200" s="488"/>
      <c r="Q200" s="488"/>
      <c r="R200" s="488"/>
      <c r="S200" s="488"/>
      <c r="T200" s="488"/>
      <c r="U200" s="488"/>
      <c r="V200" s="488"/>
      <c r="W200" s="488"/>
      <c r="X200" s="488"/>
      <c r="Y200" s="488"/>
    </row>
    <row r="201" spans="1:25" s="479" customFormat="1" ht="16.149999999999999" customHeight="1">
      <c r="A201" s="492">
        <v>41</v>
      </c>
      <c r="B201" s="495" t="s">
        <v>1426</v>
      </c>
      <c r="C201" s="496" t="s">
        <v>1427</v>
      </c>
      <c r="D201" s="483">
        <f t="shared" si="4"/>
        <v>0</v>
      </c>
      <c r="E201" s="491"/>
      <c r="F201" s="491"/>
      <c r="G201" s="491"/>
      <c r="H201" s="491"/>
      <c r="I201" s="483">
        <f t="shared" si="5"/>
        <v>0</v>
      </c>
      <c r="J201" s="491"/>
      <c r="K201" s="491"/>
      <c r="L201" s="491"/>
      <c r="M201" s="491"/>
      <c r="N201" s="497"/>
      <c r="O201" s="459"/>
      <c r="P201" s="488"/>
      <c r="Q201" s="488"/>
      <c r="R201" s="488"/>
      <c r="S201" s="488"/>
      <c r="T201" s="488"/>
      <c r="U201" s="488"/>
      <c r="V201" s="488"/>
      <c r="W201" s="488"/>
      <c r="X201" s="488"/>
      <c r="Y201" s="488"/>
    </row>
    <row r="202" spans="1:25" s="479" customFormat="1" ht="16.149999999999999" customHeight="1">
      <c r="A202" s="492"/>
      <c r="B202" s="495" t="s">
        <v>1426</v>
      </c>
      <c r="C202" s="489" t="s">
        <v>1428</v>
      </c>
      <c r="D202" s="483">
        <f t="shared" ref="D202:D265" si="6">SUM(E202:H202)</f>
        <v>2090001</v>
      </c>
      <c r="E202" s="491">
        <v>2090001</v>
      </c>
      <c r="F202" s="491"/>
      <c r="G202" s="491"/>
      <c r="H202" s="491"/>
      <c r="I202" s="483">
        <f t="shared" si="5"/>
        <v>0</v>
      </c>
      <c r="J202" s="491"/>
      <c r="K202" s="491"/>
      <c r="L202" s="491"/>
      <c r="M202" s="491"/>
      <c r="N202" s="497"/>
      <c r="O202" s="459"/>
      <c r="P202" s="488"/>
      <c r="Q202" s="488"/>
      <c r="R202" s="488"/>
      <c r="S202" s="488"/>
      <c r="T202" s="488"/>
      <c r="U202" s="488"/>
      <c r="V202" s="488"/>
      <c r="W202" s="488"/>
      <c r="X202" s="488"/>
      <c r="Y202" s="488"/>
    </row>
    <row r="203" spans="1:25" s="479" customFormat="1" ht="16.149999999999999" customHeight="1">
      <c r="A203" s="492"/>
      <c r="B203" s="495" t="s">
        <v>1426</v>
      </c>
      <c r="C203" s="489" t="s">
        <v>1429</v>
      </c>
      <c r="D203" s="483">
        <f t="shared" si="6"/>
        <v>2788455</v>
      </c>
      <c r="E203" s="491">
        <v>2788455</v>
      </c>
      <c r="F203" s="491"/>
      <c r="G203" s="491"/>
      <c r="H203" s="491"/>
      <c r="I203" s="483">
        <f t="shared" si="5"/>
        <v>0</v>
      </c>
      <c r="J203" s="491"/>
      <c r="K203" s="491"/>
      <c r="L203" s="491"/>
      <c r="M203" s="491"/>
      <c r="N203" s="497"/>
      <c r="O203" s="459"/>
      <c r="P203" s="488"/>
      <c r="Q203" s="488"/>
      <c r="R203" s="488"/>
      <c r="S203" s="488"/>
      <c r="T203" s="488"/>
      <c r="U203" s="488"/>
      <c r="V203" s="488"/>
      <c r="W203" s="488"/>
      <c r="X203" s="488"/>
      <c r="Y203" s="488"/>
    </row>
    <row r="204" spans="1:25" s="479" customFormat="1" ht="16.149999999999999" customHeight="1">
      <c r="A204" s="492"/>
      <c r="B204" s="495" t="s">
        <v>1426</v>
      </c>
      <c r="C204" s="489" t="s">
        <v>1430</v>
      </c>
      <c r="D204" s="483">
        <f t="shared" si="6"/>
        <v>0</v>
      </c>
      <c r="E204" s="491"/>
      <c r="F204" s="491"/>
      <c r="G204" s="491"/>
      <c r="H204" s="491"/>
      <c r="I204" s="483">
        <f t="shared" si="5"/>
        <v>0</v>
      </c>
      <c r="J204" s="491"/>
      <c r="K204" s="491"/>
      <c r="L204" s="491"/>
      <c r="M204" s="491"/>
      <c r="N204" s="497"/>
      <c r="O204" s="459"/>
      <c r="P204" s="488"/>
      <c r="Q204" s="488"/>
      <c r="R204" s="488"/>
      <c r="S204" s="488"/>
      <c r="T204" s="488"/>
      <c r="U204" s="488"/>
      <c r="V204" s="488"/>
      <c r="W204" s="488"/>
      <c r="X204" s="488"/>
      <c r="Y204" s="488"/>
    </row>
    <row r="205" spans="1:25" s="479" customFormat="1" ht="16.149999999999999" customHeight="1">
      <c r="A205" s="492"/>
      <c r="B205" s="495" t="s">
        <v>1426</v>
      </c>
      <c r="C205" s="489" t="s">
        <v>1431</v>
      </c>
      <c r="D205" s="483">
        <f t="shared" si="6"/>
        <v>0</v>
      </c>
      <c r="E205" s="491"/>
      <c r="F205" s="491"/>
      <c r="G205" s="491"/>
      <c r="H205" s="491"/>
      <c r="I205" s="483">
        <f t="shared" si="5"/>
        <v>0</v>
      </c>
      <c r="J205" s="491"/>
      <c r="K205" s="491"/>
      <c r="L205" s="491"/>
      <c r="M205" s="491"/>
      <c r="N205" s="497"/>
      <c r="O205" s="459"/>
      <c r="P205" s="488"/>
      <c r="Q205" s="488"/>
      <c r="R205" s="488"/>
      <c r="S205" s="488"/>
      <c r="T205" s="488"/>
      <c r="U205" s="488"/>
      <c r="V205" s="488"/>
      <c r="W205" s="488"/>
      <c r="X205" s="488"/>
      <c r="Y205" s="488"/>
    </row>
    <row r="206" spans="1:25" s="479" customFormat="1" ht="16.149999999999999" customHeight="1">
      <c r="A206" s="492"/>
      <c r="B206" s="495" t="s">
        <v>1426</v>
      </c>
      <c r="C206" s="489"/>
      <c r="D206" s="483">
        <f t="shared" si="6"/>
        <v>0</v>
      </c>
      <c r="E206" s="491"/>
      <c r="F206" s="491"/>
      <c r="G206" s="491"/>
      <c r="H206" s="491"/>
      <c r="I206" s="483">
        <f t="shared" ref="I206:I269" si="7">SUM(J206:M206)</f>
        <v>0</v>
      </c>
      <c r="J206" s="491"/>
      <c r="K206" s="491"/>
      <c r="L206" s="491"/>
      <c r="M206" s="491"/>
      <c r="N206" s="497"/>
      <c r="O206" s="459"/>
      <c r="P206" s="488"/>
      <c r="Q206" s="488"/>
      <c r="R206" s="488"/>
      <c r="S206" s="488"/>
      <c r="T206" s="488"/>
      <c r="U206" s="488"/>
      <c r="V206" s="488"/>
      <c r="W206" s="488"/>
      <c r="X206" s="488"/>
      <c r="Y206" s="488"/>
    </row>
    <row r="207" spans="1:25" s="479" customFormat="1" ht="16.149999999999999" customHeight="1">
      <c r="A207" s="492">
        <v>42</v>
      </c>
      <c r="B207" s="495" t="s">
        <v>1432</v>
      </c>
      <c r="C207" s="496" t="s">
        <v>1433</v>
      </c>
      <c r="D207" s="483">
        <f t="shared" si="6"/>
        <v>0</v>
      </c>
      <c r="E207" s="491"/>
      <c r="F207" s="491"/>
      <c r="G207" s="484"/>
      <c r="H207" s="491"/>
      <c r="I207" s="483">
        <f t="shared" si="7"/>
        <v>0</v>
      </c>
      <c r="J207" s="491"/>
      <c r="K207" s="491"/>
      <c r="L207" s="491"/>
      <c r="M207" s="491"/>
      <c r="N207" s="497"/>
      <c r="O207" s="459"/>
      <c r="P207" s="488"/>
      <c r="Q207" s="488"/>
      <c r="R207" s="488"/>
      <c r="S207" s="488"/>
      <c r="T207" s="488"/>
      <c r="U207" s="488"/>
      <c r="V207" s="488"/>
      <c r="W207" s="488"/>
      <c r="X207" s="488"/>
      <c r="Y207" s="488"/>
    </row>
    <row r="208" spans="1:25" s="479" customFormat="1" ht="16.149999999999999" customHeight="1">
      <c r="A208" s="492"/>
      <c r="B208" s="495" t="s">
        <v>1432</v>
      </c>
      <c r="C208" s="489" t="s">
        <v>1434</v>
      </c>
      <c r="D208" s="483">
        <f t="shared" si="6"/>
        <v>0</v>
      </c>
      <c r="E208" s="491"/>
      <c r="F208" s="491"/>
      <c r="G208" s="491"/>
      <c r="H208" s="491"/>
      <c r="I208" s="483">
        <f t="shared" si="7"/>
        <v>0</v>
      </c>
      <c r="J208" s="491"/>
      <c r="K208" s="491"/>
      <c r="L208" s="491"/>
      <c r="M208" s="491"/>
      <c r="N208" s="497"/>
      <c r="O208" s="459"/>
      <c r="P208" s="488"/>
      <c r="Q208" s="488"/>
      <c r="R208" s="488"/>
      <c r="S208" s="488"/>
      <c r="T208" s="488"/>
      <c r="U208" s="488"/>
      <c r="V208" s="488"/>
      <c r="W208" s="488"/>
      <c r="X208" s="488"/>
      <c r="Y208" s="488"/>
    </row>
    <row r="209" spans="1:25" s="479" customFormat="1" ht="16.149999999999999" customHeight="1">
      <c r="A209" s="492"/>
      <c r="B209" s="495" t="s">
        <v>1432</v>
      </c>
      <c r="C209" s="489" t="s">
        <v>1435</v>
      </c>
      <c r="D209" s="483">
        <f t="shared" si="6"/>
        <v>0</v>
      </c>
      <c r="E209" s="491"/>
      <c r="F209" s="491"/>
      <c r="G209" s="491"/>
      <c r="H209" s="491"/>
      <c r="I209" s="483">
        <f t="shared" si="7"/>
        <v>0</v>
      </c>
      <c r="J209" s="491"/>
      <c r="K209" s="491"/>
      <c r="L209" s="491"/>
      <c r="M209" s="491"/>
      <c r="N209" s="497"/>
      <c r="O209" s="459"/>
      <c r="P209" s="488"/>
      <c r="Q209" s="488"/>
      <c r="R209" s="488"/>
      <c r="S209" s="488"/>
      <c r="T209" s="488"/>
      <c r="U209" s="488"/>
      <c r="V209" s="488"/>
      <c r="W209" s="488"/>
      <c r="X209" s="488"/>
      <c r="Y209" s="488"/>
    </row>
    <row r="210" spans="1:25" s="479" customFormat="1" ht="16.149999999999999" customHeight="1">
      <c r="A210" s="492"/>
      <c r="B210" s="495" t="s">
        <v>1432</v>
      </c>
      <c r="C210" s="489" t="s">
        <v>1436</v>
      </c>
      <c r="D210" s="483">
        <f t="shared" si="6"/>
        <v>0</v>
      </c>
      <c r="E210" s="491"/>
      <c r="F210" s="491"/>
      <c r="G210" s="491"/>
      <c r="H210" s="491"/>
      <c r="I210" s="483">
        <f t="shared" si="7"/>
        <v>0</v>
      </c>
      <c r="J210" s="491"/>
      <c r="K210" s="491"/>
      <c r="L210" s="491"/>
      <c r="M210" s="491"/>
      <c r="N210" s="497"/>
      <c r="O210" s="459"/>
      <c r="P210" s="488"/>
      <c r="Q210" s="488"/>
      <c r="R210" s="488"/>
      <c r="S210" s="488"/>
      <c r="T210" s="488"/>
      <c r="U210" s="488"/>
      <c r="V210" s="488"/>
      <c r="W210" s="488"/>
      <c r="X210" s="488"/>
      <c r="Y210" s="488"/>
    </row>
    <row r="211" spans="1:25" s="479" customFormat="1" ht="16.149999999999999" customHeight="1">
      <c r="A211" s="492"/>
      <c r="B211" s="495" t="s">
        <v>1432</v>
      </c>
      <c r="C211" s="489" t="s">
        <v>1437</v>
      </c>
      <c r="D211" s="483">
        <f t="shared" si="6"/>
        <v>0</v>
      </c>
      <c r="E211" s="491"/>
      <c r="F211" s="491"/>
      <c r="G211" s="491"/>
      <c r="H211" s="491"/>
      <c r="I211" s="483">
        <f t="shared" si="7"/>
        <v>0</v>
      </c>
      <c r="J211" s="491"/>
      <c r="K211" s="491"/>
      <c r="L211" s="491"/>
      <c r="M211" s="491"/>
      <c r="N211" s="497">
        <v>18738323</v>
      </c>
      <c r="O211" s="459"/>
      <c r="P211" s="488"/>
      <c r="Q211" s="488"/>
      <c r="R211" s="488"/>
      <c r="S211" s="488"/>
      <c r="T211" s="488"/>
      <c r="U211" s="488"/>
      <c r="V211" s="488"/>
      <c r="W211" s="488"/>
      <c r="X211" s="488"/>
      <c r="Y211" s="488"/>
    </row>
    <row r="212" spans="1:25" s="479" customFormat="1" ht="16.149999999999999" customHeight="1">
      <c r="A212" s="492"/>
      <c r="B212" s="495" t="s">
        <v>1432</v>
      </c>
      <c r="C212" s="489" t="s">
        <v>1703</v>
      </c>
      <c r="D212" s="483">
        <f t="shared" si="6"/>
        <v>0</v>
      </c>
      <c r="E212" s="491"/>
      <c r="F212" s="491"/>
      <c r="G212" s="491"/>
      <c r="H212" s="491"/>
      <c r="I212" s="483">
        <f t="shared" si="7"/>
        <v>0</v>
      </c>
      <c r="J212" s="491"/>
      <c r="K212" s="491"/>
      <c r="L212" s="491"/>
      <c r="M212" s="491"/>
      <c r="N212" s="497"/>
      <c r="O212" s="459"/>
      <c r="P212" s="488"/>
      <c r="Q212" s="488"/>
      <c r="R212" s="488"/>
      <c r="S212" s="488"/>
      <c r="T212" s="488"/>
      <c r="U212" s="488"/>
      <c r="V212" s="488"/>
      <c r="W212" s="488"/>
      <c r="X212" s="488"/>
      <c r="Y212" s="488"/>
    </row>
    <row r="213" spans="1:25" s="479" customFormat="1" ht="16.149999999999999" customHeight="1">
      <c r="A213" s="492"/>
      <c r="B213" s="495" t="s">
        <v>1432</v>
      </c>
      <c r="C213" s="489" t="s">
        <v>1704</v>
      </c>
      <c r="D213" s="483">
        <f t="shared" si="6"/>
        <v>9000000</v>
      </c>
      <c r="E213" s="491">
        <v>9000000</v>
      </c>
      <c r="F213" s="491"/>
      <c r="G213" s="491"/>
      <c r="H213" s="491"/>
      <c r="I213" s="483">
        <f t="shared" si="7"/>
        <v>0</v>
      </c>
      <c r="J213" s="491"/>
      <c r="K213" s="491"/>
      <c r="L213" s="491"/>
      <c r="M213" s="491"/>
      <c r="N213" s="497"/>
      <c r="O213" s="459"/>
      <c r="P213" s="488"/>
      <c r="Q213" s="488"/>
      <c r="R213" s="488"/>
      <c r="S213" s="488"/>
      <c r="T213" s="488"/>
      <c r="U213" s="488"/>
      <c r="V213" s="488"/>
      <c r="W213" s="488"/>
      <c r="X213" s="488"/>
      <c r="Y213" s="488"/>
    </row>
    <row r="214" spans="1:25" s="479" customFormat="1" ht="16.149999999999999" customHeight="1">
      <c r="A214" s="492"/>
      <c r="B214" s="495" t="s">
        <v>1432</v>
      </c>
      <c r="C214" s="489" t="s">
        <v>1705</v>
      </c>
      <c r="D214" s="483">
        <f t="shared" si="6"/>
        <v>80000000</v>
      </c>
      <c r="E214" s="491">
        <v>80000000</v>
      </c>
      <c r="F214" s="491"/>
      <c r="G214" s="491"/>
      <c r="H214" s="491"/>
      <c r="I214" s="483">
        <f t="shared" si="7"/>
        <v>0</v>
      </c>
      <c r="J214" s="491"/>
      <c r="K214" s="491"/>
      <c r="L214" s="491"/>
      <c r="M214" s="491"/>
      <c r="N214" s="497"/>
      <c r="O214" s="459"/>
      <c r="P214" s="488"/>
      <c r="Q214" s="488"/>
      <c r="R214" s="488"/>
      <c r="S214" s="488"/>
      <c r="T214" s="488"/>
      <c r="U214" s="488"/>
      <c r="V214" s="488"/>
      <c r="W214" s="488"/>
      <c r="X214" s="488"/>
      <c r="Y214" s="488"/>
    </row>
    <row r="215" spans="1:25" s="479" customFormat="1" ht="16.149999999999999" customHeight="1">
      <c r="A215" s="492"/>
      <c r="B215" s="495" t="s">
        <v>1432</v>
      </c>
      <c r="C215" s="489" t="s">
        <v>1706</v>
      </c>
      <c r="D215" s="483">
        <f t="shared" si="6"/>
        <v>93966380</v>
      </c>
      <c r="E215" s="491">
        <f>44046380+49920000</f>
        <v>93966380</v>
      </c>
      <c r="F215" s="491"/>
      <c r="G215" s="491"/>
      <c r="H215" s="491"/>
      <c r="I215" s="483">
        <f t="shared" si="7"/>
        <v>0</v>
      </c>
      <c r="J215" s="491"/>
      <c r="K215" s="491"/>
      <c r="L215" s="491"/>
      <c r="M215" s="491"/>
      <c r="N215" s="497"/>
      <c r="O215" s="459"/>
      <c r="P215" s="488"/>
      <c r="Q215" s="488"/>
      <c r="R215" s="488"/>
      <c r="S215" s="488"/>
      <c r="T215" s="488"/>
      <c r="U215" s="488"/>
      <c r="V215" s="488"/>
      <c r="W215" s="488"/>
      <c r="X215" s="488"/>
      <c r="Y215" s="488"/>
    </row>
    <row r="216" spans="1:25" s="479" customFormat="1" ht="16.149999999999999" customHeight="1">
      <c r="A216" s="492"/>
      <c r="B216" s="495" t="s">
        <v>1432</v>
      </c>
      <c r="C216" s="489"/>
      <c r="D216" s="483">
        <f t="shared" si="6"/>
        <v>0</v>
      </c>
      <c r="E216" s="491"/>
      <c r="F216" s="491"/>
      <c r="G216" s="491"/>
      <c r="H216" s="491"/>
      <c r="I216" s="483">
        <f t="shared" si="7"/>
        <v>0</v>
      </c>
      <c r="J216" s="491"/>
      <c r="K216" s="491"/>
      <c r="L216" s="491"/>
      <c r="M216" s="491"/>
      <c r="N216" s="497"/>
      <c r="O216" s="459"/>
      <c r="P216" s="488"/>
      <c r="Q216" s="488"/>
      <c r="R216" s="488"/>
      <c r="S216" s="488"/>
      <c r="T216" s="488"/>
      <c r="U216" s="488"/>
      <c r="V216" s="488"/>
      <c r="W216" s="488"/>
      <c r="X216" s="488"/>
      <c r="Y216" s="488"/>
    </row>
    <row r="217" spans="1:25" s="479" customFormat="1" ht="16.149999999999999" customHeight="1">
      <c r="A217" s="492">
        <v>42</v>
      </c>
      <c r="B217" s="495" t="s">
        <v>1438</v>
      </c>
      <c r="C217" s="496" t="s">
        <v>1439</v>
      </c>
      <c r="D217" s="483">
        <f t="shared" si="6"/>
        <v>0</v>
      </c>
      <c r="E217" s="491"/>
      <c r="F217" s="491"/>
      <c r="G217" s="491"/>
      <c r="H217" s="491"/>
      <c r="I217" s="483">
        <f t="shared" si="7"/>
        <v>0</v>
      </c>
      <c r="J217" s="491"/>
      <c r="K217" s="491"/>
      <c r="L217" s="491"/>
      <c r="M217" s="491"/>
      <c r="N217" s="497"/>
      <c r="O217" s="459"/>
      <c r="P217" s="488"/>
      <c r="Q217" s="488"/>
      <c r="R217" s="488"/>
      <c r="S217" s="488"/>
      <c r="T217" s="488"/>
      <c r="U217" s="488"/>
      <c r="V217" s="488"/>
      <c r="W217" s="488"/>
      <c r="X217" s="488"/>
      <c r="Y217" s="488"/>
    </row>
    <row r="218" spans="1:25" s="479" customFormat="1" ht="16.149999999999999" customHeight="1">
      <c r="A218" s="492"/>
      <c r="B218" s="495" t="s">
        <v>1438</v>
      </c>
      <c r="C218" s="489" t="s">
        <v>1440</v>
      </c>
      <c r="D218" s="483">
        <f t="shared" si="6"/>
        <v>0</v>
      </c>
      <c r="E218" s="491"/>
      <c r="F218" s="491"/>
      <c r="G218" s="491"/>
      <c r="H218" s="491"/>
      <c r="I218" s="483">
        <f t="shared" si="7"/>
        <v>0</v>
      </c>
      <c r="J218" s="491"/>
      <c r="K218" s="491"/>
      <c r="L218" s="491"/>
      <c r="M218" s="491"/>
      <c r="N218" s="497"/>
      <c r="O218" s="459"/>
      <c r="P218" s="488"/>
      <c r="Q218" s="488"/>
      <c r="R218" s="488"/>
      <c r="S218" s="488"/>
      <c r="T218" s="488"/>
      <c r="U218" s="488"/>
      <c r="V218" s="488"/>
      <c r="W218" s="488"/>
      <c r="X218" s="488"/>
      <c r="Y218" s="488"/>
    </row>
    <row r="219" spans="1:25" s="479" customFormat="1" ht="16.149999999999999" customHeight="1">
      <c r="A219" s="492"/>
      <c r="B219" s="495" t="s">
        <v>1438</v>
      </c>
      <c r="C219" s="489" t="s">
        <v>1441</v>
      </c>
      <c r="D219" s="483">
        <f t="shared" si="6"/>
        <v>0</v>
      </c>
      <c r="E219" s="491"/>
      <c r="F219" s="491"/>
      <c r="G219" s="491"/>
      <c r="H219" s="491"/>
      <c r="I219" s="483">
        <f t="shared" si="7"/>
        <v>0</v>
      </c>
      <c r="J219" s="491"/>
      <c r="K219" s="491"/>
      <c r="L219" s="491"/>
      <c r="M219" s="491"/>
      <c r="N219" s="497"/>
      <c r="O219" s="459"/>
      <c r="P219" s="488"/>
      <c r="Q219" s="488"/>
      <c r="R219" s="488"/>
      <c r="S219" s="488"/>
      <c r="T219" s="488"/>
      <c r="U219" s="488"/>
      <c r="V219" s="488"/>
      <c r="W219" s="488"/>
      <c r="X219" s="488"/>
      <c r="Y219" s="488"/>
    </row>
    <row r="220" spans="1:25" s="479" customFormat="1" ht="16.149999999999999" customHeight="1">
      <c r="A220" s="492"/>
      <c r="B220" s="495" t="s">
        <v>1438</v>
      </c>
      <c r="C220" s="489" t="s">
        <v>1707</v>
      </c>
      <c r="D220" s="483">
        <f t="shared" si="6"/>
        <v>0</v>
      </c>
      <c r="E220" s="491"/>
      <c r="F220" s="491"/>
      <c r="G220" s="491"/>
      <c r="H220" s="491"/>
      <c r="I220" s="483">
        <f t="shared" si="7"/>
        <v>0</v>
      </c>
      <c r="J220" s="491"/>
      <c r="K220" s="491"/>
      <c r="L220" s="491"/>
      <c r="M220" s="491"/>
      <c r="N220" s="497"/>
      <c r="O220" s="459"/>
      <c r="P220" s="488"/>
      <c r="Q220" s="488"/>
      <c r="R220" s="488"/>
      <c r="S220" s="488"/>
      <c r="T220" s="488"/>
      <c r="U220" s="488"/>
      <c r="V220" s="488"/>
      <c r="W220" s="488"/>
      <c r="X220" s="488"/>
      <c r="Y220" s="488"/>
    </row>
    <row r="221" spans="1:25" s="479" customFormat="1" ht="16.149999999999999" customHeight="1">
      <c r="A221" s="492"/>
      <c r="B221" s="495" t="s">
        <v>1438</v>
      </c>
      <c r="C221" s="489" t="s">
        <v>1442</v>
      </c>
      <c r="D221" s="483">
        <f t="shared" si="6"/>
        <v>0</v>
      </c>
      <c r="E221" s="491"/>
      <c r="F221" s="491"/>
      <c r="G221" s="491"/>
      <c r="H221" s="491"/>
      <c r="I221" s="483">
        <f t="shared" si="7"/>
        <v>0</v>
      </c>
      <c r="J221" s="491"/>
      <c r="K221" s="491"/>
      <c r="L221" s="491"/>
      <c r="M221" s="491"/>
      <c r="N221" s="497"/>
      <c r="O221" s="459"/>
      <c r="P221" s="488"/>
      <c r="Q221" s="488"/>
      <c r="R221" s="488"/>
      <c r="S221" s="488"/>
      <c r="T221" s="488"/>
      <c r="U221" s="488"/>
      <c r="V221" s="488"/>
      <c r="W221" s="488"/>
      <c r="X221" s="488"/>
      <c r="Y221" s="488"/>
    </row>
    <row r="222" spans="1:25" s="479" customFormat="1" ht="16.149999999999999" customHeight="1">
      <c r="A222" s="492"/>
      <c r="B222" s="495" t="s">
        <v>1438</v>
      </c>
      <c r="C222" s="489"/>
      <c r="D222" s="483">
        <f t="shared" si="6"/>
        <v>0</v>
      </c>
      <c r="E222" s="491"/>
      <c r="F222" s="491"/>
      <c r="G222" s="491"/>
      <c r="H222" s="491"/>
      <c r="I222" s="483">
        <f t="shared" si="7"/>
        <v>0</v>
      </c>
      <c r="J222" s="491"/>
      <c r="K222" s="491"/>
      <c r="L222" s="491"/>
      <c r="M222" s="491"/>
      <c r="N222" s="497"/>
      <c r="O222" s="459"/>
      <c r="P222" s="488"/>
      <c r="Q222" s="488"/>
      <c r="R222" s="488"/>
      <c r="S222" s="488"/>
      <c r="T222" s="488"/>
      <c r="U222" s="488"/>
      <c r="V222" s="488"/>
      <c r="W222" s="488"/>
      <c r="X222" s="488"/>
      <c r="Y222" s="488"/>
    </row>
    <row r="223" spans="1:25" s="479" customFormat="1" ht="16.149999999999999" customHeight="1">
      <c r="A223" s="492">
        <v>44</v>
      </c>
      <c r="B223" s="495" t="s">
        <v>1443</v>
      </c>
      <c r="C223" s="496" t="s">
        <v>1444</v>
      </c>
      <c r="D223" s="483">
        <f t="shared" si="6"/>
        <v>0</v>
      </c>
      <c r="E223" s="491"/>
      <c r="F223" s="491"/>
      <c r="G223" s="491"/>
      <c r="H223" s="491"/>
      <c r="I223" s="483">
        <f t="shared" si="7"/>
        <v>0</v>
      </c>
      <c r="J223" s="491"/>
      <c r="K223" s="491"/>
      <c r="L223" s="491"/>
      <c r="M223" s="491"/>
      <c r="N223" s="497"/>
      <c r="O223" s="459"/>
      <c r="P223" s="488"/>
      <c r="Q223" s="488"/>
      <c r="R223" s="488"/>
      <c r="S223" s="488"/>
      <c r="T223" s="488"/>
      <c r="U223" s="488"/>
      <c r="V223" s="488"/>
      <c r="W223" s="488"/>
      <c r="X223" s="488"/>
      <c r="Y223" s="488"/>
    </row>
    <row r="224" spans="1:25" s="479" customFormat="1" ht="16.149999999999999" customHeight="1">
      <c r="A224" s="492"/>
      <c r="B224" s="495" t="s">
        <v>1443</v>
      </c>
      <c r="C224" s="489" t="s">
        <v>1445</v>
      </c>
      <c r="D224" s="483">
        <f t="shared" si="6"/>
        <v>0</v>
      </c>
      <c r="E224" s="491"/>
      <c r="F224" s="491"/>
      <c r="G224" s="491"/>
      <c r="H224" s="491"/>
      <c r="I224" s="483">
        <f t="shared" si="7"/>
        <v>0</v>
      </c>
      <c r="J224" s="491"/>
      <c r="K224" s="491"/>
      <c r="L224" s="491"/>
      <c r="M224" s="491"/>
      <c r="N224" s="497"/>
      <c r="O224" s="459"/>
      <c r="P224" s="488"/>
      <c r="Q224" s="488"/>
      <c r="R224" s="488"/>
      <c r="S224" s="488"/>
      <c r="T224" s="488"/>
      <c r="U224" s="488"/>
      <c r="V224" s="488"/>
      <c r="W224" s="488"/>
      <c r="X224" s="488"/>
      <c r="Y224" s="488"/>
    </row>
    <row r="225" spans="1:25" s="479" customFormat="1" ht="16.149999999999999" customHeight="1">
      <c r="A225" s="492"/>
      <c r="B225" s="495" t="s">
        <v>1443</v>
      </c>
      <c r="C225" s="489" t="s">
        <v>1446</v>
      </c>
      <c r="D225" s="483">
        <f t="shared" si="6"/>
        <v>0</v>
      </c>
      <c r="E225" s="491"/>
      <c r="F225" s="491"/>
      <c r="G225" s="491"/>
      <c r="H225" s="491"/>
      <c r="I225" s="483">
        <f t="shared" si="7"/>
        <v>0</v>
      </c>
      <c r="J225" s="491"/>
      <c r="K225" s="491"/>
      <c r="L225" s="491"/>
      <c r="M225" s="491"/>
      <c r="N225" s="497"/>
      <c r="O225" s="459"/>
      <c r="P225" s="488"/>
      <c r="Q225" s="488"/>
      <c r="R225" s="488"/>
      <c r="S225" s="488"/>
      <c r="T225" s="488"/>
      <c r="U225" s="488"/>
      <c r="V225" s="488"/>
      <c r="W225" s="488"/>
      <c r="X225" s="488"/>
      <c r="Y225" s="488"/>
    </row>
    <row r="226" spans="1:25" s="479" customFormat="1" ht="16.149999999999999" customHeight="1">
      <c r="A226" s="492"/>
      <c r="B226" s="495" t="s">
        <v>1443</v>
      </c>
      <c r="C226" s="489"/>
      <c r="D226" s="483">
        <f t="shared" si="6"/>
        <v>0</v>
      </c>
      <c r="E226" s="491"/>
      <c r="F226" s="491"/>
      <c r="G226" s="491"/>
      <c r="H226" s="491"/>
      <c r="I226" s="483">
        <f t="shared" si="7"/>
        <v>0</v>
      </c>
      <c r="J226" s="491"/>
      <c r="K226" s="491"/>
      <c r="L226" s="491"/>
      <c r="M226" s="491"/>
      <c r="N226" s="497"/>
      <c r="O226" s="459"/>
      <c r="P226" s="488"/>
      <c r="Q226" s="488"/>
      <c r="R226" s="488"/>
      <c r="S226" s="488"/>
      <c r="T226" s="488"/>
      <c r="U226" s="488"/>
      <c r="V226" s="488"/>
      <c r="W226" s="488"/>
      <c r="X226" s="488"/>
      <c r="Y226" s="488"/>
    </row>
    <row r="227" spans="1:25" s="479" customFormat="1" ht="16.149999999999999" customHeight="1">
      <c r="A227" s="492">
        <v>45</v>
      </c>
      <c r="B227" s="495" t="s">
        <v>1447</v>
      </c>
      <c r="C227" s="496" t="s">
        <v>1448</v>
      </c>
      <c r="D227" s="483">
        <f t="shared" si="6"/>
        <v>0</v>
      </c>
      <c r="E227" s="491"/>
      <c r="F227" s="491"/>
      <c r="G227" s="491"/>
      <c r="H227" s="491"/>
      <c r="I227" s="483">
        <f t="shared" si="7"/>
        <v>0</v>
      </c>
      <c r="J227" s="491"/>
      <c r="K227" s="491"/>
      <c r="L227" s="491"/>
      <c r="M227" s="491"/>
      <c r="N227" s="497"/>
      <c r="O227" s="459"/>
      <c r="P227" s="488"/>
      <c r="Q227" s="488"/>
      <c r="R227" s="488"/>
      <c r="S227" s="488"/>
      <c r="T227" s="488"/>
      <c r="U227" s="488"/>
      <c r="V227" s="488"/>
      <c r="W227" s="488"/>
      <c r="X227" s="488"/>
      <c r="Y227" s="488"/>
    </row>
    <row r="228" spans="1:25" s="479" customFormat="1" ht="16.149999999999999" customHeight="1">
      <c r="A228" s="492"/>
      <c r="B228" s="495" t="s">
        <v>1447</v>
      </c>
      <c r="C228" s="489" t="s">
        <v>1449</v>
      </c>
      <c r="D228" s="483">
        <f t="shared" si="6"/>
        <v>0</v>
      </c>
      <c r="E228" s="491"/>
      <c r="F228" s="491"/>
      <c r="G228" s="491"/>
      <c r="H228" s="491"/>
      <c r="I228" s="483">
        <f t="shared" si="7"/>
        <v>0</v>
      </c>
      <c r="J228" s="491"/>
      <c r="K228" s="491"/>
      <c r="L228" s="491"/>
      <c r="M228" s="491"/>
      <c r="N228" s="497"/>
      <c r="O228" s="459"/>
      <c r="P228" s="488"/>
      <c r="Q228" s="488"/>
      <c r="R228" s="488"/>
      <c r="S228" s="488"/>
      <c r="T228" s="488"/>
      <c r="U228" s="488"/>
      <c r="V228" s="488"/>
      <c r="W228" s="488"/>
      <c r="X228" s="488"/>
      <c r="Y228" s="488"/>
    </row>
    <row r="229" spans="1:25" s="479" customFormat="1" ht="16.149999999999999" customHeight="1">
      <c r="A229" s="492"/>
      <c r="B229" s="495" t="s">
        <v>1447</v>
      </c>
      <c r="C229" s="489" t="s">
        <v>1708</v>
      </c>
      <c r="D229" s="483">
        <f t="shared" si="6"/>
        <v>120000000</v>
      </c>
      <c r="E229" s="491">
        <v>120000000</v>
      </c>
      <c r="F229" s="491"/>
      <c r="G229" s="491"/>
      <c r="H229" s="491"/>
      <c r="I229" s="483">
        <f t="shared" si="7"/>
        <v>0</v>
      </c>
      <c r="J229" s="491"/>
      <c r="K229" s="491"/>
      <c r="L229" s="491"/>
      <c r="M229" s="491"/>
      <c r="N229" s="497"/>
      <c r="O229" s="459"/>
      <c r="P229" s="488"/>
      <c r="Q229" s="488"/>
      <c r="R229" s="488"/>
      <c r="S229" s="488"/>
      <c r="T229" s="488"/>
      <c r="U229" s="488"/>
      <c r="V229" s="488"/>
      <c r="W229" s="488"/>
      <c r="X229" s="488"/>
      <c r="Y229" s="488"/>
    </row>
    <row r="230" spans="1:25" s="479" customFormat="1" ht="16.149999999999999" customHeight="1">
      <c r="A230" s="492"/>
      <c r="B230" s="495" t="s">
        <v>1447</v>
      </c>
      <c r="C230" s="489"/>
      <c r="D230" s="483">
        <f t="shared" si="6"/>
        <v>0</v>
      </c>
      <c r="E230" s="491"/>
      <c r="F230" s="491"/>
      <c r="G230" s="491"/>
      <c r="H230" s="491"/>
      <c r="I230" s="483">
        <f t="shared" si="7"/>
        <v>0</v>
      </c>
      <c r="J230" s="491"/>
      <c r="K230" s="491"/>
      <c r="L230" s="491"/>
      <c r="M230" s="491"/>
      <c r="N230" s="497"/>
      <c r="O230" s="459"/>
      <c r="P230" s="488"/>
      <c r="Q230" s="488"/>
      <c r="R230" s="488"/>
      <c r="S230" s="488"/>
      <c r="T230" s="488"/>
      <c r="U230" s="488"/>
      <c r="V230" s="488"/>
      <c r="W230" s="488"/>
      <c r="X230" s="488"/>
      <c r="Y230" s="488"/>
    </row>
    <row r="231" spans="1:25" s="479" customFormat="1" ht="16.149999999999999" customHeight="1">
      <c r="A231" s="492">
        <v>46</v>
      </c>
      <c r="B231" s="495" t="s">
        <v>1450</v>
      </c>
      <c r="C231" s="496" t="s">
        <v>1451</v>
      </c>
      <c r="D231" s="483">
        <f t="shared" si="6"/>
        <v>0</v>
      </c>
      <c r="E231" s="484"/>
      <c r="F231" s="491"/>
      <c r="G231" s="491"/>
      <c r="H231" s="484"/>
      <c r="I231" s="483">
        <f t="shared" si="7"/>
        <v>0</v>
      </c>
      <c r="J231" s="491"/>
      <c r="K231" s="491"/>
      <c r="L231" s="491"/>
      <c r="M231" s="491"/>
      <c r="N231" s="497"/>
      <c r="O231" s="459"/>
      <c r="P231" s="488"/>
      <c r="Q231" s="488"/>
      <c r="R231" s="488"/>
      <c r="S231" s="488"/>
      <c r="T231" s="488"/>
      <c r="U231" s="488"/>
      <c r="V231" s="488"/>
      <c r="W231" s="488"/>
      <c r="X231" s="488"/>
      <c r="Y231" s="488"/>
    </row>
    <row r="232" spans="1:25" s="479" customFormat="1" ht="16.149999999999999" customHeight="1">
      <c r="A232" s="492"/>
      <c r="B232" s="495" t="s">
        <v>1450</v>
      </c>
      <c r="C232" s="489" t="s">
        <v>1452</v>
      </c>
      <c r="D232" s="483">
        <f t="shared" si="6"/>
        <v>34683179</v>
      </c>
      <c r="E232" s="491">
        <v>34683179</v>
      </c>
      <c r="F232" s="491"/>
      <c r="G232" s="491"/>
      <c r="H232" s="484"/>
      <c r="I232" s="483">
        <f t="shared" si="7"/>
        <v>0</v>
      </c>
      <c r="J232" s="491"/>
      <c r="K232" s="491"/>
      <c r="L232" s="491"/>
      <c r="M232" s="491"/>
      <c r="N232" s="497"/>
      <c r="O232" s="459"/>
      <c r="P232" s="488"/>
      <c r="Q232" s="488"/>
      <c r="R232" s="488"/>
      <c r="S232" s="488"/>
      <c r="T232" s="488"/>
      <c r="U232" s="488"/>
      <c r="V232" s="488"/>
      <c r="W232" s="488"/>
      <c r="X232" s="488"/>
      <c r="Y232" s="488"/>
    </row>
    <row r="233" spans="1:25" s="479" customFormat="1" ht="16.149999999999999" customHeight="1">
      <c r="A233" s="492"/>
      <c r="B233" s="495" t="s">
        <v>1450</v>
      </c>
      <c r="C233" s="489"/>
      <c r="D233" s="483">
        <f t="shared" si="6"/>
        <v>0</v>
      </c>
      <c r="E233" s="491"/>
      <c r="F233" s="491"/>
      <c r="G233" s="491"/>
      <c r="H233" s="491"/>
      <c r="I233" s="483">
        <f t="shared" si="7"/>
        <v>0</v>
      </c>
      <c r="J233" s="491"/>
      <c r="K233" s="491"/>
      <c r="L233" s="491"/>
      <c r="M233" s="491"/>
      <c r="N233" s="497"/>
      <c r="O233" s="459"/>
      <c r="P233" s="488"/>
      <c r="Q233" s="488"/>
      <c r="R233" s="488"/>
      <c r="S233" s="488"/>
      <c r="T233" s="488"/>
      <c r="U233" s="488"/>
      <c r="V233" s="488"/>
      <c r="W233" s="488"/>
      <c r="X233" s="488"/>
      <c r="Y233" s="488"/>
    </row>
    <row r="234" spans="1:25" s="479" customFormat="1" ht="16.149999999999999" customHeight="1">
      <c r="A234" s="492">
        <v>47</v>
      </c>
      <c r="B234" s="495" t="s">
        <v>1453</v>
      </c>
      <c r="C234" s="496" t="s">
        <v>1454</v>
      </c>
      <c r="D234" s="483">
        <f t="shared" si="6"/>
        <v>0</v>
      </c>
      <c r="E234" s="491"/>
      <c r="F234" s="491"/>
      <c r="G234" s="491"/>
      <c r="H234" s="491"/>
      <c r="I234" s="483">
        <f t="shared" si="7"/>
        <v>0</v>
      </c>
      <c r="J234" s="491"/>
      <c r="K234" s="491"/>
      <c r="L234" s="491"/>
      <c r="M234" s="491"/>
      <c r="N234" s="497"/>
      <c r="O234" s="459"/>
      <c r="P234" s="488"/>
      <c r="Q234" s="488"/>
      <c r="R234" s="488"/>
      <c r="S234" s="488"/>
      <c r="T234" s="488"/>
      <c r="U234" s="488"/>
      <c r="V234" s="488"/>
      <c r="W234" s="488"/>
      <c r="X234" s="488"/>
      <c r="Y234" s="488"/>
    </row>
    <row r="235" spans="1:25" s="479" customFormat="1" ht="16.149999999999999" customHeight="1">
      <c r="A235" s="492"/>
      <c r="B235" s="495" t="s">
        <v>1453</v>
      </c>
      <c r="C235" s="489" t="s">
        <v>1455</v>
      </c>
      <c r="D235" s="483">
        <f t="shared" si="6"/>
        <v>41676527</v>
      </c>
      <c r="E235" s="491">
        <v>41676527</v>
      </c>
      <c r="F235" s="491"/>
      <c r="G235" s="491"/>
      <c r="H235" s="491"/>
      <c r="I235" s="483">
        <f t="shared" si="7"/>
        <v>0</v>
      </c>
      <c r="J235" s="491"/>
      <c r="K235" s="491"/>
      <c r="L235" s="491"/>
      <c r="M235" s="491"/>
      <c r="N235" s="497"/>
      <c r="O235" s="459"/>
      <c r="P235" s="488"/>
      <c r="Q235" s="488"/>
      <c r="R235" s="488"/>
      <c r="S235" s="488"/>
      <c r="T235" s="488"/>
      <c r="U235" s="488"/>
      <c r="V235" s="488"/>
      <c r="W235" s="488"/>
      <c r="X235" s="488"/>
      <c r="Y235" s="488"/>
    </row>
    <row r="236" spans="1:25" s="479" customFormat="1" ht="16.149999999999999" customHeight="1">
      <c r="A236" s="492"/>
      <c r="B236" s="495" t="s">
        <v>1453</v>
      </c>
      <c r="C236" s="489" t="s">
        <v>1456</v>
      </c>
      <c r="D236" s="483">
        <f t="shared" si="6"/>
        <v>0</v>
      </c>
      <c r="E236" s="491"/>
      <c r="F236" s="491"/>
      <c r="G236" s="491"/>
      <c r="H236" s="491"/>
      <c r="I236" s="483">
        <f t="shared" si="7"/>
        <v>0</v>
      </c>
      <c r="J236" s="491"/>
      <c r="K236" s="491"/>
      <c r="L236" s="491"/>
      <c r="M236" s="491"/>
      <c r="N236" s="497"/>
      <c r="O236" s="459"/>
      <c r="P236" s="488"/>
      <c r="Q236" s="488"/>
      <c r="R236" s="488"/>
      <c r="S236" s="488"/>
      <c r="T236" s="488"/>
      <c r="U236" s="488"/>
      <c r="V236" s="488"/>
      <c r="W236" s="488"/>
      <c r="X236" s="488"/>
      <c r="Y236" s="488"/>
    </row>
    <row r="237" spans="1:25" s="479" customFormat="1" ht="16.149999999999999" customHeight="1">
      <c r="A237" s="492"/>
      <c r="B237" s="495" t="s">
        <v>1453</v>
      </c>
      <c r="C237" s="489" t="s">
        <v>1709</v>
      </c>
      <c r="D237" s="483">
        <f t="shared" si="6"/>
        <v>0</v>
      </c>
      <c r="E237" s="491"/>
      <c r="F237" s="491"/>
      <c r="G237" s="491"/>
      <c r="H237" s="491"/>
      <c r="I237" s="483">
        <f t="shared" si="7"/>
        <v>0</v>
      </c>
      <c r="J237" s="491"/>
      <c r="K237" s="491"/>
      <c r="L237" s="491"/>
      <c r="M237" s="491"/>
      <c r="N237" s="497"/>
      <c r="O237" s="459"/>
      <c r="P237" s="488"/>
      <c r="Q237" s="488"/>
      <c r="R237" s="488"/>
      <c r="S237" s="488"/>
      <c r="T237" s="488"/>
      <c r="U237" s="488"/>
      <c r="V237" s="488"/>
      <c r="W237" s="488"/>
      <c r="X237" s="488"/>
      <c r="Y237" s="488"/>
    </row>
    <row r="238" spans="1:25" s="479" customFormat="1" ht="16.149999999999999" customHeight="1">
      <c r="A238" s="492"/>
      <c r="B238" s="495" t="s">
        <v>1453</v>
      </c>
      <c r="C238" s="489" t="s">
        <v>1457</v>
      </c>
      <c r="D238" s="483">
        <f t="shared" si="6"/>
        <v>0</v>
      </c>
      <c r="E238" s="491"/>
      <c r="F238" s="491"/>
      <c r="G238" s="491"/>
      <c r="H238" s="491"/>
      <c r="I238" s="483">
        <f t="shared" si="7"/>
        <v>0</v>
      </c>
      <c r="J238" s="491"/>
      <c r="K238" s="491"/>
      <c r="L238" s="491"/>
      <c r="M238" s="491"/>
      <c r="N238" s="497"/>
      <c r="O238" s="459"/>
      <c r="P238" s="488"/>
      <c r="Q238" s="488"/>
      <c r="R238" s="488"/>
      <c r="S238" s="488"/>
      <c r="T238" s="488"/>
      <c r="U238" s="488"/>
      <c r="V238" s="488"/>
      <c r="W238" s="488"/>
      <c r="X238" s="488"/>
      <c r="Y238" s="488"/>
    </row>
    <row r="239" spans="1:25" s="479" customFormat="1" ht="16.149999999999999" customHeight="1">
      <c r="A239" s="492"/>
      <c r="B239" s="495" t="s">
        <v>1453</v>
      </c>
      <c r="C239" s="489" t="s">
        <v>1458</v>
      </c>
      <c r="D239" s="483">
        <f t="shared" si="6"/>
        <v>19808250</v>
      </c>
      <c r="E239" s="491">
        <v>19808250</v>
      </c>
      <c r="F239" s="491"/>
      <c r="G239" s="491"/>
      <c r="H239" s="491"/>
      <c r="I239" s="483">
        <f t="shared" si="7"/>
        <v>0</v>
      </c>
      <c r="J239" s="491"/>
      <c r="K239" s="491"/>
      <c r="L239" s="491"/>
      <c r="M239" s="491"/>
      <c r="N239" s="497"/>
      <c r="O239" s="459"/>
      <c r="P239" s="488"/>
      <c r="Q239" s="488"/>
      <c r="R239" s="488"/>
      <c r="S239" s="488"/>
      <c r="T239" s="488"/>
      <c r="U239" s="488"/>
      <c r="V239" s="488"/>
      <c r="W239" s="488"/>
      <c r="X239" s="488"/>
      <c r="Y239" s="488"/>
    </row>
    <row r="240" spans="1:25" s="479" customFormat="1" ht="16.149999999999999" customHeight="1">
      <c r="A240" s="492"/>
      <c r="B240" s="495" t="s">
        <v>1453</v>
      </c>
      <c r="C240" s="489" t="s">
        <v>1710</v>
      </c>
      <c r="D240" s="483">
        <f t="shared" si="6"/>
        <v>40000000</v>
      </c>
      <c r="E240" s="491">
        <v>40000000</v>
      </c>
      <c r="F240" s="491"/>
      <c r="G240" s="491"/>
      <c r="H240" s="491"/>
      <c r="I240" s="483">
        <f t="shared" si="7"/>
        <v>0</v>
      </c>
      <c r="J240" s="491"/>
      <c r="K240" s="491"/>
      <c r="L240" s="491"/>
      <c r="M240" s="491"/>
      <c r="N240" s="497"/>
      <c r="O240" s="459"/>
      <c r="P240" s="488"/>
      <c r="Q240" s="488"/>
      <c r="R240" s="488"/>
      <c r="S240" s="488"/>
      <c r="T240" s="488"/>
      <c r="U240" s="488"/>
      <c r="V240" s="488"/>
      <c r="W240" s="488"/>
      <c r="X240" s="488"/>
      <c r="Y240" s="488"/>
    </row>
    <row r="241" spans="1:25" s="479" customFormat="1" ht="16.149999999999999" customHeight="1">
      <c r="A241" s="492"/>
      <c r="B241" s="495" t="s">
        <v>1453</v>
      </c>
      <c r="C241" s="489"/>
      <c r="D241" s="483">
        <f t="shared" si="6"/>
        <v>0</v>
      </c>
      <c r="E241" s="491"/>
      <c r="F241" s="491"/>
      <c r="G241" s="491"/>
      <c r="H241" s="491"/>
      <c r="I241" s="483">
        <f t="shared" si="7"/>
        <v>0</v>
      </c>
      <c r="J241" s="491"/>
      <c r="K241" s="491"/>
      <c r="L241" s="491"/>
      <c r="M241" s="491"/>
      <c r="N241" s="497"/>
      <c r="O241" s="459"/>
      <c r="P241" s="488"/>
      <c r="Q241" s="488"/>
      <c r="R241" s="488"/>
      <c r="S241" s="488"/>
      <c r="T241" s="488"/>
      <c r="U241" s="488"/>
      <c r="V241" s="488"/>
      <c r="W241" s="488"/>
      <c r="X241" s="488"/>
      <c r="Y241" s="488"/>
    </row>
    <row r="242" spans="1:25" s="479" customFormat="1" ht="16.149999999999999" customHeight="1">
      <c r="A242" s="492">
        <v>48</v>
      </c>
      <c r="B242" s="495" t="s">
        <v>1459</v>
      </c>
      <c r="C242" s="496" t="s">
        <v>1460</v>
      </c>
      <c r="D242" s="483">
        <f t="shared" si="6"/>
        <v>0</v>
      </c>
      <c r="E242" s="491"/>
      <c r="F242" s="491"/>
      <c r="G242" s="491"/>
      <c r="H242" s="491"/>
      <c r="I242" s="483">
        <f t="shared" si="7"/>
        <v>0</v>
      </c>
      <c r="J242" s="491"/>
      <c r="K242" s="491"/>
      <c r="L242" s="491"/>
      <c r="M242" s="491"/>
      <c r="N242" s="497"/>
      <c r="O242" s="459"/>
      <c r="P242" s="488"/>
      <c r="Q242" s="488"/>
      <c r="R242" s="488"/>
      <c r="S242" s="488"/>
      <c r="T242" s="488"/>
      <c r="U242" s="488"/>
      <c r="V242" s="488"/>
      <c r="W242" s="488"/>
      <c r="X242" s="488"/>
      <c r="Y242" s="488"/>
    </row>
    <row r="243" spans="1:25" s="479" customFormat="1" ht="16.149999999999999" customHeight="1">
      <c r="A243" s="492"/>
      <c r="B243" s="495" t="s">
        <v>1459</v>
      </c>
      <c r="C243" s="489" t="s">
        <v>1461</v>
      </c>
      <c r="D243" s="483">
        <f t="shared" si="6"/>
        <v>30188494</v>
      </c>
      <c r="E243" s="491">
        <v>30188494</v>
      </c>
      <c r="F243" s="491"/>
      <c r="G243" s="491"/>
      <c r="H243" s="491"/>
      <c r="I243" s="483">
        <f t="shared" si="7"/>
        <v>0</v>
      </c>
      <c r="J243" s="491"/>
      <c r="K243" s="491"/>
      <c r="L243" s="491"/>
      <c r="M243" s="491"/>
      <c r="N243" s="497"/>
      <c r="O243" s="459"/>
      <c r="P243" s="488"/>
      <c r="Q243" s="488"/>
      <c r="R243" s="488"/>
      <c r="S243" s="488"/>
      <c r="T243" s="488"/>
      <c r="U243" s="488"/>
      <c r="V243" s="488"/>
      <c r="W243" s="488"/>
      <c r="X243" s="488"/>
      <c r="Y243" s="488"/>
    </row>
    <row r="244" spans="1:25" s="479" customFormat="1" ht="16.149999999999999" customHeight="1">
      <c r="A244" s="492"/>
      <c r="B244" s="495" t="s">
        <v>1459</v>
      </c>
      <c r="C244" s="489" t="s">
        <v>1462</v>
      </c>
      <c r="D244" s="483">
        <f t="shared" si="6"/>
        <v>0</v>
      </c>
      <c r="E244" s="491"/>
      <c r="F244" s="491"/>
      <c r="G244" s="491"/>
      <c r="H244" s="491"/>
      <c r="I244" s="483">
        <f t="shared" si="7"/>
        <v>0</v>
      </c>
      <c r="J244" s="491"/>
      <c r="K244" s="491"/>
      <c r="L244" s="491"/>
      <c r="M244" s="491"/>
      <c r="N244" s="497"/>
      <c r="O244" s="459"/>
      <c r="P244" s="488"/>
      <c r="Q244" s="488"/>
      <c r="R244" s="488"/>
      <c r="S244" s="488"/>
      <c r="T244" s="488"/>
      <c r="U244" s="488"/>
      <c r="V244" s="488"/>
      <c r="W244" s="488"/>
      <c r="X244" s="488"/>
      <c r="Y244" s="488"/>
    </row>
    <row r="245" spans="1:25" s="479" customFormat="1" ht="15.75">
      <c r="A245" s="492"/>
      <c r="B245" s="495" t="s">
        <v>1459</v>
      </c>
      <c r="C245" s="489" t="s">
        <v>1463</v>
      </c>
      <c r="D245" s="483">
        <f t="shared" si="6"/>
        <v>652231</v>
      </c>
      <c r="E245" s="491">
        <v>652231</v>
      </c>
      <c r="F245" s="491"/>
      <c r="G245" s="491"/>
      <c r="H245" s="491"/>
      <c r="I245" s="483">
        <f t="shared" si="7"/>
        <v>0</v>
      </c>
      <c r="J245" s="491"/>
      <c r="K245" s="491"/>
      <c r="L245" s="491"/>
      <c r="M245" s="491"/>
      <c r="N245" s="497"/>
      <c r="O245" s="459"/>
      <c r="P245" s="488"/>
      <c r="Q245" s="488"/>
      <c r="R245" s="488"/>
      <c r="S245" s="488"/>
      <c r="T245" s="488"/>
      <c r="U245" s="488"/>
      <c r="V245" s="488"/>
      <c r="W245" s="488"/>
      <c r="X245" s="488"/>
      <c r="Y245" s="488"/>
    </row>
    <row r="246" spans="1:25" s="479" customFormat="1" ht="16.149999999999999" customHeight="1">
      <c r="A246" s="492"/>
      <c r="B246" s="495" t="s">
        <v>1459</v>
      </c>
      <c r="C246" s="489" t="s">
        <v>1464</v>
      </c>
      <c r="D246" s="483">
        <f t="shared" si="6"/>
        <v>0</v>
      </c>
      <c r="E246" s="491"/>
      <c r="F246" s="491"/>
      <c r="G246" s="491"/>
      <c r="H246" s="491"/>
      <c r="I246" s="483">
        <f t="shared" si="7"/>
        <v>0</v>
      </c>
      <c r="J246" s="491"/>
      <c r="K246" s="491"/>
      <c r="L246" s="491"/>
      <c r="M246" s="491"/>
      <c r="N246" s="497"/>
      <c r="O246" s="459"/>
      <c r="P246" s="488"/>
      <c r="Q246" s="488"/>
      <c r="R246" s="488"/>
      <c r="S246" s="488"/>
      <c r="T246" s="488"/>
      <c r="U246" s="488"/>
      <c r="V246" s="488"/>
      <c r="W246" s="488"/>
      <c r="X246" s="488"/>
      <c r="Y246" s="488"/>
    </row>
    <row r="247" spans="1:25" s="479" customFormat="1" ht="16.149999999999999" customHeight="1">
      <c r="A247" s="492"/>
      <c r="B247" s="495" t="s">
        <v>1459</v>
      </c>
      <c r="C247" s="489" t="s">
        <v>1465</v>
      </c>
      <c r="D247" s="483">
        <f t="shared" si="6"/>
        <v>0</v>
      </c>
      <c r="E247" s="491"/>
      <c r="F247" s="491"/>
      <c r="G247" s="491"/>
      <c r="H247" s="491"/>
      <c r="I247" s="483">
        <f t="shared" si="7"/>
        <v>0</v>
      </c>
      <c r="J247" s="491"/>
      <c r="K247" s="491"/>
      <c r="L247" s="491"/>
      <c r="M247" s="491"/>
      <c r="N247" s="497"/>
      <c r="O247" s="459"/>
      <c r="P247" s="488"/>
      <c r="Q247" s="488"/>
      <c r="R247" s="488"/>
      <c r="S247" s="488"/>
      <c r="T247" s="488"/>
      <c r="U247" s="488"/>
      <c r="V247" s="488"/>
      <c r="W247" s="488"/>
      <c r="X247" s="488"/>
      <c r="Y247" s="488"/>
    </row>
    <row r="248" spans="1:25" s="479" customFormat="1" ht="16.149999999999999" customHeight="1">
      <c r="A248" s="492"/>
      <c r="B248" s="495" t="s">
        <v>1459</v>
      </c>
      <c r="C248" s="489" t="s">
        <v>1466</v>
      </c>
      <c r="D248" s="483">
        <f t="shared" si="6"/>
        <v>0</v>
      </c>
      <c r="E248" s="491"/>
      <c r="F248" s="491"/>
      <c r="G248" s="491"/>
      <c r="H248" s="491"/>
      <c r="I248" s="483">
        <f t="shared" si="7"/>
        <v>0</v>
      </c>
      <c r="J248" s="491"/>
      <c r="K248" s="491"/>
      <c r="L248" s="491"/>
      <c r="M248" s="491"/>
      <c r="N248" s="497">
        <v>4000000</v>
      </c>
      <c r="O248" s="459"/>
      <c r="P248" s="488"/>
      <c r="Q248" s="488"/>
      <c r="R248" s="488"/>
      <c r="S248" s="488"/>
      <c r="T248" s="488"/>
      <c r="U248" s="488"/>
      <c r="V248" s="488"/>
      <c r="W248" s="488"/>
      <c r="X248" s="488"/>
      <c r="Y248" s="488"/>
    </row>
    <row r="249" spans="1:25" s="479" customFormat="1" ht="16.149999999999999" customHeight="1">
      <c r="A249" s="492"/>
      <c r="B249" s="495" t="s">
        <v>1459</v>
      </c>
      <c r="C249" s="489" t="s">
        <v>1467</v>
      </c>
      <c r="D249" s="483">
        <f t="shared" si="6"/>
        <v>0</v>
      </c>
      <c r="E249" s="491"/>
      <c r="F249" s="491"/>
      <c r="G249" s="491"/>
      <c r="H249" s="491"/>
      <c r="I249" s="483">
        <f t="shared" si="7"/>
        <v>0</v>
      </c>
      <c r="J249" s="491"/>
      <c r="K249" s="491"/>
      <c r="L249" s="491"/>
      <c r="M249" s="491"/>
      <c r="N249" s="497"/>
      <c r="O249" s="459"/>
      <c r="P249" s="488"/>
      <c r="Q249" s="488"/>
      <c r="R249" s="488"/>
      <c r="S249" s="488"/>
      <c r="T249" s="488"/>
      <c r="U249" s="488"/>
      <c r="V249" s="488"/>
      <c r="W249" s="488"/>
      <c r="X249" s="488"/>
      <c r="Y249" s="488"/>
    </row>
    <row r="250" spans="1:25" s="479" customFormat="1" ht="16.149999999999999" customHeight="1">
      <c r="A250" s="492"/>
      <c r="B250" s="495" t="s">
        <v>1459</v>
      </c>
      <c r="C250" s="489"/>
      <c r="D250" s="483">
        <f t="shared" si="6"/>
        <v>0</v>
      </c>
      <c r="E250" s="491"/>
      <c r="F250" s="491"/>
      <c r="G250" s="491"/>
      <c r="H250" s="491"/>
      <c r="I250" s="483">
        <f t="shared" si="7"/>
        <v>0</v>
      </c>
      <c r="J250" s="491"/>
      <c r="K250" s="491"/>
      <c r="L250" s="491"/>
      <c r="M250" s="491"/>
      <c r="N250" s="497"/>
      <c r="O250" s="459"/>
      <c r="P250" s="488"/>
      <c r="Q250" s="488"/>
      <c r="R250" s="488"/>
      <c r="S250" s="488"/>
      <c r="T250" s="488"/>
      <c r="U250" s="488"/>
      <c r="V250" s="488"/>
      <c r="W250" s="488"/>
      <c r="X250" s="488"/>
      <c r="Y250" s="488"/>
    </row>
    <row r="251" spans="1:25" s="479" customFormat="1" ht="16.149999999999999" customHeight="1">
      <c r="A251" s="492">
        <v>49</v>
      </c>
      <c r="B251" s="495" t="s">
        <v>1468</v>
      </c>
      <c r="C251" s="496" t="s">
        <v>1469</v>
      </c>
      <c r="D251" s="483">
        <f t="shared" si="6"/>
        <v>0</v>
      </c>
      <c r="E251" s="491"/>
      <c r="F251" s="491"/>
      <c r="G251" s="491"/>
      <c r="H251" s="491"/>
      <c r="I251" s="483">
        <f t="shared" si="7"/>
        <v>0</v>
      </c>
      <c r="J251" s="491"/>
      <c r="K251" s="491"/>
      <c r="L251" s="491"/>
      <c r="M251" s="491"/>
      <c r="N251" s="497"/>
      <c r="O251" s="459"/>
      <c r="P251" s="488"/>
      <c r="Q251" s="488"/>
      <c r="R251" s="488"/>
      <c r="S251" s="488"/>
      <c r="T251" s="488"/>
      <c r="U251" s="488"/>
      <c r="V251" s="488"/>
      <c r="W251" s="488"/>
      <c r="X251" s="488"/>
      <c r="Y251" s="488"/>
    </row>
    <row r="252" spans="1:25" s="479" customFormat="1" ht="16.149999999999999" customHeight="1">
      <c r="A252" s="492"/>
      <c r="B252" s="495" t="s">
        <v>1468</v>
      </c>
      <c r="C252" s="489" t="s">
        <v>1470</v>
      </c>
      <c r="D252" s="483">
        <f t="shared" si="6"/>
        <v>0</v>
      </c>
      <c r="E252" s="491"/>
      <c r="F252" s="491"/>
      <c r="G252" s="491"/>
      <c r="H252" s="491"/>
      <c r="I252" s="483">
        <f t="shared" si="7"/>
        <v>0</v>
      </c>
      <c r="J252" s="491"/>
      <c r="K252" s="491"/>
      <c r="L252" s="491"/>
      <c r="M252" s="491"/>
      <c r="N252" s="497"/>
      <c r="O252" s="459"/>
      <c r="P252" s="488"/>
      <c r="Q252" s="488"/>
      <c r="R252" s="488"/>
      <c r="S252" s="488"/>
      <c r="T252" s="488"/>
      <c r="U252" s="488"/>
      <c r="V252" s="488"/>
      <c r="W252" s="488"/>
      <c r="X252" s="488"/>
      <c r="Y252" s="488"/>
    </row>
    <row r="253" spans="1:25" s="479" customFormat="1" ht="16.149999999999999" customHeight="1">
      <c r="A253" s="492"/>
      <c r="B253" s="495" t="s">
        <v>1468</v>
      </c>
      <c r="C253" s="489" t="s">
        <v>1471</v>
      </c>
      <c r="D253" s="483">
        <f t="shared" si="6"/>
        <v>0</v>
      </c>
      <c r="E253" s="491"/>
      <c r="F253" s="491"/>
      <c r="G253" s="491"/>
      <c r="H253" s="491"/>
      <c r="I253" s="483">
        <f t="shared" si="7"/>
        <v>0</v>
      </c>
      <c r="J253" s="491"/>
      <c r="K253" s="491"/>
      <c r="L253" s="491"/>
      <c r="M253" s="491"/>
      <c r="N253" s="497"/>
      <c r="O253" s="459"/>
      <c r="P253" s="488"/>
      <c r="Q253" s="488"/>
      <c r="R253" s="488"/>
      <c r="S253" s="488"/>
      <c r="T253" s="488"/>
      <c r="U253" s="488"/>
      <c r="V253" s="488"/>
      <c r="W253" s="488"/>
      <c r="X253" s="488"/>
      <c r="Y253" s="488"/>
    </row>
    <row r="254" spans="1:25" s="479" customFormat="1" ht="16.149999999999999" customHeight="1">
      <c r="A254" s="492"/>
      <c r="B254" s="495" t="s">
        <v>1468</v>
      </c>
      <c r="C254" s="489" t="s">
        <v>1472</v>
      </c>
      <c r="D254" s="483">
        <f t="shared" si="6"/>
        <v>0</v>
      </c>
      <c r="E254" s="491"/>
      <c r="F254" s="491"/>
      <c r="G254" s="491"/>
      <c r="H254" s="491"/>
      <c r="I254" s="483">
        <f t="shared" si="7"/>
        <v>0</v>
      </c>
      <c r="J254" s="491"/>
      <c r="K254" s="491"/>
      <c r="L254" s="491"/>
      <c r="M254" s="491"/>
      <c r="N254" s="497"/>
      <c r="O254" s="459"/>
      <c r="P254" s="488"/>
      <c r="Q254" s="488"/>
      <c r="R254" s="488"/>
      <c r="S254" s="488"/>
      <c r="T254" s="488"/>
      <c r="U254" s="488"/>
      <c r="V254" s="488"/>
      <c r="W254" s="488"/>
      <c r="X254" s="488"/>
      <c r="Y254" s="488"/>
    </row>
    <row r="255" spans="1:25" s="479" customFormat="1" ht="16.149999999999999" customHeight="1">
      <c r="A255" s="492"/>
      <c r="B255" s="495" t="s">
        <v>1468</v>
      </c>
      <c r="C255" s="489"/>
      <c r="D255" s="483">
        <f t="shared" si="6"/>
        <v>0</v>
      </c>
      <c r="E255" s="491"/>
      <c r="F255" s="491"/>
      <c r="G255" s="491"/>
      <c r="H255" s="491"/>
      <c r="I255" s="483">
        <f t="shared" si="7"/>
        <v>0</v>
      </c>
      <c r="J255" s="491"/>
      <c r="K255" s="491"/>
      <c r="L255" s="491"/>
      <c r="M255" s="491"/>
      <c r="N255" s="497"/>
      <c r="O255" s="459"/>
      <c r="P255" s="488"/>
      <c r="Q255" s="488"/>
      <c r="R255" s="488"/>
      <c r="S255" s="488"/>
      <c r="T255" s="488"/>
      <c r="U255" s="488"/>
      <c r="V255" s="488"/>
      <c r="W255" s="488"/>
      <c r="X255" s="488"/>
      <c r="Y255" s="488"/>
    </row>
    <row r="256" spans="1:25" s="479" customFormat="1" ht="16.149999999999999" customHeight="1">
      <c r="A256" s="492">
        <v>50</v>
      </c>
      <c r="B256" s="495" t="s">
        <v>1473</v>
      </c>
      <c r="C256" s="496" t="s">
        <v>1474</v>
      </c>
      <c r="D256" s="483">
        <f t="shared" si="6"/>
        <v>0</v>
      </c>
      <c r="E256" s="491"/>
      <c r="F256" s="491"/>
      <c r="G256" s="491"/>
      <c r="H256" s="491"/>
      <c r="I256" s="483">
        <f t="shared" si="7"/>
        <v>0</v>
      </c>
      <c r="J256" s="491"/>
      <c r="K256" s="491"/>
      <c r="L256" s="491"/>
      <c r="M256" s="491"/>
      <c r="N256" s="497"/>
      <c r="O256" s="459"/>
      <c r="P256" s="488"/>
      <c r="Q256" s="488"/>
      <c r="R256" s="488"/>
      <c r="S256" s="488"/>
      <c r="T256" s="488"/>
      <c r="U256" s="488"/>
      <c r="V256" s="488"/>
      <c r="W256" s="488"/>
      <c r="X256" s="488"/>
      <c r="Y256" s="488"/>
    </row>
    <row r="257" spans="1:25" s="479" customFormat="1" ht="16.149999999999999" customHeight="1">
      <c r="A257" s="492"/>
      <c r="B257" s="495" t="s">
        <v>1473</v>
      </c>
      <c r="C257" s="489" t="s">
        <v>1475</v>
      </c>
      <c r="D257" s="483">
        <f t="shared" si="6"/>
        <v>0</v>
      </c>
      <c r="E257" s="491"/>
      <c r="F257" s="491"/>
      <c r="G257" s="491"/>
      <c r="H257" s="491"/>
      <c r="I257" s="483">
        <f t="shared" si="7"/>
        <v>0</v>
      </c>
      <c r="J257" s="491"/>
      <c r="K257" s="491"/>
      <c r="L257" s="491"/>
      <c r="M257" s="491"/>
      <c r="N257" s="497"/>
      <c r="O257" s="459"/>
      <c r="P257" s="488"/>
      <c r="Q257" s="488"/>
      <c r="R257" s="488"/>
      <c r="S257" s="488"/>
      <c r="T257" s="488"/>
      <c r="U257" s="488"/>
      <c r="V257" s="488"/>
      <c r="W257" s="488"/>
      <c r="X257" s="488"/>
      <c r="Y257" s="488"/>
    </row>
    <row r="258" spans="1:25" s="479" customFormat="1" ht="16.149999999999999" customHeight="1">
      <c r="A258" s="492"/>
      <c r="B258" s="495" t="s">
        <v>1473</v>
      </c>
      <c r="C258" s="489"/>
      <c r="D258" s="483">
        <f t="shared" si="6"/>
        <v>0</v>
      </c>
      <c r="E258" s="491"/>
      <c r="F258" s="491"/>
      <c r="G258" s="491"/>
      <c r="H258" s="491"/>
      <c r="I258" s="483">
        <f t="shared" si="7"/>
        <v>0</v>
      </c>
      <c r="J258" s="491"/>
      <c r="K258" s="491"/>
      <c r="L258" s="491"/>
      <c r="M258" s="491"/>
      <c r="N258" s="497"/>
      <c r="O258" s="459"/>
      <c r="P258" s="488"/>
      <c r="Q258" s="488"/>
      <c r="R258" s="488"/>
      <c r="S258" s="488"/>
      <c r="T258" s="488"/>
      <c r="U258" s="488"/>
      <c r="V258" s="488"/>
      <c r="W258" s="488"/>
      <c r="X258" s="488"/>
      <c r="Y258" s="488"/>
    </row>
    <row r="259" spans="1:25" s="479" customFormat="1" ht="16.149999999999999" customHeight="1">
      <c r="A259" s="492">
        <v>51</v>
      </c>
      <c r="B259" s="495" t="s">
        <v>1476</v>
      </c>
      <c r="C259" s="496" t="s">
        <v>1477</v>
      </c>
      <c r="D259" s="483">
        <f t="shared" si="6"/>
        <v>0</v>
      </c>
      <c r="E259" s="491"/>
      <c r="F259" s="491"/>
      <c r="G259" s="491"/>
      <c r="H259" s="491"/>
      <c r="I259" s="483">
        <f t="shared" si="7"/>
        <v>0</v>
      </c>
      <c r="J259" s="498"/>
      <c r="K259" s="498"/>
      <c r="L259" s="498"/>
      <c r="M259" s="498"/>
      <c r="N259" s="499"/>
      <c r="O259" s="512"/>
    </row>
    <row r="260" spans="1:25" s="479" customFormat="1" ht="16.149999999999999" customHeight="1">
      <c r="A260" s="492"/>
      <c r="B260" s="495" t="s">
        <v>1476</v>
      </c>
      <c r="C260" s="489" t="s">
        <v>1478</v>
      </c>
      <c r="D260" s="483">
        <f t="shared" si="6"/>
        <v>0</v>
      </c>
      <c r="E260" s="491"/>
      <c r="F260" s="491"/>
      <c r="G260" s="491"/>
      <c r="H260" s="491"/>
      <c r="I260" s="483">
        <f t="shared" si="7"/>
        <v>0</v>
      </c>
      <c r="J260" s="491"/>
      <c r="K260" s="491"/>
      <c r="L260" s="491"/>
      <c r="M260" s="491"/>
      <c r="N260" s="497"/>
      <c r="O260" s="459"/>
      <c r="P260" s="488"/>
      <c r="Q260" s="488"/>
      <c r="R260" s="488"/>
      <c r="S260" s="488"/>
      <c r="T260" s="488"/>
      <c r="U260" s="488"/>
      <c r="V260" s="488"/>
      <c r="W260" s="488"/>
      <c r="X260" s="488"/>
      <c r="Y260" s="488"/>
    </row>
    <row r="261" spans="1:25" s="479" customFormat="1" ht="16.149999999999999" customHeight="1">
      <c r="A261" s="492"/>
      <c r="B261" s="495" t="s">
        <v>1476</v>
      </c>
      <c r="C261" s="489"/>
      <c r="D261" s="483">
        <f t="shared" si="6"/>
        <v>0</v>
      </c>
      <c r="E261" s="491"/>
      <c r="F261" s="491"/>
      <c r="G261" s="491"/>
      <c r="H261" s="491"/>
      <c r="I261" s="483">
        <f t="shared" si="7"/>
        <v>0</v>
      </c>
      <c r="J261" s="491"/>
      <c r="K261" s="491"/>
      <c r="L261" s="491"/>
      <c r="M261" s="491"/>
      <c r="N261" s="497"/>
      <c r="O261" s="459"/>
      <c r="P261" s="488"/>
      <c r="Q261" s="488"/>
      <c r="R261" s="488"/>
      <c r="S261" s="488"/>
      <c r="T261" s="488"/>
      <c r="U261" s="488"/>
      <c r="V261" s="488"/>
      <c r="W261" s="488"/>
      <c r="X261" s="488"/>
      <c r="Y261" s="488"/>
    </row>
    <row r="262" spans="1:25" s="479" customFormat="1" ht="16.149999999999999" customHeight="1">
      <c r="A262" s="492">
        <v>52</v>
      </c>
      <c r="B262" s="495" t="s">
        <v>1479</v>
      </c>
      <c r="C262" s="496" t="s">
        <v>1480</v>
      </c>
      <c r="D262" s="483">
        <f t="shared" si="6"/>
        <v>0</v>
      </c>
      <c r="E262" s="491"/>
      <c r="F262" s="491"/>
      <c r="G262" s="491"/>
      <c r="H262" s="491"/>
      <c r="I262" s="483">
        <f t="shared" si="7"/>
        <v>0</v>
      </c>
      <c r="J262" s="491"/>
      <c r="K262" s="491"/>
      <c r="L262" s="491"/>
      <c r="M262" s="491"/>
      <c r="N262" s="497"/>
      <c r="O262" s="459"/>
      <c r="P262" s="488"/>
      <c r="Q262" s="488"/>
      <c r="R262" s="488"/>
      <c r="S262" s="488"/>
      <c r="T262" s="488"/>
      <c r="U262" s="488"/>
      <c r="V262" s="488"/>
      <c r="W262" s="488"/>
      <c r="X262" s="488"/>
      <c r="Y262" s="488"/>
    </row>
    <row r="263" spans="1:25" s="479" customFormat="1" ht="16.149999999999999" customHeight="1">
      <c r="A263" s="492"/>
      <c r="B263" s="495" t="s">
        <v>1479</v>
      </c>
      <c r="C263" s="489" t="s">
        <v>1711</v>
      </c>
      <c r="D263" s="483">
        <f t="shared" si="6"/>
        <v>3000000</v>
      </c>
      <c r="E263" s="491">
        <v>3000000</v>
      </c>
      <c r="F263" s="491"/>
      <c r="G263" s="491"/>
      <c r="H263" s="491"/>
      <c r="I263" s="483">
        <f t="shared" si="7"/>
        <v>0</v>
      </c>
      <c r="J263" s="491"/>
      <c r="K263" s="491"/>
      <c r="L263" s="491"/>
      <c r="M263" s="491"/>
      <c r="N263" s="497"/>
      <c r="O263" s="459"/>
      <c r="P263" s="488"/>
      <c r="Q263" s="488"/>
      <c r="R263" s="488"/>
      <c r="S263" s="488"/>
      <c r="T263" s="488"/>
      <c r="U263" s="488"/>
      <c r="V263" s="488"/>
      <c r="W263" s="488"/>
      <c r="X263" s="488"/>
      <c r="Y263" s="488"/>
    </row>
    <row r="264" spans="1:25" s="479" customFormat="1" ht="16.149999999999999" customHeight="1">
      <c r="A264" s="492"/>
      <c r="B264" s="495" t="s">
        <v>1479</v>
      </c>
      <c r="C264" s="489" t="s">
        <v>1712</v>
      </c>
      <c r="D264" s="483">
        <f t="shared" si="6"/>
        <v>20000000</v>
      </c>
      <c r="E264" s="491">
        <v>20000000</v>
      </c>
      <c r="F264" s="491"/>
      <c r="G264" s="491"/>
      <c r="H264" s="491"/>
      <c r="I264" s="483">
        <f t="shared" si="7"/>
        <v>0</v>
      </c>
      <c r="J264" s="491"/>
      <c r="K264" s="491"/>
      <c r="L264" s="491"/>
      <c r="M264" s="491"/>
      <c r="N264" s="497"/>
      <c r="O264" s="459"/>
      <c r="P264" s="488"/>
      <c r="Q264" s="488"/>
      <c r="R264" s="488"/>
      <c r="S264" s="488"/>
      <c r="T264" s="488"/>
      <c r="U264" s="488"/>
      <c r="V264" s="488"/>
      <c r="W264" s="488"/>
      <c r="X264" s="488"/>
      <c r="Y264" s="488"/>
    </row>
    <row r="265" spans="1:25" s="479" customFormat="1" ht="16.149999999999999" customHeight="1">
      <c r="A265" s="492"/>
      <c r="B265" s="495" t="s">
        <v>1479</v>
      </c>
      <c r="C265" s="489"/>
      <c r="D265" s="483">
        <f t="shared" si="6"/>
        <v>0</v>
      </c>
      <c r="E265" s="491"/>
      <c r="F265" s="491"/>
      <c r="G265" s="491"/>
      <c r="H265" s="491"/>
      <c r="I265" s="483">
        <f t="shared" si="7"/>
        <v>0</v>
      </c>
      <c r="J265" s="491"/>
      <c r="K265" s="491"/>
      <c r="L265" s="491"/>
      <c r="M265" s="491"/>
      <c r="N265" s="497"/>
      <c r="O265" s="459"/>
      <c r="P265" s="488"/>
      <c r="Q265" s="488"/>
      <c r="R265" s="488"/>
      <c r="S265" s="488"/>
      <c r="T265" s="488"/>
      <c r="U265" s="488"/>
      <c r="V265" s="488"/>
      <c r="W265" s="488"/>
      <c r="X265" s="488"/>
      <c r="Y265" s="488"/>
    </row>
    <row r="266" spans="1:25" s="479" customFormat="1" ht="16.149999999999999" customHeight="1">
      <c r="A266" s="492">
        <v>53</v>
      </c>
      <c r="B266" s="495" t="s">
        <v>1481</v>
      </c>
      <c r="C266" s="496" t="s">
        <v>1482</v>
      </c>
      <c r="D266" s="483">
        <f t="shared" ref="D266:D329" si="8">SUM(E266:H266)</f>
        <v>0</v>
      </c>
      <c r="E266" s="491"/>
      <c r="F266" s="491"/>
      <c r="G266" s="491"/>
      <c r="H266" s="491"/>
      <c r="I266" s="483">
        <f t="shared" si="7"/>
        <v>0</v>
      </c>
      <c r="J266" s="491"/>
      <c r="K266" s="491"/>
      <c r="L266" s="491"/>
      <c r="M266" s="491"/>
      <c r="N266" s="497"/>
      <c r="O266" s="459"/>
      <c r="P266" s="488"/>
      <c r="Q266" s="488"/>
      <c r="R266" s="488"/>
      <c r="S266" s="488"/>
      <c r="T266" s="488"/>
      <c r="U266" s="488"/>
      <c r="V266" s="488"/>
      <c r="W266" s="488"/>
      <c r="X266" s="488"/>
      <c r="Y266" s="488"/>
    </row>
    <row r="267" spans="1:25" s="479" customFormat="1" ht="16.149999999999999" customHeight="1">
      <c r="A267" s="492"/>
      <c r="B267" s="495" t="s">
        <v>1481</v>
      </c>
      <c r="C267" s="489" t="s">
        <v>1483</v>
      </c>
      <c r="D267" s="483">
        <f t="shared" si="8"/>
        <v>0</v>
      </c>
      <c r="E267" s="491"/>
      <c r="F267" s="491"/>
      <c r="G267" s="491"/>
      <c r="H267" s="491"/>
      <c r="I267" s="483">
        <f t="shared" si="7"/>
        <v>0</v>
      </c>
      <c r="J267" s="491"/>
      <c r="K267" s="491"/>
      <c r="L267" s="491"/>
      <c r="M267" s="491"/>
      <c r="N267" s="497"/>
      <c r="O267" s="459"/>
      <c r="P267" s="488"/>
      <c r="Q267" s="488"/>
      <c r="R267" s="488"/>
      <c r="S267" s="488"/>
      <c r="T267" s="488"/>
      <c r="U267" s="488"/>
      <c r="V267" s="488"/>
      <c r="W267" s="488"/>
      <c r="X267" s="488"/>
      <c r="Y267" s="488"/>
    </row>
    <row r="268" spans="1:25" s="479" customFormat="1" ht="16.149999999999999" customHeight="1">
      <c r="A268" s="492"/>
      <c r="B268" s="495" t="s">
        <v>1481</v>
      </c>
      <c r="C268" s="489"/>
      <c r="D268" s="483">
        <f t="shared" si="8"/>
        <v>0</v>
      </c>
      <c r="E268" s="491"/>
      <c r="F268" s="491"/>
      <c r="G268" s="491"/>
      <c r="H268" s="491"/>
      <c r="I268" s="483">
        <f t="shared" si="7"/>
        <v>0</v>
      </c>
      <c r="J268" s="491"/>
      <c r="K268" s="491"/>
      <c r="L268" s="491"/>
      <c r="M268" s="491"/>
      <c r="N268" s="497"/>
      <c r="O268" s="459"/>
      <c r="P268" s="488"/>
      <c r="Q268" s="488"/>
      <c r="R268" s="488"/>
      <c r="S268" s="488"/>
      <c r="T268" s="488"/>
      <c r="U268" s="488"/>
      <c r="V268" s="488"/>
      <c r="W268" s="488"/>
      <c r="X268" s="488"/>
      <c r="Y268" s="488"/>
    </row>
    <row r="269" spans="1:25" s="479" customFormat="1" ht="16.149999999999999" customHeight="1">
      <c r="A269" s="492">
        <v>54</v>
      </c>
      <c r="B269" s="495" t="s">
        <v>1484</v>
      </c>
      <c r="C269" s="496" t="s">
        <v>1485</v>
      </c>
      <c r="D269" s="483">
        <f t="shared" si="8"/>
        <v>0</v>
      </c>
      <c r="E269" s="491"/>
      <c r="F269" s="491"/>
      <c r="G269" s="491"/>
      <c r="H269" s="491"/>
      <c r="I269" s="483">
        <f t="shared" si="7"/>
        <v>0</v>
      </c>
      <c r="J269" s="491"/>
      <c r="K269" s="491"/>
      <c r="L269" s="491"/>
      <c r="M269" s="491"/>
      <c r="N269" s="497"/>
      <c r="O269" s="459"/>
      <c r="P269" s="488"/>
      <c r="Q269" s="488"/>
      <c r="R269" s="488"/>
      <c r="S269" s="488"/>
      <c r="T269" s="488"/>
      <c r="U269" s="488"/>
      <c r="V269" s="488"/>
      <c r="W269" s="488"/>
      <c r="X269" s="488"/>
      <c r="Y269" s="488"/>
    </row>
    <row r="270" spans="1:25" s="479" customFormat="1" ht="16.149999999999999" customHeight="1">
      <c r="A270" s="492"/>
      <c r="B270" s="495" t="s">
        <v>1484</v>
      </c>
      <c r="C270" s="489" t="s">
        <v>1486</v>
      </c>
      <c r="D270" s="483">
        <f t="shared" si="8"/>
        <v>0</v>
      </c>
      <c r="E270" s="491"/>
      <c r="F270" s="491"/>
      <c r="G270" s="491"/>
      <c r="H270" s="491"/>
      <c r="I270" s="483">
        <f t="shared" ref="I270:I333" si="9">SUM(J270:M270)</f>
        <v>0</v>
      </c>
      <c r="J270" s="491"/>
      <c r="K270" s="491"/>
      <c r="L270" s="491"/>
      <c r="M270" s="491"/>
      <c r="N270" s="497"/>
      <c r="O270" s="459"/>
      <c r="P270" s="488"/>
      <c r="Q270" s="488"/>
      <c r="R270" s="488"/>
      <c r="S270" s="488"/>
      <c r="T270" s="488"/>
      <c r="U270" s="488"/>
      <c r="V270" s="488"/>
      <c r="W270" s="488"/>
      <c r="X270" s="488"/>
      <c r="Y270" s="488"/>
    </row>
    <row r="271" spans="1:25" s="479" customFormat="1" ht="16.149999999999999" customHeight="1">
      <c r="A271" s="492"/>
      <c r="B271" s="495" t="s">
        <v>1484</v>
      </c>
      <c r="C271" s="489"/>
      <c r="D271" s="483">
        <f t="shared" si="8"/>
        <v>0</v>
      </c>
      <c r="E271" s="491"/>
      <c r="F271" s="491"/>
      <c r="G271" s="491"/>
      <c r="H271" s="491"/>
      <c r="I271" s="483">
        <f t="shared" si="9"/>
        <v>0</v>
      </c>
      <c r="J271" s="491"/>
      <c r="K271" s="491"/>
      <c r="L271" s="491"/>
      <c r="M271" s="491"/>
      <c r="N271" s="497"/>
      <c r="O271" s="459"/>
      <c r="P271" s="488"/>
      <c r="Q271" s="488"/>
      <c r="R271" s="488"/>
      <c r="S271" s="488"/>
      <c r="T271" s="488"/>
      <c r="U271" s="488"/>
      <c r="V271" s="488"/>
      <c r="W271" s="488"/>
      <c r="X271" s="488"/>
      <c r="Y271" s="488"/>
    </row>
    <row r="272" spans="1:25" s="479" customFormat="1" ht="16.149999999999999" customHeight="1">
      <c r="A272" s="492">
        <v>55</v>
      </c>
      <c r="B272" s="495" t="s">
        <v>1487</v>
      </c>
      <c r="C272" s="496" t="s">
        <v>1488</v>
      </c>
      <c r="D272" s="483">
        <f t="shared" si="8"/>
        <v>0</v>
      </c>
      <c r="E272" s="498"/>
      <c r="F272" s="498"/>
      <c r="G272" s="498"/>
      <c r="H272" s="498"/>
      <c r="I272" s="483">
        <f t="shared" si="9"/>
        <v>0</v>
      </c>
      <c r="J272" s="498"/>
      <c r="K272" s="498"/>
      <c r="L272" s="498"/>
      <c r="M272" s="498"/>
      <c r="N272" s="499"/>
      <c r="O272" s="512"/>
    </row>
    <row r="273" spans="1:25" s="479" customFormat="1" ht="16.149999999999999" customHeight="1">
      <c r="A273" s="492"/>
      <c r="B273" s="495" t="s">
        <v>1487</v>
      </c>
      <c r="C273" s="489" t="s">
        <v>1777</v>
      </c>
      <c r="D273" s="483">
        <f t="shared" si="8"/>
        <v>12000000</v>
      </c>
      <c r="E273" s="491">
        <v>12000000</v>
      </c>
      <c r="F273" s="491"/>
      <c r="G273" s="491"/>
      <c r="H273" s="491"/>
      <c r="I273" s="483">
        <f t="shared" si="9"/>
        <v>0</v>
      </c>
      <c r="J273" s="491"/>
      <c r="K273" s="491"/>
      <c r="L273" s="491"/>
      <c r="M273" s="491"/>
      <c r="N273" s="497"/>
      <c r="O273" s="459"/>
      <c r="P273" s="488"/>
      <c r="Q273" s="488"/>
      <c r="R273" s="488"/>
      <c r="S273" s="488"/>
      <c r="T273" s="488"/>
      <c r="U273" s="488"/>
      <c r="V273" s="488"/>
      <c r="W273" s="488"/>
      <c r="X273" s="488"/>
      <c r="Y273" s="488"/>
    </row>
    <row r="274" spans="1:25" s="479" customFormat="1" ht="16.149999999999999" customHeight="1">
      <c r="A274" s="492"/>
      <c r="B274" s="495" t="s">
        <v>1487</v>
      </c>
      <c r="C274" s="489" t="s">
        <v>1489</v>
      </c>
      <c r="D274" s="483">
        <f t="shared" si="8"/>
        <v>8800000</v>
      </c>
      <c r="E274" s="491">
        <v>8800000</v>
      </c>
      <c r="F274" s="491"/>
      <c r="G274" s="491"/>
      <c r="H274" s="491"/>
      <c r="I274" s="483">
        <f t="shared" si="9"/>
        <v>0</v>
      </c>
      <c r="J274" s="491"/>
      <c r="K274" s="491"/>
      <c r="L274" s="491"/>
      <c r="M274" s="491"/>
      <c r="N274" s="497"/>
      <c r="O274" s="459"/>
      <c r="P274" s="488"/>
      <c r="Q274" s="488"/>
      <c r="R274" s="488"/>
      <c r="S274" s="488"/>
      <c r="T274" s="488"/>
      <c r="U274" s="488"/>
      <c r="V274" s="488"/>
      <c r="W274" s="488"/>
      <c r="X274" s="488"/>
      <c r="Y274" s="488"/>
    </row>
    <row r="275" spans="1:25" s="479" customFormat="1" ht="16.149999999999999" customHeight="1">
      <c r="A275" s="492"/>
      <c r="B275" s="495" t="s">
        <v>1487</v>
      </c>
      <c r="C275" s="489" t="s">
        <v>1490</v>
      </c>
      <c r="D275" s="483">
        <f t="shared" si="8"/>
        <v>0</v>
      </c>
      <c r="E275" s="491"/>
      <c r="F275" s="491"/>
      <c r="G275" s="491"/>
      <c r="H275" s="491"/>
      <c r="I275" s="483">
        <f t="shared" si="9"/>
        <v>0</v>
      </c>
      <c r="J275" s="491"/>
      <c r="K275" s="491"/>
      <c r="L275" s="491"/>
      <c r="M275" s="491"/>
      <c r="N275" s="497"/>
      <c r="O275" s="459"/>
      <c r="P275" s="488"/>
      <c r="Q275" s="488"/>
      <c r="R275" s="488"/>
      <c r="S275" s="488"/>
      <c r="T275" s="488"/>
      <c r="U275" s="488"/>
      <c r="V275" s="488"/>
      <c r="W275" s="488"/>
      <c r="X275" s="488"/>
      <c r="Y275" s="488"/>
    </row>
    <row r="276" spans="1:25" s="479" customFormat="1" ht="16.149999999999999" customHeight="1">
      <c r="A276" s="492"/>
      <c r="B276" s="495" t="s">
        <v>1487</v>
      </c>
      <c r="C276" s="489" t="s">
        <v>1713</v>
      </c>
      <c r="D276" s="483">
        <f t="shared" si="8"/>
        <v>0</v>
      </c>
      <c r="E276" s="491"/>
      <c r="F276" s="491"/>
      <c r="G276" s="491"/>
      <c r="H276" s="491"/>
      <c r="I276" s="483">
        <f t="shared" si="9"/>
        <v>0</v>
      </c>
      <c r="J276" s="491"/>
      <c r="K276" s="491"/>
      <c r="L276" s="491"/>
      <c r="M276" s="491"/>
      <c r="N276" s="497"/>
      <c r="O276" s="459"/>
      <c r="P276" s="488"/>
      <c r="Q276" s="488"/>
      <c r="R276" s="488"/>
      <c r="S276" s="488"/>
      <c r="T276" s="488"/>
      <c r="U276" s="488"/>
      <c r="V276" s="488"/>
      <c r="W276" s="488"/>
      <c r="X276" s="488"/>
      <c r="Y276" s="488"/>
    </row>
    <row r="277" spans="1:25" s="479" customFormat="1" ht="16.149999999999999" customHeight="1">
      <c r="A277" s="492"/>
      <c r="B277" s="495" t="s">
        <v>1487</v>
      </c>
      <c r="C277" s="489" t="s">
        <v>1714</v>
      </c>
      <c r="D277" s="483">
        <f t="shared" si="8"/>
        <v>20900000</v>
      </c>
      <c r="E277" s="491">
        <v>20900000</v>
      </c>
      <c r="F277" s="491"/>
      <c r="G277" s="491"/>
      <c r="H277" s="491"/>
      <c r="I277" s="483">
        <f t="shared" si="9"/>
        <v>0</v>
      </c>
      <c r="J277" s="491"/>
      <c r="K277" s="491"/>
      <c r="L277" s="491"/>
      <c r="M277" s="491"/>
      <c r="N277" s="497"/>
      <c r="O277" s="459"/>
      <c r="P277" s="488"/>
      <c r="Q277" s="488"/>
      <c r="R277" s="488"/>
      <c r="S277" s="488"/>
      <c r="T277" s="488"/>
      <c r="U277" s="488"/>
      <c r="V277" s="488"/>
      <c r="W277" s="488"/>
      <c r="X277" s="488"/>
      <c r="Y277" s="488"/>
    </row>
    <row r="278" spans="1:25" s="479" customFormat="1" ht="16.149999999999999" customHeight="1">
      <c r="A278" s="492"/>
      <c r="B278" s="495" t="s">
        <v>1487</v>
      </c>
      <c r="C278" s="489"/>
      <c r="D278" s="483">
        <f t="shared" si="8"/>
        <v>0</v>
      </c>
      <c r="E278" s="491"/>
      <c r="F278" s="491"/>
      <c r="G278" s="491"/>
      <c r="H278" s="491"/>
      <c r="I278" s="483">
        <f t="shared" si="9"/>
        <v>0</v>
      </c>
      <c r="J278" s="491"/>
      <c r="K278" s="491"/>
      <c r="L278" s="491"/>
      <c r="M278" s="491"/>
      <c r="N278" s="497"/>
      <c r="O278" s="459"/>
      <c r="P278" s="488"/>
      <c r="Q278" s="488"/>
      <c r="R278" s="488"/>
      <c r="S278" s="488"/>
      <c r="T278" s="488"/>
      <c r="U278" s="488"/>
      <c r="V278" s="488"/>
      <c r="W278" s="488"/>
      <c r="X278" s="488"/>
      <c r="Y278" s="488"/>
    </row>
    <row r="279" spans="1:25" s="479" customFormat="1" ht="16.149999999999999" customHeight="1">
      <c r="A279" s="492">
        <v>56</v>
      </c>
      <c r="B279" s="495" t="s">
        <v>1491</v>
      </c>
      <c r="C279" s="496" t="s">
        <v>1492</v>
      </c>
      <c r="D279" s="483">
        <f t="shared" si="8"/>
        <v>0</v>
      </c>
      <c r="E279" s="491"/>
      <c r="F279" s="491"/>
      <c r="G279" s="491"/>
      <c r="H279" s="491"/>
      <c r="I279" s="483">
        <f t="shared" si="9"/>
        <v>0</v>
      </c>
      <c r="J279" s="491"/>
      <c r="K279" s="491"/>
      <c r="L279" s="491"/>
      <c r="M279" s="491"/>
      <c r="N279" s="497"/>
      <c r="O279" s="459"/>
      <c r="P279" s="488"/>
      <c r="Q279" s="488"/>
      <c r="R279" s="488"/>
      <c r="S279" s="488"/>
      <c r="T279" s="488"/>
      <c r="U279" s="488"/>
      <c r="V279" s="488"/>
      <c r="W279" s="488"/>
      <c r="X279" s="488"/>
      <c r="Y279" s="488"/>
    </row>
    <row r="280" spans="1:25" s="479" customFormat="1" ht="16.149999999999999" customHeight="1">
      <c r="A280" s="492"/>
      <c r="B280" s="495" t="s">
        <v>1491</v>
      </c>
      <c r="C280" s="489" t="s">
        <v>1493</v>
      </c>
      <c r="D280" s="483">
        <f t="shared" si="8"/>
        <v>10470594</v>
      </c>
      <c r="E280" s="491">
        <v>10470594</v>
      </c>
      <c r="F280" s="491"/>
      <c r="G280" s="491"/>
      <c r="H280" s="491"/>
      <c r="I280" s="483">
        <f t="shared" si="9"/>
        <v>0</v>
      </c>
      <c r="J280" s="491"/>
      <c r="K280" s="491"/>
      <c r="L280" s="491"/>
      <c r="M280" s="491"/>
      <c r="N280" s="497"/>
      <c r="O280" s="459"/>
      <c r="P280" s="488"/>
      <c r="Q280" s="488"/>
      <c r="R280" s="488"/>
      <c r="S280" s="488"/>
      <c r="T280" s="488"/>
      <c r="U280" s="488"/>
      <c r="V280" s="488"/>
      <c r="W280" s="488"/>
      <c r="X280" s="488"/>
      <c r="Y280" s="488"/>
    </row>
    <row r="281" spans="1:25" s="479" customFormat="1" ht="16.149999999999999" customHeight="1">
      <c r="A281" s="492"/>
      <c r="B281" s="495" t="s">
        <v>1491</v>
      </c>
      <c r="C281" s="489"/>
      <c r="D281" s="483">
        <f t="shared" si="8"/>
        <v>0</v>
      </c>
      <c r="E281" s="491"/>
      <c r="F281" s="491"/>
      <c r="G281" s="491"/>
      <c r="H281" s="491"/>
      <c r="I281" s="483">
        <f t="shared" si="9"/>
        <v>0</v>
      </c>
      <c r="J281" s="491"/>
      <c r="K281" s="491"/>
      <c r="L281" s="491"/>
      <c r="M281" s="491"/>
      <c r="N281" s="497"/>
      <c r="O281" s="459"/>
      <c r="P281" s="488"/>
      <c r="Q281" s="488"/>
      <c r="R281" s="488"/>
      <c r="S281" s="488"/>
      <c r="T281" s="488"/>
      <c r="U281" s="488"/>
      <c r="V281" s="488"/>
      <c r="W281" s="488"/>
      <c r="X281" s="488"/>
      <c r="Y281" s="488"/>
    </row>
    <row r="282" spans="1:25" s="479" customFormat="1" ht="16.149999999999999" customHeight="1">
      <c r="A282" s="492">
        <v>57</v>
      </c>
      <c r="B282" s="495" t="s">
        <v>1494</v>
      </c>
      <c r="C282" s="496" t="s">
        <v>1495</v>
      </c>
      <c r="D282" s="483">
        <f t="shared" si="8"/>
        <v>0</v>
      </c>
      <c r="E282" s="491"/>
      <c r="F282" s="491"/>
      <c r="G282" s="491"/>
      <c r="H282" s="491"/>
      <c r="I282" s="483">
        <f t="shared" si="9"/>
        <v>0</v>
      </c>
      <c r="J282" s="491"/>
      <c r="K282" s="491"/>
      <c r="L282" s="491"/>
      <c r="M282" s="491"/>
      <c r="N282" s="497"/>
      <c r="O282" s="459"/>
      <c r="P282" s="488"/>
      <c r="Q282" s="488"/>
      <c r="R282" s="488"/>
      <c r="S282" s="488"/>
      <c r="T282" s="488"/>
      <c r="U282" s="488"/>
      <c r="V282" s="488"/>
      <c r="W282" s="488"/>
      <c r="X282" s="488"/>
      <c r="Y282" s="488"/>
    </row>
    <row r="283" spans="1:25" s="479" customFormat="1" ht="16.149999999999999" customHeight="1">
      <c r="A283" s="492"/>
      <c r="B283" s="495" t="s">
        <v>1494</v>
      </c>
      <c r="C283" s="489" t="s">
        <v>1496</v>
      </c>
      <c r="D283" s="483">
        <f t="shared" si="8"/>
        <v>9357880</v>
      </c>
      <c r="E283" s="491">
        <v>9357880</v>
      </c>
      <c r="F283" s="491"/>
      <c r="G283" s="491"/>
      <c r="H283" s="491"/>
      <c r="I283" s="483">
        <f t="shared" si="9"/>
        <v>0</v>
      </c>
      <c r="J283" s="491"/>
      <c r="K283" s="491"/>
      <c r="L283" s="491"/>
      <c r="M283" s="491"/>
      <c r="N283" s="497"/>
      <c r="O283" s="459"/>
      <c r="P283" s="488"/>
      <c r="Q283" s="488"/>
      <c r="R283" s="488"/>
      <c r="S283" s="488"/>
      <c r="T283" s="488"/>
      <c r="U283" s="488"/>
      <c r="V283" s="488"/>
      <c r="W283" s="488"/>
      <c r="X283" s="488"/>
      <c r="Y283" s="488"/>
    </row>
    <row r="284" spans="1:25" s="479" customFormat="1" ht="16.149999999999999" customHeight="1">
      <c r="A284" s="492"/>
      <c r="B284" s="495" t="s">
        <v>1494</v>
      </c>
      <c r="C284" s="489"/>
      <c r="D284" s="483">
        <f t="shared" si="8"/>
        <v>0</v>
      </c>
      <c r="E284" s="491"/>
      <c r="F284" s="491"/>
      <c r="G284" s="491"/>
      <c r="H284" s="491"/>
      <c r="I284" s="483">
        <f t="shared" si="9"/>
        <v>0</v>
      </c>
      <c r="J284" s="491"/>
      <c r="K284" s="491"/>
      <c r="L284" s="491"/>
      <c r="M284" s="491"/>
      <c r="N284" s="497"/>
      <c r="O284" s="459"/>
      <c r="P284" s="488"/>
      <c r="Q284" s="488"/>
      <c r="R284" s="488"/>
      <c r="S284" s="488"/>
      <c r="T284" s="488"/>
      <c r="U284" s="488"/>
      <c r="V284" s="488"/>
      <c r="W284" s="488"/>
      <c r="X284" s="488"/>
      <c r="Y284" s="488"/>
    </row>
    <row r="285" spans="1:25" s="479" customFormat="1" ht="16.149999999999999" customHeight="1">
      <c r="A285" s="492">
        <v>58</v>
      </c>
      <c r="B285" s="495" t="s">
        <v>1497</v>
      </c>
      <c r="C285" s="496" t="s">
        <v>1498</v>
      </c>
      <c r="D285" s="483">
        <f t="shared" si="8"/>
        <v>0</v>
      </c>
      <c r="E285" s="491"/>
      <c r="F285" s="491"/>
      <c r="G285" s="491"/>
      <c r="H285" s="491"/>
      <c r="I285" s="483">
        <f t="shared" si="9"/>
        <v>0</v>
      </c>
      <c r="J285" s="491"/>
      <c r="K285" s="491"/>
      <c r="L285" s="491"/>
      <c r="M285" s="491"/>
      <c r="N285" s="497"/>
      <c r="O285" s="459"/>
      <c r="P285" s="488"/>
      <c r="Q285" s="488"/>
      <c r="R285" s="488"/>
      <c r="S285" s="488"/>
      <c r="T285" s="488"/>
      <c r="U285" s="488"/>
      <c r="V285" s="488"/>
      <c r="W285" s="488"/>
      <c r="X285" s="488"/>
      <c r="Y285" s="488"/>
    </row>
    <row r="286" spans="1:25" s="479" customFormat="1" ht="16.149999999999999" customHeight="1">
      <c r="A286" s="480"/>
      <c r="B286" s="495" t="s">
        <v>1497</v>
      </c>
      <c r="C286" s="513" t="s">
        <v>1499</v>
      </c>
      <c r="D286" s="483">
        <f t="shared" si="8"/>
        <v>0</v>
      </c>
      <c r="E286" s="491"/>
      <c r="F286" s="491"/>
      <c r="G286" s="491"/>
      <c r="H286" s="491"/>
      <c r="I286" s="483">
        <f t="shared" si="9"/>
        <v>0</v>
      </c>
      <c r="J286" s="491"/>
      <c r="K286" s="491"/>
      <c r="L286" s="491"/>
      <c r="M286" s="491"/>
      <c r="N286" s="497"/>
      <c r="O286" s="459"/>
      <c r="P286" s="488"/>
      <c r="Q286" s="488"/>
      <c r="R286" s="488"/>
      <c r="S286" s="488"/>
      <c r="T286" s="488"/>
      <c r="U286" s="488"/>
      <c r="V286" s="488"/>
      <c r="W286" s="488"/>
      <c r="X286" s="488"/>
      <c r="Y286" s="488"/>
    </row>
    <row r="287" spans="1:25" s="479" customFormat="1" ht="16.149999999999999" customHeight="1">
      <c r="A287" s="492"/>
      <c r="B287" s="495" t="s">
        <v>1497</v>
      </c>
      <c r="C287" s="489"/>
      <c r="D287" s="483">
        <f t="shared" si="8"/>
        <v>0</v>
      </c>
      <c r="E287" s="491"/>
      <c r="F287" s="491"/>
      <c r="G287" s="491"/>
      <c r="H287" s="491"/>
      <c r="I287" s="483">
        <f t="shared" si="9"/>
        <v>0</v>
      </c>
      <c r="J287" s="491"/>
      <c r="K287" s="491"/>
      <c r="L287" s="491"/>
      <c r="M287" s="491"/>
      <c r="N287" s="497"/>
      <c r="O287" s="459"/>
      <c r="P287" s="488"/>
      <c r="Q287" s="488"/>
      <c r="R287" s="488"/>
      <c r="S287" s="488"/>
      <c r="T287" s="488"/>
      <c r="U287" s="488"/>
      <c r="V287" s="488"/>
      <c r="W287" s="488"/>
      <c r="X287" s="488"/>
      <c r="Y287" s="488"/>
    </row>
    <row r="288" spans="1:25" s="479" customFormat="1" ht="16.149999999999999" customHeight="1">
      <c r="A288" s="492">
        <v>59</v>
      </c>
      <c r="B288" s="495" t="s">
        <v>1500</v>
      </c>
      <c r="C288" s="496" t="s">
        <v>1501</v>
      </c>
      <c r="D288" s="483">
        <f t="shared" si="8"/>
        <v>0</v>
      </c>
      <c r="E288" s="491"/>
      <c r="F288" s="491"/>
      <c r="G288" s="491"/>
      <c r="H288" s="491"/>
      <c r="I288" s="483">
        <f t="shared" si="9"/>
        <v>0</v>
      </c>
      <c r="J288" s="491"/>
      <c r="K288" s="491"/>
      <c r="L288" s="491"/>
      <c r="M288" s="491"/>
      <c r="N288" s="497"/>
      <c r="O288" s="459"/>
      <c r="P288" s="488"/>
      <c r="Q288" s="488"/>
      <c r="R288" s="488"/>
      <c r="S288" s="488"/>
      <c r="T288" s="488"/>
      <c r="U288" s="488"/>
      <c r="V288" s="488"/>
      <c r="W288" s="488"/>
      <c r="X288" s="488"/>
      <c r="Y288" s="488"/>
    </row>
    <row r="289" spans="1:25" s="479" customFormat="1" ht="16.149999999999999" customHeight="1">
      <c r="A289" s="492"/>
      <c r="B289" s="495" t="s">
        <v>1500</v>
      </c>
      <c r="C289" s="489" t="s">
        <v>1502</v>
      </c>
      <c r="D289" s="483">
        <f t="shared" si="8"/>
        <v>0</v>
      </c>
      <c r="E289" s="491"/>
      <c r="F289" s="491"/>
      <c r="G289" s="491"/>
      <c r="H289" s="491"/>
      <c r="I289" s="483">
        <f t="shared" si="9"/>
        <v>0</v>
      </c>
      <c r="J289" s="491"/>
      <c r="K289" s="491"/>
      <c r="L289" s="491"/>
      <c r="M289" s="491"/>
      <c r="N289" s="497"/>
      <c r="O289" s="459"/>
      <c r="P289" s="488"/>
      <c r="Q289" s="488"/>
      <c r="R289" s="488"/>
      <c r="S289" s="488"/>
      <c r="T289" s="488"/>
      <c r="U289" s="488"/>
      <c r="V289" s="488"/>
      <c r="W289" s="488"/>
      <c r="X289" s="488"/>
      <c r="Y289" s="488"/>
    </row>
    <row r="290" spans="1:25" s="479" customFormat="1" ht="16.149999999999999" customHeight="1">
      <c r="A290" s="492"/>
      <c r="B290" s="495" t="s">
        <v>1500</v>
      </c>
      <c r="C290" s="489" t="s">
        <v>1503</v>
      </c>
      <c r="D290" s="483">
        <f t="shared" si="8"/>
        <v>0</v>
      </c>
      <c r="E290" s="491"/>
      <c r="F290" s="491"/>
      <c r="G290" s="491"/>
      <c r="H290" s="491"/>
      <c r="I290" s="483">
        <f t="shared" si="9"/>
        <v>0</v>
      </c>
      <c r="J290" s="491"/>
      <c r="K290" s="491"/>
      <c r="L290" s="491"/>
      <c r="M290" s="491"/>
      <c r="N290" s="497"/>
      <c r="O290" s="459"/>
      <c r="P290" s="488"/>
      <c r="Q290" s="488"/>
      <c r="R290" s="488"/>
      <c r="S290" s="488"/>
      <c r="T290" s="488"/>
      <c r="U290" s="488"/>
      <c r="V290" s="488"/>
      <c r="W290" s="488"/>
      <c r="X290" s="488"/>
      <c r="Y290" s="488"/>
    </row>
    <row r="291" spans="1:25" s="479" customFormat="1" ht="16.149999999999999" customHeight="1">
      <c r="A291" s="492"/>
      <c r="B291" s="495" t="s">
        <v>1500</v>
      </c>
      <c r="C291" s="489"/>
      <c r="D291" s="483">
        <f t="shared" si="8"/>
        <v>0</v>
      </c>
      <c r="E291" s="491"/>
      <c r="F291" s="491"/>
      <c r="G291" s="491"/>
      <c r="H291" s="491"/>
      <c r="I291" s="483">
        <f t="shared" si="9"/>
        <v>0</v>
      </c>
      <c r="J291" s="491"/>
      <c r="K291" s="491"/>
      <c r="L291" s="491"/>
      <c r="M291" s="491"/>
      <c r="N291" s="497"/>
      <c r="O291" s="459"/>
      <c r="P291" s="488"/>
      <c r="Q291" s="488"/>
      <c r="R291" s="488"/>
      <c r="S291" s="488"/>
      <c r="T291" s="488"/>
      <c r="U291" s="488"/>
      <c r="V291" s="488"/>
      <c r="W291" s="488"/>
      <c r="X291" s="488"/>
      <c r="Y291" s="488"/>
    </row>
    <row r="292" spans="1:25" s="479" customFormat="1" ht="16.149999999999999" customHeight="1">
      <c r="A292" s="492"/>
      <c r="B292" s="495" t="s">
        <v>1500</v>
      </c>
      <c r="C292" s="489"/>
      <c r="D292" s="483">
        <f t="shared" si="8"/>
        <v>0</v>
      </c>
      <c r="E292" s="491"/>
      <c r="F292" s="491"/>
      <c r="G292" s="491"/>
      <c r="H292" s="491"/>
      <c r="I292" s="483">
        <f t="shared" si="9"/>
        <v>0</v>
      </c>
      <c r="J292" s="491"/>
      <c r="K292" s="491"/>
      <c r="L292" s="491"/>
      <c r="M292" s="491"/>
      <c r="N292" s="497"/>
      <c r="O292" s="459"/>
      <c r="P292" s="488"/>
      <c r="Q292" s="488"/>
      <c r="R292" s="488"/>
      <c r="S292" s="488"/>
      <c r="T292" s="488"/>
      <c r="U292" s="488"/>
      <c r="V292" s="488"/>
      <c r="W292" s="488"/>
      <c r="X292" s="488"/>
      <c r="Y292" s="488"/>
    </row>
    <row r="293" spans="1:25" s="479" customFormat="1" ht="16.149999999999999" customHeight="1">
      <c r="A293" s="492">
        <v>60</v>
      </c>
      <c r="B293" s="495" t="s">
        <v>1504</v>
      </c>
      <c r="C293" s="496" t="s">
        <v>1505</v>
      </c>
      <c r="D293" s="483">
        <f t="shared" si="8"/>
        <v>0</v>
      </c>
      <c r="E293" s="491"/>
      <c r="F293" s="491"/>
      <c r="G293" s="491"/>
      <c r="H293" s="491"/>
      <c r="I293" s="483">
        <f t="shared" si="9"/>
        <v>0</v>
      </c>
      <c r="J293" s="491"/>
      <c r="K293" s="491"/>
      <c r="L293" s="491"/>
      <c r="M293" s="491"/>
      <c r="N293" s="497"/>
      <c r="O293" s="459"/>
      <c r="P293" s="488"/>
      <c r="Q293" s="488"/>
      <c r="R293" s="488"/>
      <c r="S293" s="488"/>
      <c r="T293" s="488"/>
      <c r="U293" s="488"/>
      <c r="V293" s="488"/>
      <c r="W293" s="488"/>
      <c r="X293" s="488"/>
      <c r="Y293" s="488"/>
    </row>
    <row r="294" spans="1:25" s="479" customFormat="1" ht="16.149999999999999" customHeight="1">
      <c r="A294" s="492"/>
      <c r="B294" s="495" t="s">
        <v>1504</v>
      </c>
      <c r="C294" s="489" t="s">
        <v>1506</v>
      </c>
      <c r="D294" s="483">
        <f t="shared" si="8"/>
        <v>0</v>
      </c>
      <c r="E294" s="491"/>
      <c r="F294" s="491"/>
      <c r="G294" s="491"/>
      <c r="H294" s="491"/>
      <c r="I294" s="483">
        <f t="shared" si="9"/>
        <v>0</v>
      </c>
      <c r="J294" s="491"/>
      <c r="K294" s="491"/>
      <c r="L294" s="491"/>
      <c r="M294" s="491"/>
      <c r="N294" s="497"/>
      <c r="O294" s="459"/>
      <c r="P294" s="488"/>
      <c r="Q294" s="488"/>
      <c r="R294" s="488"/>
      <c r="S294" s="488"/>
      <c r="T294" s="488"/>
      <c r="U294" s="488"/>
      <c r="V294" s="488"/>
      <c r="W294" s="488"/>
      <c r="X294" s="488"/>
      <c r="Y294" s="488"/>
    </row>
    <row r="295" spans="1:25" s="479" customFormat="1" ht="16.149999999999999" customHeight="1">
      <c r="A295" s="492"/>
      <c r="B295" s="495" t="s">
        <v>1504</v>
      </c>
      <c r="C295" s="489"/>
      <c r="D295" s="483">
        <f t="shared" si="8"/>
        <v>0</v>
      </c>
      <c r="E295" s="491"/>
      <c r="F295" s="491"/>
      <c r="G295" s="491"/>
      <c r="H295" s="491"/>
      <c r="I295" s="483">
        <f t="shared" si="9"/>
        <v>0</v>
      </c>
      <c r="J295" s="491"/>
      <c r="K295" s="491"/>
      <c r="L295" s="491"/>
      <c r="M295" s="491"/>
      <c r="N295" s="497"/>
      <c r="O295" s="459"/>
      <c r="P295" s="488"/>
      <c r="Q295" s="488"/>
      <c r="R295" s="488"/>
      <c r="S295" s="488"/>
      <c r="T295" s="488"/>
      <c r="U295" s="488"/>
      <c r="V295" s="488"/>
      <c r="W295" s="488"/>
      <c r="X295" s="488"/>
      <c r="Y295" s="488"/>
    </row>
    <row r="296" spans="1:25" s="479" customFormat="1" ht="16.149999999999999" customHeight="1">
      <c r="A296" s="492"/>
      <c r="B296" s="495" t="s">
        <v>1504</v>
      </c>
      <c r="C296" s="489"/>
      <c r="D296" s="483">
        <f t="shared" si="8"/>
        <v>0</v>
      </c>
      <c r="E296" s="491"/>
      <c r="F296" s="491"/>
      <c r="G296" s="491"/>
      <c r="H296" s="491"/>
      <c r="I296" s="483">
        <f t="shared" si="9"/>
        <v>0</v>
      </c>
      <c r="J296" s="491"/>
      <c r="K296" s="491"/>
      <c r="L296" s="491"/>
      <c r="M296" s="491"/>
      <c r="N296" s="497"/>
      <c r="O296" s="459"/>
      <c r="P296" s="488"/>
      <c r="Q296" s="488"/>
      <c r="R296" s="488"/>
      <c r="S296" s="488"/>
      <c r="T296" s="488"/>
      <c r="U296" s="488"/>
      <c r="V296" s="488"/>
      <c r="W296" s="488"/>
      <c r="X296" s="488"/>
      <c r="Y296" s="488"/>
    </row>
    <row r="297" spans="1:25" s="479" customFormat="1" ht="16.149999999999999" customHeight="1">
      <c r="A297" s="492">
        <v>61</v>
      </c>
      <c r="B297" s="495" t="s">
        <v>1507</v>
      </c>
      <c r="C297" s="496" t="s">
        <v>1508</v>
      </c>
      <c r="D297" s="483">
        <f t="shared" si="8"/>
        <v>0</v>
      </c>
      <c r="E297" s="491"/>
      <c r="F297" s="491"/>
      <c r="G297" s="491"/>
      <c r="H297" s="491"/>
      <c r="I297" s="483">
        <f t="shared" si="9"/>
        <v>0</v>
      </c>
      <c r="J297" s="491"/>
      <c r="K297" s="491"/>
      <c r="L297" s="491"/>
      <c r="M297" s="491"/>
      <c r="N297" s="497"/>
      <c r="O297" s="459"/>
      <c r="P297" s="488"/>
      <c r="Q297" s="488"/>
      <c r="R297" s="488"/>
      <c r="S297" s="488"/>
      <c r="T297" s="488"/>
      <c r="U297" s="488"/>
      <c r="V297" s="488"/>
      <c r="W297" s="488"/>
      <c r="X297" s="488"/>
      <c r="Y297" s="488"/>
    </row>
    <row r="298" spans="1:25" s="479" customFormat="1" ht="16.149999999999999" customHeight="1">
      <c r="A298" s="492"/>
      <c r="B298" s="495" t="s">
        <v>1507</v>
      </c>
      <c r="C298" s="489" t="s">
        <v>1509</v>
      </c>
      <c r="D298" s="483">
        <f t="shared" si="8"/>
        <v>0</v>
      </c>
      <c r="E298" s="491"/>
      <c r="F298" s="491"/>
      <c r="G298" s="491"/>
      <c r="H298" s="491"/>
      <c r="I298" s="483">
        <f t="shared" si="9"/>
        <v>0</v>
      </c>
      <c r="J298" s="491"/>
      <c r="K298" s="491"/>
      <c r="L298" s="491"/>
      <c r="M298" s="491"/>
      <c r="N298" s="497"/>
      <c r="O298" s="459"/>
      <c r="P298" s="488"/>
      <c r="Q298" s="488"/>
      <c r="R298" s="488"/>
      <c r="S298" s="488"/>
      <c r="T298" s="488"/>
      <c r="U298" s="488"/>
      <c r="V298" s="488"/>
      <c r="W298" s="488"/>
      <c r="X298" s="488"/>
      <c r="Y298" s="488"/>
    </row>
    <row r="299" spans="1:25" s="479" customFormat="1" ht="16.149999999999999" customHeight="1">
      <c r="A299" s="492"/>
      <c r="B299" s="495" t="s">
        <v>1507</v>
      </c>
      <c r="C299" s="489"/>
      <c r="D299" s="483">
        <f t="shared" si="8"/>
        <v>0</v>
      </c>
      <c r="E299" s="491"/>
      <c r="F299" s="491"/>
      <c r="G299" s="491"/>
      <c r="H299" s="491"/>
      <c r="I299" s="483">
        <f t="shared" si="9"/>
        <v>0</v>
      </c>
      <c r="J299" s="491"/>
      <c r="K299" s="491"/>
      <c r="L299" s="491"/>
      <c r="M299" s="491"/>
      <c r="N299" s="497"/>
      <c r="O299" s="459"/>
      <c r="P299" s="488"/>
      <c r="Q299" s="488"/>
      <c r="R299" s="488"/>
      <c r="S299" s="488"/>
      <c r="T299" s="488"/>
      <c r="U299" s="488"/>
      <c r="V299" s="488"/>
      <c r="W299" s="488"/>
      <c r="X299" s="488"/>
      <c r="Y299" s="488"/>
    </row>
    <row r="300" spans="1:25" s="479" customFormat="1" ht="16.149999999999999" customHeight="1">
      <c r="A300" s="492"/>
      <c r="B300" s="495" t="s">
        <v>1507</v>
      </c>
      <c r="C300" s="489"/>
      <c r="D300" s="483">
        <f t="shared" si="8"/>
        <v>0</v>
      </c>
      <c r="E300" s="491"/>
      <c r="F300" s="491"/>
      <c r="G300" s="491"/>
      <c r="H300" s="491"/>
      <c r="I300" s="483">
        <f t="shared" si="9"/>
        <v>0</v>
      </c>
      <c r="J300" s="491"/>
      <c r="K300" s="491"/>
      <c r="L300" s="491"/>
      <c r="M300" s="491"/>
      <c r="N300" s="497"/>
      <c r="O300" s="459"/>
      <c r="P300" s="488"/>
      <c r="Q300" s="488"/>
      <c r="R300" s="488"/>
      <c r="S300" s="488"/>
      <c r="T300" s="488"/>
      <c r="U300" s="488"/>
      <c r="V300" s="488"/>
      <c r="W300" s="488"/>
      <c r="X300" s="488"/>
      <c r="Y300" s="488"/>
    </row>
    <row r="301" spans="1:25" s="479" customFormat="1" ht="16.149999999999999" customHeight="1">
      <c r="A301" s="492">
        <v>62</v>
      </c>
      <c r="B301" s="495" t="s">
        <v>1510</v>
      </c>
      <c r="C301" s="496" t="s">
        <v>1511</v>
      </c>
      <c r="D301" s="483">
        <f t="shared" si="8"/>
        <v>0</v>
      </c>
      <c r="E301" s="491"/>
      <c r="F301" s="491"/>
      <c r="G301" s="491"/>
      <c r="H301" s="491"/>
      <c r="I301" s="483">
        <f t="shared" si="9"/>
        <v>0</v>
      </c>
      <c r="J301" s="491"/>
      <c r="K301" s="491"/>
      <c r="L301" s="491"/>
      <c r="M301" s="491"/>
      <c r="N301" s="497"/>
      <c r="O301" s="459"/>
      <c r="P301" s="488"/>
      <c r="Q301" s="488"/>
      <c r="R301" s="488"/>
      <c r="S301" s="488"/>
      <c r="T301" s="488"/>
      <c r="U301" s="488"/>
      <c r="V301" s="488"/>
      <c r="W301" s="488"/>
      <c r="X301" s="488"/>
      <c r="Y301" s="488"/>
    </row>
    <row r="302" spans="1:25" s="479" customFormat="1" ht="16.149999999999999" customHeight="1">
      <c r="A302" s="492"/>
      <c r="B302" s="495" t="s">
        <v>1510</v>
      </c>
      <c r="C302" s="489" t="s">
        <v>1512</v>
      </c>
      <c r="D302" s="483">
        <f t="shared" si="8"/>
        <v>0</v>
      </c>
      <c r="E302" s="491"/>
      <c r="F302" s="491"/>
      <c r="G302" s="491"/>
      <c r="H302" s="491"/>
      <c r="I302" s="483">
        <f t="shared" si="9"/>
        <v>0</v>
      </c>
      <c r="J302" s="491"/>
      <c r="K302" s="491"/>
      <c r="L302" s="491"/>
      <c r="M302" s="491"/>
      <c r="N302" s="497"/>
      <c r="O302" s="459"/>
      <c r="P302" s="488"/>
      <c r="Q302" s="488"/>
      <c r="R302" s="488"/>
      <c r="S302" s="488"/>
      <c r="T302" s="488"/>
      <c r="U302" s="488"/>
      <c r="V302" s="488"/>
      <c r="W302" s="488"/>
      <c r="X302" s="488"/>
      <c r="Y302" s="488"/>
    </row>
    <row r="303" spans="1:25" s="479" customFormat="1" ht="16.149999999999999" customHeight="1">
      <c r="A303" s="492"/>
      <c r="B303" s="495" t="s">
        <v>1510</v>
      </c>
      <c r="C303" s="489"/>
      <c r="D303" s="483">
        <f t="shared" si="8"/>
        <v>0</v>
      </c>
      <c r="E303" s="491"/>
      <c r="F303" s="491"/>
      <c r="G303" s="491"/>
      <c r="H303" s="491"/>
      <c r="I303" s="483">
        <f t="shared" si="9"/>
        <v>0</v>
      </c>
      <c r="J303" s="491"/>
      <c r="K303" s="491"/>
      <c r="L303" s="491"/>
      <c r="M303" s="491"/>
      <c r="N303" s="497"/>
      <c r="O303" s="459"/>
      <c r="P303" s="488"/>
      <c r="Q303" s="488"/>
      <c r="R303" s="488"/>
      <c r="S303" s="488"/>
      <c r="T303" s="488"/>
      <c r="U303" s="488"/>
      <c r="V303" s="488"/>
      <c r="W303" s="488"/>
      <c r="X303" s="488"/>
      <c r="Y303" s="488"/>
    </row>
    <row r="304" spans="1:25" s="479" customFormat="1" ht="16.149999999999999" customHeight="1">
      <c r="A304" s="492">
        <v>63</v>
      </c>
      <c r="B304" s="495" t="s">
        <v>1513</v>
      </c>
      <c r="C304" s="496" t="s">
        <v>1514</v>
      </c>
      <c r="D304" s="483">
        <f t="shared" si="8"/>
        <v>0</v>
      </c>
      <c r="E304" s="491"/>
      <c r="F304" s="491"/>
      <c r="G304" s="491"/>
      <c r="H304" s="491"/>
      <c r="I304" s="483">
        <f t="shared" si="9"/>
        <v>0</v>
      </c>
      <c r="J304" s="491"/>
      <c r="K304" s="491"/>
      <c r="L304" s="491"/>
      <c r="M304" s="491"/>
      <c r="N304" s="497"/>
      <c r="O304" s="459"/>
      <c r="P304" s="488"/>
      <c r="Q304" s="488"/>
      <c r="R304" s="488"/>
      <c r="S304" s="488"/>
      <c r="T304" s="488"/>
      <c r="U304" s="488"/>
      <c r="V304" s="488"/>
      <c r="W304" s="488"/>
      <c r="X304" s="488"/>
      <c r="Y304" s="488"/>
    </row>
    <row r="305" spans="1:25" s="479" customFormat="1" ht="16.149999999999999" customHeight="1">
      <c r="A305" s="492"/>
      <c r="B305" s="495" t="s">
        <v>1513</v>
      </c>
      <c r="C305" s="489" t="s">
        <v>1715</v>
      </c>
      <c r="D305" s="483">
        <f t="shared" si="8"/>
        <v>0</v>
      </c>
      <c r="E305" s="491"/>
      <c r="F305" s="491"/>
      <c r="G305" s="491"/>
      <c r="H305" s="491"/>
      <c r="I305" s="483">
        <f t="shared" si="9"/>
        <v>0</v>
      </c>
      <c r="J305" s="491"/>
      <c r="K305" s="491"/>
      <c r="L305" s="491"/>
      <c r="M305" s="491"/>
      <c r="N305" s="497"/>
      <c r="O305" s="459"/>
      <c r="P305" s="488"/>
      <c r="Q305" s="488"/>
      <c r="R305" s="488"/>
      <c r="S305" s="488"/>
      <c r="T305" s="488"/>
      <c r="U305" s="488"/>
      <c r="V305" s="488"/>
      <c r="W305" s="488"/>
      <c r="X305" s="488"/>
      <c r="Y305" s="488"/>
    </row>
    <row r="306" spans="1:25" s="479" customFormat="1" ht="16.149999999999999" customHeight="1">
      <c r="A306" s="492"/>
      <c r="B306" s="495" t="s">
        <v>1513</v>
      </c>
      <c r="C306" s="489" t="s">
        <v>1515</v>
      </c>
      <c r="D306" s="483">
        <f t="shared" si="8"/>
        <v>10000000</v>
      </c>
      <c r="E306" s="491">
        <v>10000000</v>
      </c>
      <c r="F306" s="491"/>
      <c r="G306" s="491"/>
      <c r="H306" s="491"/>
      <c r="I306" s="483">
        <f t="shared" si="9"/>
        <v>0</v>
      </c>
      <c r="J306" s="491"/>
      <c r="K306" s="491"/>
      <c r="L306" s="491"/>
      <c r="M306" s="491"/>
      <c r="N306" s="497"/>
      <c r="O306" s="459"/>
      <c r="P306" s="488"/>
      <c r="Q306" s="488"/>
      <c r="R306" s="488"/>
      <c r="S306" s="488"/>
      <c r="T306" s="488"/>
      <c r="U306" s="488"/>
      <c r="V306" s="488"/>
      <c r="W306" s="488"/>
      <c r="X306" s="488"/>
      <c r="Y306" s="488"/>
    </row>
    <row r="307" spans="1:25" s="479" customFormat="1" ht="16.149999999999999" customHeight="1">
      <c r="A307" s="492"/>
      <c r="B307" s="495" t="s">
        <v>1513</v>
      </c>
      <c r="C307" s="489" t="s">
        <v>1716</v>
      </c>
      <c r="D307" s="483">
        <f t="shared" si="8"/>
        <v>40000000</v>
      </c>
      <c r="E307" s="491">
        <v>40000000</v>
      </c>
      <c r="F307" s="491"/>
      <c r="G307" s="491"/>
      <c r="H307" s="491"/>
      <c r="I307" s="483">
        <f t="shared" si="9"/>
        <v>0</v>
      </c>
      <c r="J307" s="491"/>
      <c r="K307" s="491"/>
      <c r="L307" s="491"/>
      <c r="M307" s="491"/>
      <c r="N307" s="497"/>
      <c r="O307" s="459"/>
      <c r="P307" s="488"/>
      <c r="Q307" s="488"/>
      <c r="R307" s="488"/>
      <c r="S307" s="488"/>
      <c r="T307" s="488"/>
      <c r="U307" s="488"/>
      <c r="V307" s="488"/>
      <c r="W307" s="488"/>
      <c r="X307" s="488"/>
      <c r="Y307" s="488"/>
    </row>
    <row r="308" spans="1:25" s="479" customFormat="1" ht="16.149999999999999" customHeight="1">
      <c r="A308" s="492"/>
      <c r="B308" s="495" t="s">
        <v>1516</v>
      </c>
      <c r="C308" s="489"/>
      <c r="D308" s="483">
        <f t="shared" si="8"/>
        <v>0</v>
      </c>
      <c r="E308" s="491"/>
      <c r="F308" s="491"/>
      <c r="G308" s="491"/>
      <c r="H308" s="491"/>
      <c r="I308" s="483">
        <f t="shared" si="9"/>
        <v>0</v>
      </c>
      <c r="J308" s="491"/>
      <c r="K308" s="491"/>
      <c r="L308" s="491"/>
      <c r="M308" s="491"/>
      <c r="N308" s="497"/>
      <c r="O308" s="459"/>
      <c r="P308" s="488"/>
      <c r="Q308" s="488"/>
      <c r="R308" s="488"/>
      <c r="S308" s="488"/>
      <c r="T308" s="488"/>
      <c r="U308" s="488"/>
      <c r="V308" s="488"/>
      <c r="W308" s="488"/>
      <c r="X308" s="488"/>
      <c r="Y308" s="488"/>
    </row>
    <row r="309" spans="1:25" s="479" customFormat="1" ht="16.149999999999999" customHeight="1">
      <c r="A309" s="492">
        <v>64</v>
      </c>
      <c r="B309" s="495" t="s">
        <v>1517</v>
      </c>
      <c r="C309" s="496" t="s">
        <v>1518</v>
      </c>
      <c r="D309" s="483">
        <f t="shared" si="8"/>
        <v>0</v>
      </c>
      <c r="E309" s="498"/>
      <c r="F309" s="498"/>
      <c r="G309" s="498"/>
      <c r="H309" s="498"/>
      <c r="I309" s="483">
        <f t="shared" si="9"/>
        <v>0</v>
      </c>
      <c r="J309" s="498"/>
      <c r="K309" s="498"/>
      <c r="L309" s="498"/>
      <c r="M309" s="498"/>
      <c r="N309" s="499"/>
      <c r="O309" s="512"/>
      <c r="P309" s="514"/>
      <c r="Q309" s="514"/>
      <c r="R309" s="514"/>
      <c r="S309" s="514"/>
      <c r="T309" s="514"/>
      <c r="U309" s="514"/>
      <c r="V309" s="514"/>
      <c r="W309" s="514"/>
      <c r="X309" s="514"/>
      <c r="Y309" s="514"/>
    </row>
    <row r="310" spans="1:25" s="479" customFormat="1" ht="16.149999999999999" customHeight="1">
      <c r="A310" s="492"/>
      <c r="B310" s="495" t="s">
        <v>1517</v>
      </c>
      <c r="C310" s="489" t="s">
        <v>1717</v>
      </c>
      <c r="D310" s="483">
        <f t="shared" si="8"/>
        <v>0</v>
      </c>
      <c r="E310" s="491"/>
      <c r="F310" s="491"/>
      <c r="G310" s="491"/>
      <c r="H310" s="491"/>
      <c r="I310" s="483">
        <f t="shared" si="9"/>
        <v>0</v>
      </c>
      <c r="J310" s="491"/>
      <c r="K310" s="491"/>
      <c r="L310" s="491"/>
      <c r="M310" s="491"/>
      <c r="N310" s="497"/>
      <c r="O310" s="459"/>
      <c r="P310" s="488"/>
      <c r="Q310" s="488"/>
      <c r="R310" s="488"/>
      <c r="S310" s="488"/>
      <c r="T310" s="488"/>
      <c r="U310" s="488"/>
      <c r="V310" s="488"/>
      <c r="W310" s="488"/>
      <c r="X310" s="488"/>
      <c r="Y310" s="488"/>
    </row>
    <row r="311" spans="1:25" s="479" customFormat="1" ht="16.149999999999999" customHeight="1">
      <c r="A311" s="492"/>
      <c r="B311" s="495" t="s">
        <v>1517</v>
      </c>
      <c r="C311" s="489"/>
      <c r="D311" s="483">
        <f t="shared" si="8"/>
        <v>0</v>
      </c>
      <c r="E311" s="491"/>
      <c r="F311" s="491"/>
      <c r="G311" s="491"/>
      <c r="H311" s="491"/>
      <c r="I311" s="483">
        <f t="shared" si="9"/>
        <v>0</v>
      </c>
      <c r="J311" s="491"/>
      <c r="K311" s="491"/>
      <c r="L311" s="491"/>
      <c r="M311" s="491"/>
      <c r="N311" s="497"/>
      <c r="O311" s="459"/>
      <c r="P311" s="488"/>
      <c r="Q311" s="488"/>
      <c r="R311" s="488"/>
      <c r="S311" s="488"/>
      <c r="T311" s="488"/>
      <c r="U311" s="488"/>
      <c r="V311" s="488"/>
      <c r="W311" s="488"/>
      <c r="X311" s="488"/>
      <c r="Y311" s="488"/>
    </row>
    <row r="312" spans="1:25" s="479" customFormat="1" ht="16.149999999999999" customHeight="1">
      <c r="A312" s="492">
        <v>65</v>
      </c>
      <c r="B312" s="495" t="s">
        <v>1519</v>
      </c>
      <c r="C312" s="496" t="s">
        <v>1520</v>
      </c>
      <c r="D312" s="483">
        <f t="shared" si="8"/>
        <v>0</v>
      </c>
      <c r="E312" s="491"/>
      <c r="F312" s="491"/>
      <c r="G312" s="491"/>
      <c r="H312" s="491"/>
      <c r="I312" s="483">
        <f t="shared" si="9"/>
        <v>0</v>
      </c>
      <c r="J312" s="491"/>
      <c r="K312" s="491"/>
      <c r="L312" s="491"/>
      <c r="M312" s="491"/>
      <c r="N312" s="497"/>
      <c r="O312" s="459"/>
      <c r="P312" s="488"/>
      <c r="Q312" s="488"/>
      <c r="R312" s="488"/>
      <c r="S312" s="488"/>
      <c r="T312" s="488"/>
      <c r="U312" s="488"/>
      <c r="V312" s="488"/>
      <c r="W312" s="488"/>
      <c r="X312" s="488"/>
      <c r="Y312" s="488"/>
    </row>
    <row r="313" spans="1:25" s="479" customFormat="1" ht="16.149999999999999" customHeight="1">
      <c r="A313" s="492"/>
      <c r="B313" s="495" t="s">
        <v>1519</v>
      </c>
      <c r="C313" s="489" t="s">
        <v>1718</v>
      </c>
      <c r="D313" s="483">
        <f t="shared" si="8"/>
        <v>0</v>
      </c>
      <c r="E313" s="491"/>
      <c r="F313" s="491"/>
      <c r="G313" s="491"/>
      <c r="H313" s="491"/>
      <c r="I313" s="483">
        <f t="shared" si="9"/>
        <v>0</v>
      </c>
      <c r="J313" s="491"/>
      <c r="K313" s="491"/>
      <c r="L313" s="491"/>
      <c r="M313" s="491"/>
      <c r="N313" s="497"/>
      <c r="O313" s="459"/>
      <c r="P313" s="488"/>
      <c r="Q313" s="488"/>
      <c r="R313" s="488"/>
      <c r="S313" s="488"/>
      <c r="T313" s="488"/>
      <c r="U313" s="488"/>
      <c r="V313" s="488"/>
      <c r="W313" s="488"/>
      <c r="X313" s="488"/>
      <c r="Y313" s="488"/>
    </row>
    <row r="314" spans="1:25" s="479" customFormat="1" ht="16.149999999999999" customHeight="1">
      <c r="A314" s="492"/>
      <c r="B314" s="495" t="s">
        <v>1519</v>
      </c>
      <c r="C314" s="489" t="s">
        <v>1719</v>
      </c>
      <c r="D314" s="483">
        <f t="shared" si="8"/>
        <v>0</v>
      </c>
      <c r="E314" s="491"/>
      <c r="F314" s="491"/>
      <c r="G314" s="491"/>
      <c r="H314" s="491"/>
      <c r="I314" s="483">
        <f t="shared" si="9"/>
        <v>0</v>
      </c>
      <c r="J314" s="491"/>
      <c r="K314" s="491"/>
      <c r="L314" s="491"/>
      <c r="M314" s="491"/>
      <c r="N314" s="497">
        <v>15000000</v>
      </c>
      <c r="O314" s="459"/>
      <c r="P314" s="488"/>
      <c r="Q314" s="488"/>
      <c r="R314" s="488"/>
      <c r="S314" s="488"/>
      <c r="T314" s="488"/>
      <c r="U314" s="488"/>
      <c r="V314" s="488"/>
      <c r="W314" s="488"/>
      <c r="X314" s="488"/>
      <c r="Y314" s="488"/>
    </row>
    <row r="315" spans="1:25" s="479" customFormat="1" ht="16.149999999999999" customHeight="1">
      <c r="A315" s="492"/>
      <c r="B315" s="495" t="s">
        <v>1519</v>
      </c>
      <c r="C315" s="489"/>
      <c r="D315" s="483">
        <f t="shared" si="8"/>
        <v>0</v>
      </c>
      <c r="E315" s="491"/>
      <c r="F315" s="491"/>
      <c r="G315" s="491"/>
      <c r="H315" s="491"/>
      <c r="I315" s="483">
        <f t="shared" si="9"/>
        <v>0</v>
      </c>
      <c r="J315" s="491"/>
      <c r="K315" s="491"/>
      <c r="L315" s="491"/>
      <c r="M315" s="491"/>
      <c r="N315" s="497"/>
      <c r="O315" s="459"/>
      <c r="P315" s="488"/>
      <c r="Q315" s="488"/>
      <c r="R315" s="488"/>
      <c r="S315" s="488"/>
      <c r="T315" s="488"/>
      <c r="U315" s="488"/>
      <c r="V315" s="488"/>
      <c r="W315" s="488"/>
      <c r="X315" s="488"/>
      <c r="Y315" s="488"/>
    </row>
    <row r="316" spans="1:25" s="479" customFormat="1" ht="16.149999999999999" customHeight="1">
      <c r="A316" s="492">
        <v>66</v>
      </c>
      <c r="B316" s="495" t="s">
        <v>1521</v>
      </c>
      <c r="C316" s="496" t="s">
        <v>1522</v>
      </c>
      <c r="D316" s="483">
        <f t="shared" si="8"/>
        <v>0</v>
      </c>
      <c r="E316" s="491"/>
      <c r="F316" s="491"/>
      <c r="G316" s="491"/>
      <c r="H316" s="491"/>
      <c r="I316" s="483">
        <f t="shared" si="9"/>
        <v>0</v>
      </c>
      <c r="J316" s="491"/>
      <c r="K316" s="491"/>
      <c r="L316" s="491"/>
      <c r="M316" s="491"/>
      <c r="N316" s="497"/>
      <c r="O316" s="459"/>
      <c r="P316" s="488"/>
      <c r="Q316" s="488"/>
      <c r="R316" s="488"/>
      <c r="S316" s="488"/>
      <c r="T316" s="488"/>
      <c r="U316" s="488"/>
      <c r="V316" s="488"/>
      <c r="W316" s="488"/>
      <c r="X316" s="488"/>
      <c r="Y316" s="488"/>
    </row>
    <row r="317" spans="1:25" s="479" customFormat="1" ht="16.149999999999999" customHeight="1">
      <c r="A317" s="492"/>
      <c r="B317" s="495" t="s">
        <v>1521</v>
      </c>
      <c r="C317" s="489" t="s">
        <v>1720</v>
      </c>
      <c r="D317" s="483">
        <f t="shared" si="8"/>
        <v>0</v>
      </c>
      <c r="E317" s="491"/>
      <c r="F317" s="491"/>
      <c r="G317" s="491"/>
      <c r="H317" s="491"/>
      <c r="I317" s="483">
        <f t="shared" si="9"/>
        <v>0</v>
      </c>
      <c r="J317" s="491"/>
      <c r="K317" s="491"/>
      <c r="L317" s="491"/>
      <c r="M317" s="491"/>
      <c r="N317" s="497"/>
      <c r="O317" s="459"/>
      <c r="P317" s="488"/>
      <c r="Q317" s="488"/>
      <c r="R317" s="488"/>
      <c r="S317" s="488"/>
      <c r="T317" s="488"/>
      <c r="U317" s="488"/>
      <c r="V317" s="488"/>
      <c r="W317" s="488"/>
      <c r="X317" s="488"/>
      <c r="Y317" s="488"/>
    </row>
    <row r="318" spans="1:25" s="479" customFormat="1" ht="16.149999999999999" customHeight="1">
      <c r="A318" s="492"/>
      <c r="B318" s="495" t="s">
        <v>1521</v>
      </c>
      <c r="C318" s="489"/>
      <c r="D318" s="483">
        <f t="shared" si="8"/>
        <v>0</v>
      </c>
      <c r="E318" s="491"/>
      <c r="F318" s="491"/>
      <c r="G318" s="491"/>
      <c r="H318" s="491"/>
      <c r="I318" s="483">
        <f t="shared" si="9"/>
        <v>0</v>
      </c>
      <c r="J318" s="491"/>
      <c r="K318" s="491"/>
      <c r="L318" s="491"/>
      <c r="M318" s="491"/>
      <c r="N318" s="497"/>
      <c r="O318" s="459"/>
      <c r="P318" s="488"/>
      <c r="Q318" s="488"/>
      <c r="R318" s="488"/>
      <c r="S318" s="488"/>
      <c r="T318" s="488"/>
      <c r="U318" s="488"/>
      <c r="V318" s="488"/>
      <c r="W318" s="488"/>
      <c r="X318" s="488"/>
      <c r="Y318" s="488"/>
    </row>
    <row r="319" spans="1:25" s="479" customFormat="1" ht="16.149999999999999" customHeight="1">
      <c r="A319" s="492">
        <v>67</v>
      </c>
      <c r="B319" s="495" t="s">
        <v>1523</v>
      </c>
      <c r="C319" s="496" t="s">
        <v>1524</v>
      </c>
      <c r="D319" s="483">
        <f t="shared" si="8"/>
        <v>0</v>
      </c>
      <c r="E319" s="491"/>
      <c r="F319" s="491"/>
      <c r="G319" s="491"/>
      <c r="H319" s="491"/>
      <c r="I319" s="483">
        <f t="shared" si="9"/>
        <v>0</v>
      </c>
      <c r="J319" s="491"/>
      <c r="K319" s="491"/>
      <c r="L319" s="491"/>
      <c r="M319" s="491"/>
      <c r="N319" s="497"/>
      <c r="O319" s="459"/>
      <c r="P319" s="488"/>
      <c r="Q319" s="488"/>
      <c r="R319" s="488"/>
      <c r="S319" s="488"/>
      <c r="T319" s="488"/>
      <c r="U319" s="488"/>
      <c r="V319" s="488"/>
      <c r="W319" s="488"/>
      <c r="X319" s="488"/>
      <c r="Y319" s="488"/>
    </row>
    <row r="320" spans="1:25" s="479" customFormat="1" ht="16.149999999999999" customHeight="1">
      <c r="A320" s="492"/>
      <c r="B320" s="495" t="s">
        <v>1523</v>
      </c>
      <c r="C320" s="489" t="s">
        <v>1525</v>
      </c>
      <c r="D320" s="483">
        <f t="shared" si="8"/>
        <v>0</v>
      </c>
      <c r="E320" s="491"/>
      <c r="F320" s="491"/>
      <c r="G320" s="491"/>
      <c r="H320" s="491"/>
      <c r="I320" s="483">
        <f t="shared" si="9"/>
        <v>0</v>
      </c>
      <c r="J320" s="491"/>
      <c r="K320" s="491"/>
      <c r="L320" s="491"/>
      <c r="M320" s="491"/>
      <c r="N320" s="497"/>
      <c r="O320" s="459"/>
      <c r="P320" s="488"/>
      <c r="Q320" s="488"/>
      <c r="R320" s="488"/>
      <c r="S320" s="488"/>
      <c r="T320" s="488"/>
      <c r="U320" s="488"/>
      <c r="V320" s="488"/>
      <c r="W320" s="488"/>
      <c r="X320" s="488"/>
      <c r="Y320" s="488"/>
    </row>
    <row r="321" spans="1:25" s="479" customFormat="1" ht="16.149999999999999" customHeight="1">
      <c r="A321" s="492"/>
      <c r="B321" s="495" t="s">
        <v>1523</v>
      </c>
      <c r="C321" s="489"/>
      <c r="D321" s="483">
        <f t="shared" si="8"/>
        <v>0</v>
      </c>
      <c r="E321" s="491"/>
      <c r="F321" s="491"/>
      <c r="G321" s="491"/>
      <c r="H321" s="491"/>
      <c r="I321" s="483">
        <f t="shared" si="9"/>
        <v>0</v>
      </c>
      <c r="J321" s="491"/>
      <c r="K321" s="491"/>
      <c r="L321" s="491"/>
      <c r="M321" s="491"/>
      <c r="N321" s="497"/>
      <c r="O321" s="459"/>
      <c r="P321" s="488"/>
      <c r="Q321" s="488"/>
      <c r="R321" s="488"/>
      <c r="S321" s="488"/>
      <c r="T321" s="488"/>
      <c r="U321" s="488"/>
      <c r="V321" s="488"/>
      <c r="W321" s="488"/>
      <c r="X321" s="488"/>
      <c r="Y321" s="488"/>
    </row>
    <row r="322" spans="1:25" s="479" customFormat="1" ht="16.149999999999999" customHeight="1">
      <c r="A322" s="492">
        <v>68</v>
      </c>
      <c r="B322" s="495" t="s">
        <v>1526</v>
      </c>
      <c r="C322" s="496" t="s">
        <v>1527</v>
      </c>
      <c r="D322" s="483">
        <f t="shared" si="8"/>
        <v>0</v>
      </c>
      <c r="E322" s="491"/>
      <c r="F322" s="491"/>
      <c r="G322" s="491"/>
      <c r="H322" s="491"/>
      <c r="I322" s="483">
        <f t="shared" si="9"/>
        <v>0</v>
      </c>
      <c r="J322" s="491"/>
      <c r="K322" s="491"/>
      <c r="L322" s="491"/>
      <c r="M322" s="491"/>
      <c r="N322" s="497"/>
      <c r="O322" s="459"/>
      <c r="P322" s="488"/>
      <c r="Q322" s="488"/>
      <c r="R322" s="488"/>
      <c r="S322" s="488"/>
      <c r="T322" s="488"/>
      <c r="U322" s="488"/>
      <c r="V322" s="488"/>
      <c r="W322" s="488"/>
      <c r="X322" s="488"/>
      <c r="Y322" s="488"/>
    </row>
    <row r="323" spans="1:25" s="479" customFormat="1" ht="16.149999999999999" customHeight="1">
      <c r="A323" s="492"/>
      <c r="B323" s="495" t="s">
        <v>1526</v>
      </c>
      <c r="C323" s="489" t="s">
        <v>1528</v>
      </c>
      <c r="D323" s="483">
        <f t="shared" si="8"/>
        <v>40191943</v>
      </c>
      <c r="E323" s="491">
        <v>40191943</v>
      </c>
      <c r="F323" s="491"/>
      <c r="G323" s="491"/>
      <c r="H323" s="491"/>
      <c r="I323" s="483">
        <f t="shared" si="9"/>
        <v>0</v>
      </c>
      <c r="J323" s="491"/>
      <c r="K323" s="491"/>
      <c r="L323" s="491"/>
      <c r="M323" s="491"/>
      <c r="N323" s="497"/>
      <c r="O323" s="459"/>
      <c r="P323" s="488"/>
      <c r="Q323" s="488"/>
      <c r="R323" s="488"/>
      <c r="S323" s="488"/>
      <c r="T323" s="488"/>
      <c r="U323" s="488"/>
      <c r="V323" s="488"/>
      <c r="W323" s="488"/>
      <c r="X323" s="488"/>
      <c r="Y323" s="488"/>
    </row>
    <row r="324" spans="1:25" s="479" customFormat="1" ht="16.149999999999999" customHeight="1">
      <c r="A324" s="492"/>
      <c r="B324" s="495" t="s">
        <v>1526</v>
      </c>
      <c r="C324" s="489"/>
      <c r="D324" s="483">
        <f t="shared" si="8"/>
        <v>0</v>
      </c>
      <c r="E324" s="491"/>
      <c r="F324" s="491"/>
      <c r="G324" s="491"/>
      <c r="H324" s="491"/>
      <c r="I324" s="483">
        <f t="shared" si="9"/>
        <v>0</v>
      </c>
      <c r="J324" s="491"/>
      <c r="K324" s="491"/>
      <c r="L324" s="491"/>
      <c r="M324" s="491"/>
      <c r="N324" s="497"/>
      <c r="O324" s="459"/>
      <c r="P324" s="488"/>
      <c r="Q324" s="488"/>
      <c r="R324" s="488"/>
      <c r="S324" s="488"/>
      <c r="T324" s="488"/>
      <c r="U324" s="488"/>
      <c r="V324" s="488"/>
      <c r="W324" s="488"/>
      <c r="X324" s="488"/>
      <c r="Y324" s="488"/>
    </row>
    <row r="325" spans="1:25" s="479" customFormat="1" ht="16.149999999999999" customHeight="1">
      <c r="A325" s="492"/>
      <c r="B325" s="495" t="s">
        <v>1526</v>
      </c>
      <c r="C325" s="489"/>
      <c r="D325" s="483">
        <f t="shared" si="8"/>
        <v>0</v>
      </c>
      <c r="E325" s="491"/>
      <c r="F325" s="491"/>
      <c r="G325" s="491"/>
      <c r="H325" s="491"/>
      <c r="I325" s="483">
        <f t="shared" si="9"/>
        <v>0</v>
      </c>
      <c r="J325" s="491"/>
      <c r="K325" s="491"/>
      <c r="L325" s="491"/>
      <c r="M325" s="491"/>
      <c r="N325" s="497"/>
      <c r="O325" s="459"/>
      <c r="P325" s="488"/>
      <c r="Q325" s="488"/>
      <c r="R325" s="488"/>
      <c r="S325" s="488"/>
      <c r="T325" s="488"/>
      <c r="U325" s="488"/>
      <c r="V325" s="488"/>
      <c r="W325" s="488"/>
      <c r="X325" s="488"/>
      <c r="Y325" s="488"/>
    </row>
    <row r="326" spans="1:25" s="479" customFormat="1" ht="16.149999999999999" customHeight="1">
      <c r="A326" s="492">
        <v>69</v>
      </c>
      <c r="B326" s="495" t="s">
        <v>1529</v>
      </c>
      <c r="C326" s="496" t="s">
        <v>1530</v>
      </c>
      <c r="D326" s="483">
        <f t="shared" si="8"/>
        <v>0</v>
      </c>
      <c r="E326" s="491"/>
      <c r="F326" s="491"/>
      <c r="G326" s="491"/>
      <c r="H326" s="491"/>
      <c r="I326" s="483">
        <f t="shared" si="9"/>
        <v>0</v>
      </c>
      <c r="J326" s="491"/>
      <c r="K326" s="491"/>
      <c r="L326" s="491"/>
      <c r="M326" s="491"/>
      <c r="N326" s="497"/>
      <c r="O326" s="459"/>
      <c r="P326" s="488"/>
      <c r="Q326" s="488"/>
      <c r="R326" s="488"/>
      <c r="S326" s="488"/>
      <c r="T326" s="488"/>
      <c r="U326" s="488"/>
      <c r="V326" s="488"/>
      <c r="W326" s="488"/>
      <c r="X326" s="488"/>
      <c r="Y326" s="488"/>
    </row>
    <row r="327" spans="1:25" s="479" customFormat="1" ht="16.149999999999999" customHeight="1">
      <c r="A327" s="492"/>
      <c r="B327" s="495" t="s">
        <v>1529</v>
      </c>
      <c r="C327" s="489" t="s">
        <v>1531</v>
      </c>
      <c r="D327" s="483">
        <f t="shared" si="8"/>
        <v>34372531</v>
      </c>
      <c r="E327" s="491">
        <v>34372531</v>
      </c>
      <c r="F327" s="491"/>
      <c r="G327" s="491"/>
      <c r="H327" s="491"/>
      <c r="I327" s="483">
        <f t="shared" si="9"/>
        <v>0</v>
      </c>
      <c r="J327" s="491"/>
      <c r="K327" s="491"/>
      <c r="L327" s="491"/>
      <c r="M327" s="491"/>
      <c r="N327" s="497"/>
      <c r="O327" s="459"/>
      <c r="P327" s="488"/>
      <c r="Q327" s="488"/>
      <c r="R327" s="488"/>
      <c r="S327" s="488"/>
      <c r="T327" s="488"/>
      <c r="U327" s="488"/>
      <c r="V327" s="488"/>
      <c r="W327" s="488"/>
      <c r="X327" s="488"/>
      <c r="Y327" s="488"/>
    </row>
    <row r="328" spans="1:25" s="479" customFormat="1" ht="16.149999999999999" customHeight="1">
      <c r="A328" s="492"/>
      <c r="B328" s="495" t="s">
        <v>1529</v>
      </c>
      <c r="C328" s="489"/>
      <c r="D328" s="483">
        <f t="shared" si="8"/>
        <v>0</v>
      </c>
      <c r="E328" s="491"/>
      <c r="F328" s="491"/>
      <c r="G328" s="491"/>
      <c r="H328" s="491"/>
      <c r="I328" s="483">
        <f t="shared" si="9"/>
        <v>0</v>
      </c>
      <c r="J328" s="491"/>
      <c r="K328" s="491"/>
      <c r="L328" s="491"/>
      <c r="M328" s="491"/>
      <c r="N328" s="497"/>
      <c r="O328" s="459"/>
      <c r="P328" s="488"/>
      <c r="Q328" s="488"/>
      <c r="R328" s="488"/>
      <c r="S328" s="488"/>
      <c r="T328" s="488"/>
      <c r="U328" s="488"/>
      <c r="V328" s="488"/>
      <c r="W328" s="488"/>
      <c r="X328" s="488"/>
      <c r="Y328" s="488"/>
    </row>
    <row r="329" spans="1:25" s="479" customFormat="1" ht="16.149999999999999" customHeight="1">
      <c r="A329" s="492">
        <v>70</v>
      </c>
      <c r="B329" s="495" t="s">
        <v>1532</v>
      </c>
      <c r="C329" s="496" t="s">
        <v>1533</v>
      </c>
      <c r="D329" s="483">
        <f t="shared" si="8"/>
        <v>0</v>
      </c>
      <c r="E329" s="491"/>
      <c r="F329" s="491"/>
      <c r="G329" s="491"/>
      <c r="H329" s="491"/>
      <c r="I329" s="483">
        <f t="shared" si="9"/>
        <v>0</v>
      </c>
      <c r="J329" s="491"/>
      <c r="K329" s="491"/>
      <c r="L329" s="491"/>
      <c r="M329" s="491"/>
      <c r="N329" s="497"/>
      <c r="O329" s="459"/>
      <c r="P329" s="488"/>
      <c r="Q329" s="488"/>
      <c r="R329" s="488"/>
      <c r="S329" s="488"/>
      <c r="T329" s="488"/>
      <c r="U329" s="488"/>
      <c r="V329" s="488"/>
      <c r="W329" s="488"/>
      <c r="X329" s="488"/>
      <c r="Y329" s="488"/>
    </row>
    <row r="330" spans="1:25" s="479" customFormat="1" ht="16.149999999999999" customHeight="1">
      <c r="A330" s="492"/>
      <c r="B330" s="495" t="s">
        <v>1532</v>
      </c>
      <c r="C330" s="489" t="s">
        <v>1534</v>
      </c>
      <c r="D330" s="483">
        <f t="shared" ref="D330:D393" si="10">SUM(E330:H330)</f>
        <v>0</v>
      </c>
      <c r="E330" s="491"/>
      <c r="F330" s="491"/>
      <c r="G330" s="491"/>
      <c r="H330" s="491"/>
      <c r="I330" s="483">
        <f t="shared" si="9"/>
        <v>0</v>
      </c>
      <c r="J330" s="491"/>
      <c r="K330" s="491"/>
      <c r="L330" s="491"/>
      <c r="M330" s="491"/>
      <c r="N330" s="497"/>
      <c r="O330" s="459"/>
      <c r="P330" s="488"/>
      <c r="Q330" s="488"/>
      <c r="R330" s="488"/>
      <c r="S330" s="488"/>
      <c r="T330" s="488"/>
      <c r="U330" s="488"/>
      <c r="V330" s="488"/>
      <c r="W330" s="488"/>
      <c r="X330" s="488"/>
      <c r="Y330" s="488"/>
    </row>
    <row r="331" spans="1:25" s="479" customFormat="1" ht="16.149999999999999" customHeight="1">
      <c r="A331" s="492"/>
      <c r="B331" s="495" t="s">
        <v>1532</v>
      </c>
      <c r="C331" s="489"/>
      <c r="D331" s="483">
        <f t="shared" si="10"/>
        <v>0</v>
      </c>
      <c r="E331" s="491"/>
      <c r="F331" s="491"/>
      <c r="G331" s="491"/>
      <c r="H331" s="491"/>
      <c r="I331" s="483">
        <f t="shared" si="9"/>
        <v>0</v>
      </c>
      <c r="J331" s="491"/>
      <c r="K331" s="491"/>
      <c r="L331" s="491"/>
      <c r="M331" s="491"/>
      <c r="N331" s="497"/>
      <c r="O331" s="459"/>
      <c r="P331" s="488"/>
      <c r="Q331" s="488"/>
      <c r="R331" s="488"/>
      <c r="S331" s="488"/>
      <c r="T331" s="488"/>
      <c r="U331" s="488"/>
      <c r="V331" s="488"/>
      <c r="W331" s="488"/>
      <c r="X331" s="488"/>
      <c r="Y331" s="488"/>
    </row>
    <row r="332" spans="1:25" s="479" customFormat="1" ht="16.149999999999999" customHeight="1">
      <c r="A332" s="492"/>
      <c r="B332" s="495" t="s">
        <v>1532</v>
      </c>
      <c r="C332" s="489"/>
      <c r="D332" s="483">
        <f t="shared" si="10"/>
        <v>0</v>
      </c>
      <c r="E332" s="491"/>
      <c r="F332" s="491"/>
      <c r="G332" s="491"/>
      <c r="H332" s="491"/>
      <c r="I332" s="483">
        <f t="shared" si="9"/>
        <v>0</v>
      </c>
      <c r="J332" s="491"/>
      <c r="K332" s="491"/>
      <c r="L332" s="491"/>
      <c r="M332" s="491"/>
      <c r="N332" s="497"/>
      <c r="O332" s="459"/>
      <c r="P332" s="488"/>
      <c r="Q332" s="488"/>
      <c r="R332" s="488"/>
      <c r="S332" s="488"/>
      <c r="T332" s="488"/>
      <c r="U332" s="488"/>
      <c r="V332" s="488"/>
      <c r="W332" s="488"/>
      <c r="X332" s="488"/>
      <c r="Y332" s="488"/>
    </row>
    <row r="333" spans="1:25" s="479" customFormat="1" ht="16.149999999999999" customHeight="1">
      <c r="A333" s="492">
        <v>71</v>
      </c>
      <c r="B333" s="495" t="s">
        <v>1535</v>
      </c>
      <c r="C333" s="496" t="s">
        <v>1536</v>
      </c>
      <c r="D333" s="483">
        <f t="shared" si="10"/>
        <v>0</v>
      </c>
      <c r="E333" s="491"/>
      <c r="F333" s="491"/>
      <c r="G333" s="491"/>
      <c r="H333" s="491"/>
      <c r="I333" s="483">
        <f t="shared" si="9"/>
        <v>0</v>
      </c>
      <c r="J333" s="491"/>
      <c r="K333" s="491"/>
      <c r="L333" s="491"/>
      <c r="M333" s="491"/>
      <c r="N333" s="497"/>
      <c r="O333" s="459"/>
      <c r="P333" s="488"/>
      <c r="Q333" s="488"/>
      <c r="R333" s="488"/>
      <c r="S333" s="488"/>
      <c r="T333" s="488"/>
      <c r="U333" s="488"/>
      <c r="V333" s="488"/>
      <c r="W333" s="488"/>
      <c r="X333" s="488"/>
      <c r="Y333" s="488"/>
    </row>
    <row r="334" spans="1:25" s="479" customFormat="1" ht="16.149999999999999" customHeight="1">
      <c r="A334" s="492"/>
      <c r="B334" s="495" t="s">
        <v>1535</v>
      </c>
      <c r="C334" s="489" t="s">
        <v>1537</v>
      </c>
      <c r="D334" s="483">
        <f t="shared" si="10"/>
        <v>0</v>
      </c>
      <c r="E334" s="491"/>
      <c r="F334" s="491"/>
      <c r="G334" s="491"/>
      <c r="H334" s="491"/>
      <c r="I334" s="483">
        <f t="shared" ref="I334:I397" si="11">SUM(J334:M334)</f>
        <v>0</v>
      </c>
      <c r="J334" s="491"/>
      <c r="K334" s="491"/>
      <c r="L334" s="491"/>
      <c r="M334" s="491"/>
      <c r="N334" s="497">
        <v>72000000</v>
      </c>
      <c r="O334" s="459"/>
      <c r="P334" s="488"/>
      <c r="Q334" s="488"/>
      <c r="R334" s="488"/>
      <c r="S334" s="488"/>
      <c r="T334" s="488"/>
      <c r="U334" s="488"/>
      <c r="V334" s="488"/>
      <c r="W334" s="488"/>
      <c r="X334" s="488"/>
      <c r="Y334" s="488"/>
    </row>
    <row r="335" spans="1:25" s="479" customFormat="1" ht="16.149999999999999" customHeight="1">
      <c r="A335" s="492"/>
      <c r="B335" s="495" t="s">
        <v>1535</v>
      </c>
      <c r="C335" s="489"/>
      <c r="D335" s="483">
        <f t="shared" si="10"/>
        <v>0</v>
      </c>
      <c r="E335" s="491"/>
      <c r="F335" s="491"/>
      <c r="G335" s="491"/>
      <c r="H335" s="491"/>
      <c r="I335" s="483">
        <f t="shared" si="11"/>
        <v>0</v>
      </c>
      <c r="J335" s="491"/>
      <c r="K335" s="491"/>
      <c r="L335" s="491"/>
      <c r="M335" s="491"/>
      <c r="N335" s="497"/>
      <c r="O335" s="459"/>
      <c r="P335" s="488"/>
      <c r="Q335" s="488"/>
      <c r="R335" s="488"/>
      <c r="S335" s="488"/>
      <c r="T335" s="488"/>
      <c r="U335" s="488"/>
      <c r="V335" s="488"/>
      <c r="W335" s="488"/>
      <c r="X335" s="488"/>
      <c r="Y335" s="488"/>
    </row>
    <row r="336" spans="1:25" s="479" customFormat="1" ht="16.149999999999999" customHeight="1">
      <c r="A336" s="492">
        <v>72</v>
      </c>
      <c r="B336" s="495" t="s">
        <v>1538</v>
      </c>
      <c r="C336" s="496" t="s">
        <v>1539</v>
      </c>
      <c r="D336" s="483">
        <f t="shared" si="10"/>
        <v>0</v>
      </c>
      <c r="E336" s="491"/>
      <c r="F336" s="491"/>
      <c r="G336" s="491"/>
      <c r="H336" s="491"/>
      <c r="I336" s="483">
        <f t="shared" si="11"/>
        <v>0</v>
      </c>
      <c r="J336" s="491"/>
      <c r="K336" s="491"/>
      <c r="L336" s="491"/>
      <c r="M336" s="491"/>
      <c r="N336" s="497"/>
      <c r="O336" s="459"/>
      <c r="P336" s="488"/>
      <c r="Q336" s="488"/>
      <c r="R336" s="488"/>
      <c r="S336" s="488"/>
      <c r="T336" s="488"/>
      <c r="U336" s="488"/>
      <c r="V336" s="488"/>
      <c r="W336" s="488"/>
      <c r="X336" s="488"/>
      <c r="Y336" s="488"/>
    </row>
    <row r="337" spans="1:25" s="479" customFormat="1" ht="16.149999999999999" customHeight="1">
      <c r="A337" s="492"/>
      <c r="B337" s="495" t="s">
        <v>1538</v>
      </c>
      <c r="C337" s="489" t="s">
        <v>1540</v>
      </c>
      <c r="D337" s="483">
        <f t="shared" si="10"/>
        <v>0</v>
      </c>
      <c r="E337" s="491"/>
      <c r="F337" s="491"/>
      <c r="G337" s="491"/>
      <c r="H337" s="491"/>
      <c r="I337" s="483">
        <f t="shared" si="11"/>
        <v>0</v>
      </c>
      <c r="J337" s="491"/>
      <c r="K337" s="491"/>
      <c r="L337" s="491"/>
      <c r="M337" s="491"/>
      <c r="N337" s="497"/>
      <c r="O337" s="459"/>
      <c r="P337" s="488"/>
      <c r="Q337" s="488"/>
      <c r="R337" s="488"/>
      <c r="S337" s="488"/>
      <c r="T337" s="488"/>
      <c r="U337" s="488"/>
      <c r="V337" s="488"/>
      <c r="W337" s="488"/>
      <c r="X337" s="488"/>
      <c r="Y337" s="488"/>
    </row>
    <row r="338" spans="1:25" s="479" customFormat="1" ht="16.149999999999999" customHeight="1">
      <c r="A338" s="492"/>
      <c r="B338" s="495" t="s">
        <v>1538</v>
      </c>
      <c r="C338" s="489" t="s">
        <v>1541</v>
      </c>
      <c r="D338" s="483">
        <f t="shared" si="10"/>
        <v>0</v>
      </c>
      <c r="E338" s="491"/>
      <c r="F338" s="491"/>
      <c r="G338" s="491"/>
      <c r="H338" s="491"/>
      <c r="I338" s="483">
        <f t="shared" si="11"/>
        <v>0</v>
      </c>
      <c r="J338" s="491"/>
      <c r="K338" s="491"/>
      <c r="L338" s="491"/>
      <c r="M338" s="491"/>
      <c r="N338" s="497"/>
      <c r="O338" s="459"/>
      <c r="P338" s="488"/>
      <c r="Q338" s="488"/>
      <c r="R338" s="488"/>
      <c r="S338" s="488"/>
      <c r="T338" s="488"/>
      <c r="U338" s="488"/>
      <c r="V338" s="488"/>
      <c r="W338" s="488"/>
      <c r="X338" s="488"/>
      <c r="Y338" s="488"/>
    </row>
    <row r="339" spans="1:25" s="479" customFormat="1" ht="16.149999999999999" customHeight="1">
      <c r="A339" s="492"/>
      <c r="B339" s="495" t="s">
        <v>1538</v>
      </c>
      <c r="C339" s="489" t="s">
        <v>1542</v>
      </c>
      <c r="D339" s="483">
        <f t="shared" si="10"/>
        <v>8708515</v>
      </c>
      <c r="E339" s="491">
        <v>8708515</v>
      </c>
      <c r="F339" s="491"/>
      <c r="G339" s="491"/>
      <c r="H339" s="491"/>
      <c r="I339" s="483">
        <f t="shared" si="11"/>
        <v>0</v>
      </c>
      <c r="J339" s="491"/>
      <c r="K339" s="491"/>
      <c r="L339" s="491"/>
      <c r="M339" s="491"/>
      <c r="N339" s="497"/>
      <c r="O339" s="459"/>
      <c r="P339" s="488"/>
      <c r="Q339" s="488"/>
      <c r="R339" s="488"/>
      <c r="S339" s="488"/>
      <c r="T339" s="488"/>
      <c r="U339" s="488"/>
      <c r="V339" s="488"/>
      <c r="W339" s="488"/>
      <c r="X339" s="488"/>
      <c r="Y339" s="488"/>
    </row>
    <row r="340" spans="1:25" s="479" customFormat="1" ht="16.149999999999999" customHeight="1">
      <c r="A340" s="492"/>
      <c r="B340" s="495" t="s">
        <v>1538</v>
      </c>
      <c r="C340" s="489" t="s">
        <v>1543</v>
      </c>
      <c r="D340" s="483">
        <f t="shared" si="10"/>
        <v>40000000</v>
      </c>
      <c r="E340" s="491">
        <v>40000000</v>
      </c>
      <c r="F340" s="491"/>
      <c r="G340" s="491"/>
      <c r="H340" s="491"/>
      <c r="I340" s="483">
        <f t="shared" si="11"/>
        <v>0</v>
      </c>
      <c r="J340" s="491"/>
      <c r="K340" s="491"/>
      <c r="L340" s="491"/>
      <c r="M340" s="491"/>
      <c r="N340" s="497"/>
      <c r="O340" s="459"/>
      <c r="P340" s="488"/>
      <c r="Q340" s="488"/>
      <c r="R340" s="488"/>
      <c r="S340" s="488"/>
      <c r="T340" s="488"/>
      <c r="U340" s="488"/>
      <c r="V340" s="488"/>
      <c r="W340" s="488"/>
      <c r="X340" s="488"/>
      <c r="Y340" s="488"/>
    </row>
    <row r="341" spans="1:25" s="479" customFormat="1" ht="16.149999999999999" customHeight="1">
      <c r="A341" s="492"/>
      <c r="B341" s="495" t="s">
        <v>1538</v>
      </c>
      <c r="C341" s="489" t="s">
        <v>1721</v>
      </c>
      <c r="D341" s="483">
        <f t="shared" si="10"/>
        <v>40000000</v>
      </c>
      <c r="E341" s="491">
        <v>40000000</v>
      </c>
      <c r="F341" s="491"/>
      <c r="G341" s="491"/>
      <c r="H341" s="491"/>
      <c r="I341" s="483">
        <f t="shared" si="11"/>
        <v>0</v>
      </c>
      <c r="J341" s="491"/>
      <c r="K341" s="491"/>
      <c r="L341" s="491"/>
      <c r="M341" s="491"/>
      <c r="N341" s="497"/>
    </row>
    <row r="342" spans="1:25" s="479" customFormat="1" ht="16.149999999999999" customHeight="1">
      <c r="A342" s="492"/>
      <c r="B342" s="495" t="s">
        <v>1538</v>
      </c>
      <c r="C342" s="489" t="s">
        <v>1722</v>
      </c>
      <c r="D342" s="483">
        <f t="shared" si="10"/>
        <v>0</v>
      </c>
      <c r="E342" s="491"/>
      <c r="F342" s="491"/>
      <c r="G342" s="491"/>
      <c r="H342" s="491"/>
      <c r="I342" s="483">
        <f t="shared" si="11"/>
        <v>0</v>
      </c>
      <c r="J342" s="491"/>
      <c r="K342" s="491"/>
      <c r="L342" s="491"/>
      <c r="M342" s="491"/>
      <c r="N342" s="497"/>
    </row>
    <row r="343" spans="1:25" s="479" customFormat="1" ht="16.149999999999999" customHeight="1">
      <c r="A343" s="492"/>
      <c r="B343" s="495" t="s">
        <v>1538</v>
      </c>
      <c r="C343" s="489" t="s">
        <v>1723</v>
      </c>
      <c r="D343" s="483">
        <f t="shared" si="10"/>
        <v>8276400</v>
      </c>
      <c r="E343" s="491">
        <v>8276400</v>
      </c>
      <c r="F343" s="491"/>
      <c r="G343" s="491"/>
      <c r="H343" s="491"/>
      <c r="I343" s="483">
        <f t="shared" si="11"/>
        <v>0</v>
      </c>
      <c r="J343" s="491"/>
      <c r="K343" s="491"/>
      <c r="L343" s="491"/>
      <c r="M343" s="491"/>
      <c r="N343" s="497"/>
    </row>
    <row r="344" spans="1:25" s="479" customFormat="1" ht="16.149999999999999" customHeight="1">
      <c r="A344" s="492"/>
      <c r="B344" s="495" t="s">
        <v>1538</v>
      </c>
      <c r="C344" s="489"/>
      <c r="D344" s="483">
        <f t="shared" si="10"/>
        <v>0</v>
      </c>
      <c r="E344" s="491"/>
      <c r="F344" s="491"/>
      <c r="G344" s="491"/>
      <c r="H344" s="491"/>
      <c r="I344" s="483">
        <f t="shared" si="11"/>
        <v>0</v>
      </c>
      <c r="J344" s="491"/>
      <c r="K344" s="491"/>
      <c r="L344" s="491"/>
      <c r="M344" s="491"/>
      <c r="N344" s="497"/>
      <c r="O344" s="459"/>
      <c r="P344" s="488"/>
      <c r="Q344" s="488"/>
      <c r="R344" s="488"/>
      <c r="S344" s="488"/>
      <c r="T344" s="488"/>
      <c r="U344" s="488"/>
      <c r="V344" s="488"/>
      <c r="W344" s="488"/>
      <c r="X344" s="488"/>
      <c r="Y344" s="488"/>
    </row>
    <row r="345" spans="1:25" s="479" customFormat="1" ht="16.149999999999999" customHeight="1">
      <c r="A345" s="492">
        <v>73</v>
      </c>
      <c r="B345" s="495" t="s">
        <v>1544</v>
      </c>
      <c r="C345" s="496" t="s">
        <v>1545</v>
      </c>
      <c r="D345" s="483">
        <f t="shared" si="10"/>
        <v>0</v>
      </c>
      <c r="E345" s="491"/>
      <c r="F345" s="491"/>
      <c r="G345" s="491"/>
      <c r="H345" s="491"/>
      <c r="I345" s="483">
        <f t="shared" si="11"/>
        <v>0</v>
      </c>
      <c r="J345" s="491"/>
      <c r="K345" s="491"/>
      <c r="L345" s="491"/>
      <c r="M345" s="491"/>
      <c r="N345" s="497"/>
      <c r="O345" s="459"/>
      <c r="P345" s="488"/>
      <c r="Q345" s="488"/>
      <c r="R345" s="488"/>
      <c r="S345" s="488"/>
      <c r="T345" s="488"/>
      <c r="U345" s="488"/>
      <c r="V345" s="488"/>
      <c r="W345" s="488"/>
      <c r="X345" s="488"/>
      <c r="Y345" s="488"/>
    </row>
    <row r="346" spans="1:25" s="479" customFormat="1" ht="16.149999999999999" customHeight="1">
      <c r="A346" s="492"/>
      <c r="B346" s="495" t="s">
        <v>1544</v>
      </c>
      <c r="C346" s="489" t="s">
        <v>1546</v>
      </c>
      <c r="D346" s="483">
        <f t="shared" si="10"/>
        <v>0</v>
      </c>
      <c r="E346" s="491"/>
      <c r="F346" s="491"/>
      <c r="G346" s="491"/>
      <c r="H346" s="491"/>
      <c r="I346" s="483">
        <f t="shared" si="11"/>
        <v>0</v>
      </c>
      <c r="J346" s="491"/>
      <c r="K346" s="491"/>
      <c r="L346" s="491"/>
      <c r="M346" s="491"/>
      <c r="N346" s="497"/>
      <c r="O346" s="459"/>
      <c r="P346" s="488"/>
      <c r="Q346" s="488"/>
      <c r="R346" s="488"/>
      <c r="S346" s="488"/>
      <c r="T346" s="488"/>
      <c r="U346" s="488"/>
      <c r="V346" s="488"/>
      <c r="W346" s="488"/>
      <c r="X346" s="488"/>
      <c r="Y346" s="488"/>
    </row>
    <row r="347" spans="1:25" s="479" customFormat="1" ht="16.149999999999999" customHeight="1">
      <c r="A347" s="492"/>
      <c r="B347" s="495" t="s">
        <v>1544</v>
      </c>
      <c r="C347" s="489"/>
      <c r="D347" s="483">
        <f t="shared" si="10"/>
        <v>0</v>
      </c>
      <c r="E347" s="491"/>
      <c r="F347" s="491"/>
      <c r="G347" s="491"/>
      <c r="H347" s="491"/>
      <c r="I347" s="483">
        <f t="shared" si="11"/>
        <v>0</v>
      </c>
      <c r="J347" s="491"/>
      <c r="K347" s="491"/>
      <c r="L347" s="491"/>
      <c r="M347" s="491"/>
      <c r="N347" s="497"/>
      <c r="O347" s="459"/>
      <c r="P347" s="488"/>
      <c r="Q347" s="488"/>
      <c r="R347" s="488"/>
      <c r="S347" s="488"/>
      <c r="T347" s="488"/>
      <c r="U347" s="488"/>
      <c r="V347" s="488"/>
      <c r="W347" s="488"/>
      <c r="X347" s="488"/>
      <c r="Y347" s="488"/>
    </row>
    <row r="348" spans="1:25" s="479" customFormat="1" ht="16.149999999999999" customHeight="1">
      <c r="A348" s="492">
        <v>74</v>
      </c>
      <c r="B348" s="495" t="s">
        <v>1547</v>
      </c>
      <c r="C348" s="496" t="s">
        <v>1548</v>
      </c>
      <c r="D348" s="483">
        <f t="shared" si="10"/>
        <v>0</v>
      </c>
      <c r="E348" s="491"/>
      <c r="F348" s="491"/>
      <c r="G348" s="491"/>
      <c r="H348" s="491"/>
      <c r="I348" s="483">
        <f t="shared" si="11"/>
        <v>0</v>
      </c>
      <c r="J348" s="491"/>
      <c r="K348" s="491"/>
      <c r="L348" s="491"/>
      <c r="M348" s="491"/>
      <c r="N348" s="497"/>
      <c r="O348" s="459"/>
      <c r="P348" s="488"/>
      <c r="Q348" s="488"/>
      <c r="R348" s="488"/>
      <c r="S348" s="488"/>
      <c r="T348" s="488"/>
      <c r="U348" s="488"/>
      <c r="V348" s="488"/>
      <c r="W348" s="488"/>
      <c r="X348" s="488"/>
      <c r="Y348" s="488"/>
    </row>
    <row r="349" spans="1:25" s="479" customFormat="1" ht="16.149999999999999" customHeight="1">
      <c r="A349" s="492"/>
      <c r="B349" s="495" t="s">
        <v>1547</v>
      </c>
      <c r="C349" s="489" t="s">
        <v>1549</v>
      </c>
      <c r="D349" s="483">
        <f t="shared" si="10"/>
        <v>30745340</v>
      </c>
      <c r="E349" s="491">
        <v>30745340</v>
      </c>
      <c r="F349" s="491"/>
      <c r="G349" s="491"/>
      <c r="H349" s="491"/>
      <c r="I349" s="483">
        <f t="shared" si="11"/>
        <v>0</v>
      </c>
      <c r="J349" s="491"/>
      <c r="K349" s="491"/>
      <c r="L349" s="491"/>
      <c r="M349" s="491"/>
      <c r="N349" s="497"/>
      <c r="O349" s="459"/>
      <c r="P349" s="488"/>
      <c r="Q349" s="488"/>
      <c r="R349" s="488"/>
      <c r="S349" s="488"/>
      <c r="T349" s="488"/>
      <c r="U349" s="488"/>
      <c r="V349" s="488"/>
      <c r="W349" s="488"/>
      <c r="X349" s="488"/>
      <c r="Y349" s="488"/>
    </row>
    <row r="350" spans="1:25" s="479" customFormat="1" ht="16.149999999999999" customHeight="1">
      <c r="A350" s="492"/>
      <c r="B350" s="495" t="s">
        <v>1547</v>
      </c>
      <c r="C350" s="489"/>
      <c r="D350" s="483">
        <f t="shared" si="10"/>
        <v>0</v>
      </c>
      <c r="E350" s="491"/>
      <c r="F350" s="491"/>
      <c r="G350" s="491"/>
      <c r="H350" s="491"/>
      <c r="I350" s="483">
        <f t="shared" si="11"/>
        <v>0</v>
      </c>
      <c r="J350" s="491"/>
      <c r="K350" s="491"/>
      <c r="L350" s="491"/>
      <c r="M350" s="491"/>
      <c r="N350" s="497"/>
      <c r="O350" s="459"/>
      <c r="P350" s="488"/>
      <c r="Q350" s="488"/>
      <c r="R350" s="488"/>
      <c r="S350" s="488"/>
      <c r="T350" s="488"/>
      <c r="U350" s="488"/>
      <c r="V350" s="488"/>
      <c r="W350" s="488"/>
      <c r="X350" s="488"/>
      <c r="Y350" s="488"/>
    </row>
    <row r="351" spans="1:25" s="479" customFormat="1" ht="16.149999999999999" customHeight="1">
      <c r="A351" s="492">
        <v>75</v>
      </c>
      <c r="B351" s="495" t="s">
        <v>1550</v>
      </c>
      <c r="C351" s="496" t="s">
        <v>1551</v>
      </c>
      <c r="D351" s="483">
        <f t="shared" si="10"/>
        <v>0</v>
      </c>
      <c r="E351" s="491"/>
      <c r="F351" s="491"/>
      <c r="G351" s="491"/>
      <c r="H351" s="491"/>
      <c r="I351" s="483">
        <f t="shared" si="11"/>
        <v>0</v>
      </c>
      <c r="J351" s="491"/>
      <c r="K351" s="491"/>
      <c r="L351" s="491"/>
      <c r="M351" s="491"/>
      <c r="N351" s="497"/>
      <c r="O351" s="459"/>
      <c r="P351" s="488"/>
      <c r="Q351" s="488"/>
      <c r="R351" s="488"/>
      <c r="S351" s="488"/>
      <c r="T351" s="488"/>
      <c r="U351" s="488"/>
      <c r="V351" s="488"/>
      <c r="W351" s="488"/>
      <c r="X351" s="488"/>
      <c r="Y351" s="488"/>
    </row>
    <row r="352" spans="1:25" s="479" customFormat="1" ht="16.149999999999999" customHeight="1">
      <c r="A352" s="492"/>
      <c r="B352" s="495" t="s">
        <v>1550</v>
      </c>
      <c r="C352" s="489" t="s">
        <v>1724</v>
      </c>
      <c r="D352" s="483">
        <f t="shared" si="10"/>
        <v>0</v>
      </c>
      <c r="E352" s="491"/>
      <c r="F352" s="491"/>
      <c r="G352" s="491"/>
      <c r="H352" s="491"/>
      <c r="I352" s="483">
        <f t="shared" si="11"/>
        <v>0</v>
      </c>
      <c r="J352" s="491"/>
      <c r="K352" s="491"/>
      <c r="L352" s="491"/>
      <c r="M352" s="491"/>
      <c r="N352" s="497"/>
      <c r="O352" s="459"/>
      <c r="P352" s="488"/>
      <c r="Q352" s="488"/>
      <c r="R352" s="488"/>
      <c r="S352" s="488"/>
      <c r="T352" s="488"/>
      <c r="U352" s="488"/>
      <c r="V352" s="488"/>
      <c r="W352" s="488"/>
      <c r="X352" s="488"/>
      <c r="Y352" s="488"/>
    </row>
    <row r="353" spans="1:25" s="479" customFormat="1" ht="16.149999999999999" customHeight="1">
      <c r="A353" s="492"/>
      <c r="B353" s="495" t="s">
        <v>1550</v>
      </c>
      <c r="C353" s="489"/>
      <c r="D353" s="483">
        <f t="shared" si="10"/>
        <v>0</v>
      </c>
      <c r="E353" s="491"/>
      <c r="F353" s="491"/>
      <c r="G353" s="491"/>
      <c r="H353" s="491"/>
      <c r="I353" s="483">
        <f t="shared" si="11"/>
        <v>0</v>
      </c>
      <c r="J353" s="491"/>
      <c r="K353" s="491"/>
      <c r="L353" s="491"/>
      <c r="M353" s="491"/>
      <c r="N353" s="497"/>
      <c r="O353" s="459"/>
      <c r="P353" s="488"/>
      <c r="Q353" s="488"/>
      <c r="R353" s="488"/>
      <c r="S353" s="488"/>
      <c r="T353" s="488"/>
      <c r="U353" s="488"/>
      <c r="V353" s="488"/>
      <c r="W353" s="488"/>
      <c r="X353" s="488"/>
      <c r="Y353" s="488"/>
    </row>
    <row r="354" spans="1:25" s="479" customFormat="1" ht="16.149999999999999" customHeight="1">
      <c r="A354" s="492">
        <v>76</v>
      </c>
      <c r="B354" s="495" t="s">
        <v>1552</v>
      </c>
      <c r="C354" s="496" t="s">
        <v>1553</v>
      </c>
      <c r="D354" s="483">
        <f t="shared" si="10"/>
        <v>0</v>
      </c>
      <c r="E354" s="491"/>
      <c r="F354" s="491"/>
      <c r="G354" s="491"/>
      <c r="H354" s="491"/>
      <c r="I354" s="483">
        <f t="shared" si="11"/>
        <v>0</v>
      </c>
      <c r="J354" s="491"/>
      <c r="K354" s="491"/>
      <c r="L354" s="491"/>
      <c r="M354" s="491"/>
      <c r="N354" s="497"/>
      <c r="O354" s="459"/>
      <c r="P354" s="488"/>
      <c r="Q354" s="488"/>
      <c r="R354" s="488"/>
      <c r="S354" s="488"/>
      <c r="T354" s="488"/>
      <c r="U354" s="488"/>
      <c r="V354" s="488"/>
      <c r="W354" s="488"/>
      <c r="X354" s="488"/>
      <c r="Y354" s="488"/>
    </row>
    <row r="355" spans="1:25" s="479" customFormat="1" ht="16.149999999999999" customHeight="1">
      <c r="A355" s="492"/>
      <c r="B355" s="495" t="s">
        <v>1552</v>
      </c>
      <c r="C355" s="489" t="s">
        <v>1725</v>
      </c>
      <c r="D355" s="483">
        <f t="shared" si="10"/>
        <v>0</v>
      </c>
      <c r="E355" s="491"/>
      <c r="F355" s="491"/>
      <c r="G355" s="491"/>
      <c r="H355" s="491"/>
      <c r="I355" s="483">
        <f t="shared" si="11"/>
        <v>0</v>
      </c>
      <c r="J355" s="491"/>
      <c r="K355" s="491"/>
      <c r="L355" s="491"/>
      <c r="M355" s="491"/>
      <c r="N355" s="497"/>
      <c r="O355" s="459"/>
      <c r="P355" s="488"/>
      <c r="Q355" s="488"/>
      <c r="R355" s="488"/>
      <c r="S355" s="488"/>
      <c r="T355" s="488"/>
      <c r="U355" s="488"/>
      <c r="V355" s="488"/>
      <c r="W355" s="488"/>
      <c r="X355" s="488"/>
      <c r="Y355" s="488"/>
    </row>
    <row r="356" spans="1:25" s="479" customFormat="1" ht="16.149999999999999" customHeight="1">
      <c r="A356" s="492"/>
      <c r="B356" s="495" t="s">
        <v>1552</v>
      </c>
      <c r="C356" s="489"/>
      <c r="D356" s="483">
        <f t="shared" si="10"/>
        <v>0</v>
      </c>
      <c r="E356" s="491"/>
      <c r="F356" s="491"/>
      <c r="G356" s="491"/>
      <c r="H356" s="491"/>
      <c r="I356" s="483">
        <f t="shared" si="11"/>
        <v>0</v>
      </c>
      <c r="J356" s="491"/>
      <c r="K356" s="491"/>
      <c r="L356" s="491"/>
      <c r="M356" s="491"/>
      <c r="N356" s="497"/>
      <c r="O356" s="459"/>
      <c r="P356" s="488"/>
      <c r="Q356" s="488"/>
      <c r="R356" s="488"/>
      <c r="S356" s="488"/>
      <c r="T356" s="488"/>
      <c r="U356" s="488"/>
      <c r="V356" s="488"/>
      <c r="W356" s="488"/>
      <c r="X356" s="488"/>
      <c r="Y356" s="488"/>
    </row>
    <row r="357" spans="1:25" s="479" customFormat="1" ht="16.149999999999999" customHeight="1">
      <c r="A357" s="492">
        <v>77</v>
      </c>
      <c r="B357" s="495" t="s">
        <v>1554</v>
      </c>
      <c r="C357" s="496" t="s">
        <v>1555</v>
      </c>
      <c r="D357" s="483">
        <f t="shared" si="10"/>
        <v>0</v>
      </c>
      <c r="E357" s="491"/>
      <c r="F357" s="491"/>
      <c r="G357" s="491"/>
      <c r="H357" s="491"/>
      <c r="I357" s="483">
        <f t="shared" si="11"/>
        <v>0</v>
      </c>
      <c r="J357" s="491"/>
      <c r="K357" s="491"/>
      <c r="L357" s="491"/>
      <c r="M357" s="491"/>
      <c r="N357" s="497"/>
      <c r="O357" s="459"/>
      <c r="P357" s="488"/>
      <c r="Q357" s="488"/>
      <c r="R357" s="488"/>
      <c r="S357" s="488"/>
      <c r="T357" s="488"/>
      <c r="U357" s="488"/>
      <c r="V357" s="488"/>
      <c r="W357" s="488"/>
      <c r="X357" s="488"/>
      <c r="Y357" s="488"/>
    </row>
    <row r="358" spans="1:25" s="479" customFormat="1" ht="16.149999999999999" customHeight="1">
      <c r="A358" s="492"/>
      <c r="B358" s="495" t="s">
        <v>1554</v>
      </c>
      <c r="C358" s="489" t="s">
        <v>1556</v>
      </c>
      <c r="D358" s="483">
        <f t="shared" si="10"/>
        <v>0</v>
      </c>
      <c r="E358" s="491"/>
      <c r="F358" s="491"/>
      <c r="G358" s="491"/>
      <c r="H358" s="491"/>
      <c r="I358" s="483">
        <f t="shared" si="11"/>
        <v>0</v>
      </c>
      <c r="J358" s="491"/>
      <c r="K358" s="491"/>
      <c r="L358" s="491"/>
      <c r="M358" s="491"/>
      <c r="N358" s="497"/>
      <c r="O358" s="459"/>
      <c r="P358" s="488"/>
      <c r="Q358" s="488"/>
      <c r="R358" s="488"/>
      <c r="S358" s="488"/>
      <c r="T358" s="488"/>
      <c r="U358" s="488"/>
      <c r="V358" s="488"/>
      <c r="W358" s="488"/>
      <c r="X358" s="488"/>
      <c r="Y358" s="488"/>
    </row>
    <row r="359" spans="1:25" s="479" customFormat="1" ht="16.149999999999999" customHeight="1">
      <c r="A359" s="492"/>
      <c r="B359" s="495" t="s">
        <v>1554</v>
      </c>
      <c r="C359" s="489"/>
      <c r="D359" s="483">
        <f t="shared" si="10"/>
        <v>0</v>
      </c>
      <c r="E359" s="491"/>
      <c r="F359" s="491"/>
      <c r="G359" s="491"/>
      <c r="H359" s="491"/>
      <c r="I359" s="483">
        <f t="shared" si="11"/>
        <v>0</v>
      </c>
      <c r="J359" s="491"/>
      <c r="K359" s="491"/>
      <c r="L359" s="491"/>
      <c r="M359" s="491"/>
      <c r="N359" s="497"/>
      <c r="O359" s="459"/>
      <c r="P359" s="488"/>
      <c r="Q359" s="488"/>
      <c r="R359" s="488"/>
      <c r="S359" s="488"/>
      <c r="T359" s="488"/>
      <c r="U359" s="488"/>
      <c r="V359" s="488"/>
      <c r="W359" s="488"/>
      <c r="X359" s="488"/>
      <c r="Y359" s="488"/>
    </row>
    <row r="360" spans="1:25" s="479" customFormat="1" ht="16.149999999999999" customHeight="1">
      <c r="A360" s="492">
        <v>78</v>
      </c>
      <c r="B360" s="495" t="s">
        <v>1557</v>
      </c>
      <c r="C360" s="496" t="s">
        <v>1558</v>
      </c>
      <c r="D360" s="483">
        <f t="shared" si="10"/>
        <v>0</v>
      </c>
      <c r="E360" s="491"/>
      <c r="F360" s="491"/>
      <c r="G360" s="491"/>
      <c r="H360" s="491"/>
      <c r="I360" s="483">
        <f t="shared" si="11"/>
        <v>0</v>
      </c>
      <c r="J360" s="491"/>
      <c r="K360" s="491"/>
      <c r="L360" s="491"/>
      <c r="M360" s="491"/>
      <c r="N360" s="497"/>
      <c r="O360" s="459"/>
      <c r="P360" s="488"/>
      <c r="Q360" s="488"/>
      <c r="R360" s="488"/>
      <c r="S360" s="488"/>
      <c r="T360" s="488"/>
      <c r="U360" s="488"/>
      <c r="V360" s="488"/>
      <c r="W360" s="488"/>
      <c r="X360" s="488"/>
      <c r="Y360" s="488"/>
    </row>
    <row r="361" spans="1:25" s="479" customFormat="1" ht="16.149999999999999" customHeight="1">
      <c r="A361" s="492"/>
      <c r="B361" s="495" t="s">
        <v>1557</v>
      </c>
      <c r="C361" s="489" t="s">
        <v>1726</v>
      </c>
      <c r="D361" s="483">
        <f t="shared" si="10"/>
        <v>0</v>
      </c>
      <c r="E361" s="491"/>
      <c r="F361" s="491"/>
      <c r="G361" s="491"/>
      <c r="H361" s="491"/>
      <c r="I361" s="483">
        <f t="shared" si="11"/>
        <v>0</v>
      </c>
      <c r="J361" s="491"/>
      <c r="K361" s="491"/>
      <c r="L361" s="491"/>
      <c r="M361" s="491"/>
      <c r="N361" s="497"/>
      <c r="O361" s="459"/>
      <c r="P361" s="488"/>
      <c r="Q361" s="488"/>
      <c r="R361" s="488"/>
      <c r="S361" s="488"/>
      <c r="T361" s="488"/>
      <c r="U361" s="488"/>
      <c r="V361" s="488"/>
      <c r="W361" s="488"/>
      <c r="X361" s="488"/>
      <c r="Y361" s="488"/>
    </row>
    <row r="362" spans="1:25" s="479" customFormat="1" ht="16.149999999999999" customHeight="1">
      <c r="A362" s="492"/>
      <c r="B362" s="495" t="s">
        <v>1557</v>
      </c>
      <c r="C362" s="489"/>
      <c r="D362" s="483">
        <f t="shared" si="10"/>
        <v>0</v>
      </c>
      <c r="E362" s="491"/>
      <c r="F362" s="491"/>
      <c r="G362" s="491"/>
      <c r="H362" s="491"/>
      <c r="I362" s="483">
        <f t="shared" si="11"/>
        <v>0</v>
      </c>
      <c r="J362" s="491"/>
      <c r="K362" s="491"/>
      <c r="L362" s="491"/>
      <c r="M362" s="491"/>
      <c r="N362" s="497"/>
      <c r="O362" s="459"/>
      <c r="P362" s="488"/>
      <c r="Q362" s="488"/>
      <c r="R362" s="488"/>
      <c r="S362" s="488"/>
      <c r="T362" s="488"/>
      <c r="U362" s="488"/>
      <c r="V362" s="488"/>
      <c r="W362" s="488"/>
      <c r="X362" s="488"/>
      <c r="Y362" s="488"/>
    </row>
    <row r="363" spans="1:25" s="479" customFormat="1" ht="16.149999999999999" customHeight="1">
      <c r="A363" s="492">
        <v>79</v>
      </c>
      <c r="B363" s="495" t="s">
        <v>1559</v>
      </c>
      <c r="C363" s="496" t="s">
        <v>1560</v>
      </c>
      <c r="D363" s="483">
        <f t="shared" si="10"/>
        <v>0</v>
      </c>
      <c r="E363" s="491"/>
      <c r="F363" s="491"/>
      <c r="G363" s="491"/>
      <c r="H363" s="491"/>
      <c r="I363" s="483">
        <f t="shared" si="11"/>
        <v>0</v>
      </c>
      <c r="J363" s="491"/>
      <c r="K363" s="491"/>
      <c r="L363" s="491"/>
      <c r="M363" s="491"/>
      <c r="N363" s="497"/>
      <c r="O363" s="459"/>
      <c r="P363" s="488"/>
      <c r="Q363" s="488"/>
      <c r="R363" s="488"/>
      <c r="S363" s="488"/>
      <c r="T363" s="488"/>
      <c r="U363" s="488"/>
      <c r="V363" s="488"/>
      <c r="W363" s="488"/>
      <c r="X363" s="488"/>
      <c r="Y363" s="488"/>
    </row>
    <row r="364" spans="1:25" s="479" customFormat="1" ht="16.149999999999999" customHeight="1">
      <c r="A364" s="492"/>
      <c r="B364" s="495" t="s">
        <v>1559</v>
      </c>
      <c r="C364" s="489" t="s">
        <v>1561</v>
      </c>
      <c r="D364" s="483">
        <f t="shared" si="10"/>
        <v>0</v>
      </c>
      <c r="E364" s="491"/>
      <c r="F364" s="491"/>
      <c r="G364" s="491"/>
      <c r="H364" s="491"/>
      <c r="I364" s="483">
        <f t="shared" si="11"/>
        <v>0</v>
      </c>
      <c r="J364" s="491"/>
      <c r="K364" s="491"/>
      <c r="L364" s="491"/>
      <c r="M364" s="491"/>
      <c r="N364" s="497"/>
      <c r="O364" s="459"/>
      <c r="P364" s="488"/>
      <c r="Q364" s="488"/>
      <c r="R364" s="488"/>
      <c r="S364" s="488"/>
      <c r="T364" s="488"/>
      <c r="U364" s="488"/>
      <c r="V364" s="488"/>
      <c r="W364" s="488"/>
      <c r="X364" s="488"/>
      <c r="Y364" s="488"/>
    </row>
    <row r="365" spans="1:25" s="479" customFormat="1" ht="16.149999999999999" customHeight="1">
      <c r="A365" s="492"/>
      <c r="B365" s="495" t="s">
        <v>1559</v>
      </c>
      <c r="C365" s="489"/>
      <c r="D365" s="483">
        <f t="shared" si="10"/>
        <v>0</v>
      </c>
      <c r="E365" s="491"/>
      <c r="F365" s="491"/>
      <c r="G365" s="491"/>
      <c r="H365" s="491"/>
      <c r="I365" s="483">
        <f t="shared" si="11"/>
        <v>0</v>
      </c>
      <c r="J365" s="491"/>
      <c r="K365" s="491"/>
      <c r="L365" s="491"/>
      <c r="M365" s="491"/>
      <c r="N365" s="497"/>
      <c r="O365" s="459"/>
      <c r="P365" s="488"/>
      <c r="Q365" s="488"/>
      <c r="R365" s="488"/>
      <c r="S365" s="488"/>
      <c r="T365" s="488"/>
      <c r="U365" s="488"/>
      <c r="V365" s="488"/>
      <c r="W365" s="488"/>
      <c r="X365" s="488"/>
      <c r="Y365" s="488"/>
    </row>
    <row r="366" spans="1:25" s="479" customFormat="1" ht="16.149999999999999" customHeight="1">
      <c r="A366" s="492">
        <v>80</v>
      </c>
      <c r="B366" s="495" t="s">
        <v>1562</v>
      </c>
      <c r="C366" s="496" t="s">
        <v>1563</v>
      </c>
      <c r="D366" s="483">
        <f t="shared" si="10"/>
        <v>0</v>
      </c>
      <c r="E366" s="491"/>
      <c r="F366" s="491"/>
      <c r="G366" s="491"/>
      <c r="H366" s="491"/>
      <c r="I366" s="483">
        <f t="shared" si="11"/>
        <v>0</v>
      </c>
      <c r="J366" s="491"/>
      <c r="K366" s="491"/>
      <c r="L366" s="491"/>
      <c r="M366" s="491"/>
      <c r="N366" s="497"/>
      <c r="O366" s="459"/>
      <c r="P366" s="488"/>
      <c r="Q366" s="488"/>
      <c r="R366" s="488"/>
      <c r="S366" s="488"/>
      <c r="T366" s="488"/>
      <c r="U366" s="488"/>
      <c r="V366" s="488"/>
      <c r="W366" s="488"/>
      <c r="X366" s="488"/>
      <c r="Y366" s="488"/>
    </row>
    <row r="367" spans="1:25" s="479" customFormat="1" ht="16.149999999999999" customHeight="1">
      <c r="A367" s="492"/>
      <c r="B367" s="495" t="s">
        <v>1562</v>
      </c>
      <c r="C367" s="489" t="s">
        <v>1564</v>
      </c>
      <c r="D367" s="483">
        <f t="shared" si="10"/>
        <v>0</v>
      </c>
      <c r="E367" s="491"/>
      <c r="F367" s="491"/>
      <c r="G367" s="491"/>
      <c r="H367" s="491"/>
      <c r="I367" s="483">
        <f t="shared" si="11"/>
        <v>0</v>
      </c>
      <c r="J367" s="491"/>
      <c r="K367" s="491"/>
      <c r="L367" s="491"/>
      <c r="M367" s="491"/>
      <c r="N367" s="497"/>
      <c r="O367" s="459"/>
      <c r="P367" s="488"/>
      <c r="Q367" s="488"/>
      <c r="R367" s="488"/>
      <c r="S367" s="488"/>
      <c r="T367" s="488"/>
      <c r="U367" s="488"/>
      <c r="V367" s="488"/>
      <c r="W367" s="488"/>
      <c r="X367" s="488"/>
      <c r="Y367" s="488"/>
    </row>
    <row r="368" spans="1:25" s="479" customFormat="1" ht="16.149999999999999" customHeight="1">
      <c r="A368" s="492"/>
      <c r="B368" s="495" t="s">
        <v>1562</v>
      </c>
      <c r="C368" s="489"/>
      <c r="D368" s="483">
        <f t="shared" si="10"/>
        <v>0</v>
      </c>
      <c r="E368" s="491"/>
      <c r="F368" s="491"/>
      <c r="G368" s="491"/>
      <c r="H368" s="491"/>
      <c r="I368" s="483">
        <f t="shared" si="11"/>
        <v>0</v>
      </c>
      <c r="J368" s="491"/>
      <c r="K368" s="491"/>
      <c r="L368" s="491"/>
      <c r="M368" s="491"/>
      <c r="N368" s="497"/>
      <c r="O368" s="459"/>
      <c r="P368" s="488"/>
      <c r="Q368" s="488"/>
      <c r="R368" s="488"/>
      <c r="S368" s="488"/>
      <c r="T368" s="488"/>
      <c r="U368" s="488"/>
      <c r="V368" s="488"/>
      <c r="W368" s="488"/>
      <c r="X368" s="488"/>
      <c r="Y368" s="488"/>
    </row>
    <row r="369" spans="1:25" s="479" customFormat="1" ht="16.149999999999999" customHeight="1">
      <c r="A369" s="492">
        <v>81</v>
      </c>
      <c r="B369" s="495" t="s">
        <v>1565</v>
      </c>
      <c r="C369" s="496" t="s">
        <v>1566</v>
      </c>
      <c r="D369" s="483">
        <f t="shared" si="10"/>
        <v>0</v>
      </c>
      <c r="E369" s="491"/>
      <c r="F369" s="491"/>
      <c r="G369" s="491"/>
      <c r="H369" s="491"/>
      <c r="I369" s="483">
        <f t="shared" si="11"/>
        <v>0</v>
      </c>
      <c r="J369" s="491"/>
      <c r="K369" s="491"/>
      <c r="L369" s="491"/>
      <c r="M369" s="491"/>
      <c r="N369" s="497"/>
      <c r="O369" s="459"/>
      <c r="P369" s="488"/>
      <c r="Q369" s="488"/>
      <c r="R369" s="488"/>
      <c r="S369" s="488"/>
      <c r="T369" s="488"/>
      <c r="U369" s="488"/>
      <c r="V369" s="488"/>
      <c r="W369" s="488"/>
      <c r="X369" s="488"/>
      <c r="Y369" s="488"/>
    </row>
    <row r="370" spans="1:25" s="479" customFormat="1" ht="16.149999999999999" customHeight="1">
      <c r="A370" s="492"/>
      <c r="B370" s="495" t="s">
        <v>1565</v>
      </c>
      <c r="C370" s="489" t="s">
        <v>1567</v>
      </c>
      <c r="D370" s="483">
        <f t="shared" si="10"/>
        <v>0</v>
      </c>
      <c r="E370" s="491"/>
      <c r="F370" s="491"/>
      <c r="G370" s="491"/>
      <c r="H370" s="491"/>
      <c r="I370" s="483">
        <f t="shared" si="11"/>
        <v>0</v>
      </c>
      <c r="J370" s="491"/>
      <c r="K370" s="491"/>
      <c r="L370" s="491"/>
      <c r="M370" s="491"/>
      <c r="N370" s="497"/>
      <c r="O370" s="459"/>
      <c r="P370" s="488"/>
      <c r="Q370" s="488"/>
      <c r="R370" s="488"/>
      <c r="S370" s="488"/>
      <c r="T370" s="488"/>
      <c r="U370" s="488"/>
      <c r="V370" s="488"/>
      <c r="W370" s="488"/>
      <c r="X370" s="488"/>
      <c r="Y370" s="488"/>
    </row>
    <row r="371" spans="1:25" s="479" customFormat="1" ht="16.149999999999999" customHeight="1">
      <c r="A371" s="492"/>
      <c r="B371" s="495" t="s">
        <v>1565</v>
      </c>
      <c r="C371" s="489" t="s">
        <v>1568</v>
      </c>
      <c r="D371" s="483">
        <f t="shared" si="10"/>
        <v>40000000</v>
      </c>
      <c r="E371" s="491">
        <v>40000000</v>
      </c>
      <c r="F371" s="491"/>
      <c r="G371" s="491"/>
      <c r="H371" s="491"/>
      <c r="I371" s="483">
        <f t="shared" si="11"/>
        <v>0</v>
      </c>
      <c r="J371" s="491"/>
      <c r="K371" s="491"/>
      <c r="L371" s="491"/>
      <c r="M371" s="491"/>
      <c r="N371" s="497"/>
      <c r="O371" s="459"/>
      <c r="P371" s="488"/>
      <c r="Q371" s="488"/>
      <c r="R371" s="488"/>
      <c r="S371" s="488"/>
      <c r="T371" s="488"/>
      <c r="U371" s="488"/>
      <c r="V371" s="488"/>
      <c r="W371" s="488"/>
      <c r="X371" s="488"/>
      <c r="Y371" s="488"/>
    </row>
    <row r="372" spans="1:25" s="479" customFormat="1" ht="16.149999999999999" customHeight="1">
      <c r="A372" s="492"/>
      <c r="B372" s="495" t="s">
        <v>1565</v>
      </c>
      <c r="C372" s="489"/>
      <c r="D372" s="483">
        <f t="shared" si="10"/>
        <v>0</v>
      </c>
      <c r="E372" s="491"/>
      <c r="F372" s="491"/>
      <c r="G372" s="491"/>
      <c r="H372" s="491"/>
      <c r="I372" s="483">
        <f t="shared" si="11"/>
        <v>0</v>
      </c>
      <c r="J372" s="491"/>
      <c r="K372" s="491"/>
      <c r="L372" s="491"/>
      <c r="M372" s="491"/>
      <c r="N372" s="497"/>
      <c r="O372" s="459"/>
      <c r="P372" s="488"/>
      <c r="Q372" s="488"/>
      <c r="R372" s="488"/>
      <c r="S372" s="488"/>
      <c r="T372" s="488"/>
      <c r="U372" s="488"/>
      <c r="V372" s="488"/>
      <c r="W372" s="488"/>
      <c r="X372" s="488"/>
      <c r="Y372" s="488"/>
    </row>
    <row r="373" spans="1:25" s="479" customFormat="1" ht="16.149999999999999" customHeight="1">
      <c r="A373" s="492">
        <v>82</v>
      </c>
      <c r="B373" s="495" t="s">
        <v>1569</v>
      </c>
      <c r="C373" s="496" t="s">
        <v>1570</v>
      </c>
      <c r="D373" s="483">
        <f t="shared" si="10"/>
        <v>0</v>
      </c>
      <c r="E373" s="491"/>
      <c r="F373" s="491"/>
      <c r="G373" s="491"/>
      <c r="H373" s="491"/>
      <c r="I373" s="483">
        <f t="shared" si="11"/>
        <v>0</v>
      </c>
      <c r="J373" s="491"/>
      <c r="K373" s="491"/>
      <c r="L373" s="491"/>
      <c r="M373" s="491"/>
      <c r="N373" s="497"/>
      <c r="O373" s="459"/>
      <c r="P373" s="488"/>
      <c r="Q373" s="488"/>
      <c r="R373" s="488"/>
      <c r="S373" s="488"/>
      <c r="T373" s="488"/>
      <c r="U373" s="488"/>
      <c r="V373" s="488"/>
      <c r="W373" s="488"/>
      <c r="X373" s="488"/>
      <c r="Y373" s="488"/>
    </row>
    <row r="374" spans="1:25" s="479" customFormat="1" ht="16.149999999999999" customHeight="1">
      <c r="A374" s="492"/>
      <c r="B374" s="495" t="s">
        <v>1569</v>
      </c>
      <c r="C374" s="489" t="s">
        <v>1571</v>
      </c>
      <c r="D374" s="483">
        <f t="shared" si="10"/>
        <v>0</v>
      </c>
      <c r="E374" s="491"/>
      <c r="F374" s="491"/>
      <c r="G374" s="491"/>
      <c r="H374" s="491"/>
      <c r="I374" s="483">
        <f t="shared" si="11"/>
        <v>0</v>
      </c>
      <c r="J374" s="491"/>
      <c r="K374" s="491"/>
      <c r="L374" s="491"/>
      <c r="M374" s="491"/>
      <c r="N374" s="497"/>
      <c r="O374" s="459"/>
      <c r="P374" s="488"/>
      <c r="Q374" s="488"/>
      <c r="R374" s="488"/>
      <c r="S374" s="488"/>
      <c r="T374" s="488"/>
      <c r="U374" s="488"/>
      <c r="V374" s="488"/>
      <c r="W374" s="488"/>
      <c r="X374" s="488"/>
      <c r="Y374" s="488"/>
    </row>
    <row r="375" spans="1:25" s="479" customFormat="1" ht="16.149999999999999" customHeight="1">
      <c r="A375" s="492"/>
      <c r="B375" s="495" t="s">
        <v>1569</v>
      </c>
      <c r="C375" s="489"/>
      <c r="D375" s="483">
        <f t="shared" si="10"/>
        <v>0</v>
      </c>
      <c r="E375" s="491"/>
      <c r="F375" s="491"/>
      <c r="G375" s="491"/>
      <c r="H375" s="491"/>
      <c r="I375" s="483">
        <f t="shared" si="11"/>
        <v>0</v>
      </c>
      <c r="J375" s="491"/>
      <c r="K375" s="491"/>
      <c r="L375" s="491"/>
      <c r="M375" s="491"/>
      <c r="N375" s="497"/>
      <c r="O375" s="459"/>
      <c r="P375" s="488"/>
      <c r="Q375" s="488"/>
      <c r="R375" s="488"/>
      <c r="S375" s="488"/>
      <c r="T375" s="488"/>
      <c r="U375" s="488"/>
      <c r="V375" s="488"/>
      <c r="W375" s="488"/>
      <c r="X375" s="488"/>
      <c r="Y375" s="488"/>
    </row>
    <row r="376" spans="1:25" s="479" customFormat="1" ht="16.149999999999999" customHeight="1">
      <c r="A376" s="492">
        <v>83</v>
      </c>
      <c r="B376" s="495" t="s">
        <v>1572</v>
      </c>
      <c r="C376" s="496" t="s">
        <v>1573</v>
      </c>
      <c r="D376" s="483">
        <f t="shared" si="10"/>
        <v>0</v>
      </c>
      <c r="E376" s="491"/>
      <c r="F376" s="491"/>
      <c r="G376" s="491"/>
      <c r="H376" s="491"/>
      <c r="I376" s="483">
        <f t="shared" si="11"/>
        <v>0</v>
      </c>
      <c r="J376" s="491"/>
      <c r="K376" s="491"/>
      <c r="L376" s="491"/>
      <c r="M376" s="491"/>
      <c r="N376" s="497"/>
      <c r="O376" s="459"/>
      <c r="P376" s="488"/>
      <c r="Q376" s="488"/>
      <c r="R376" s="488"/>
      <c r="S376" s="488"/>
      <c r="T376" s="488"/>
      <c r="U376" s="488"/>
      <c r="V376" s="488"/>
      <c r="W376" s="488"/>
      <c r="X376" s="488"/>
      <c r="Y376" s="488"/>
    </row>
    <row r="377" spans="1:25" s="479" customFormat="1" ht="16.149999999999999" customHeight="1">
      <c r="A377" s="492"/>
      <c r="B377" s="495" t="s">
        <v>1572</v>
      </c>
      <c r="C377" s="489" t="s">
        <v>1574</v>
      </c>
      <c r="D377" s="483">
        <f t="shared" si="10"/>
        <v>50000000</v>
      </c>
      <c r="E377" s="491">
        <v>50000000</v>
      </c>
      <c r="F377" s="491"/>
      <c r="G377" s="491"/>
      <c r="H377" s="491"/>
      <c r="I377" s="483">
        <f t="shared" si="11"/>
        <v>0</v>
      </c>
      <c r="J377" s="491"/>
      <c r="K377" s="491"/>
      <c r="L377" s="491"/>
      <c r="M377" s="491"/>
      <c r="N377" s="497"/>
      <c r="O377" s="459"/>
      <c r="P377" s="488"/>
      <c r="Q377" s="488"/>
      <c r="R377" s="488"/>
      <c r="S377" s="488"/>
      <c r="T377" s="488"/>
      <c r="U377" s="488"/>
      <c r="V377" s="488"/>
      <c r="W377" s="488"/>
      <c r="X377" s="488"/>
      <c r="Y377" s="488"/>
    </row>
    <row r="378" spans="1:25" s="479" customFormat="1" ht="16.149999999999999" customHeight="1">
      <c r="A378" s="492"/>
      <c r="B378" s="495" t="s">
        <v>1572</v>
      </c>
      <c r="C378" s="489" t="s">
        <v>1727</v>
      </c>
      <c r="D378" s="483">
        <f t="shared" si="10"/>
        <v>45000000</v>
      </c>
      <c r="E378" s="491">
        <v>45000000</v>
      </c>
      <c r="F378" s="491"/>
      <c r="G378" s="491"/>
      <c r="H378" s="491"/>
      <c r="I378" s="483">
        <f t="shared" si="11"/>
        <v>0</v>
      </c>
      <c r="J378" s="491"/>
      <c r="K378" s="491"/>
      <c r="L378" s="491"/>
      <c r="M378" s="491"/>
      <c r="N378" s="497"/>
      <c r="O378" s="459"/>
      <c r="P378" s="488"/>
      <c r="Q378" s="488"/>
      <c r="R378" s="488"/>
      <c r="S378" s="488"/>
      <c r="T378" s="488"/>
      <c r="U378" s="488"/>
      <c r="V378" s="488"/>
      <c r="W378" s="488"/>
      <c r="X378" s="488"/>
      <c r="Y378" s="488"/>
    </row>
    <row r="379" spans="1:25" s="479" customFormat="1" ht="16.149999999999999" customHeight="1">
      <c r="A379" s="492"/>
      <c r="B379" s="495" t="s">
        <v>1572</v>
      </c>
      <c r="C379" s="489" t="s">
        <v>1728</v>
      </c>
      <c r="D379" s="483">
        <f t="shared" si="10"/>
        <v>50000000</v>
      </c>
      <c r="E379" s="491">
        <v>50000000</v>
      </c>
      <c r="F379" s="491"/>
      <c r="G379" s="491"/>
      <c r="H379" s="491"/>
      <c r="I379" s="483">
        <f t="shared" si="11"/>
        <v>0</v>
      </c>
      <c r="J379" s="491"/>
      <c r="K379" s="491"/>
      <c r="L379" s="491"/>
      <c r="M379" s="491"/>
      <c r="N379" s="497"/>
      <c r="O379" s="459"/>
      <c r="P379" s="488"/>
      <c r="Q379" s="488"/>
      <c r="R379" s="488"/>
      <c r="S379" s="488"/>
      <c r="T379" s="488"/>
      <c r="U379" s="488"/>
      <c r="V379" s="488"/>
      <c r="W379" s="488"/>
      <c r="X379" s="488"/>
      <c r="Y379" s="488"/>
    </row>
    <row r="380" spans="1:25" s="479" customFormat="1" ht="16.149999999999999" customHeight="1">
      <c r="A380" s="492"/>
      <c r="B380" s="495" t="s">
        <v>1572</v>
      </c>
      <c r="C380" s="489"/>
      <c r="D380" s="483">
        <f t="shared" si="10"/>
        <v>0</v>
      </c>
      <c r="E380" s="491"/>
      <c r="F380" s="491"/>
      <c r="G380" s="491"/>
      <c r="H380" s="491"/>
      <c r="I380" s="483">
        <f t="shared" si="11"/>
        <v>0</v>
      </c>
      <c r="J380" s="491"/>
      <c r="K380" s="491"/>
      <c r="L380" s="491"/>
      <c r="M380" s="491"/>
      <c r="N380" s="497"/>
      <c r="O380" s="459"/>
      <c r="P380" s="488"/>
      <c r="Q380" s="488"/>
      <c r="R380" s="488"/>
      <c r="S380" s="488"/>
      <c r="T380" s="488"/>
      <c r="U380" s="488"/>
      <c r="V380" s="488"/>
      <c r="W380" s="488"/>
      <c r="X380" s="488"/>
      <c r="Y380" s="488"/>
    </row>
    <row r="381" spans="1:25" s="479" customFormat="1" ht="16.149999999999999" customHeight="1">
      <c r="A381" s="492">
        <v>84</v>
      </c>
      <c r="B381" s="495" t="s">
        <v>1575</v>
      </c>
      <c r="C381" s="496" t="s">
        <v>1576</v>
      </c>
      <c r="D381" s="483">
        <f t="shared" si="10"/>
        <v>0</v>
      </c>
      <c r="E381" s="491"/>
      <c r="F381" s="491"/>
      <c r="G381" s="491"/>
      <c r="H381" s="491"/>
      <c r="I381" s="483">
        <f t="shared" si="11"/>
        <v>0</v>
      </c>
      <c r="J381" s="491"/>
      <c r="K381" s="491"/>
      <c r="L381" s="491"/>
      <c r="M381" s="491"/>
      <c r="N381" s="497"/>
      <c r="O381" s="459"/>
      <c r="P381" s="488"/>
      <c r="Q381" s="488"/>
      <c r="R381" s="488"/>
      <c r="S381" s="488"/>
      <c r="T381" s="488"/>
      <c r="U381" s="488"/>
      <c r="V381" s="488"/>
      <c r="W381" s="488"/>
      <c r="X381" s="488"/>
      <c r="Y381" s="488"/>
    </row>
    <row r="382" spans="1:25" s="479" customFormat="1" ht="16.149999999999999" customHeight="1">
      <c r="A382" s="492"/>
      <c r="B382" s="495" t="s">
        <v>1575</v>
      </c>
      <c r="C382" s="489" t="s">
        <v>1577</v>
      </c>
      <c r="D382" s="483">
        <f t="shared" si="10"/>
        <v>50000000</v>
      </c>
      <c r="E382" s="491">
        <v>50000000</v>
      </c>
      <c r="F382" s="491"/>
      <c r="G382" s="491"/>
      <c r="H382" s="491"/>
      <c r="I382" s="483">
        <f t="shared" si="11"/>
        <v>0</v>
      </c>
      <c r="J382" s="491"/>
      <c r="K382" s="491"/>
      <c r="L382" s="491"/>
      <c r="M382" s="491"/>
      <c r="N382" s="497"/>
      <c r="O382" s="459"/>
      <c r="P382" s="488"/>
      <c r="Q382" s="488"/>
      <c r="R382" s="488"/>
      <c r="S382" s="488"/>
      <c r="T382" s="488"/>
      <c r="U382" s="488"/>
      <c r="V382" s="488"/>
      <c r="W382" s="488"/>
      <c r="X382" s="488"/>
      <c r="Y382" s="488"/>
    </row>
    <row r="383" spans="1:25" s="479" customFormat="1" ht="16.149999999999999" customHeight="1">
      <c r="A383" s="492"/>
      <c r="B383" s="495" t="s">
        <v>1575</v>
      </c>
      <c r="C383" s="489" t="s">
        <v>1729</v>
      </c>
      <c r="D383" s="483">
        <f t="shared" si="10"/>
        <v>0</v>
      </c>
      <c r="E383" s="491"/>
      <c r="F383" s="491"/>
      <c r="G383" s="491"/>
      <c r="H383" s="491"/>
      <c r="I383" s="483">
        <f t="shared" si="11"/>
        <v>0</v>
      </c>
      <c r="J383" s="491"/>
      <c r="K383" s="491"/>
      <c r="L383" s="491"/>
      <c r="M383" s="491"/>
      <c r="N383" s="497"/>
      <c r="O383" s="459"/>
      <c r="P383" s="488"/>
      <c r="Q383" s="488"/>
      <c r="R383" s="488"/>
      <c r="S383" s="488"/>
      <c r="T383" s="488"/>
      <c r="U383" s="488"/>
      <c r="V383" s="488"/>
      <c r="W383" s="488"/>
      <c r="X383" s="488"/>
      <c r="Y383" s="488"/>
    </row>
    <row r="384" spans="1:25" s="479" customFormat="1" ht="16.149999999999999" customHeight="1">
      <c r="A384" s="492"/>
      <c r="B384" s="495" t="s">
        <v>1575</v>
      </c>
      <c r="C384" s="489" t="s">
        <v>1730</v>
      </c>
      <c r="D384" s="483">
        <f t="shared" si="10"/>
        <v>70000000</v>
      </c>
      <c r="E384" s="491">
        <v>70000000</v>
      </c>
      <c r="F384" s="491"/>
      <c r="G384" s="491"/>
      <c r="H384" s="491"/>
      <c r="I384" s="483">
        <f t="shared" si="11"/>
        <v>0</v>
      </c>
      <c r="J384" s="491"/>
      <c r="K384" s="491"/>
      <c r="L384" s="491"/>
      <c r="M384" s="491"/>
      <c r="N384" s="497"/>
      <c r="O384" s="459"/>
      <c r="P384" s="488"/>
      <c r="Q384" s="488"/>
      <c r="R384" s="488"/>
      <c r="S384" s="488"/>
      <c r="T384" s="488"/>
      <c r="U384" s="488"/>
      <c r="V384" s="488"/>
      <c r="W384" s="488"/>
      <c r="X384" s="488"/>
      <c r="Y384" s="488"/>
    </row>
    <row r="385" spans="1:25" s="479" customFormat="1" ht="16.149999999999999" customHeight="1">
      <c r="A385" s="492"/>
      <c r="B385" s="495" t="s">
        <v>1575</v>
      </c>
      <c r="C385" s="489"/>
      <c r="D385" s="483">
        <f t="shared" si="10"/>
        <v>0</v>
      </c>
      <c r="E385" s="491"/>
      <c r="F385" s="491"/>
      <c r="G385" s="491"/>
      <c r="H385" s="491"/>
      <c r="I385" s="483">
        <f t="shared" si="11"/>
        <v>0</v>
      </c>
      <c r="J385" s="491"/>
      <c r="K385" s="491"/>
      <c r="L385" s="491"/>
      <c r="M385" s="491"/>
      <c r="N385" s="497"/>
      <c r="O385" s="459"/>
      <c r="P385" s="488"/>
      <c r="Q385" s="488"/>
      <c r="R385" s="488"/>
      <c r="S385" s="488"/>
      <c r="T385" s="488"/>
      <c r="U385" s="488"/>
      <c r="V385" s="488"/>
      <c r="W385" s="488"/>
      <c r="X385" s="488"/>
      <c r="Y385" s="488"/>
    </row>
    <row r="386" spans="1:25" s="479" customFormat="1" ht="16.149999999999999" customHeight="1">
      <c r="A386" s="492">
        <v>85</v>
      </c>
      <c r="B386" s="495" t="s">
        <v>1578</v>
      </c>
      <c r="C386" s="496" t="s">
        <v>1579</v>
      </c>
      <c r="D386" s="483">
        <f t="shared" si="10"/>
        <v>0</v>
      </c>
      <c r="E386" s="491"/>
      <c r="F386" s="491"/>
      <c r="G386" s="491"/>
      <c r="H386" s="491"/>
      <c r="I386" s="483">
        <f t="shared" si="11"/>
        <v>0</v>
      </c>
      <c r="J386" s="491"/>
      <c r="K386" s="491"/>
      <c r="L386" s="491"/>
      <c r="M386" s="491"/>
      <c r="N386" s="497"/>
      <c r="O386" s="459"/>
      <c r="P386" s="488"/>
      <c r="Q386" s="488"/>
      <c r="R386" s="488"/>
      <c r="S386" s="488"/>
      <c r="T386" s="488"/>
      <c r="U386" s="488"/>
      <c r="V386" s="488"/>
      <c r="W386" s="488"/>
      <c r="X386" s="488"/>
      <c r="Y386" s="488"/>
    </row>
    <row r="387" spans="1:25" s="479" customFormat="1" ht="16.149999999999999" customHeight="1">
      <c r="A387" s="492"/>
      <c r="B387" s="495" t="s">
        <v>1578</v>
      </c>
      <c r="C387" s="489" t="s">
        <v>1580</v>
      </c>
      <c r="D387" s="483">
        <f t="shared" si="10"/>
        <v>50000000</v>
      </c>
      <c r="E387" s="491">
        <v>50000000</v>
      </c>
      <c r="F387" s="491"/>
      <c r="G387" s="491"/>
      <c r="H387" s="491"/>
      <c r="I387" s="483">
        <f t="shared" si="11"/>
        <v>0</v>
      </c>
      <c r="J387" s="491"/>
      <c r="K387" s="491"/>
      <c r="L387" s="491"/>
      <c r="M387" s="491"/>
      <c r="N387" s="497"/>
      <c r="O387" s="459"/>
      <c r="P387" s="488"/>
      <c r="Q387" s="488"/>
      <c r="R387" s="488"/>
      <c r="S387" s="488"/>
      <c r="T387" s="488"/>
      <c r="U387" s="488"/>
      <c r="V387" s="488"/>
      <c r="W387" s="488"/>
      <c r="X387" s="488"/>
      <c r="Y387" s="488"/>
    </row>
    <row r="388" spans="1:25" s="479" customFormat="1" ht="16.149999999999999" customHeight="1">
      <c r="A388" s="492"/>
      <c r="B388" s="495" t="s">
        <v>1578</v>
      </c>
      <c r="C388" s="489" t="s">
        <v>1581</v>
      </c>
      <c r="D388" s="483">
        <f t="shared" si="10"/>
        <v>0</v>
      </c>
      <c r="E388" s="491"/>
      <c r="F388" s="491"/>
      <c r="G388" s="491"/>
      <c r="H388" s="491"/>
      <c r="I388" s="483">
        <f t="shared" si="11"/>
        <v>0</v>
      </c>
      <c r="J388" s="491"/>
      <c r="K388" s="491"/>
      <c r="L388" s="491"/>
      <c r="M388" s="491"/>
      <c r="N388" s="497"/>
      <c r="O388" s="459"/>
      <c r="P388" s="488"/>
      <c r="Q388" s="488"/>
      <c r="R388" s="488"/>
      <c r="S388" s="488"/>
      <c r="T388" s="488"/>
      <c r="U388" s="488"/>
      <c r="V388" s="488"/>
      <c r="W388" s="488"/>
      <c r="X388" s="488"/>
      <c r="Y388" s="488"/>
    </row>
    <row r="389" spans="1:25" s="479" customFormat="1" ht="16.149999999999999" customHeight="1">
      <c r="A389" s="492"/>
      <c r="B389" s="495" t="s">
        <v>1578</v>
      </c>
      <c r="C389" s="489" t="s">
        <v>1582</v>
      </c>
      <c r="D389" s="483">
        <f t="shared" si="10"/>
        <v>19808250</v>
      </c>
      <c r="E389" s="491">
        <v>19808250</v>
      </c>
      <c r="F389" s="491"/>
      <c r="G389" s="491"/>
      <c r="H389" s="491"/>
      <c r="I389" s="483">
        <f t="shared" si="11"/>
        <v>0</v>
      </c>
      <c r="J389" s="491"/>
      <c r="K389" s="491"/>
      <c r="L389" s="491"/>
      <c r="M389" s="491"/>
      <c r="N389" s="497"/>
      <c r="O389" s="459"/>
      <c r="P389" s="488"/>
      <c r="Q389" s="488"/>
      <c r="R389" s="488"/>
      <c r="S389" s="488"/>
      <c r="T389" s="488"/>
      <c r="U389" s="488"/>
      <c r="V389" s="488"/>
      <c r="W389" s="488"/>
      <c r="X389" s="488"/>
      <c r="Y389" s="488"/>
    </row>
    <row r="390" spans="1:25" s="479" customFormat="1" ht="16.149999999999999" customHeight="1">
      <c r="A390" s="492"/>
      <c r="B390" s="495" t="s">
        <v>1578</v>
      </c>
      <c r="C390" s="489"/>
      <c r="D390" s="483">
        <f t="shared" si="10"/>
        <v>0</v>
      </c>
      <c r="E390" s="491"/>
      <c r="F390" s="491"/>
      <c r="G390" s="491"/>
      <c r="H390" s="491"/>
      <c r="I390" s="483">
        <f t="shared" si="11"/>
        <v>0</v>
      </c>
      <c r="J390" s="491"/>
      <c r="K390" s="491"/>
      <c r="L390" s="491"/>
      <c r="M390" s="491"/>
      <c r="N390" s="497"/>
      <c r="O390" s="459"/>
      <c r="P390" s="488"/>
      <c r="Q390" s="488"/>
      <c r="R390" s="488"/>
      <c r="S390" s="488"/>
      <c r="T390" s="488"/>
      <c r="U390" s="488"/>
      <c r="V390" s="488"/>
      <c r="W390" s="488"/>
      <c r="X390" s="488"/>
      <c r="Y390" s="488"/>
    </row>
    <row r="391" spans="1:25" s="479" customFormat="1" ht="16.149999999999999" customHeight="1">
      <c r="A391" s="492">
        <v>86</v>
      </c>
      <c r="B391" s="495" t="s">
        <v>1583</v>
      </c>
      <c r="C391" s="496" t="s">
        <v>1584</v>
      </c>
      <c r="D391" s="483">
        <f t="shared" si="10"/>
        <v>0</v>
      </c>
      <c r="E391" s="491"/>
      <c r="F391" s="491"/>
      <c r="G391" s="491"/>
      <c r="H391" s="491"/>
      <c r="I391" s="483">
        <f t="shared" si="11"/>
        <v>0</v>
      </c>
      <c r="J391" s="491"/>
      <c r="K391" s="491"/>
      <c r="L391" s="491"/>
      <c r="M391" s="491"/>
      <c r="N391" s="497"/>
      <c r="O391" s="459"/>
      <c r="P391" s="488"/>
      <c r="Q391" s="488"/>
      <c r="R391" s="488"/>
      <c r="S391" s="488"/>
      <c r="T391" s="488"/>
      <c r="U391" s="488"/>
      <c r="V391" s="488"/>
      <c r="W391" s="488"/>
      <c r="X391" s="488"/>
      <c r="Y391" s="488"/>
    </row>
    <row r="392" spans="1:25" s="479" customFormat="1" ht="16.149999999999999" customHeight="1">
      <c r="A392" s="492"/>
      <c r="B392" s="495" t="s">
        <v>1583</v>
      </c>
      <c r="C392" s="489" t="s">
        <v>1731</v>
      </c>
      <c r="D392" s="483">
        <f t="shared" si="10"/>
        <v>0</v>
      </c>
      <c r="E392" s="491"/>
      <c r="F392" s="491"/>
      <c r="G392" s="491"/>
      <c r="H392" s="491"/>
      <c r="I392" s="483">
        <f t="shared" si="11"/>
        <v>0</v>
      </c>
      <c r="J392" s="491"/>
      <c r="K392" s="491"/>
      <c r="L392" s="491"/>
      <c r="M392" s="491"/>
      <c r="N392" s="497"/>
      <c r="O392" s="459"/>
      <c r="P392" s="488"/>
      <c r="Q392" s="488"/>
      <c r="R392" s="488"/>
      <c r="S392" s="488"/>
      <c r="T392" s="488"/>
      <c r="U392" s="488"/>
      <c r="V392" s="488"/>
      <c r="W392" s="488"/>
      <c r="X392" s="488"/>
      <c r="Y392" s="488"/>
    </row>
    <row r="393" spans="1:25" s="479" customFormat="1" ht="16.149999999999999" customHeight="1">
      <c r="A393" s="492"/>
      <c r="B393" s="495" t="s">
        <v>1583</v>
      </c>
      <c r="C393" s="489"/>
      <c r="D393" s="483">
        <f t="shared" si="10"/>
        <v>0</v>
      </c>
      <c r="E393" s="491"/>
      <c r="F393" s="491"/>
      <c r="G393" s="491"/>
      <c r="H393" s="491"/>
      <c r="I393" s="483">
        <f t="shared" si="11"/>
        <v>0</v>
      </c>
      <c r="J393" s="491"/>
      <c r="K393" s="491"/>
      <c r="L393" s="491"/>
      <c r="M393" s="491"/>
      <c r="N393" s="497"/>
      <c r="O393" s="459"/>
      <c r="P393" s="488"/>
      <c r="Q393" s="488"/>
      <c r="R393" s="488"/>
      <c r="S393" s="488"/>
      <c r="T393" s="488"/>
      <c r="U393" s="488"/>
      <c r="V393" s="488"/>
      <c r="W393" s="488"/>
      <c r="X393" s="488"/>
      <c r="Y393" s="488"/>
    </row>
    <row r="394" spans="1:25" s="479" customFormat="1" ht="16.149999999999999" customHeight="1">
      <c r="A394" s="492">
        <v>87</v>
      </c>
      <c r="B394" s="495" t="s">
        <v>1585</v>
      </c>
      <c r="C394" s="496" t="s">
        <v>1586</v>
      </c>
      <c r="D394" s="483">
        <f t="shared" ref="D394:D457" si="12">SUM(E394:H394)</f>
        <v>0</v>
      </c>
      <c r="E394" s="491"/>
      <c r="F394" s="491"/>
      <c r="G394" s="491"/>
      <c r="H394" s="491"/>
      <c r="I394" s="483">
        <f t="shared" si="11"/>
        <v>0</v>
      </c>
      <c r="J394" s="491"/>
      <c r="K394" s="491"/>
      <c r="L394" s="491"/>
      <c r="M394" s="491"/>
      <c r="N394" s="497"/>
      <c r="O394" s="459"/>
      <c r="P394" s="488"/>
      <c r="Q394" s="488"/>
      <c r="R394" s="488"/>
      <c r="S394" s="488"/>
      <c r="T394" s="488"/>
      <c r="U394" s="488"/>
      <c r="V394" s="488"/>
      <c r="W394" s="488"/>
      <c r="X394" s="488"/>
      <c r="Y394" s="488"/>
    </row>
    <row r="395" spans="1:25" s="479" customFormat="1" ht="16.149999999999999" customHeight="1">
      <c r="A395" s="492"/>
      <c r="B395" s="495" t="s">
        <v>1585</v>
      </c>
      <c r="C395" s="489" t="s">
        <v>1587</v>
      </c>
      <c r="D395" s="483">
        <f t="shared" si="12"/>
        <v>0</v>
      </c>
      <c r="E395" s="491"/>
      <c r="F395" s="491"/>
      <c r="G395" s="491"/>
      <c r="H395" s="491"/>
      <c r="I395" s="483">
        <f t="shared" si="11"/>
        <v>0</v>
      </c>
      <c r="J395" s="491"/>
      <c r="K395" s="491"/>
      <c r="L395" s="491"/>
      <c r="M395" s="491"/>
      <c r="N395" s="497"/>
      <c r="O395" s="459"/>
      <c r="P395" s="488"/>
      <c r="Q395" s="488"/>
      <c r="R395" s="488"/>
      <c r="S395" s="488"/>
      <c r="T395" s="488"/>
      <c r="U395" s="488"/>
      <c r="V395" s="488"/>
      <c r="W395" s="488"/>
      <c r="X395" s="488"/>
      <c r="Y395" s="488"/>
    </row>
    <row r="396" spans="1:25" s="479" customFormat="1" ht="16.149999999999999" customHeight="1">
      <c r="A396" s="492"/>
      <c r="B396" s="495" t="s">
        <v>1585</v>
      </c>
      <c r="C396" s="489"/>
      <c r="D396" s="483">
        <f t="shared" si="12"/>
        <v>0</v>
      </c>
      <c r="E396" s="491"/>
      <c r="F396" s="491"/>
      <c r="G396" s="491"/>
      <c r="H396" s="491"/>
      <c r="I396" s="483">
        <f t="shared" si="11"/>
        <v>0</v>
      </c>
      <c r="J396" s="491"/>
      <c r="K396" s="491"/>
      <c r="L396" s="491"/>
      <c r="M396" s="491"/>
      <c r="N396" s="497"/>
      <c r="O396" s="459"/>
      <c r="P396" s="488"/>
      <c r="Q396" s="488"/>
      <c r="R396" s="488"/>
      <c r="S396" s="488"/>
      <c r="T396" s="488"/>
      <c r="U396" s="488"/>
      <c r="V396" s="488"/>
      <c r="W396" s="488"/>
      <c r="X396" s="488"/>
      <c r="Y396" s="488"/>
    </row>
    <row r="397" spans="1:25" s="479" customFormat="1" ht="16.149999999999999" customHeight="1">
      <c r="A397" s="492">
        <v>88</v>
      </c>
      <c r="B397" s="495" t="s">
        <v>1588</v>
      </c>
      <c r="C397" s="496" t="s">
        <v>1589</v>
      </c>
      <c r="D397" s="483">
        <f t="shared" si="12"/>
        <v>0</v>
      </c>
      <c r="E397" s="491"/>
      <c r="F397" s="491"/>
      <c r="G397" s="491"/>
      <c r="H397" s="491"/>
      <c r="I397" s="483">
        <f t="shared" si="11"/>
        <v>0</v>
      </c>
      <c r="J397" s="491"/>
      <c r="K397" s="491"/>
      <c r="L397" s="491"/>
      <c r="M397" s="491"/>
      <c r="N397" s="497"/>
      <c r="O397" s="459"/>
      <c r="P397" s="488"/>
      <c r="Q397" s="488"/>
      <c r="R397" s="488"/>
      <c r="S397" s="488"/>
      <c r="T397" s="488"/>
      <c r="U397" s="488"/>
      <c r="V397" s="488"/>
      <c r="W397" s="488"/>
      <c r="X397" s="488"/>
      <c r="Y397" s="488"/>
    </row>
    <row r="398" spans="1:25" s="479" customFormat="1" ht="16.149999999999999" customHeight="1">
      <c r="A398" s="492"/>
      <c r="B398" s="495" t="s">
        <v>1588</v>
      </c>
      <c r="C398" s="489" t="s">
        <v>1590</v>
      </c>
      <c r="D398" s="483">
        <f t="shared" si="12"/>
        <v>0</v>
      </c>
      <c r="E398" s="491"/>
      <c r="F398" s="491"/>
      <c r="G398" s="491"/>
      <c r="H398" s="491"/>
      <c r="I398" s="483">
        <f t="shared" ref="I398:I461" si="13">SUM(J398:M398)</f>
        <v>0</v>
      </c>
      <c r="J398" s="491"/>
      <c r="K398" s="491"/>
      <c r="L398" s="491"/>
      <c r="M398" s="491"/>
      <c r="N398" s="497"/>
      <c r="O398" s="459"/>
      <c r="P398" s="488"/>
      <c r="Q398" s="488"/>
      <c r="R398" s="488"/>
      <c r="S398" s="488"/>
      <c r="T398" s="488"/>
      <c r="U398" s="488"/>
      <c r="V398" s="488"/>
      <c r="W398" s="488"/>
      <c r="X398" s="488"/>
      <c r="Y398" s="488"/>
    </row>
    <row r="399" spans="1:25" s="479" customFormat="1" ht="16.149999999999999" customHeight="1">
      <c r="A399" s="492"/>
      <c r="B399" s="495" t="s">
        <v>1588</v>
      </c>
      <c r="C399" s="489"/>
      <c r="D399" s="483">
        <f t="shared" si="12"/>
        <v>0</v>
      </c>
      <c r="E399" s="491"/>
      <c r="F399" s="491"/>
      <c r="G399" s="491"/>
      <c r="H399" s="491"/>
      <c r="I399" s="483">
        <f t="shared" si="13"/>
        <v>0</v>
      </c>
      <c r="J399" s="491"/>
      <c r="K399" s="491"/>
      <c r="L399" s="491"/>
      <c r="M399" s="491"/>
      <c r="N399" s="497"/>
      <c r="O399" s="459"/>
      <c r="P399" s="488"/>
      <c r="Q399" s="488"/>
      <c r="R399" s="488"/>
      <c r="S399" s="488"/>
      <c r="T399" s="488"/>
      <c r="U399" s="488"/>
      <c r="V399" s="488"/>
      <c r="W399" s="488"/>
      <c r="X399" s="488"/>
      <c r="Y399" s="488"/>
    </row>
    <row r="400" spans="1:25" s="479" customFormat="1" ht="16.149999999999999" customHeight="1">
      <c r="A400" s="492">
        <v>89</v>
      </c>
      <c r="B400" s="495" t="s">
        <v>1591</v>
      </c>
      <c r="C400" s="496" t="s">
        <v>1592</v>
      </c>
      <c r="D400" s="483">
        <f t="shared" si="12"/>
        <v>0</v>
      </c>
      <c r="E400" s="491"/>
      <c r="F400" s="491"/>
      <c r="G400" s="491"/>
      <c r="H400" s="491"/>
      <c r="I400" s="483">
        <f t="shared" si="13"/>
        <v>0</v>
      </c>
      <c r="J400" s="491"/>
      <c r="K400" s="491"/>
      <c r="L400" s="491"/>
      <c r="M400" s="491"/>
      <c r="N400" s="497"/>
      <c r="O400" s="459"/>
      <c r="P400" s="488"/>
      <c r="Q400" s="488"/>
      <c r="R400" s="488"/>
      <c r="S400" s="488"/>
      <c r="T400" s="488"/>
      <c r="U400" s="488"/>
      <c r="V400" s="488"/>
      <c r="W400" s="488"/>
      <c r="X400" s="488"/>
      <c r="Y400" s="488"/>
    </row>
    <row r="401" spans="1:25" s="479" customFormat="1" ht="16.149999999999999" customHeight="1">
      <c r="A401" s="492"/>
      <c r="B401" s="495" t="s">
        <v>1591</v>
      </c>
      <c r="C401" s="489" t="s">
        <v>1593</v>
      </c>
      <c r="D401" s="483">
        <f t="shared" si="12"/>
        <v>0</v>
      </c>
      <c r="E401" s="491"/>
      <c r="F401" s="491"/>
      <c r="G401" s="491"/>
      <c r="H401" s="491"/>
      <c r="I401" s="483">
        <f t="shared" si="13"/>
        <v>0</v>
      </c>
      <c r="J401" s="491"/>
      <c r="K401" s="491"/>
      <c r="L401" s="491"/>
      <c r="M401" s="491"/>
      <c r="N401" s="497"/>
      <c r="O401" s="459"/>
      <c r="P401" s="488"/>
      <c r="Q401" s="488"/>
      <c r="R401" s="488"/>
      <c r="S401" s="488"/>
      <c r="T401" s="488"/>
      <c r="U401" s="488"/>
      <c r="V401" s="488"/>
      <c r="W401" s="488"/>
      <c r="X401" s="488"/>
      <c r="Y401" s="488"/>
    </row>
    <row r="402" spans="1:25" s="479" customFormat="1" ht="16.149999999999999" customHeight="1">
      <c r="A402" s="492"/>
      <c r="B402" s="495" t="s">
        <v>1591</v>
      </c>
      <c r="C402" s="489"/>
      <c r="D402" s="483">
        <f t="shared" si="12"/>
        <v>0</v>
      </c>
      <c r="E402" s="491"/>
      <c r="F402" s="491"/>
      <c r="G402" s="491"/>
      <c r="H402" s="491"/>
      <c r="I402" s="483">
        <f t="shared" si="13"/>
        <v>0</v>
      </c>
      <c r="J402" s="491"/>
      <c r="K402" s="491"/>
      <c r="L402" s="491"/>
      <c r="M402" s="491"/>
      <c r="N402" s="497"/>
      <c r="O402" s="459"/>
      <c r="P402" s="488"/>
      <c r="Q402" s="488"/>
      <c r="R402" s="488"/>
      <c r="S402" s="488"/>
      <c r="T402" s="488"/>
      <c r="U402" s="488"/>
      <c r="V402" s="488"/>
      <c r="W402" s="488"/>
      <c r="X402" s="488"/>
      <c r="Y402" s="488"/>
    </row>
    <row r="403" spans="1:25" s="479" customFormat="1" ht="16.149999999999999" customHeight="1">
      <c r="A403" s="492">
        <v>90</v>
      </c>
      <c r="B403" s="495" t="s">
        <v>1594</v>
      </c>
      <c r="C403" s="496" t="s">
        <v>1595</v>
      </c>
      <c r="D403" s="483">
        <f t="shared" si="12"/>
        <v>0</v>
      </c>
      <c r="E403" s="491"/>
      <c r="F403" s="491"/>
      <c r="G403" s="491"/>
      <c r="H403" s="491"/>
      <c r="I403" s="483">
        <f t="shared" si="13"/>
        <v>0</v>
      </c>
      <c r="J403" s="491"/>
      <c r="K403" s="491"/>
      <c r="L403" s="491"/>
      <c r="M403" s="491"/>
      <c r="N403" s="497"/>
      <c r="O403" s="459"/>
      <c r="P403" s="488"/>
      <c r="Q403" s="488"/>
      <c r="R403" s="488"/>
      <c r="S403" s="488"/>
      <c r="T403" s="488"/>
      <c r="U403" s="488"/>
      <c r="V403" s="488"/>
      <c r="W403" s="488"/>
      <c r="X403" s="488"/>
      <c r="Y403" s="488"/>
    </row>
    <row r="404" spans="1:25" s="479" customFormat="1" ht="16.149999999999999" customHeight="1">
      <c r="A404" s="492"/>
      <c r="B404" s="495" t="s">
        <v>1594</v>
      </c>
      <c r="C404" s="489" t="s">
        <v>1596</v>
      </c>
      <c r="D404" s="483">
        <f t="shared" si="12"/>
        <v>15000000</v>
      </c>
      <c r="E404" s="491">
        <v>15000000</v>
      </c>
      <c r="F404" s="491"/>
      <c r="G404" s="491"/>
      <c r="H404" s="491"/>
      <c r="I404" s="483">
        <f t="shared" si="13"/>
        <v>0</v>
      </c>
      <c r="J404" s="491"/>
      <c r="K404" s="491"/>
      <c r="L404" s="491"/>
      <c r="M404" s="491"/>
      <c r="N404" s="497"/>
      <c r="O404" s="459"/>
      <c r="P404" s="488"/>
      <c r="Q404" s="488"/>
      <c r="R404" s="488"/>
      <c r="S404" s="488"/>
      <c r="T404" s="488"/>
      <c r="U404" s="488"/>
      <c r="V404" s="488"/>
      <c r="W404" s="488"/>
      <c r="X404" s="488"/>
      <c r="Y404" s="488"/>
    </row>
    <row r="405" spans="1:25" s="479" customFormat="1" ht="16.149999999999999" customHeight="1">
      <c r="A405" s="492"/>
      <c r="B405" s="495" t="s">
        <v>1594</v>
      </c>
      <c r="C405" s="489" t="s">
        <v>1732</v>
      </c>
      <c r="D405" s="483">
        <f t="shared" si="12"/>
        <v>5895070</v>
      </c>
      <c r="E405" s="491">
        <v>5895070</v>
      </c>
      <c r="F405" s="491"/>
      <c r="G405" s="491"/>
      <c r="H405" s="491"/>
      <c r="I405" s="483">
        <f t="shared" si="13"/>
        <v>0</v>
      </c>
      <c r="J405" s="491"/>
      <c r="K405" s="491"/>
      <c r="L405" s="491"/>
      <c r="M405" s="491"/>
      <c r="N405" s="497"/>
      <c r="O405" s="459"/>
      <c r="P405" s="488"/>
      <c r="Q405" s="488"/>
      <c r="R405" s="488"/>
      <c r="S405" s="488"/>
      <c r="T405" s="488"/>
      <c r="U405" s="488"/>
      <c r="V405" s="488"/>
      <c r="W405" s="488"/>
      <c r="X405" s="488"/>
      <c r="Y405" s="488"/>
    </row>
    <row r="406" spans="1:25" s="479" customFormat="1" ht="16.149999999999999" customHeight="1">
      <c r="A406" s="492"/>
      <c r="B406" s="495" t="s">
        <v>1594</v>
      </c>
      <c r="C406" s="489"/>
      <c r="D406" s="483">
        <f t="shared" si="12"/>
        <v>0</v>
      </c>
      <c r="E406" s="491"/>
      <c r="F406" s="491"/>
      <c r="G406" s="491"/>
      <c r="H406" s="491"/>
      <c r="I406" s="483">
        <f t="shared" si="13"/>
        <v>0</v>
      </c>
      <c r="J406" s="491"/>
      <c r="K406" s="491"/>
      <c r="L406" s="491"/>
      <c r="M406" s="491"/>
      <c r="N406" s="497"/>
      <c r="O406" s="459"/>
      <c r="P406" s="488"/>
      <c r="Q406" s="488"/>
      <c r="R406" s="488"/>
      <c r="S406" s="488"/>
      <c r="T406" s="488"/>
      <c r="U406" s="488"/>
      <c r="V406" s="488"/>
      <c r="W406" s="488"/>
      <c r="X406" s="488"/>
      <c r="Y406" s="488"/>
    </row>
    <row r="407" spans="1:25" s="479" customFormat="1" ht="16.149999999999999" customHeight="1">
      <c r="A407" s="492">
        <v>91</v>
      </c>
      <c r="B407" s="495" t="s">
        <v>1597</v>
      </c>
      <c r="C407" s="496" t="s">
        <v>1598</v>
      </c>
      <c r="D407" s="483">
        <f t="shared" si="12"/>
        <v>0</v>
      </c>
      <c r="E407" s="491"/>
      <c r="F407" s="491"/>
      <c r="G407" s="491"/>
      <c r="H407" s="491"/>
      <c r="I407" s="483">
        <f t="shared" si="13"/>
        <v>0</v>
      </c>
      <c r="J407" s="491"/>
      <c r="K407" s="491"/>
      <c r="L407" s="491"/>
      <c r="M407" s="491"/>
      <c r="N407" s="497"/>
      <c r="O407" s="459"/>
      <c r="P407" s="488"/>
      <c r="Q407" s="488"/>
      <c r="R407" s="488"/>
      <c r="S407" s="488"/>
      <c r="T407" s="488"/>
      <c r="U407" s="488"/>
      <c r="V407" s="488"/>
      <c r="W407" s="488"/>
      <c r="X407" s="488"/>
      <c r="Y407" s="488"/>
    </row>
    <row r="408" spans="1:25" s="479" customFormat="1" ht="16.149999999999999" customHeight="1">
      <c r="A408" s="492"/>
      <c r="B408" s="495" t="s">
        <v>1597</v>
      </c>
      <c r="C408" s="489" t="s">
        <v>1599</v>
      </c>
      <c r="D408" s="483">
        <f t="shared" si="12"/>
        <v>0</v>
      </c>
      <c r="E408" s="491"/>
      <c r="F408" s="491"/>
      <c r="G408" s="491"/>
      <c r="H408" s="491"/>
      <c r="I408" s="483">
        <f t="shared" si="13"/>
        <v>0</v>
      </c>
      <c r="J408" s="491"/>
      <c r="K408" s="491"/>
      <c r="L408" s="491"/>
      <c r="M408" s="491"/>
      <c r="N408" s="497"/>
      <c r="O408" s="459"/>
      <c r="P408" s="488"/>
      <c r="Q408" s="488"/>
      <c r="R408" s="488"/>
      <c r="S408" s="488"/>
      <c r="T408" s="488"/>
      <c r="U408" s="488"/>
      <c r="V408" s="488"/>
      <c r="W408" s="488"/>
      <c r="X408" s="488"/>
      <c r="Y408" s="488"/>
    </row>
    <row r="409" spans="1:25" s="479" customFormat="1" ht="16.149999999999999" customHeight="1">
      <c r="A409" s="492"/>
      <c r="B409" s="495" t="s">
        <v>1597</v>
      </c>
      <c r="C409" s="489"/>
      <c r="D409" s="483">
        <f t="shared" si="12"/>
        <v>0</v>
      </c>
      <c r="E409" s="491"/>
      <c r="F409" s="491"/>
      <c r="G409" s="491"/>
      <c r="H409" s="491"/>
      <c r="I409" s="483">
        <f t="shared" si="13"/>
        <v>0</v>
      </c>
      <c r="J409" s="491"/>
      <c r="K409" s="491"/>
      <c r="L409" s="491"/>
      <c r="M409" s="491"/>
      <c r="N409" s="497"/>
      <c r="O409" s="459"/>
      <c r="P409" s="488"/>
      <c r="Q409" s="488"/>
      <c r="R409" s="488"/>
      <c r="S409" s="488"/>
      <c r="T409" s="488"/>
      <c r="U409" s="488"/>
      <c r="V409" s="488"/>
      <c r="W409" s="488"/>
      <c r="X409" s="488"/>
      <c r="Y409" s="488"/>
    </row>
    <row r="410" spans="1:25" s="479" customFormat="1" ht="16.149999999999999" customHeight="1">
      <c r="A410" s="492">
        <v>92</v>
      </c>
      <c r="B410" s="495" t="s">
        <v>1600</v>
      </c>
      <c r="C410" s="496" t="s">
        <v>1601</v>
      </c>
      <c r="D410" s="483">
        <f t="shared" si="12"/>
        <v>0</v>
      </c>
      <c r="E410" s="491"/>
      <c r="F410" s="491"/>
      <c r="G410" s="491"/>
      <c r="H410" s="491"/>
      <c r="I410" s="483">
        <f t="shared" si="13"/>
        <v>0</v>
      </c>
      <c r="J410" s="491"/>
      <c r="K410" s="491"/>
      <c r="L410" s="491"/>
      <c r="M410" s="491"/>
      <c r="N410" s="497"/>
      <c r="O410" s="459"/>
      <c r="P410" s="488"/>
      <c r="Q410" s="488"/>
      <c r="R410" s="488"/>
      <c r="S410" s="488"/>
      <c r="T410" s="488"/>
      <c r="U410" s="488"/>
      <c r="V410" s="488"/>
      <c r="W410" s="488"/>
      <c r="X410" s="488"/>
      <c r="Y410" s="488"/>
    </row>
    <row r="411" spans="1:25" s="479" customFormat="1" ht="16.149999999999999" customHeight="1">
      <c r="A411" s="492"/>
      <c r="B411" s="495" t="s">
        <v>1600</v>
      </c>
      <c r="C411" s="489" t="s">
        <v>1602</v>
      </c>
      <c r="D411" s="483">
        <f t="shared" si="12"/>
        <v>0</v>
      </c>
      <c r="E411" s="491"/>
      <c r="F411" s="491"/>
      <c r="G411" s="491"/>
      <c r="H411" s="491"/>
      <c r="I411" s="483">
        <f t="shared" si="13"/>
        <v>0</v>
      </c>
      <c r="J411" s="491"/>
      <c r="K411" s="491"/>
      <c r="L411" s="491"/>
      <c r="M411" s="491"/>
      <c r="N411" s="497"/>
      <c r="O411" s="459"/>
      <c r="P411" s="488"/>
      <c r="Q411" s="488"/>
      <c r="R411" s="488"/>
      <c r="S411" s="488"/>
      <c r="T411" s="488"/>
      <c r="U411" s="488"/>
      <c r="V411" s="488"/>
      <c r="W411" s="488"/>
      <c r="X411" s="488"/>
      <c r="Y411" s="488"/>
    </row>
    <row r="412" spans="1:25" s="479" customFormat="1" ht="16.149999999999999" customHeight="1">
      <c r="A412" s="492"/>
      <c r="B412" s="495" t="s">
        <v>1600</v>
      </c>
      <c r="C412" s="489"/>
      <c r="D412" s="483">
        <f t="shared" si="12"/>
        <v>0</v>
      </c>
      <c r="E412" s="491"/>
      <c r="F412" s="491"/>
      <c r="G412" s="491"/>
      <c r="H412" s="491"/>
      <c r="I412" s="483">
        <f t="shared" si="13"/>
        <v>0</v>
      </c>
      <c r="J412" s="491"/>
      <c r="K412" s="491"/>
      <c r="L412" s="491"/>
      <c r="M412" s="491"/>
      <c r="N412" s="497"/>
      <c r="O412" s="459"/>
      <c r="P412" s="488"/>
      <c r="Q412" s="488"/>
      <c r="R412" s="488"/>
      <c r="S412" s="488"/>
      <c r="T412" s="488"/>
      <c r="U412" s="488"/>
      <c r="V412" s="488"/>
      <c r="W412" s="488"/>
      <c r="X412" s="488"/>
      <c r="Y412" s="488"/>
    </row>
    <row r="413" spans="1:25" s="479" customFormat="1" ht="16.149999999999999" customHeight="1">
      <c r="A413" s="492">
        <v>93</v>
      </c>
      <c r="B413" s="495" t="s">
        <v>1603</v>
      </c>
      <c r="C413" s="496" t="s">
        <v>1604</v>
      </c>
      <c r="D413" s="483">
        <f t="shared" si="12"/>
        <v>0</v>
      </c>
      <c r="E413" s="491"/>
      <c r="F413" s="491"/>
      <c r="G413" s="491"/>
      <c r="H413" s="491"/>
      <c r="I413" s="483">
        <f t="shared" si="13"/>
        <v>0</v>
      </c>
      <c r="J413" s="491"/>
      <c r="K413" s="491"/>
      <c r="L413" s="491"/>
      <c r="M413" s="491"/>
      <c r="N413" s="497"/>
      <c r="O413" s="459"/>
      <c r="P413" s="488"/>
      <c r="Q413" s="488"/>
      <c r="R413" s="488"/>
      <c r="S413" s="488"/>
      <c r="T413" s="488"/>
      <c r="U413" s="488"/>
      <c r="V413" s="488"/>
      <c r="W413" s="488"/>
      <c r="X413" s="488"/>
      <c r="Y413" s="488"/>
    </row>
    <row r="414" spans="1:25" s="479" customFormat="1" ht="16.149999999999999" customHeight="1">
      <c r="A414" s="492"/>
      <c r="B414" s="495" t="s">
        <v>1603</v>
      </c>
      <c r="C414" s="489" t="s">
        <v>1605</v>
      </c>
      <c r="D414" s="483">
        <f t="shared" si="12"/>
        <v>35000000</v>
      </c>
      <c r="E414" s="491">
        <v>35000000</v>
      </c>
      <c r="F414" s="491"/>
      <c r="G414" s="491"/>
      <c r="H414" s="491"/>
      <c r="I414" s="483">
        <f t="shared" si="13"/>
        <v>0</v>
      </c>
      <c r="J414" s="491"/>
      <c r="K414" s="491"/>
      <c r="L414" s="491"/>
      <c r="M414" s="491"/>
      <c r="N414" s="497"/>
      <c r="O414" s="459"/>
      <c r="P414" s="488"/>
      <c r="Q414" s="488"/>
      <c r="R414" s="488"/>
      <c r="S414" s="488"/>
      <c r="T414" s="488"/>
      <c r="U414" s="488"/>
      <c r="V414" s="488"/>
      <c r="W414" s="488"/>
      <c r="X414" s="488"/>
      <c r="Y414" s="488"/>
    </row>
    <row r="415" spans="1:25" s="479" customFormat="1" ht="16.149999999999999" customHeight="1">
      <c r="A415" s="492"/>
      <c r="B415" s="495" t="s">
        <v>1603</v>
      </c>
      <c r="C415" s="489" t="s">
        <v>1606</v>
      </c>
      <c r="D415" s="483">
        <f t="shared" si="12"/>
        <v>0</v>
      </c>
      <c r="E415" s="491"/>
      <c r="F415" s="491"/>
      <c r="G415" s="491"/>
      <c r="H415" s="491"/>
      <c r="I415" s="483">
        <f t="shared" si="13"/>
        <v>0</v>
      </c>
      <c r="J415" s="491"/>
      <c r="K415" s="491"/>
      <c r="L415" s="491"/>
      <c r="M415" s="491"/>
      <c r="N415" s="497"/>
      <c r="O415" s="459"/>
      <c r="P415" s="488"/>
      <c r="Q415" s="488"/>
      <c r="R415" s="488"/>
      <c r="S415" s="488"/>
      <c r="T415" s="488"/>
      <c r="U415" s="488"/>
      <c r="V415" s="488"/>
      <c r="W415" s="488"/>
      <c r="X415" s="488"/>
      <c r="Y415" s="488"/>
    </row>
    <row r="416" spans="1:25" s="479" customFormat="1" ht="16.149999999999999" customHeight="1">
      <c r="A416" s="492"/>
      <c r="B416" s="495" t="s">
        <v>1603</v>
      </c>
      <c r="C416" s="489" t="s">
        <v>1607</v>
      </c>
      <c r="D416" s="483">
        <f t="shared" si="12"/>
        <v>0</v>
      </c>
      <c r="E416" s="491"/>
      <c r="F416" s="491"/>
      <c r="G416" s="491"/>
      <c r="H416" s="491"/>
      <c r="I416" s="483">
        <f t="shared" si="13"/>
        <v>0</v>
      </c>
      <c r="J416" s="491"/>
      <c r="K416" s="491"/>
      <c r="L416" s="491"/>
      <c r="M416" s="491"/>
      <c r="N416" s="497">
        <v>22000000</v>
      </c>
      <c r="O416" s="459"/>
      <c r="P416" s="488"/>
      <c r="Q416" s="488"/>
      <c r="R416" s="488"/>
      <c r="S416" s="488"/>
      <c r="T416" s="488"/>
      <c r="U416" s="488"/>
      <c r="V416" s="488"/>
      <c r="W416" s="488"/>
      <c r="X416" s="488"/>
      <c r="Y416" s="488"/>
    </row>
    <row r="417" spans="1:25" s="479" customFormat="1" ht="16.149999999999999" customHeight="1">
      <c r="A417" s="492"/>
      <c r="B417" s="495" t="s">
        <v>1603</v>
      </c>
      <c r="C417" s="489" t="s">
        <v>1733</v>
      </c>
      <c r="D417" s="483">
        <f t="shared" si="12"/>
        <v>0</v>
      </c>
      <c r="E417" s="491"/>
      <c r="F417" s="491"/>
      <c r="G417" s="491"/>
      <c r="H417" s="491"/>
      <c r="I417" s="483">
        <f t="shared" si="13"/>
        <v>0</v>
      </c>
      <c r="J417" s="491"/>
      <c r="K417" s="491"/>
      <c r="L417" s="491"/>
      <c r="M417" s="491"/>
      <c r="N417" s="497"/>
      <c r="O417" s="459"/>
      <c r="P417" s="488"/>
      <c r="Q417" s="488"/>
      <c r="R417" s="488"/>
      <c r="S417" s="488"/>
      <c r="T417" s="488"/>
      <c r="U417" s="488"/>
      <c r="V417" s="488"/>
      <c r="W417" s="488"/>
      <c r="X417" s="488"/>
      <c r="Y417" s="488"/>
    </row>
    <row r="418" spans="1:25" s="479" customFormat="1" ht="16.149999999999999" customHeight="1">
      <c r="A418" s="492"/>
      <c r="B418" s="495" t="s">
        <v>1603</v>
      </c>
      <c r="C418" s="489" t="s">
        <v>1734</v>
      </c>
      <c r="D418" s="483">
        <f t="shared" si="12"/>
        <v>38502400</v>
      </c>
      <c r="E418" s="491">
        <v>38502400</v>
      </c>
      <c r="F418" s="491"/>
      <c r="G418" s="491"/>
      <c r="H418" s="491"/>
      <c r="I418" s="483">
        <f t="shared" si="13"/>
        <v>0</v>
      </c>
      <c r="J418" s="491"/>
      <c r="K418" s="491"/>
      <c r="L418" s="491"/>
      <c r="M418" s="491"/>
      <c r="N418" s="497"/>
      <c r="O418" s="459"/>
      <c r="P418" s="488"/>
      <c r="Q418" s="488"/>
      <c r="R418" s="488"/>
      <c r="S418" s="488"/>
      <c r="T418" s="488"/>
      <c r="U418" s="488"/>
      <c r="V418" s="488"/>
      <c r="W418" s="488"/>
      <c r="X418" s="488"/>
      <c r="Y418" s="488"/>
    </row>
    <row r="419" spans="1:25" s="479" customFormat="1" ht="16.149999999999999" customHeight="1">
      <c r="A419" s="492"/>
      <c r="B419" s="495" t="s">
        <v>1603</v>
      </c>
      <c r="C419" s="489"/>
      <c r="D419" s="483">
        <f t="shared" si="12"/>
        <v>0</v>
      </c>
      <c r="E419" s="491"/>
      <c r="F419" s="491"/>
      <c r="G419" s="491"/>
      <c r="H419" s="491"/>
      <c r="I419" s="483">
        <f t="shared" si="13"/>
        <v>0</v>
      </c>
      <c r="J419" s="491"/>
      <c r="K419" s="491"/>
      <c r="L419" s="491"/>
      <c r="M419" s="491"/>
      <c r="N419" s="497"/>
      <c r="O419" s="459"/>
      <c r="P419" s="488"/>
      <c r="Q419" s="488"/>
      <c r="R419" s="488"/>
      <c r="S419" s="488"/>
      <c r="T419" s="488"/>
      <c r="U419" s="488"/>
      <c r="V419" s="488"/>
      <c r="W419" s="488"/>
      <c r="X419" s="488"/>
      <c r="Y419" s="488"/>
    </row>
    <row r="420" spans="1:25" s="479" customFormat="1" ht="16.149999999999999" customHeight="1">
      <c r="A420" s="492">
        <v>94</v>
      </c>
      <c r="B420" s="495" t="s">
        <v>1608</v>
      </c>
      <c r="C420" s="496" t="s">
        <v>1609</v>
      </c>
      <c r="D420" s="483">
        <f t="shared" si="12"/>
        <v>0</v>
      </c>
      <c r="E420" s="491"/>
      <c r="F420" s="491"/>
      <c r="G420" s="491"/>
      <c r="H420" s="491"/>
      <c r="I420" s="483">
        <f t="shared" si="13"/>
        <v>0</v>
      </c>
      <c r="J420" s="491"/>
      <c r="K420" s="491"/>
      <c r="L420" s="491"/>
      <c r="M420" s="491"/>
      <c r="N420" s="497"/>
      <c r="O420" s="459"/>
      <c r="P420" s="488"/>
      <c r="Q420" s="488"/>
      <c r="R420" s="488"/>
      <c r="S420" s="488"/>
      <c r="T420" s="488"/>
      <c r="U420" s="488"/>
      <c r="V420" s="488"/>
      <c r="W420" s="488"/>
      <c r="X420" s="488"/>
      <c r="Y420" s="488"/>
    </row>
    <row r="421" spans="1:25" s="479" customFormat="1" ht="16.149999999999999" customHeight="1">
      <c r="A421" s="492"/>
      <c r="B421" s="495" t="s">
        <v>1608</v>
      </c>
      <c r="C421" s="489" t="s">
        <v>1776</v>
      </c>
      <c r="D421" s="483">
        <f t="shared" si="12"/>
        <v>100000000</v>
      </c>
      <c r="E421" s="491">
        <v>100000000</v>
      </c>
      <c r="F421" s="491"/>
      <c r="G421" s="491"/>
      <c r="H421" s="491"/>
      <c r="I421" s="483">
        <f t="shared" si="13"/>
        <v>0</v>
      </c>
      <c r="J421" s="491"/>
      <c r="K421" s="491"/>
      <c r="L421" s="491"/>
      <c r="M421" s="491"/>
      <c r="N421" s="497"/>
      <c r="O421" s="459"/>
      <c r="P421" s="488"/>
      <c r="Q421" s="488"/>
      <c r="R421" s="488"/>
      <c r="S421" s="488"/>
      <c r="T421" s="488"/>
      <c r="U421" s="488"/>
      <c r="V421" s="488"/>
      <c r="W421" s="488"/>
      <c r="X421" s="488"/>
      <c r="Y421" s="488"/>
    </row>
    <row r="422" spans="1:25" s="479" customFormat="1" ht="16.149999999999999" customHeight="1">
      <c r="A422" s="492"/>
      <c r="B422" s="495"/>
      <c r="C422" s="489"/>
      <c r="D422" s="483">
        <f t="shared" si="12"/>
        <v>0</v>
      </c>
      <c r="E422" s="491"/>
      <c r="F422" s="491"/>
      <c r="G422" s="491"/>
      <c r="H422" s="491"/>
      <c r="I422" s="483">
        <f t="shared" si="13"/>
        <v>0</v>
      </c>
      <c r="J422" s="491"/>
      <c r="K422" s="491"/>
      <c r="L422" s="491"/>
      <c r="M422" s="491"/>
      <c r="N422" s="497"/>
      <c r="O422" s="459"/>
      <c r="P422" s="488"/>
      <c r="Q422" s="488"/>
      <c r="R422" s="488"/>
      <c r="S422" s="488"/>
      <c r="T422" s="488"/>
      <c r="U422" s="488"/>
      <c r="V422" s="488"/>
      <c r="W422" s="488"/>
      <c r="X422" s="488"/>
      <c r="Y422" s="488"/>
    </row>
    <row r="423" spans="1:25" s="479" customFormat="1" ht="16.149999999999999" customHeight="1">
      <c r="A423" s="492">
        <v>95</v>
      </c>
      <c r="B423" s="495"/>
      <c r="C423" s="496" t="s">
        <v>1610</v>
      </c>
      <c r="D423" s="483">
        <f t="shared" si="12"/>
        <v>0</v>
      </c>
      <c r="E423" s="491"/>
      <c r="F423" s="491"/>
      <c r="G423" s="491"/>
      <c r="H423" s="491"/>
      <c r="I423" s="483">
        <f t="shared" si="13"/>
        <v>0</v>
      </c>
      <c r="J423" s="491"/>
      <c r="K423" s="491"/>
      <c r="L423" s="491"/>
      <c r="M423" s="491"/>
      <c r="N423" s="497"/>
      <c r="O423" s="459"/>
      <c r="P423" s="488"/>
      <c r="Q423" s="488"/>
      <c r="R423" s="488"/>
      <c r="S423" s="488"/>
      <c r="T423" s="488"/>
      <c r="U423" s="488"/>
      <c r="V423" s="488"/>
      <c r="W423" s="488"/>
      <c r="X423" s="488"/>
      <c r="Y423" s="488"/>
    </row>
    <row r="424" spans="1:25" s="479" customFormat="1" ht="16.149999999999999" customHeight="1">
      <c r="A424" s="492"/>
      <c r="B424" s="495"/>
      <c r="C424" s="489" t="s">
        <v>1611</v>
      </c>
      <c r="D424" s="483">
        <f t="shared" si="12"/>
        <v>180000000</v>
      </c>
      <c r="E424" s="491">
        <v>180000000</v>
      </c>
      <c r="F424" s="491"/>
      <c r="G424" s="491"/>
      <c r="H424" s="491"/>
      <c r="I424" s="483">
        <f t="shared" si="13"/>
        <v>0</v>
      </c>
      <c r="J424" s="491"/>
      <c r="K424" s="491"/>
      <c r="L424" s="491"/>
      <c r="M424" s="491"/>
      <c r="N424" s="497"/>
      <c r="O424" s="459"/>
      <c r="P424" s="488"/>
      <c r="Q424" s="488"/>
      <c r="R424" s="488"/>
      <c r="S424" s="488"/>
      <c r="T424" s="488"/>
      <c r="U424" s="488"/>
      <c r="V424" s="488"/>
      <c r="W424" s="488"/>
      <c r="X424" s="488"/>
      <c r="Y424" s="488"/>
    </row>
    <row r="425" spans="1:25" s="479" customFormat="1" ht="16.149999999999999" customHeight="1">
      <c r="A425" s="492"/>
      <c r="B425" s="495"/>
      <c r="C425" s="489"/>
      <c r="D425" s="483">
        <f t="shared" si="12"/>
        <v>0</v>
      </c>
      <c r="E425" s="491"/>
      <c r="F425" s="491"/>
      <c r="G425" s="491"/>
      <c r="H425" s="491"/>
      <c r="I425" s="483">
        <f t="shared" si="13"/>
        <v>0</v>
      </c>
      <c r="J425" s="491"/>
      <c r="K425" s="491"/>
      <c r="L425" s="491"/>
      <c r="M425" s="491"/>
      <c r="N425" s="497"/>
      <c r="O425" s="459"/>
      <c r="P425" s="488"/>
      <c r="Q425" s="488"/>
      <c r="R425" s="488"/>
      <c r="S425" s="488"/>
      <c r="T425" s="488"/>
      <c r="U425" s="488"/>
      <c r="V425" s="488"/>
      <c r="W425" s="488"/>
      <c r="X425" s="488"/>
      <c r="Y425" s="488"/>
    </row>
    <row r="426" spans="1:25" s="479" customFormat="1" ht="16.149999999999999" customHeight="1">
      <c r="A426" s="492">
        <v>96</v>
      </c>
      <c r="B426" s="495"/>
      <c r="C426" s="496" t="s">
        <v>1612</v>
      </c>
      <c r="D426" s="483">
        <f t="shared" si="12"/>
        <v>0</v>
      </c>
      <c r="E426" s="491"/>
      <c r="F426" s="491"/>
      <c r="G426" s="491"/>
      <c r="H426" s="491"/>
      <c r="I426" s="483">
        <f t="shared" si="13"/>
        <v>0</v>
      </c>
      <c r="J426" s="491"/>
      <c r="K426" s="491"/>
      <c r="L426" s="491"/>
      <c r="M426" s="491"/>
      <c r="N426" s="497"/>
      <c r="O426" s="459"/>
      <c r="P426" s="488"/>
      <c r="Q426" s="488"/>
      <c r="R426" s="488"/>
      <c r="S426" s="488"/>
      <c r="T426" s="488"/>
      <c r="U426" s="488"/>
      <c r="V426" s="488"/>
      <c r="W426" s="488"/>
      <c r="X426" s="488"/>
      <c r="Y426" s="488"/>
    </row>
    <row r="427" spans="1:25" s="479" customFormat="1" ht="16.149999999999999" customHeight="1">
      <c r="A427" s="492"/>
      <c r="B427" s="495"/>
      <c r="C427" s="489" t="s">
        <v>1613</v>
      </c>
      <c r="D427" s="483">
        <f t="shared" si="12"/>
        <v>0</v>
      </c>
      <c r="E427" s="491"/>
      <c r="F427" s="491"/>
      <c r="G427" s="491"/>
      <c r="H427" s="491"/>
      <c r="I427" s="483">
        <f t="shared" si="13"/>
        <v>0</v>
      </c>
      <c r="J427" s="491"/>
      <c r="K427" s="491"/>
      <c r="L427" s="491"/>
      <c r="M427" s="491"/>
      <c r="N427" s="497"/>
      <c r="O427" s="459"/>
      <c r="P427" s="488"/>
      <c r="Q427" s="488"/>
      <c r="R427" s="488"/>
      <c r="S427" s="488"/>
      <c r="T427" s="488"/>
      <c r="U427" s="488"/>
      <c r="V427" s="488"/>
      <c r="W427" s="488"/>
      <c r="X427" s="488"/>
      <c r="Y427" s="488"/>
    </row>
    <row r="428" spans="1:25" s="479" customFormat="1" ht="16.149999999999999" customHeight="1">
      <c r="A428" s="492"/>
      <c r="B428" s="495"/>
      <c r="C428" s="489" t="s">
        <v>1735</v>
      </c>
      <c r="D428" s="483">
        <f t="shared" si="12"/>
        <v>25000000</v>
      </c>
      <c r="E428" s="491">
        <v>25000000</v>
      </c>
      <c r="F428" s="491"/>
      <c r="G428" s="491"/>
      <c r="H428" s="491"/>
      <c r="I428" s="483">
        <f t="shared" si="13"/>
        <v>0</v>
      </c>
      <c r="J428" s="491"/>
      <c r="K428" s="491"/>
      <c r="L428" s="491"/>
      <c r="M428" s="491"/>
      <c r="N428" s="497"/>
      <c r="O428" s="459"/>
      <c r="P428" s="488"/>
      <c r="Q428" s="488"/>
      <c r="R428" s="488"/>
      <c r="S428" s="488"/>
      <c r="T428" s="488"/>
      <c r="U428" s="488"/>
      <c r="V428" s="488"/>
      <c r="W428" s="488"/>
      <c r="X428" s="488"/>
      <c r="Y428" s="488"/>
    </row>
    <row r="429" spans="1:25" s="479" customFormat="1" ht="16.149999999999999" customHeight="1">
      <c r="A429" s="492"/>
      <c r="B429" s="495"/>
      <c r="C429" s="489"/>
      <c r="D429" s="483">
        <f t="shared" si="12"/>
        <v>0</v>
      </c>
      <c r="E429" s="491"/>
      <c r="F429" s="491"/>
      <c r="G429" s="491"/>
      <c r="H429" s="491"/>
      <c r="I429" s="483">
        <f t="shared" si="13"/>
        <v>0</v>
      </c>
      <c r="J429" s="491"/>
      <c r="K429" s="491"/>
      <c r="L429" s="491"/>
      <c r="M429" s="491"/>
      <c r="N429" s="497"/>
      <c r="O429" s="459"/>
      <c r="P429" s="488"/>
      <c r="Q429" s="488"/>
      <c r="R429" s="488"/>
      <c r="S429" s="488"/>
      <c r="T429" s="488"/>
      <c r="U429" s="488"/>
      <c r="V429" s="488"/>
      <c r="W429" s="488"/>
      <c r="X429" s="488"/>
      <c r="Y429" s="488"/>
    </row>
    <row r="430" spans="1:25" s="479" customFormat="1" ht="16.149999999999999" customHeight="1">
      <c r="A430" s="492">
        <v>97</v>
      </c>
      <c r="B430" s="495"/>
      <c r="C430" s="496" t="s">
        <v>1736</v>
      </c>
      <c r="D430" s="483">
        <f t="shared" si="12"/>
        <v>0</v>
      </c>
      <c r="E430" s="491"/>
      <c r="F430" s="491"/>
      <c r="G430" s="491"/>
      <c r="H430" s="491"/>
      <c r="I430" s="483">
        <f t="shared" si="13"/>
        <v>0</v>
      </c>
      <c r="J430" s="491"/>
      <c r="K430" s="491"/>
      <c r="L430" s="491"/>
      <c r="M430" s="491"/>
      <c r="N430" s="497"/>
      <c r="O430" s="459"/>
      <c r="P430" s="488"/>
      <c r="Q430" s="488"/>
      <c r="R430" s="488"/>
      <c r="S430" s="488"/>
      <c r="T430" s="488"/>
      <c r="U430" s="488"/>
      <c r="V430" s="488"/>
      <c r="W430" s="488"/>
      <c r="X430" s="488"/>
      <c r="Y430" s="488"/>
    </row>
    <row r="431" spans="1:25" s="479" customFormat="1" ht="16.149999999999999" customHeight="1">
      <c r="A431" s="492"/>
      <c r="B431" s="495"/>
      <c r="C431" s="489" t="s">
        <v>1737</v>
      </c>
      <c r="D431" s="483">
        <f t="shared" si="12"/>
        <v>0</v>
      </c>
      <c r="E431" s="491"/>
      <c r="F431" s="491"/>
      <c r="G431" s="491"/>
      <c r="H431" s="491"/>
      <c r="I431" s="483">
        <f t="shared" si="13"/>
        <v>0</v>
      </c>
      <c r="J431" s="491"/>
      <c r="K431" s="491"/>
      <c r="L431" s="491"/>
      <c r="M431" s="491"/>
      <c r="N431" s="497"/>
      <c r="O431" s="459"/>
      <c r="P431" s="488"/>
      <c r="Q431" s="488"/>
      <c r="R431" s="488"/>
      <c r="S431" s="488"/>
      <c r="T431" s="488"/>
      <c r="U431" s="488"/>
      <c r="V431" s="488"/>
      <c r="W431" s="488"/>
      <c r="X431" s="488"/>
      <c r="Y431" s="488"/>
    </row>
    <row r="432" spans="1:25" s="479" customFormat="1" ht="16.149999999999999" customHeight="1">
      <c r="A432" s="492"/>
      <c r="B432" s="495"/>
      <c r="C432" s="489"/>
      <c r="D432" s="483">
        <f t="shared" si="12"/>
        <v>0</v>
      </c>
      <c r="E432" s="491"/>
      <c r="F432" s="491"/>
      <c r="G432" s="491"/>
      <c r="H432" s="491"/>
      <c r="I432" s="483">
        <f t="shared" si="13"/>
        <v>0</v>
      </c>
      <c r="J432" s="491"/>
      <c r="K432" s="491"/>
      <c r="L432" s="491"/>
      <c r="M432" s="491"/>
      <c r="N432" s="497"/>
      <c r="O432" s="459"/>
      <c r="P432" s="488"/>
      <c r="Q432" s="488"/>
      <c r="R432" s="488"/>
      <c r="S432" s="488"/>
      <c r="T432" s="488"/>
      <c r="U432" s="488"/>
      <c r="V432" s="488"/>
      <c r="W432" s="488"/>
      <c r="X432" s="488"/>
      <c r="Y432" s="488"/>
    </row>
    <row r="433" spans="1:25" s="479" customFormat="1" ht="16.149999999999999" customHeight="1">
      <c r="A433" s="492">
        <v>98</v>
      </c>
      <c r="B433" s="495"/>
      <c r="C433" s="496" t="s">
        <v>1738</v>
      </c>
      <c r="D433" s="483">
        <f t="shared" si="12"/>
        <v>0</v>
      </c>
      <c r="E433" s="491"/>
      <c r="F433" s="491"/>
      <c r="G433" s="491"/>
      <c r="H433" s="491"/>
      <c r="I433" s="483">
        <f t="shared" si="13"/>
        <v>0</v>
      </c>
      <c r="J433" s="491"/>
      <c r="K433" s="491"/>
      <c r="L433" s="491"/>
      <c r="M433" s="491"/>
      <c r="N433" s="497"/>
      <c r="O433" s="459"/>
      <c r="P433" s="488"/>
      <c r="Q433" s="488"/>
      <c r="R433" s="488"/>
      <c r="S433" s="488"/>
      <c r="T433" s="488"/>
      <c r="U433" s="488"/>
      <c r="V433" s="488"/>
      <c r="W433" s="488"/>
      <c r="X433" s="488"/>
      <c r="Y433" s="488"/>
    </row>
    <row r="434" spans="1:25" s="479" customFormat="1" ht="16.149999999999999" customHeight="1">
      <c r="A434" s="492"/>
      <c r="B434" s="495"/>
      <c r="C434" s="489" t="s">
        <v>1739</v>
      </c>
      <c r="D434" s="483">
        <f t="shared" si="12"/>
        <v>30000000</v>
      </c>
      <c r="E434" s="491">
        <v>30000000</v>
      </c>
      <c r="F434" s="491"/>
      <c r="G434" s="491"/>
      <c r="H434" s="491"/>
      <c r="I434" s="483">
        <f t="shared" si="13"/>
        <v>0</v>
      </c>
      <c r="J434" s="491"/>
      <c r="K434" s="491"/>
      <c r="L434" s="491"/>
      <c r="M434" s="491"/>
      <c r="N434" s="497"/>
      <c r="O434" s="459"/>
      <c r="P434" s="488"/>
      <c r="Q434" s="488"/>
      <c r="R434" s="488"/>
      <c r="S434" s="488"/>
      <c r="T434" s="488"/>
      <c r="U434" s="488"/>
      <c r="V434" s="488"/>
      <c r="W434" s="488"/>
      <c r="X434" s="488"/>
      <c r="Y434" s="488"/>
    </row>
    <row r="435" spans="1:25" s="479" customFormat="1" ht="16.149999999999999" customHeight="1">
      <c r="A435" s="492"/>
      <c r="B435" s="495"/>
      <c r="C435" s="489"/>
      <c r="D435" s="483">
        <f t="shared" si="12"/>
        <v>0</v>
      </c>
      <c r="E435" s="491"/>
      <c r="F435" s="491"/>
      <c r="G435" s="491"/>
      <c r="H435" s="491"/>
      <c r="I435" s="483">
        <f t="shared" si="13"/>
        <v>0</v>
      </c>
      <c r="J435" s="491"/>
      <c r="K435" s="491"/>
      <c r="L435" s="491"/>
      <c r="M435" s="491"/>
      <c r="N435" s="497"/>
      <c r="O435" s="459"/>
      <c r="P435" s="488"/>
      <c r="Q435" s="488"/>
      <c r="R435" s="488"/>
      <c r="S435" s="488"/>
      <c r="T435" s="488"/>
      <c r="U435" s="488"/>
      <c r="V435" s="488"/>
      <c r="W435" s="488"/>
      <c r="X435" s="488"/>
      <c r="Y435" s="488"/>
    </row>
    <row r="436" spans="1:25" s="479" customFormat="1" ht="16.149999999999999" customHeight="1">
      <c r="A436" s="492">
        <v>99</v>
      </c>
      <c r="B436" s="495"/>
      <c r="C436" s="496" t="s">
        <v>1740</v>
      </c>
      <c r="D436" s="483">
        <f t="shared" si="12"/>
        <v>0</v>
      </c>
      <c r="E436" s="491"/>
      <c r="F436" s="491"/>
      <c r="G436" s="491"/>
      <c r="H436" s="491"/>
      <c r="I436" s="483">
        <f t="shared" si="13"/>
        <v>0</v>
      </c>
      <c r="J436" s="491"/>
      <c r="K436" s="491"/>
      <c r="L436" s="491"/>
      <c r="M436" s="491"/>
      <c r="N436" s="497"/>
      <c r="O436" s="459"/>
      <c r="P436" s="488"/>
      <c r="Q436" s="488"/>
      <c r="R436" s="488"/>
      <c r="S436" s="488"/>
      <c r="T436" s="488"/>
      <c r="U436" s="488"/>
      <c r="V436" s="488"/>
      <c r="W436" s="488"/>
      <c r="X436" s="488"/>
      <c r="Y436" s="488"/>
    </row>
    <row r="437" spans="1:25" s="479" customFormat="1" ht="16.149999999999999" customHeight="1">
      <c r="A437" s="492"/>
      <c r="B437" s="495"/>
      <c r="C437" s="489" t="s">
        <v>1741</v>
      </c>
      <c r="D437" s="483">
        <f t="shared" si="12"/>
        <v>25000000</v>
      </c>
      <c r="E437" s="491">
        <v>25000000</v>
      </c>
      <c r="F437" s="491"/>
      <c r="G437" s="491"/>
      <c r="H437" s="491"/>
      <c r="I437" s="483">
        <f t="shared" si="13"/>
        <v>0</v>
      </c>
      <c r="J437" s="491"/>
      <c r="K437" s="491"/>
      <c r="L437" s="491"/>
      <c r="M437" s="491"/>
      <c r="N437" s="497"/>
      <c r="O437" s="459"/>
      <c r="P437" s="488"/>
      <c r="Q437" s="488"/>
      <c r="R437" s="488"/>
      <c r="S437" s="488"/>
      <c r="T437" s="488"/>
      <c r="U437" s="488"/>
      <c r="V437" s="488"/>
      <c r="W437" s="488"/>
      <c r="X437" s="488"/>
      <c r="Y437" s="488"/>
    </row>
    <row r="438" spans="1:25" s="479" customFormat="1" ht="16.149999999999999" customHeight="1">
      <c r="A438" s="492"/>
      <c r="B438" s="495"/>
      <c r="C438" s="489"/>
      <c r="D438" s="483">
        <f t="shared" si="12"/>
        <v>0</v>
      </c>
      <c r="E438" s="491"/>
      <c r="F438" s="491"/>
      <c r="G438" s="491"/>
      <c r="H438" s="491"/>
      <c r="I438" s="483">
        <f t="shared" si="13"/>
        <v>0</v>
      </c>
      <c r="J438" s="491"/>
      <c r="K438" s="491"/>
      <c r="L438" s="491"/>
      <c r="M438" s="491"/>
      <c r="N438" s="497"/>
      <c r="O438" s="459"/>
      <c r="P438" s="488"/>
      <c r="Q438" s="488"/>
      <c r="R438" s="488"/>
      <c r="S438" s="488"/>
      <c r="T438" s="488"/>
      <c r="U438" s="488"/>
      <c r="V438" s="488"/>
      <c r="W438" s="488"/>
      <c r="X438" s="488"/>
      <c r="Y438" s="488"/>
    </row>
    <row r="439" spans="1:25" s="479" customFormat="1" ht="16.149999999999999" customHeight="1">
      <c r="A439" s="492">
        <v>100</v>
      </c>
      <c r="B439" s="495"/>
      <c r="C439" s="496" t="s">
        <v>1742</v>
      </c>
      <c r="D439" s="483">
        <f t="shared" si="12"/>
        <v>0</v>
      </c>
      <c r="E439" s="491"/>
      <c r="F439" s="491"/>
      <c r="G439" s="491"/>
      <c r="H439" s="491"/>
      <c r="I439" s="483">
        <f t="shared" si="13"/>
        <v>0</v>
      </c>
      <c r="J439" s="491"/>
      <c r="K439" s="491"/>
      <c r="L439" s="491"/>
      <c r="M439" s="491"/>
      <c r="N439" s="497"/>
      <c r="O439" s="459"/>
      <c r="P439" s="488"/>
      <c r="Q439" s="488"/>
      <c r="R439" s="488"/>
      <c r="S439" s="488"/>
      <c r="T439" s="488"/>
      <c r="U439" s="488"/>
      <c r="V439" s="488"/>
      <c r="W439" s="488"/>
      <c r="X439" s="488"/>
      <c r="Y439" s="488"/>
    </row>
    <row r="440" spans="1:25" s="479" customFormat="1" ht="16.149999999999999" customHeight="1">
      <c r="A440" s="492"/>
      <c r="B440" s="495"/>
      <c r="C440" s="489" t="s">
        <v>1743</v>
      </c>
      <c r="D440" s="483">
        <f t="shared" si="12"/>
        <v>4000000</v>
      </c>
      <c r="E440" s="491">
        <v>4000000</v>
      </c>
      <c r="F440" s="491"/>
      <c r="G440" s="491"/>
      <c r="H440" s="491"/>
      <c r="I440" s="483">
        <f t="shared" si="13"/>
        <v>0</v>
      </c>
      <c r="J440" s="491"/>
      <c r="K440" s="491"/>
      <c r="L440" s="491"/>
      <c r="M440" s="491"/>
      <c r="N440" s="497"/>
      <c r="O440" s="459"/>
      <c r="P440" s="488"/>
      <c r="Q440" s="488"/>
      <c r="R440" s="488"/>
      <c r="S440" s="488"/>
      <c r="T440" s="488"/>
      <c r="U440" s="488"/>
      <c r="V440" s="488"/>
      <c r="W440" s="488"/>
      <c r="X440" s="488"/>
      <c r="Y440" s="488"/>
    </row>
    <row r="441" spans="1:25" s="479" customFormat="1" ht="16.149999999999999" customHeight="1">
      <c r="A441" s="492"/>
      <c r="B441" s="495"/>
      <c r="C441" s="489"/>
      <c r="D441" s="483">
        <f t="shared" si="12"/>
        <v>0</v>
      </c>
      <c r="E441" s="491"/>
      <c r="F441" s="491"/>
      <c r="G441" s="491"/>
      <c r="H441" s="491"/>
      <c r="I441" s="483">
        <f t="shared" si="13"/>
        <v>0</v>
      </c>
      <c r="J441" s="491"/>
      <c r="K441" s="491"/>
      <c r="L441" s="491"/>
      <c r="M441" s="491"/>
      <c r="N441" s="497"/>
      <c r="O441" s="459"/>
      <c r="P441" s="488"/>
      <c r="Q441" s="488"/>
      <c r="R441" s="488"/>
      <c r="S441" s="488"/>
      <c r="T441" s="488"/>
      <c r="U441" s="488"/>
      <c r="V441" s="488"/>
      <c r="W441" s="488"/>
      <c r="X441" s="488"/>
      <c r="Y441" s="488"/>
    </row>
    <row r="442" spans="1:25" s="479" customFormat="1" ht="16.149999999999999" customHeight="1">
      <c r="A442" s="492">
        <v>101</v>
      </c>
      <c r="B442" s="495"/>
      <c r="C442" s="496" t="s">
        <v>1744</v>
      </c>
      <c r="D442" s="483">
        <f t="shared" si="12"/>
        <v>0</v>
      </c>
      <c r="E442" s="491"/>
      <c r="F442" s="491"/>
      <c r="G442" s="491"/>
      <c r="H442" s="491"/>
      <c r="I442" s="483">
        <f t="shared" si="13"/>
        <v>0</v>
      </c>
      <c r="J442" s="491"/>
      <c r="K442" s="491"/>
      <c r="L442" s="491"/>
      <c r="M442" s="491"/>
      <c r="N442" s="497"/>
      <c r="O442" s="459"/>
      <c r="P442" s="488"/>
      <c r="Q442" s="488"/>
      <c r="R442" s="488"/>
      <c r="S442" s="488"/>
      <c r="T442" s="488"/>
      <c r="U442" s="488"/>
      <c r="V442" s="488"/>
      <c r="W442" s="488"/>
      <c r="X442" s="488"/>
      <c r="Y442" s="488"/>
    </row>
    <row r="443" spans="1:25" s="479" customFormat="1" ht="16.149999999999999" customHeight="1">
      <c r="A443" s="492"/>
      <c r="B443" s="495"/>
      <c r="C443" s="489" t="s">
        <v>1745</v>
      </c>
      <c r="D443" s="483">
        <f t="shared" si="12"/>
        <v>30000000</v>
      </c>
      <c r="E443" s="491">
        <v>30000000</v>
      </c>
      <c r="F443" s="491"/>
      <c r="G443" s="491"/>
      <c r="H443" s="491"/>
      <c r="I443" s="483">
        <f t="shared" si="13"/>
        <v>0</v>
      </c>
      <c r="J443" s="491"/>
      <c r="K443" s="491"/>
      <c r="L443" s="491"/>
      <c r="M443" s="491"/>
      <c r="N443" s="497"/>
      <c r="O443" s="459"/>
      <c r="P443" s="488"/>
      <c r="Q443" s="488"/>
      <c r="R443" s="488"/>
      <c r="S443" s="488"/>
      <c r="T443" s="488"/>
      <c r="U443" s="488"/>
      <c r="V443" s="488"/>
      <c r="W443" s="488"/>
      <c r="X443" s="488"/>
      <c r="Y443" s="488"/>
    </row>
    <row r="444" spans="1:25" s="479" customFormat="1" ht="16.149999999999999" customHeight="1">
      <c r="A444" s="492"/>
      <c r="B444" s="495"/>
      <c r="C444" s="489" t="s">
        <v>1746</v>
      </c>
      <c r="D444" s="483">
        <f t="shared" si="12"/>
        <v>70000000</v>
      </c>
      <c r="E444" s="491">
        <v>70000000</v>
      </c>
      <c r="F444" s="491"/>
      <c r="G444" s="491"/>
      <c r="H444" s="491"/>
      <c r="I444" s="483">
        <f t="shared" si="13"/>
        <v>0</v>
      </c>
      <c r="J444" s="491"/>
      <c r="K444" s="491"/>
      <c r="L444" s="491"/>
      <c r="M444" s="491"/>
      <c r="N444" s="497"/>
      <c r="O444" s="459"/>
      <c r="P444" s="488"/>
      <c r="Q444" s="488"/>
      <c r="R444" s="488"/>
      <c r="S444" s="488"/>
      <c r="T444" s="488"/>
      <c r="U444" s="488"/>
      <c r="V444" s="488"/>
      <c r="W444" s="488"/>
      <c r="X444" s="488"/>
      <c r="Y444" s="488"/>
    </row>
    <row r="445" spans="1:25" s="479" customFormat="1" ht="16.149999999999999" customHeight="1">
      <c r="A445" s="492"/>
      <c r="B445" s="495"/>
      <c r="C445" s="489"/>
      <c r="D445" s="483">
        <f t="shared" si="12"/>
        <v>0</v>
      </c>
      <c r="E445" s="491"/>
      <c r="F445" s="491"/>
      <c r="G445" s="491"/>
      <c r="H445" s="491"/>
      <c r="I445" s="483">
        <f t="shared" si="13"/>
        <v>0</v>
      </c>
      <c r="J445" s="491"/>
      <c r="K445" s="491"/>
      <c r="L445" s="491"/>
      <c r="M445" s="491"/>
      <c r="N445" s="497"/>
      <c r="O445" s="459"/>
      <c r="P445" s="488"/>
      <c r="Q445" s="488"/>
      <c r="R445" s="488"/>
      <c r="S445" s="488"/>
      <c r="T445" s="488"/>
      <c r="U445" s="488"/>
      <c r="V445" s="488"/>
      <c r="W445" s="488"/>
      <c r="X445" s="488"/>
      <c r="Y445" s="488"/>
    </row>
    <row r="446" spans="1:25" s="479" customFormat="1" ht="16.149999999999999" customHeight="1">
      <c r="A446" s="492">
        <v>102</v>
      </c>
      <c r="B446" s="495"/>
      <c r="C446" s="496" t="s">
        <v>1747</v>
      </c>
      <c r="D446" s="483">
        <f t="shared" si="12"/>
        <v>0</v>
      </c>
      <c r="E446" s="491"/>
      <c r="F446" s="491"/>
      <c r="G446" s="491"/>
      <c r="H446" s="491"/>
      <c r="I446" s="483">
        <f t="shared" si="13"/>
        <v>0</v>
      </c>
      <c r="J446" s="491"/>
      <c r="K446" s="491"/>
      <c r="L446" s="491"/>
      <c r="M446" s="491"/>
      <c r="N446" s="497"/>
      <c r="O446" s="459"/>
      <c r="P446" s="488"/>
      <c r="Q446" s="488"/>
      <c r="R446" s="488"/>
      <c r="S446" s="488"/>
      <c r="T446" s="488"/>
      <c r="U446" s="488"/>
      <c r="V446" s="488"/>
      <c r="W446" s="488"/>
      <c r="X446" s="488"/>
      <c r="Y446" s="488"/>
    </row>
    <row r="447" spans="1:25" s="479" customFormat="1" ht="16.149999999999999" customHeight="1">
      <c r="A447" s="492"/>
      <c r="B447" s="495"/>
      <c r="C447" s="489" t="s">
        <v>1748</v>
      </c>
      <c r="D447" s="483">
        <f t="shared" si="12"/>
        <v>80000000</v>
      </c>
      <c r="E447" s="491">
        <v>80000000</v>
      </c>
      <c r="F447" s="491"/>
      <c r="G447" s="491"/>
      <c r="H447" s="491"/>
      <c r="I447" s="483">
        <f t="shared" si="13"/>
        <v>0</v>
      </c>
      <c r="J447" s="491"/>
      <c r="K447" s="491"/>
      <c r="L447" s="491"/>
      <c r="M447" s="491"/>
      <c r="N447" s="497"/>
      <c r="O447" s="459"/>
      <c r="P447" s="488"/>
      <c r="Q447" s="488"/>
      <c r="R447" s="488"/>
      <c r="S447" s="488"/>
      <c r="T447" s="488"/>
      <c r="U447" s="488"/>
      <c r="V447" s="488"/>
      <c r="W447" s="488"/>
      <c r="X447" s="488"/>
      <c r="Y447" s="488"/>
    </row>
    <row r="448" spans="1:25" s="479" customFormat="1" ht="16.149999999999999" customHeight="1">
      <c r="A448" s="492"/>
      <c r="B448" s="495"/>
      <c r="C448" s="489"/>
      <c r="D448" s="483">
        <f t="shared" si="12"/>
        <v>0</v>
      </c>
      <c r="E448" s="491"/>
      <c r="F448" s="491"/>
      <c r="G448" s="491"/>
      <c r="H448" s="491"/>
      <c r="I448" s="483">
        <f t="shared" si="13"/>
        <v>0</v>
      </c>
      <c r="J448" s="491"/>
      <c r="K448" s="491"/>
      <c r="L448" s="491"/>
      <c r="M448" s="491"/>
      <c r="N448" s="497"/>
      <c r="O448" s="459"/>
      <c r="P448" s="488"/>
      <c r="Q448" s="488"/>
      <c r="R448" s="488"/>
      <c r="S448" s="488"/>
      <c r="T448" s="488"/>
      <c r="U448" s="488"/>
      <c r="V448" s="488"/>
      <c r="W448" s="488"/>
      <c r="X448" s="488"/>
      <c r="Y448" s="488"/>
    </row>
    <row r="449" spans="1:25" s="479" customFormat="1" ht="16.149999999999999" customHeight="1">
      <c r="A449" s="492">
        <v>103</v>
      </c>
      <c r="B449" s="495"/>
      <c r="C449" s="496" t="s">
        <v>1749</v>
      </c>
      <c r="D449" s="483">
        <f t="shared" si="12"/>
        <v>0</v>
      </c>
      <c r="E449" s="491"/>
      <c r="F449" s="491"/>
      <c r="G449" s="491"/>
      <c r="H449" s="491"/>
      <c r="I449" s="483">
        <f t="shared" si="13"/>
        <v>0</v>
      </c>
      <c r="J449" s="491"/>
      <c r="K449" s="491"/>
      <c r="L449" s="491"/>
      <c r="M449" s="491"/>
      <c r="N449" s="497"/>
      <c r="O449" s="459"/>
      <c r="P449" s="488"/>
      <c r="Q449" s="488"/>
      <c r="R449" s="488"/>
      <c r="S449" s="488"/>
      <c r="T449" s="488"/>
      <c r="U449" s="488"/>
      <c r="V449" s="488"/>
      <c r="W449" s="488"/>
      <c r="X449" s="488"/>
      <c r="Y449" s="488"/>
    </row>
    <row r="450" spans="1:25" s="479" customFormat="1" ht="16.149999999999999" customHeight="1">
      <c r="A450" s="492"/>
      <c r="B450" s="495"/>
      <c r="C450" s="489" t="s">
        <v>1750</v>
      </c>
      <c r="D450" s="483">
        <f t="shared" si="12"/>
        <v>226325570</v>
      </c>
      <c r="E450" s="491">
        <f>66069570+160256000</f>
        <v>226325570</v>
      </c>
      <c r="F450" s="491"/>
      <c r="G450" s="491"/>
      <c r="H450" s="491"/>
      <c r="I450" s="483">
        <f t="shared" si="13"/>
        <v>0</v>
      </c>
      <c r="J450" s="491"/>
      <c r="K450" s="491"/>
      <c r="L450" s="491"/>
      <c r="M450" s="491"/>
      <c r="N450" s="497"/>
      <c r="O450" s="459"/>
      <c r="P450" s="488"/>
      <c r="Q450" s="488"/>
      <c r="R450" s="488"/>
      <c r="S450" s="488"/>
      <c r="T450" s="488"/>
      <c r="U450" s="488"/>
      <c r="V450" s="488"/>
      <c r="W450" s="488"/>
      <c r="X450" s="488"/>
      <c r="Y450" s="488"/>
    </row>
    <row r="451" spans="1:25" s="479" customFormat="1" ht="16.149999999999999" customHeight="1">
      <c r="A451" s="492"/>
      <c r="B451" s="495"/>
      <c r="C451" s="489"/>
      <c r="D451" s="483">
        <f t="shared" si="12"/>
        <v>0</v>
      </c>
      <c r="E451" s="491"/>
      <c r="F451" s="491"/>
      <c r="G451" s="491"/>
      <c r="H451" s="491"/>
      <c r="I451" s="483">
        <f t="shared" si="13"/>
        <v>0</v>
      </c>
      <c r="J451" s="491"/>
      <c r="K451" s="491"/>
      <c r="L451" s="491"/>
      <c r="M451" s="491"/>
      <c r="N451" s="497"/>
      <c r="O451" s="459"/>
      <c r="P451" s="488"/>
      <c r="Q451" s="488"/>
      <c r="R451" s="488"/>
      <c r="S451" s="488"/>
      <c r="T451" s="488"/>
      <c r="U451" s="488"/>
      <c r="V451" s="488"/>
      <c r="W451" s="488"/>
      <c r="X451" s="488"/>
      <c r="Y451" s="488"/>
    </row>
    <row r="452" spans="1:25" s="479" customFormat="1" ht="16.149999999999999" customHeight="1">
      <c r="A452" s="492">
        <v>104</v>
      </c>
      <c r="B452" s="495"/>
      <c r="C452" s="496" t="s">
        <v>1751</v>
      </c>
      <c r="D452" s="483">
        <f t="shared" si="12"/>
        <v>0</v>
      </c>
      <c r="E452" s="491"/>
      <c r="F452" s="491"/>
      <c r="G452" s="491"/>
      <c r="H452" s="491"/>
      <c r="I452" s="483">
        <f t="shared" si="13"/>
        <v>0</v>
      </c>
      <c r="J452" s="491"/>
      <c r="K452" s="491"/>
      <c r="L452" s="491"/>
      <c r="M452" s="491"/>
      <c r="N452" s="497"/>
      <c r="O452" s="459"/>
      <c r="P452" s="488"/>
      <c r="Q452" s="488"/>
      <c r="R452" s="488"/>
      <c r="S452" s="488"/>
      <c r="T452" s="488"/>
      <c r="U452" s="488"/>
      <c r="V452" s="488"/>
      <c r="W452" s="488"/>
      <c r="X452" s="488"/>
      <c r="Y452" s="488"/>
    </row>
    <row r="453" spans="1:25" s="479" customFormat="1" ht="16.149999999999999" customHeight="1">
      <c r="A453" s="492"/>
      <c r="B453" s="495"/>
      <c r="C453" s="489" t="s">
        <v>1752</v>
      </c>
      <c r="D453" s="483">
        <f t="shared" si="12"/>
        <v>215040000</v>
      </c>
      <c r="E453" s="491">
        <v>215040000</v>
      </c>
      <c r="F453" s="491"/>
      <c r="G453" s="491"/>
      <c r="H453" s="491"/>
      <c r="I453" s="483">
        <f t="shared" si="13"/>
        <v>0</v>
      </c>
      <c r="J453" s="491"/>
      <c r="K453" s="491"/>
      <c r="L453" s="491"/>
      <c r="M453" s="491"/>
      <c r="N453" s="497"/>
      <c r="O453" s="459"/>
      <c r="P453" s="488"/>
      <c r="Q453" s="488"/>
      <c r="R453" s="488"/>
      <c r="S453" s="488"/>
      <c r="T453" s="488"/>
      <c r="U453" s="488"/>
      <c r="V453" s="488"/>
      <c r="W453" s="488"/>
      <c r="X453" s="488"/>
      <c r="Y453" s="488"/>
    </row>
    <row r="454" spans="1:25" s="479" customFormat="1" ht="16.149999999999999" customHeight="1">
      <c r="A454" s="492"/>
      <c r="B454" s="495"/>
      <c r="C454" s="489"/>
      <c r="D454" s="483">
        <f t="shared" si="12"/>
        <v>0</v>
      </c>
      <c r="E454" s="491"/>
      <c r="F454" s="491"/>
      <c r="G454" s="491"/>
      <c r="H454" s="491"/>
      <c r="I454" s="483">
        <f t="shared" si="13"/>
        <v>0</v>
      </c>
      <c r="J454" s="491"/>
      <c r="K454" s="491"/>
      <c r="L454" s="491"/>
      <c r="M454" s="491"/>
      <c r="N454" s="497"/>
      <c r="O454" s="459"/>
      <c r="P454" s="488"/>
      <c r="Q454" s="488"/>
      <c r="R454" s="488"/>
      <c r="S454" s="488"/>
      <c r="T454" s="488"/>
      <c r="U454" s="488"/>
      <c r="V454" s="488"/>
      <c r="W454" s="488"/>
      <c r="X454" s="488"/>
      <c r="Y454" s="488"/>
    </row>
    <row r="455" spans="1:25" s="479" customFormat="1" ht="16.149999999999999" customHeight="1">
      <c r="A455" s="492">
        <v>105</v>
      </c>
      <c r="B455" s="495"/>
      <c r="C455" s="496" t="s">
        <v>1753</v>
      </c>
      <c r="D455" s="483">
        <f t="shared" si="12"/>
        <v>0</v>
      </c>
      <c r="E455" s="491"/>
      <c r="F455" s="491"/>
      <c r="G455" s="491"/>
      <c r="H455" s="491"/>
      <c r="I455" s="483">
        <f t="shared" si="13"/>
        <v>0</v>
      </c>
      <c r="J455" s="491"/>
      <c r="K455" s="491"/>
      <c r="L455" s="491"/>
      <c r="M455" s="491"/>
      <c r="N455" s="497"/>
      <c r="O455" s="459"/>
      <c r="P455" s="488"/>
      <c r="Q455" s="488"/>
      <c r="R455" s="488"/>
      <c r="S455" s="488"/>
      <c r="T455" s="488"/>
      <c r="U455" s="488"/>
      <c r="V455" s="488"/>
      <c r="W455" s="488"/>
      <c r="X455" s="488"/>
      <c r="Y455" s="488"/>
    </row>
    <row r="456" spans="1:25" s="479" customFormat="1" ht="16.149999999999999" customHeight="1">
      <c r="A456" s="492"/>
      <c r="B456" s="495"/>
      <c r="C456" s="489" t="s">
        <v>1754</v>
      </c>
      <c r="D456" s="483">
        <f t="shared" si="12"/>
        <v>12236800</v>
      </c>
      <c r="E456" s="491">
        <v>12236800</v>
      </c>
      <c r="F456" s="491"/>
      <c r="G456" s="491"/>
      <c r="H456" s="491"/>
      <c r="I456" s="483">
        <f t="shared" si="13"/>
        <v>0</v>
      </c>
      <c r="J456" s="491"/>
      <c r="K456" s="491"/>
      <c r="L456" s="491"/>
      <c r="M456" s="491"/>
      <c r="N456" s="497"/>
      <c r="O456" s="459"/>
      <c r="P456" s="488"/>
      <c r="Q456" s="488"/>
      <c r="R456" s="488"/>
      <c r="S456" s="488"/>
      <c r="T456" s="488"/>
      <c r="U456" s="488"/>
      <c r="V456" s="488"/>
      <c r="W456" s="488"/>
      <c r="X456" s="488"/>
      <c r="Y456" s="488"/>
    </row>
    <row r="457" spans="1:25" s="479" customFormat="1" ht="16.149999999999999" customHeight="1">
      <c r="A457" s="492"/>
      <c r="B457" s="495"/>
      <c r="C457" s="489"/>
      <c r="D457" s="483">
        <f t="shared" si="12"/>
        <v>0</v>
      </c>
      <c r="E457" s="491"/>
      <c r="F457" s="491"/>
      <c r="G457" s="491"/>
      <c r="H457" s="491"/>
      <c r="I457" s="483">
        <f t="shared" si="13"/>
        <v>0</v>
      </c>
      <c r="J457" s="491"/>
      <c r="K457" s="491"/>
      <c r="L457" s="491"/>
      <c r="M457" s="491"/>
      <c r="N457" s="497"/>
      <c r="O457" s="459"/>
      <c r="P457" s="488"/>
      <c r="Q457" s="488"/>
      <c r="R457" s="488"/>
      <c r="S457" s="488"/>
      <c r="T457" s="488"/>
      <c r="U457" s="488"/>
      <c r="V457" s="488"/>
      <c r="W457" s="488"/>
      <c r="X457" s="488"/>
      <c r="Y457" s="488"/>
    </row>
    <row r="458" spans="1:25" s="479" customFormat="1" ht="16.149999999999999" customHeight="1">
      <c r="A458" s="492">
        <v>106</v>
      </c>
      <c r="B458" s="495"/>
      <c r="C458" s="496" t="s">
        <v>1755</v>
      </c>
      <c r="D458" s="483">
        <f>SUM(E458:H458)</f>
        <v>0</v>
      </c>
      <c r="E458" s="491"/>
      <c r="F458" s="491"/>
      <c r="G458" s="491"/>
      <c r="H458" s="491"/>
      <c r="I458" s="483">
        <f t="shared" si="13"/>
        <v>0</v>
      </c>
      <c r="J458" s="491"/>
      <c r="K458" s="491"/>
      <c r="L458" s="491"/>
      <c r="M458" s="491"/>
      <c r="N458" s="497"/>
      <c r="O458" s="459"/>
      <c r="P458" s="488"/>
      <c r="Q458" s="488"/>
      <c r="R458" s="488"/>
      <c r="S458" s="488"/>
      <c r="T458" s="488"/>
      <c r="U458" s="488"/>
      <c r="V458" s="488"/>
      <c r="W458" s="488"/>
      <c r="X458" s="488"/>
      <c r="Y458" s="488"/>
    </row>
    <row r="459" spans="1:25" s="479" customFormat="1" ht="16.149999999999999" customHeight="1">
      <c r="A459" s="492"/>
      <c r="B459" s="495"/>
      <c r="C459" s="489" t="s">
        <v>1756</v>
      </c>
      <c r="D459" s="483">
        <f>SUM(E459:H459)</f>
        <v>0</v>
      </c>
      <c r="E459" s="491"/>
      <c r="F459" s="491"/>
      <c r="G459" s="491"/>
      <c r="H459" s="491"/>
      <c r="I459" s="483">
        <f t="shared" si="13"/>
        <v>0</v>
      </c>
      <c r="J459" s="491"/>
      <c r="K459" s="491"/>
      <c r="L459" s="491"/>
      <c r="M459" s="491"/>
      <c r="N459" s="497"/>
      <c r="O459" s="459"/>
      <c r="P459" s="488"/>
      <c r="Q459" s="488"/>
      <c r="R459" s="488"/>
      <c r="S459" s="488"/>
      <c r="T459" s="488"/>
      <c r="U459" s="488"/>
      <c r="V459" s="488"/>
      <c r="W459" s="488"/>
      <c r="X459" s="488"/>
      <c r="Y459" s="488"/>
    </row>
    <row r="460" spans="1:25" s="515" customFormat="1" ht="16.149999999999999" customHeight="1">
      <c r="A460" s="492"/>
      <c r="B460" s="495"/>
      <c r="C460" s="489"/>
      <c r="D460" s="483">
        <f>SUM(E460:H460)</f>
        <v>0</v>
      </c>
      <c r="E460" s="491"/>
      <c r="F460" s="491"/>
      <c r="G460" s="491"/>
      <c r="H460" s="491"/>
      <c r="I460" s="483">
        <f t="shared" si="13"/>
        <v>0</v>
      </c>
      <c r="J460" s="491"/>
      <c r="K460" s="491"/>
      <c r="L460" s="491"/>
      <c r="M460" s="491"/>
      <c r="N460" s="497"/>
      <c r="O460" s="459"/>
      <c r="P460" s="488"/>
      <c r="Q460" s="488"/>
      <c r="R460" s="488"/>
      <c r="S460" s="488"/>
      <c r="T460" s="488"/>
      <c r="U460" s="488"/>
      <c r="V460" s="488"/>
      <c r="W460" s="488"/>
      <c r="X460" s="488"/>
      <c r="Y460" s="488"/>
    </row>
    <row r="461" spans="1:25" s="515" customFormat="1" ht="16.149999999999999" hidden="1" customHeight="1">
      <c r="A461" s="492"/>
      <c r="B461" s="495"/>
      <c r="C461" s="489"/>
      <c r="D461" s="483">
        <f t="shared" ref="D461:D475" si="14">SUM(E461:H461)</f>
        <v>0</v>
      </c>
      <c r="E461" s="491"/>
      <c r="F461" s="491"/>
      <c r="G461" s="491"/>
      <c r="H461" s="491"/>
      <c r="I461" s="483">
        <f t="shared" si="13"/>
        <v>0</v>
      </c>
      <c r="J461" s="491"/>
      <c r="K461" s="491"/>
      <c r="L461" s="491"/>
      <c r="M461" s="491"/>
      <c r="N461" s="497"/>
      <c r="O461" s="459"/>
      <c r="P461" s="488"/>
      <c r="Q461" s="488"/>
      <c r="R461" s="488"/>
      <c r="S461" s="488"/>
      <c r="T461" s="488"/>
      <c r="U461" s="488"/>
      <c r="V461" s="488"/>
      <c r="W461" s="488"/>
      <c r="X461" s="488"/>
      <c r="Y461" s="488"/>
    </row>
    <row r="462" spans="1:25" s="515" customFormat="1" ht="16.149999999999999" hidden="1" customHeight="1">
      <c r="A462" s="492"/>
      <c r="B462" s="495"/>
      <c r="C462" s="489"/>
      <c r="D462" s="483">
        <f t="shared" si="14"/>
        <v>0</v>
      </c>
      <c r="E462" s="491"/>
      <c r="F462" s="491"/>
      <c r="G462" s="491"/>
      <c r="H462" s="491"/>
      <c r="I462" s="483">
        <f t="shared" ref="I462:I503" si="15">SUM(J462:M462)</f>
        <v>0</v>
      </c>
      <c r="J462" s="491"/>
      <c r="K462" s="491"/>
      <c r="L462" s="491"/>
      <c r="M462" s="491"/>
      <c r="N462" s="497"/>
      <c r="O462" s="459"/>
      <c r="P462" s="488"/>
      <c r="Q462" s="488"/>
      <c r="R462" s="488"/>
      <c r="S462" s="488"/>
      <c r="T462" s="488"/>
      <c r="U462" s="488"/>
      <c r="V462" s="488"/>
      <c r="W462" s="488"/>
      <c r="X462" s="488"/>
      <c r="Y462" s="488"/>
    </row>
    <row r="463" spans="1:25" s="515" customFormat="1" ht="16.149999999999999" hidden="1" customHeight="1">
      <c r="A463" s="492"/>
      <c r="B463" s="495"/>
      <c r="C463" s="489"/>
      <c r="D463" s="483">
        <f t="shared" si="14"/>
        <v>0</v>
      </c>
      <c r="E463" s="491"/>
      <c r="F463" s="491"/>
      <c r="G463" s="491"/>
      <c r="H463" s="491"/>
      <c r="I463" s="483">
        <f t="shared" si="15"/>
        <v>0</v>
      </c>
      <c r="J463" s="491"/>
      <c r="K463" s="491"/>
      <c r="L463" s="491"/>
      <c r="M463" s="491"/>
      <c r="N463" s="497"/>
      <c r="O463" s="459"/>
      <c r="P463" s="488"/>
      <c r="Q463" s="488"/>
      <c r="R463" s="488"/>
      <c r="S463" s="488"/>
      <c r="T463" s="488"/>
      <c r="U463" s="488"/>
      <c r="V463" s="488"/>
      <c r="W463" s="488"/>
      <c r="X463" s="488"/>
      <c r="Y463" s="488"/>
    </row>
    <row r="464" spans="1:25" s="515" customFormat="1" ht="16.149999999999999" hidden="1" customHeight="1">
      <c r="A464" s="492"/>
      <c r="B464" s="495"/>
      <c r="C464" s="489"/>
      <c r="D464" s="483">
        <f t="shared" si="14"/>
        <v>0</v>
      </c>
      <c r="E464" s="491"/>
      <c r="F464" s="491"/>
      <c r="G464" s="491"/>
      <c r="H464" s="491"/>
      <c r="I464" s="483">
        <f t="shared" si="15"/>
        <v>0</v>
      </c>
      <c r="J464" s="491"/>
      <c r="K464" s="491"/>
      <c r="L464" s="491"/>
      <c r="M464" s="491"/>
      <c r="N464" s="497"/>
      <c r="O464" s="459"/>
      <c r="P464" s="488"/>
      <c r="Q464" s="488"/>
      <c r="R464" s="488"/>
      <c r="S464" s="488"/>
      <c r="T464" s="488"/>
      <c r="U464" s="488"/>
      <c r="V464" s="488"/>
      <c r="W464" s="488"/>
      <c r="X464" s="488"/>
      <c r="Y464" s="488"/>
    </row>
    <row r="465" spans="1:25" s="515" customFormat="1" ht="16.149999999999999" hidden="1" customHeight="1">
      <c r="A465" s="492"/>
      <c r="B465" s="495"/>
      <c r="C465" s="489"/>
      <c r="D465" s="483">
        <f t="shared" si="14"/>
        <v>0</v>
      </c>
      <c r="E465" s="491"/>
      <c r="F465" s="491"/>
      <c r="G465" s="491"/>
      <c r="H465" s="491"/>
      <c r="I465" s="483">
        <f t="shared" si="15"/>
        <v>0</v>
      </c>
      <c r="J465" s="491"/>
      <c r="K465" s="491"/>
      <c r="L465" s="491"/>
      <c r="M465" s="491"/>
      <c r="N465" s="497"/>
      <c r="O465" s="459"/>
      <c r="P465" s="488"/>
      <c r="Q465" s="488"/>
      <c r="R465" s="488"/>
      <c r="S465" s="488"/>
      <c r="T465" s="488"/>
      <c r="U465" s="488"/>
      <c r="V465" s="488"/>
      <c r="W465" s="488"/>
      <c r="X465" s="488"/>
      <c r="Y465" s="488"/>
    </row>
    <row r="466" spans="1:25" s="515" customFormat="1" ht="16.149999999999999" hidden="1" customHeight="1">
      <c r="A466" s="492"/>
      <c r="B466" s="495"/>
      <c r="C466" s="489"/>
      <c r="D466" s="483">
        <f t="shared" si="14"/>
        <v>0</v>
      </c>
      <c r="E466" s="491"/>
      <c r="F466" s="491"/>
      <c r="G466" s="491"/>
      <c r="H466" s="491"/>
      <c r="I466" s="483">
        <f t="shared" si="15"/>
        <v>0</v>
      </c>
      <c r="J466" s="491"/>
      <c r="K466" s="491"/>
      <c r="L466" s="491"/>
      <c r="M466" s="491"/>
      <c r="N466" s="497"/>
      <c r="O466" s="459"/>
      <c r="P466" s="488"/>
      <c r="Q466" s="488"/>
      <c r="R466" s="488"/>
      <c r="S466" s="488"/>
      <c r="T466" s="488"/>
      <c r="U466" s="488"/>
      <c r="V466" s="488"/>
      <c r="W466" s="488"/>
      <c r="X466" s="488"/>
      <c r="Y466" s="488"/>
    </row>
    <row r="467" spans="1:25" s="515" customFormat="1" ht="16.149999999999999" hidden="1" customHeight="1">
      <c r="A467" s="492"/>
      <c r="B467" s="495"/>
      <c r="C467" s="489"/>
      <c r="D467" s="483">
        <f t="shared" si="14"/>
        <v>0</v>
      </c>
      <c r="E467" s="491"/>
      <c r="F467" s="491"/>
      <c r="G467" s="491"/>
      <c r="H467" s="491"/>
      <c r="I467" s="483">
        <f t="shared" si="15"/>
        <v>0</v>
      </c>
      <c r="J467" s="491"/>
      <c r="K467" s="491"/>
      <c r="L467" s="491"/>
      <c r="M467" s="491"/>
      <c r="N467" s="497"/>
      <c r="O467" s="459"/>
      <c r="P467" s="488"/>
      <c r="Q467" s="488"/>
      <c r="R467" s="488"/>
      <c r="S467" s="488"/>
      <c r="T467" s="488"/>
      <c r="U467" s="488"/>
      <c r="V467" s="488"/>
      <c r="W467" s="488"/>
      <c r="X467" s="488"/>
      <c r="Y467" s="488"/>
    </row>
    <row r="468" spans="1:25" s="515" customFormat="1" ht="16.149999999999999" hidden="1" customHeight="1">
      <c r="A468" s="492"/>
      <c r="B468" s="495"/>
      <c r="C468" s="489"/>
      <c r="D468" s="483">
        <f t="shared" si="14"/>
        <v>0</v>
      </c>
      <c r="E468" s="491"/>
      <c r="F468" s="491"/>
      <c r="G468" s="491"/>
      <c r="H468" s="491"/>
      <c r="I468" s="483">
        <f t="shared" si="15"/>
        <v>0</v>
      </c>
      <c r="J468" s="491"/>
      <c r="K468" s="491"/>
      <c r="L468" s="491"/>
      <c r="M468" s="491"/>
      <c r="N468" s="497"/>
      <c r="O468" s="459"/>
      <c r="P468" s="488"/>
      <c r="Q468" s="488"/>
      <c r="R468" s="488"/>
      <c r="S468" s="488"/>
      <c r="T468" s="488"/>
      <c r="U468" s="488"/>
      <c r="V468" s="488"/>
      <c r="W468" s="488"/>
      <c r="X468" s="488"/>
      <c r="Y468" s="488"/>
    </row>
    <row r="469" spans="1:25" s="515" customFormat="1" ht="16.149999999999999" hidden="1" customHeight="1">
      <c r="A469" s="492"/>
      <c r="B469" s="495"/>
      <c r="C469" s="489"/>
      <c r="D469" s="483">
        <f t="shared" si="14"/>
        <v>0</v>
      </c>
      <c r="E469" s="491"/>
      <c r="F469" s="491"/>
      <c r="G469" s="491"/>
      <c r="H469" s="491"/>
      <c r="I469" s="483">
        <f t="shared" si="15"/>
        <v>0</v>
      </c>
      <c r="J469" s="491"/>
      <c r="K469" s="491"/>
      <c r="L469" s="491"/>
      <c r="M469" s="491"/>
      <c r="N469" s="497"/>
      <c r="O469" s="459"/>
      <c r="P469" s="488"/>
      <c r="Q469" s="488"/>
      <c r="R469" s="488"/>
      <c r="S469" s="488"/>
      <c r="T469" s="488"/>
      <c r="U469" s="488"/>
      <c r="V469" s="488"/>
      <c r="W469" s="488"/>
      <c r="X469" s="488"/>
      <c r="Y469" s="488"/>
    </row>
    <row r="470" spans="1:25" s="515" customFormat="1" ht="16.149999999999999" hidden="1" customHeight="1">
      <c r="A470" s="492"/>
      <c r="B470" s="495"/>
      <c r="C470" s="489"/>
      <c r="D470" s="483">
        <f t="shared" si="14"/>
        <v>0</v>
      </c>
      <c r="E470" s="491"/>
      <c r="F470" s="491"/>
      <c r="G470" s="491"/>
      <c r="H470" s="491"/>
      <c r="I470" s="483">
        <f t="shared" si="15"/>
        <v>0</v>
      </c>
      <c r="J470" s="491"/>
      <c r="K470" s="491"/>
      <c r="L470" s="491"/>
      <c r="M470" s="491"/>
      <c r="N470" s="497"/>
      <c r="O470" s="459"/>
      <c r="P470" s="488"/>
      <c r="Q470" s="488"/>
      <c r="R470" s="488"/>
      <c r="S470" s="488"/>
      <c r="T470" s="488"/>
      <c r="U470" s="488"/>
      <c r="V470" s="488"/>
      <c r="W470" s="488"/>
      <c r="X470" s="488"/>
      <c r="Y470" s="488"/>
    </row>
    <row r="471" spans="1:25" s="515" customFormat="1" ht="16.149999999999999" hidden="1" customHeight="1">
      <c r="A471" s="492"/>
      <c r="B471" s="495"/>
      <c r="C471" s="489"/>
      <c r="D471" s="483">
        <f t="shared" si="14"/>
        <v>0</v>
      </c>
      <c r="E471" s="491"/>
      <c r="F471" s="491"/>
      <c r="G471" s="491"/>
      <c r="H471" s="491"/>
      <c r="I471" s="483">
        <f t="shared" si="15"/>
        <v>0</v>
      </c>
      <c r="J471" s="491"/>
      <c r="K471" s="491"/>
      <c r="L471" s="491"/>
      <c r="M471" s="491"/>
      <c r="N471" s="497"/>
      <c r="O471" s="459"/>
      <c r="P471" s="488"/>
      <c r="Q471" s="488"/>
      <c r="R471" s="488"/>
      <c r="S471" s="488"/>
      <c r="T471" s="488"/>
      <c r="U471" s="488"/>
      <c r="V471" s="488"/>
      <c r="W471" s="488"/>
      <c r="X471" s="488"/>
      <c r="Y471" s="488"/>
    </row>
    <row r="472" spans="1:25" s="515" customFormat="1" ht="16.149999999999999" hidden="1" customHeight="1">
      <c r="A472" s="492"/>
      <c r="B472" s="495"/>
      <c r="C472" s="489"/>
      <c r="D472" s="483">
        <f t="shared" si="14"/>
        <v>0</v>
      </c>
      <c r="E472" s="491"/>
      <c r="F472" s="491"/>
      <c r="G472" s="491"/>
      <c r="H472" s="491"/>
      <c r="I472" s="483">
        <f t="shared" si="15"/>
        <v>0</v>
      </c>
      <c r="J472" s="491"/>
      <c r="K472" s="491"/>
      <c r="L472" s="491"/>
      <c r="M472" s="491"/>
      <c r="N472" s="497"/>
      <c r="O472" s="459"/>
      <c r="P472" s="488"/>
      <c r="Q472" s="488"/>
      <c r="R472" s="488"/>
      <c r="S472" s="488"/>
      <c r="T472" s="488"/>
      <c r="U472" s="488"/>
      <c r="V472" s="488"/>
      <c r="W472" s="488"/>
      <c r="X472" s="488"/>
      <c r="Y472" s="488"/>
    </row>
    <row r="473" spans="1:25" s="515" customFormat="1" ht="16.149999999999999" hidden="1" customHeight="1">
      <c r="A473" s="492"/>
      <c r="B473" s="495"/>
      <c r="C473" s="489"/>
      <c r="D473" s="483">
        <f t="shared" si="14"/>
        <v>0</v>
      </c>
      <c r="E473" s="491"/>
      <c r="F473" s="491"/>
      <c r="G473" s="491"/>
      <c r="H473" s="491"/>
      <c r="I473" s="483">
        <f t="shared" si="15"/>
        <v>0</v>
      </c>
      <c r="J473" s="491"/>
      <c r="K473" s="491"/>
      <c r="L473" s="491"/>
      <c r="M473" s="491"/>
      <c r="N473" s="497"/>
      <c r="O473" s="459"/>
      <c r="P473" s="488"/>
      <c r="Q473" s="488"/>
      <c r="R473" s="488"/>
      <c r="S473" s="488"/>
      <c r="T473" s="488"/>
      <c r="U473" s="488"/>
      <c r="V473" s="488"/>
      <c r="W473" s="488"/>
      <c r="X473" s="488"/>
      <c r="Y473" s="488"/>
    </row>
    <row r="474" spans="1:25" s="515" customFormat="1" ht="16.149999999999999" hidden="1" customHeight="1">
      <c r="A474" s="492"/>
      <c r="B474" s="495"/>
      <c r="C474" s="489"/>
      <c r="D474" s="483">
        <f t="shared" si="14"/>
        <v>0</v>
      </c>
      <c r="E474" s="491"/>
      <c r="F474" s="491"/>
      <c r="G474" s="491"/>
      <c r="H474" s="491"/>
      <c r="I474" s="483">
        <f t="shared" si="15"/>
        <v>0</v>
      </c>
      <c r="J474" s="491"/>
      <c r="K474" s="491"/>
      <c r="L474" s="491"/>
      <c r="M474" s="491"/>
      <c r="N474" s="497"/>
      <c r="O474" s="459"/>
      <c r="P474" s="488"/>
      <c r="Q474" s="488"/>
      <c r="R474" s="488"/>
      <c r="S474" s="488"/>
      <c r="T474" s="488"/>
      <c r="U474" s="488"/>
      <c r="V474" s="488"/>
      <c r="W474" s="488"/>
      <c r="X474" s="488"/>
      <c r="Y474" s="488"/>
    </row>
    <row r="475" spans="1:25" s="515" customFormat="1" ht="16.149999999999999" hidden="1" customHeight="1">
      <c r="A475" s="492"/>
      <c r="B475" s="495"/>
      <c r="C475" s="489"/>
      <c r="D475" s="483">
        <f t="shared" si="14"/>
        <v>0</v>
      </c>
      <c r="E475" s="491"/>
      <c r="F475" s="491"/>
      <c r="G475" s="491"/>
      <c r="H475" s="491"/>
      <c r="I475" s="483">
        <f t="shared" si="15"/>
        <v>0</v>
      </c>
      <c r="J475" s="491"/>
      <c r="K475" s="491"/>
      <c r="L475" s="491"/>
      <c r="M475" s="491"/>
      <c r="N475" s="497"/>
      <c r="O475" s="459"/>
      <c r="P475" s="488"/>
      <c r="Q475" s="488"/>
      <c r="R475" s="488"/>
      <c r="S475" s="488"/>
      <c r="T475" s="488"/>
      <c r="U475" s="488"/>
      <c r="V475" s="488"/>
      <c r="W475" s="488"/>
      <c r="X475" s="488"/>
      <c r="Y475" s="488"/>
    </row>
    <row r="476" spans="1:25" s="515" customFormat="1" ht="16.149999999999999" hidden="1" customHeight="1">
      <c r="A476" s="492"/>
      <c r="B476" s="495"/>
      <c r="C476" s="489"/>
      <c r="D476" s="483">
        <f>SUM(E476:H476)</f>
        <v>0</v>
      </c>
      <c r="E476" s="491"/>
      <c r="F476" s="491"/>
      <c r="G476" s="491"/>
      <c r="H476" s="491"/>
      <c r="I476" s="483">
        <f t="shared" si="15"/>
        <v>0</v>
      </c>
      <c r="J476" s="491"/>
      <c r="K476" s="491"/>
      <c r="L476" s="491"/>
      <c r="M476" s="491"/>
      <c r="N476" s="497"/>
      <c r="O476" s="459"/>
      <c r="P476" s="488"/>
      <c r="Q476" s="488"/>
      <c r="R476" s="488"/>
      <c r="S476" s="488"/>
      <c r="T476" s="488"/>
      <c r="U476" s="488"/>
      <c r="V476" s="488"/>
      <c r="W476" s="488"/>
      <c r="X476" s="488"/>
      <c r="Y476" s="488"/>
    </row>
    <row r="477" spans="1:25" s="515" customFormat="1" ht="16.149999999999999" hidden="1" customHeight="1">
      <c r="A477" s="492"/>
      <c r="B477" s="495"/>
      <c r="C477" s="489"/>
      <c r="D477" s="483">
        <f>SUM(E477:H477)</f>
        <v>0</v>
      </c>
      <c r="E477" s="491"/>
      <c r="F477" s="491"/>
      <c r="G477" s="491"/>
      <c r="H477" s="491"/>
      <c r="I477" s="483">
        <f t="shared" si="15"/>
        <v>0</v>
      </c>
      <c r="J477" s="491"/>
      <c r="K477" s="491"/>
      <c r="L477" s="491"/>
      <c r="M477" s="491"/>
      <c r="N477" s="497"/>
      <c r="O477" s="459"/>
      <c r="P477" s="488"/>
      <c r="Q477" s="488"/>
      <c r="R477" s="488"/>
      <c r="S477" s="488"/>
      <c r="T477" s="488"/>
      <c r="U477" s="488"/>
      <c r="V477" s="488"/>
      <c r="W477" s="488"/>
      <c r="X477" s="488"/>
      <c r="Y477" s="488"/>
    </row>
    <row r="478" spans="1:25" s="521" customFormat="1" ht="16.149999999999999" customHeight="1">
      <c r="A478" s="516"/>
      <c r="B478" s="517"/>
      <c r="C478" s="518" t="s">
        <v>1757</v>
      </c>
      <c r="D478" s="519">
        <f>SUM(D10:D477)</f>
        <v>7343681792</v>
      </c>
      <c r="E478" s="519">
        <f>SUM(E10:E477)</f>
        <v>7130558511</v>
      </c>
      <c r="F478" s="519">
        <f t="shared" ref="F478:M478" si="16">SUM(F10:F477)</f>
        <v>0</v>
      </c>
      <c r="G478" s="519">
        <f t="shared" si="16"/>
        <v>0</v>
      </c>
      <c r="H478" s="519">
        <f>SUM(H10:H477)</f>
        <v>213123281</v>
      </c>
      <c r="I478" s="519">
        <f t="shared" si="16"/>
        <v>0</v>
      </c>
      <c r="J478" s="519">
        <f t="shared" si="16"/>
        <v>0</v>
      </c>
      <c r="K478" s="519">
        <f t="shared" si="16"/>
        <v>0</v>
      </c>
      <c r="L478" s="519">
        <f t="shared" si="16"/>
        <v>0</v>
      </c>
      <c r="M478" s="519">
        <f t="shared" si="16"/>
        <v>0</v>
      </c>
      <c r="N478" s="520">
        <f>SUM(N10:N477)</f>
        <v>731816608</v>
      </c>
      <c r="O478" s="512"/>
      <c r="P478" s="514"/>
      <c r="Q478" s="514"/>
      <c r="R478" s="514"/>
      <c r="S478" s="514"/>
      <c r="T478" s="514"/>
      <c r="U478" s="514"/>
      <c r="V478" s="514"/>
      <c r="W478" s="514"/>
      <c r="X478" s="514"/>
      <c r="Y478" s="514"/>
    </row>
    <row r="479" spans="1:25" s="471" customFormat="1" ht="16.149999999999999" customHeight="1">
      <c r="A479" s="465"/>
      <c r="B479" s="466"/>
      <c r="C479" s="467"/>
      <c r="D479" s="467"/>
      <c r="E479" s="468"/>
      <c r="F479" s="469"/>
      <c r="G479" s="468"/>
      <c r="H479" s="468"/>
      <c r="I479" s="467"/>
      <c r="J479" s="468"/>
      <c r="K479" s="468"/>
      <c r="L479" s="468"/>
      <c r="M479" s="468"/>
      <c r="N479" s="470"/>
      <c r="O479" s="461"/>
      <c r="P479" s="461"/>
      <c r="Q479" s="461"/>
      <c r="R479" s="461"/>
      <c r="S479" s="461"/>
      <c r="T479" s="461"/>
      <c r="U479" s="461"/>
      <c r="V479" s="461"/>
      <c r="W479" s="461"/>
      <c r="X479" s="461"/>
      <c r="Y479" s="461"/>
    </row>
    <row r="480" spans="1:25" s="479" customFormat="1" ht="16.149999999999999" customHeight="1">
      <c r="A480" s="472" t="s">
        <v>88</v>
      </c>
      <c r="B480" s="473"/>
      <c r="C480" s="474" t="s">
        <v>1758</v>
      </c>
      <c r="D480" s="475"/>
      <c r="E480" s="476"/>
      <c r="F480" s="477"/>
      <c r="G480" s="476"/>
      <c r="H480" s="476"/>
      <c r="I480" s="475"/>
      <c r="J480" s="476"/>
      <c r="K480" s="476"/>
      <c r="L480" s="476"/>
      <c r="M480" s="476"/>
      <c r="N480" s="478"/>
      <c r="O480" s="461"/>
      <c r="P480" s="461"/>
      <c r="Q480" s="461"/>
      <c r="R480" s="461"/>
      <c r="S480" s="461"/>
      <c r="T480" s="461"/>
      <c r="U480" s="461"/>
      <c r="V480" s="461"/>
      <c r="W480" s="461"/>
      <c r="X480" s="461"/>
      <c r="Y480" s="461"/>
    </row>
    <row r="481" spans="1:25" s="515" customFormat="1" ht="16.149999999999999" customHeight="1">
      <c r="A481" s="492"/>
      <c r="B481" s="495"/>
      <c r="C481" s="489"/>
      <c r="D481" s="483">
        <f>SUM(E481:H481)</f>
        <v>0</v>
      </c>
      <c r="E481" s="491"/>
      <c r="F481" s="491"/>
      <c r="G481" s="491"/>
      <c r="H481" s="491"/>
      <c r="I481" s="483">
        <f t="shared" si="15"/>
        <v>0</v>
      </c>
      <c r="J481" s="491"/>
      <c r="K481" s="491"/>
      <c r="L481" s="491"/>
      <c r="M481" s="491"/>
      <c r="N481" s="497"/>
      <c r="O481" s="459"/>
      <c r="P481" s="488"/>
      <c r="Q481" s="488"/>
      <c r="R481" s="488"/>
      <c r="S481" s="488"/>
      <c r="T481" s="488"/>
      <c r="U481" s="488"/>
      <c r="V481" s="488"/>
      <c r="W481" s="488"/>
      <c r="X481" s="488"/>
      <c r="Y481" s="488"/>
    </row>
    <row r="482" spans="1:25" s="479" customFormat="1" ht="16.149999999999999" customHeight="1">
      <c r="A482" s="492">
        <v>1</v>
      </c>
      <c r="B482" s="495"/>
      <c r="C482" s="496" t="s">
        <v>1759</v>
      </c>
      <c r="D482" s="483">
        <f t="shared" ref="D482:D499" si="17">SUM(E482:H482)</f>
        <v>0</v>
      </c>
      <c r="E482" s="491"/>
      <c r="F482" s="491"/>
      <c r="G482" s="491"/>
      <c r="H482" s="491"/>
      <c r="I482" s="483">
        <f t="shared" si="15"/>
        <v>0</v>
      </c>
      <c r="J482" s="491"/>
      <c r="K482" s="491"/>
      <c r="L482" s="491"/>
      <c r="M482" s="491"/>
      <c r="N482" s="497"/>
      <c r="O482" s="459"/>
      <c r="P482" s="488"/>
      <c r="Q482" s="488"/>
      <c r="R482" s="488"/>
      <c r="S482" s="488"/>
      <c r="T482" s="488"/>
      <c r="U482" s="488"/>
      <c r="V482" s="488"/>
      <c r="W482" s="488"/>
      <c r="X482" s="488"/>
      <c r="Y482" s="488"/>
    </row>
    <row r="483" spans="1:25" s="479" customFormat="1" ht="16.149999999999999" customHeight="1">
      <c r="A483" s="492"/>
      <c r="B483" s="495"/>
      <c r="C483" s="489" t="s">
        <v>1760</v>
      </c>
      <c r="D483" s="483">
        <f t="shared" si="17"/>
        <v>0</v>
      </c>
      <c r="E483" s="491"/>
      <c r="F483" s="491"/>
      <c r="G483" s="491"/>
      <c r="H483" s="491"/>
      <c r="I483" s="483">
        <f t="shared" si="15"/>
        <v>0</v>
      </c>
      <c r="J483" s="491"/>
      <c r="K483" s="491"/>
      <c r="L483" s="491"/>
      <c r="M483" s="491"/>
      <c r="N483" s="497"/>
      <c r="O483" s="459"/>
      <c r="P483" s="488"/>
      <c r="Q483" s="488"/>
      <c r="R483" s="488"/>
      <c r="S483" s="488"/>
      <c r="T483" s="488"/>
      <c r="U483" s="488"/>
      <c r="V483" s="488"/>
      <c r="W483" s="488"/>
      <c r="X483" s="488"/>
      <c r="Y483" s="488"/>
    </row>
    <row r="484" spans="1:25" s="479" customFormat="1" ht="16.149999999999999" customHeight="1">
      <c r="A484" s="492"/>
      <c r="B484" s="495"/>
      <c r="C484" s="489" t="s">
        <v>1761</v>
      </c>
      <c r="D484" s="483">
        <f t="shared" si="17"/>
        <v>0</v>
      </c>
      <c r="E484" s="491"/>
      <c r="F484" s="491"/>
      <c r="G484" s="491"/>
      <c r="H484" s="491"/>
      <c r="I484" s="483">
        <f t="shared" si="15"/>
        <v>0</v>
      </c>
      <c r="J484" s="491"/>
      <c r="K484" s="491"/>
      <c r="L484" s="491"/>
      <c r="M484" s="491"/>
      <c r="N484" s="497"/>
      <c r="O484" s="459"/>
      <c r="P484" s="488"/>
      <c r="Q484" s="488"/>
      <c r="R484" s="488"/>
      <c r="S484" s="488"/>
      <c r="T484" s="488"/>
      <c r="U484" s="488"/>
      <c r="V484" s="488"/>
      <c r="W484" s="488"/>
      <c r="X484" s="488"/>
      <c r="Y484" s="488"/>
    </row>
    <row r="485" spans="1:25" s="479" customFormat="1" ht="16.149999999999999" customHeight="1">
      <c r="A485" s="492"/>
      <c r="B485" s="495"/>
      <c r="C485" s="489" t="s">
        <v>1762</v>
      </c>
      <c r="D485" s="483">
        <f t="shared" si="17"/>
        <v>0</v>
      </c>
      <c r="E485" s="491"/>
      <c r="F485" s="491"/>
      <c r="G485" s="491"/>
      <c r="H485" s="491"/>
      <c r="I485" s="483">
        <f t="shared" si="15"/>
        <v>0</v>
      </c>
      <c r="J485" s="491"/>
      <c r="K485" s="491"/>
      <c r="L485" s="491"/>
      <c r="M485" s="491"/>
      <c r="N485" s="497"/>
      <c r="O485" s="459"/>
      <c r="P485" s="488"/>
      <c r="Q485" s="488"/>
      <c r="R485" s="488"/>
      <c r="S485" s="488"/>
      <c r="T485" s="488"/>
      <c r="U485" s="488"/>
      <c r="V485" s="488"/>
      <c r="W485" s="488"/>
      <c r="X485" s="488"/>
      <c r="Y485" s="488"/>
    </row>
    <row r="486" spans="1:25" s="479" customFormat="1" ht="16.149999999999999" customHeight="1">
      <c r="A486" s="492"/>
      <c r="B486" s="495"/>
      <c r="C486" s="489" t="s">
        <v>1763</v>
      </c>
      <c r="D486" s="483">
        <f t="shared" si="17"/>
        <v>0</v>
      </c>
      <c r="E486" s="491"/>
      <c r="F486" s="491"/>
      <c r="G486" s="491"/>
      <c r="H486" s="491"/>
      <c r="I486" s="483">
        <f t="shared" si="15"/>
        <v>0</v>
      </c>
      <c r="J486" s="491"/>
      <c r="K486" s="491"/>
      <c r="L486" s="491"/>
      <c r="M486" s="491"/>
      <c r="N486" s="497"/>
      <c r="O486" s="459"/>
      <c r="P486" s="488"/>
      <c r="Q486" s="488"/>
      <c r="R486" s="488"/>
      <c r="S486" s="488"/>
      <c r="T486" s="488"/>
      <c r="U486" s="488"/>
      <c r="V486" s="488"/>
      <c r="W486" s="488"/>
      <c r="X486" s="488"/>
      <c r="Y486" s="488"/>
    </row>
    <row r="487" spans="1:25" s="479" customFormat="1" ht="16.149999999999999" customHeight="1">
      <c r="A487" s="492"/>
      <c r="B487" s="495"/>
      <c r="C487" s="489" t="s">
        <v>1764</v>
      </c>
      <c r="D487" s="483">
        <f t="shared" si="17"/>
        <v>0</v>
      </c>
      <c r="E487" s="491"/>
      <c r="F487" s="491"/>
      <c r="G487" s="491"/>
      <c r="H487" s="491"/>
      <c r="I487" s="483">
        <f t="shared" si="15"/>
        <v>0</v>
      </c>
      <c r="J487" s="491"/>
      <c r="K487" s="491"/>
      <c r="L487" s="491"/>
      <c r="M487" s="491"/>
      <c r="N487" s="497"/>
      <c r="O487" s="459"/>
      <c r="P487" s="488"/>
      <c r="Q487" s="488"/>
      <c r="R487" s="488"/>
      <c r="S487" s="488"/>
      <c r="T487" s="488"/>
      <c r="U487" s="488"/>
      <c r="V487" s="488"/>
      <c r="W487" s="488"/>
      <c r="X487" s="488"/>
      <c r="Y487" s="488"/>
    </row>
    <row r="488" spans="1:25" s="479" customFormat="1" ht="16.149999999999999" customHeight="1">
      <c r="A488" s="492"/>
      <c r="B488" s="495"/>
      <c r="C488" s="489" t="s">
        <v>1765</v>
      </c>
      <c r="D488" s="483">
        <f t="shared" si="17"/>
        <v>105290988</v>
      </c>
      <c r="E488" s="491">
        <v>105290988</v>
      </c>
      <c r="F488" s="491"/>
      <c r="G488" s="491"/>
      <c r="H488" s="491"/>
      <c r="I488" s="483">
        <f t="shared" si="15"/>
        <v>0</v>
      </c>
      <c r="J488" s="491"/>
      <c r="K488" s="491"/>
      <c r="L488" s="491"/>
      <c r="M488" s="491"/>
      <c r="N488" s="497"/>
      <c r="O488" s="459"/>
      <c r="P488" s="488"/>
      <c r="Q488" s="488"/>
      <c r="R488" s="488"/>
      <c r="S488" s="488"/>
      <c r="T488" s="488"/>
      <c r="U488" s="488"/>
      <c r="V488" s="488"/>
      <c r="W488" s="488"/>
      <c r="X488" s="488"/>
      <c r="Y488" s="488"/>
    </row>
    <row r="489" spans="1:25" s="479" customFormat="1" ht="16.149999999999999" customHeight="1">
      <c r="A489" s="492"/>
      <c r="B489" s="495"/>
      <c r="C489" s="489" t="s">
        <v>1783</v>
      </c>
      <c r="D489" s="483">
        <f t="shared" si="17"/>
        <v>40540500</v>
      </c>
      <c r="E489" s="491">
        <v>40540500</v>
      </c>
      <c r="F489" s="491"/>
      <c r="G489" s="491"/>
      <c r="H489" s="491"/>
      <c r="I489" s="483">
        <f t="shared" si="15"/>
        <v>0</v>
      </c>
      <c r="J489" s="491"/>
      <c r="K489" s="491"/>
      <c r="L489" s="491"/>
      <c r="M489" s="491"/>
      <c r="N489" s="497"/>
      <c r="O489" s="459"/>
      <c r="P489" s="488"/>
      <c r="Q489" s="488"/>
      <c r="R489" s="488"/>
      <c r="S489" s="488"/>
      <c r="T489" s="488"/>
      <c r="U489" s="488"/>
      <c r="V489" s="488"/>
      <c r="W489" s="488"/>
      <c r="X489" s="488"/>
      <c r="Y489" s="488"/>
    </row>
    <row r="490" spans="1:25" s="479" customFormat="1" ht="16.149999999999999" customHeight="1">
      <c r="A490" s="492"/>
      <c r="B490" s="495"/>
      <c r="C490" s="489"/>
      <c r="D490" s="483">
        <f t="shared" si="17"/>
        <v>0</v>
      </c>
      <c r="E490" s="491"/>
      <c r="F490" s="491"/>
      <c r="G490" s="491"/>
      <c r="H490" s="491"/>
      <c r="I490" s="483">
        <f t="shared" si="15"/>
        <v>0</v>
      </c>
      <c r="J490" s="491"/>
      <c r="K490" s="491"/>
      <c r="L490" s="491"/>
      <c r="M490" s="491"/>
      <c r="N490" s="497"/>
      <c r="O490" s="459"/>
      <c r="P490" s="488"/>
      <c r="Q490" s="488"/>
      <c r="R490" s="488"/>
      <c r="S490" s="488"/>
      <c r="T490" s="488"/>
      <c r="U490" s="488"/>
      <c r="V490" s="488"/>
      <c r="W490" s="488"/>
      <c r="X490" s="488"/>
      <c r="Y490" s="488"/>
    </row>
    <row r="491" spans="1:25" s="479" customFormat="1" ht="16.149999999999999" customHeight="1">
      <c r="A491" s="492">
        <v>2</v>
      </c>
      <c r="B491" s="495"/>
      <c r="C491" s="496" t="s">
        <v>1766</v>
      </c>
      <c r="D491" s="483">
        <f t="shared" si="17"/>
        <v>0</v>
      </c>
      <c r="E491" s="491"/>
      <c r="F491" s="491"/>
      <c r="G491" s="491"/>
      <c r="H491" s="491"/>
      <c r="I491" s="483">
        <f t="shared" si="15"/>
        <v>0</v>
      </c>
      <c r="J491" s="491"/>
      <c r="K491" s="491"/>
      <c r="L491" s="491"/>
      <c r="M491" s="491"/>
      <c r="N491" s="497"/>
      <c r="O491" s="459"/>
      <c r="P491" s="488"/>
      <c r="Q491" s="488"/>
      <c r="R491" s="488"/>
      <c r="S491" s="488"/>
      <c r="T491" s="488"/>
      <c r="U491" s="488"/>
      <c r="V491" s="488"/>
      <c r="W491" s="488"/>
      <c r="X491" s="488"/>
      <c r="Y491" s="488"/>
    </row>
    <row r="492" spans="1:25" s="479" customFormat="1" ht="16.149999999999999" customHeight="1">
      <c r="A492" s="492"/>
      <c r="B492" s="495"/>
      <c r="C492" s="489" t="s">
        <v>1767</v>
      </c>
      <c r="D492" s="483">
        <f t="shared" si="17"/>
        <v>0</v>
      </c>
      <c r="E492" s="491"/>
      <c r="F492" s="491"/>
      <c r="G492" s="491"/>
      <c r="H492" s="491"/>
      <c r="I492" s="483">
        <f t="shared" si="15"/>
        <v>0</v>
      </c>
      <c r="J492" s="491"/>
      <c r="K492" s="491"/>
      <c r="L492" s="491"/>
      <c r="M492" s="491"/>
      <c r="N492" s="497"/>
      <c r="O492" s="459"/>
      <c r="P492" s="488"/>
      <c r="Q492" s="488"/>
      <c r="R492" s="488"/>
      <c r="S492" s="488"/>
      <c r="T492" s="488"/>
      <c r="U492" s="488"/>
      <c r="V492" s="488"/>
      <c r="W492" s="488"/>
      <c r="X492" s="488"/>
      <c r="Y492" s="488"/>
    </row>
    <row r="493" spans="1:25" s="479" customFormat="1" ht="16.149999999999999" customHeight="1">
      <c r="A493" s="492"/>
      <c r="B493" s="495"/>
      <c r="C493" s="489" t="s">
        <v>1768</v>
      </c>
      <c r="D493" s="483">
        <f t="shared" si="17"/>
        <v>0</v>
      </c>
      <c r="E493" s="491"/>
      <c r="F493" s="491"/>
      <c r="G493" s="491"/>
      <c r="H493" s="491"/>
      <c r="I493" s="483">
        <f t="shared" si="15"/>
        <v>0</v>
      </c>
      <c r="J493" s="491"/>
      <c r="K493" s="491"/>
      <c r="L493" s="491"/>
      <c r="M493" s="491"/>
      <c r="N493" s="497"/>
      <c r="O493" s="459"/>
      <c r="P493" s="488"/>
      <c r="Q493" s="488"/>
      <c r="R493" s="488"/>
      <c r="S493" s="488"/>
      <c r="T493" s="488"/>
      <c r="U493" s="488"/>
      <c r="V493" s="488"/>
      <c r="W493" s="488"/>
      <c r="X493" s="488"/>
      <c r="Y493" s="488"/>
    </row>
    <row r="494" spans="1:25" s="479" customFormat="1" ht="16.149999999999999" customHeight="1">
      <c r="A494" s="492"/>
      <c r="B494" s="495"/>
      <c r="C494" s="489" t="s">
        <v>1769</v>
      </c>
      <c r="D494" s="483">
        <f t="shared" si="17"/>
        <v>127554488</v>
      </c>
      <c r="E494" s="491">
        <v>127554488</v>
      </c>
      <c r="F494" s="491"/>
      <c r="G494" s="491"/>
      <c r="H494" s="491"/>
      <c r="I494" s="483">
        <f t="shared" si="15"/>
        <v>0</v>
      </c>
      <c r="J494" s="491"/>
      <c r="K494" s="491"/>
      <c r="L494" s="491"/>
      <c r="M494" s="491"/>
      <c r="N494" s="497"/>
      <c r="O494" s="459"/>
      <c r="P494" s="488"/>
      <c r="Q494" s="488"/>
      <c r="R494" s="488"/>
      <c r="S494" s="488"/>
      <c r="T494" s="488"/>
      <c r="U494" s="488"/>
      <c r="V494" s="488"/>
      <c r="W494" s="488"/>
      <c r="X494" s="488"/>
      <c r="Y494" s="488"/>
    </row>
    <row r="495" spans="1:25" s="479" customFormat="1" ht="16.149999999999999" customHeight="1">
      <c r="A495" s="492"/>
      <c r="B495" s="495"/>
      <c r="C495" s="489" t="s">
        <v>1784</v>
      </c>
      <c r="D495" s="483">
        <f t="shared" si="17"/>
        <v>115889343</v>
      </c>
      <c r="E495" s="491">
        <v>115889343</v>
      </c>
      <c r="F495" s="491"/>
      <c r="G495" s="491"/>
      <c r="H495" s="491"/>
      <c r="I495" s="483">
        <f t="shared" si="15"/>
        <v>0</v>
      </c>
      <c r="J495" s="491"/>
      <c r="K495" s="491"/>
      <c r="L495" s="491"/>
      <c r="M495" s="491"/>
      <c r="N495" s="497"/>
      <c r="O495" s="459"/>
      <c r="P495" s="488"/>
      <c r="Q495" s="488"/>
      <c r="R495" s="488"/>
      <c r="S495" s="488"/>
      <c r="T495" s="488"/>
      <c r="U495" s="488"/>
      <c r="V495" s="488"/>
      <c r="W495" s="488"/>
      <c r="X495" s="488"/>
      <c r="Y495" s="488"/>
    </row>
    <row r="496" spans="1:25" s="479" customFormat="1" ht="16.149999999999999" customHeight="1">
      <c r="A496" s="492"/>
      <c r="B496" s="495"/>
      <c r="C496" s="489"/>
      <c r="D496" s="483">
        <f t="shared" si="17"/>
        <v>0</v>
      </c>
      <c r="E496" s="491"/>
      <c r="F496" s="491"/>
      <c r="G496" s="491"/>
      <c r="H496" s="491"/>
      <c r="I496" s="483">
        <f t="shared" si="15"/>
        <v>0</v>
      </c>
      <c r="J496" s="491"/>
      <c r="K496" s="491"/>
      <c r="L496" s="491"/>
      <c r="M496" s="491"/>
      <c r="N496" s="497"/>
      <c r="O496" s="459"/>
      <c r="P496" s="488"/>
      <c r="Q496" s="488"/>
      <c r="R496" s="488"/>
      <c r="S496" s="488"/>
      <c r="T496" s="488"/>
      <c r="U496" s="488"/>
      <c r="V496" s="488"/>
      <c r="W496" s="488"/>
      <c r="X496" s="488"/>
      <c r="Y496" s="488"/>
    </row>
    <row r="497" spans="1:25" s="479" customFormat="1" ht="16.149999999999999" customHeight="1">
      <c r="A497" s="492">
        <v>3</v>
      </c>
      <c r="B497" s="495"/>
      <c r="C497" s="496" t="s">
        <v>1770</v>
      </c>
      <c r="D497" s="483">
        <f t="shared" si="17"/>
        <v>0</v>
      </c>
      <c r="E497" s="491"/>
      <c r="F497" s="491"/>
      <c r="G497" s="491"/>
      <c r="H497" s="491"/>
      <c r="I497" s="483">
        <f t="shared" si="15"/>
        <v>0</v>
      </c>
      <c r="J497" s="491"/>
      <c r="K497" s="491"/>
      <c r="L497" s="491"/>
      <c r="M497" s="491"/>
      <c r="N497" s="497"/>
      <c r="O497" s="459"/>
      <c r="P497" s="488"/>
      <c r="Q497" s="488"/>
      <c r="R497" s="488"/>
      <c r="S497" s="488"/>
      <c r="T497" s="488"/>
      <c r="U497" s="488"/>
      <c r="V497" s="488"/>
      <c r="W497" s="488"/>
      <c r="X497" s="488"/>
      <c r="Y497" s="488"/>
    </row>
    <row r="498" spans="1:25" s="479" customFormat="1" ht="16.149999999999999" customHeight="1">
      <c r="A498" s="492"/>
      <c r="B498" s="495"/>
      <c r="C498" s="489" t="s">
        <v>1771</v>
      </c>
      <c r="D498" s="483">
        <f t="shared" si="17"/>
        <v>0</v>
      </c>
      <c r="E498" s="491"/>
      <c r="F498" s="491"/>
      <c r="G498" s="491"/>
      <c r="H498" s="491"/>
      <c r="I498" s="483">
        <f t="shared" si="15"/>
        <v>0</v>
      </c>
      <c r="J498" s="491"/>
      <c r="K498" s="491"/>
      <c r="L498" s="491"/>
      <c r="M498" s="491"/>
      <c r="N498" s="497"/>
      <c r="O498" s="459"/>
      <c r="P498" s="488"/>
      <c r="Q498" s="488"/>
      <c r="R498" s="488"/>
      <c r="S498" s="488"/>
      <c r="T498" s="488"/>
      <c r="U498" s="488"/>
      <c r="V498" s="488"/>
      <c r="W498" s="488"/>
      <c r="X498" s="488"/>
      <c r="Y498" s="488"/>
    </row>
    <row r="499" spans="1:25" s="479" customFormat="1" ht="16.149999999999999" customHeight="1">
      <c r="A499" s="492"/>
      <c r="B499" s="495"/>
      <c r="C499" s="489" t="s">
        <v>1772</v>
      </c>
      <c r="D499" s="483">
        <f t="shared" si="17"/>
        <v>150000000</v>
      </c>
      <c r="E499" s="491">
        <v>150000000</v>
      </c>
      <c r="F499" s="491"/>
      <c r="G499" s="491"/>
      <c r="H499" s="491"/>
      <c r="I499" s="483">
        <f t="shared" si="15"/>
        <v>0</v>
      </c>
      <c r="J499" s="491"/>
      <c r="K499" s="491"/>
      <c r="L499" s="491"/>
      <c r="M499" s="491"/>
      <c r="N499" s="497"/>
      <c r="O499" s="459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</row>
    <row r="500" spans="1:25" s="515" customFormat="1" ht="16.149999999999999" customHeight="1">
      <c r="A500" s="492"/>
      <c r="B500" s="495"/>
      <c r="C500" s="489"/>
      <c r="D500" s="483">
        <f t="shared" ref="D500:D505" si="18">SUM(E500:H500)</f>
        <v>0</v>
      </c>
      <c r="E500" s="491"/>
      <c r="F500" s="491"/>
      <c r="G500" s="491"/>
      <c r="H500" s="491"/>
      <c r="I500" s="483">
        <f t="shared" si="15"/>
        <v>0</v>
      </c>
      <c r="J500" s="491"/>
      <c r="K500" s="491"/>
      <c r="L500" s="491"/>
      <c r="M500" s="491"/>
      <c r="N500" s="497"/>
      <c r="O500" s="459"/>
      <c r="P500" s="488"/>
      <c r="Q500" s="488"/>
      <c r="R500" s="488"/>
      <c r="S500" s="488"/>
      <c r="T500" s="488"/>
      <c r="U500" s="488"/>
      <c r="V500" s="488"/>
      <c r="W500" s="488"/>
      <c r="X500" s="488"/>
      <c r="Y500" s="488"/>
    </row>
    <row r="501" spans="1:25" s="515" customFormat="1" ht="16.149999999999999" hidden="1" customHeight="1">
      <c r="A501" s="492"/>
      <c r="B501" s="495"/>
      <c r="C501" s="489"/>
      <c r="D501" s="483">
        <f t="shared" si="18"/>
        <v>0</v>
      </c>
      <c r="E501" s="491"/>
      <c r="F501" s="491"/>
      <c r="G501" s="491"/>
      <c r="H501" s="491"/>
      <c r="I501" s="483">
        <f t="shared" si="15"/>
        <v>0</v>
      </c>
      <c r="J501" s="491"/>
      <c r="K501" s="491"/>
      <c r="L501" s="491"/>
      <c r="M501" s="491"/>
      <c r="N501" s="497"/>
      <c r="O501" s="459"/>
      <c r="P501" s="488"/>
      <c r="Q501" s="488"/>
      <c r="R501" s="488"/>
      <c r="S501" s="488"/>
      <c r="T501" s="488"/>
      <c r="U501" s="488"/>
      <c r="V501" s="488"/>
      <c r="W501" s="488"/>
      <c r="X501" s="488"/>
      <c r="Y501" s="488"/>
    </row>
    <row r="502" spans="1:25" s="515" customFormat="1" ht="16.149999999999999" hidden="1" customHeight="1">
      <c r="A502" s="492"/>
      <c r="B502" s="495"/>
      <c r="C502" s="489"/>
      <c r="D502" s="483">
        <f t="shared" si="18"/>
        <v>0</v>
      </c>
      <c r="E502" s="491"/>
      <c r="F502" s="491"/>
      <c r="G502" s="491"/>
      <c r="H502" s="491"/>
      <c r="I502" s="483">
        <f t="shared" si="15"/>
        <v>0</v>
      </c>
      <c r="J502" s="491"/>
      <c r="K502" s="491"/>
      <c r="L502" s="491"/>
      <c r="M502" s="491"/>
      <c r="N502" s="497"/>
      <c r="O502" s="459"/>
      <c r="P502" s="488"/>
      <c r="Q502" s="488"/>
      <c r="R502" s="488"/>
      <c r="S502" s="488"/>
      <c r="T502" s="488"/>
      <c r="U502" s="488"/>
      <c r="V502" s="488"/>
      <c r="W502" s="488"/>
      <c r="X502" s="488"/>
      <c r="Y502" s="488"/>
    </row>
    <row r="503" spans="1:25" s="515" customFormat="1" ht="16.149999999999999" hidden="1" customHeight="1">
      <c r="A503" s="492"/>
      <c r="B503" s="495"/>
      <c r="C503" s="489"/>
      <c r="D503" s="483">
        <f t="shared" si="18"/>
        <v>0</v>
      </c>
      <c r="E503" s="491"/>
      <c r="F503" s="491"/>
      <c r="G503" s="491"/>
      <c r="H503" s="491"/>
      <c r="I503" s="483">
        <f t="shared" si="15"/>
        <v>0</v>
      </c>
      <c r="J503" s="491"/>
      <c r="K503" s="491"/>
      <c r="L503" s="491"/>
      <c r="M503" s="491"/>
      <c r="N503" s="497"/>
      <c r="O503" s="459"/>
      <c r="P503" s="488"/>
      <c r="Q503" s="488"/>
      <c r="R503" s="488"/>
      <c r="S503" s="488"/>
      <c r="T503" s="488"/>
      <c r="U503" s="488"/>
      <c r="V503" s="488"/>
      <c r="W503" s="488"/>
      <c r="X503" s="488"/>
      <c r="Y503" s="488"/>
    </row>
    <row r="504" spans="1:25" ht="16.149999999999999" customHeight="1">
      <c r="A504" s="516"/>
      <c r="B504" s="522"/>
      <c r="C504" s="518" t="s">
        <v>1773</v>
      </c>
      <c r="D504" s="519">
        <f>SUM(D481:D503)</f>
        <v>539275319</v>
      </c>
      <c r="E504" s="519">
        <f>SUM(E481:E503)</f>
        <v>539275319</v>
      </c>
      <c r="F504" s="519">
        <f>SUM(F481:F503)</f>
        <v>0</v>
      </c>
      <c r="G504" s="519">
        <f t="shared" ref="G504:M504" si="19">SUM(G481:G503)</f>
        <v>0</v>
      </c>
      <c r="H504" s="519">
        <f t="shared" si="19"/>
        <v>0</v>
      </c>
      <c r="I504" s="519">
        <f>SUM(I481:I503)</f>
        <v>0</v>
      </c>
      <c r="J504" s="519">
        <f t="shared" si="19"/>
        <v>0</v>
      </c>
      <c r="K504" s="519">
        <f t="shared" si="19"/>
        <v>0</v>
      </c>
      <c r="L504" s="519">
        <f t="shared" si="19"/>
        <v>0</v>
      </c>
      <c r="M504" s="519">
        <f t="shared" si="19"/>
        <v>0</v>
      </c>
      <c r="N504" s="523">
        <f>SUM(N481:N503)</f>
        <v>0</v>
      </c>
      <c r="O504" s="459"/>
      <c r="P504" s="488"/>
      <c r="Q504" s="488"/>
      <c r="R504" s="488"/>
      <c r="S504" s="488"/>
      <c r="T504" s="488"/>
      <c r="U504" s="488"/>
      <c r="V504" s="488"/>
      <c r="W504" s="488"/>
      <c r="X504" s="488"/>
      <c r="Y504" s="488"/>
    </row>
    <row r="505" spans="1:25" ht="16.149999999999999" customHeight="1" thickBot="1">
      <c r="A505" s="524"/>
      <c r="B505" s="525"/>
      <c r="C505" s="526"/>
      <c r="D505" s="483">
        <f t="shared" si="18"/>
        <v>0</v>
      </c>
      <c r="E505" s="527"/>
      <c r="F505" s="527"/>
      <c r="G505" s="491"/>
      <c r="H505" s="527"/>
      <c r="I505" s="483">
        <f>SUM(J505:M505)</f>
        <v>0</v>
      </c>
      <c r="J505" s="527"/>
      <c r="K505" s="527"/>
      <c r="L505" s="527"/>
      <c r="M505" s="527"/>
      <c r="N505" s="528"/>
      <c r="O505" s="459"/>
      <c r="P505" s="488"/>
      <c r="Q505" s="488"/>
      <c r="R505" s="488"/>
      <c r="S505" s="488"/>
      <c r="T505" s="488"/>
      <c r="U505" s="488"/>
      <c r="V505" s="488"/>
      <c r="W505" s="488"/>
      <c r="X505" s="488"/>
      <c r="Y505" s="488"/>
    </row>
    <row r="506" spans="1:25" s="534" customFormat="1" ht="16.149999999999999" customHeight="1" thickTop="1" thickBot="1">
      <c r="A506" s="529"/>
      <c r="B506" s="530"/>
      <c r="C506" s="529" t="s">
        <v>1774</v>
      </c>
      <c r="D506" s="531">
        <f t="shared" ref="D506:M506" si="20">D478+D504</f>
        <v>7882957111</v>
      </c>
      <c r="E506" s="531">
        <f t="shared" si="20"/>
        <v>7669833830</v>
      </c>
      <c r="F506" s="531">
        <f t="shared" si="20"/>
        <v>0</v>
      </c>
      <c r="G506" s="531">
        <f t="shared" si="20"/>
        <v>0</v>
      </c>
      <c r="H506" s="531">
        <f t="shared" si="20"/>
        <v>213123281</v>
      </c>
      <c r="I506" s="531">
        <f t="shared" si="20"/>
        <v>0</v>
      </c>
      <c r="J506" s="531">
        <f t="shared" si="20"/>
        <v>0</v>
      </c>
      <c r="K506" s="531">
        <f t="shared" si="20"/>
        <v>0</v>
      </c>
      <c r="L506" s="531">
        <f t="shared" si="20"/>
        <v>0</v>
      </c>
      <c r="M506" s="531">
        <f t="shared" si="20"/>
        <v>0</v>
      </c>
      <c r="N506" s="531">
        <f>N504+N478</f>
        <v>731816608</v>
      </c>
      <c r="O506" s="532"/>
      <c r="P506" s="533"/>
      <c r="Q506" s="533"/>
      <c r="R506" s="533"/>
      <c r="S506" s="533"/>
      <c r="T506" s="533"/>
      <c r="U506" s="533"/>
      <c r="V506" s="533"/>
      <c r="W506" s="533"/>
      <c r="X506" s="533"/>
      <c r="Y506" s="533"/>
    </row>
    <row r="507" spans="1:25" ht="16.149999999999999" customHeight="1">
      <c r="O507" s="460"/>
      <c r="P507" s="488"/>
      <c r="Q507" s="488"/>
      <c r="R507" s="488"/>
      <c r="S507" s="488"/>
      <c r="T507" s="488"/>
      <c r="U507" s="488"/>
      <c r="V507" s="488"/>
      <c r="W507" s="488"/>
      <c r="X507" s="488"/>
      <c r="Y507" s="488"/>
    </row>
    <row r="521" spans="1:25" ht="16.149999999999999" customHeight="1">
      <c r="A521" s="514"/>
      <c r="B521" s="535"/>
      <c r="D521" s="488"/>
      <c r="E521" s="488"/>
      <c r="F521" s="488"/>
      <c r="G521" s="488"/>
      <c r="H521" s="488"/>
      <c r="I521" s="488"/>
      <c r="J521" s="488"/>
      <c r="K521" s="488"/>
      <c r="L521" s="488"/>
      <c r="M521" s="488"/>
      <c r="O521" s="488"/>
      <c r="P521" s="488"/>
      <c r="Q521" s="488"/>
      <c r="R521" s="488"/>
      <c r="S521" s="488"/>
      <c r="T521" s="488"/>
      <c r="U521" s="488"/>
      <c r="V521" s="488"/>
      <c r="W521" s="488"/>
      <c r="X521" s="488"/>
      <c r="Y521" s="488"/>
    </row>
    <row r="529" spans="1:25" ht="16.149999999999999" customHeight="1">
      <c r="A529" s="514"/>
      <c r="B529" s="535"/>
      <c r="D529" s="488"/>
      <c r="E529" s="488"/>
      <c r="F529" s="488"/>
      <c r="G529" s="488"/>
      <c r="H529" s="488"/>
      <c r="I529" s="488"/>
      <c r="J529" s="488"/>
      <c r="K529" s="488"/>
      <c r="L529" s="488"/>
      <c r="M529" s="488"/>
      <c r="O529" s="488"/>
      <c r="P529" s="488"/>
      <c r="Q529" s="488"/>
      <c r="R529" s="488"/>
      <c r="S529" s="488"/>
      <c r="T529" s="488"/>
      <c r="U529" s="488"/>
      <c r="V529" s="488"/>
      <c r="W529" s="488"/>
      <c r="X529" s="488"/>
      <c r="Y529" s="488"/>
    </row>
    <row r="540" spans="1:25" ht="16.149999999999999" customHeight="1">
      <c r="A540" s="514"/>
      <c r="B540" s="535"/>
      <c r="D540" s="488"/>
      <c r="E540" s="488"/>
      <c r="F540" s="488"/>
      <c r="G540" s="488"/>
      <c r="H540" s="488"/>
      <c r="I540" s="488"/>
      <c r="J540" s="488"/>
      <c r="K540" s="488"/>
      <c r="L540" s="488"/>
      <c r="M540" s="488"/>
      <c r="O540" s="488"/>
      <c r="P540" s="488"/>
      <c r="Q540" s="488"/>
      <c r="R540" s="488"/>
      <c r="S540" s="488"/>
      <c r="T540" s="488"/>
      <c r="U540" s="488"/>
      <c r="V540" s="488"/>
      <c r="W540" s="488"/>
      <c r="X540" s="488"/>
      <c r="Y540" s="488"/>
    </row>
    <row r="543" spans="1:25" ht="16.149999999999999" customHeight="1">
      <c r="A543" s="514"/>
      <c r="B543" s="535"/>
      <c r="D543" s="488"/>
      <c r="E543" s="488"/>
      <c r="F543" s="488"/>
      <c r="G543" s="488"/>
      <c r="H543" s="488"/>
      <c r="I543" s="488"/>
      <c r="J543" s="488"/>
      <c r="K543" s="488"/>
      <c r="L543" s="488"/>
      <c r="M543" s="488"/>
      <c r="O543" s="488"/>
      <c r="P543" s="488"/>
      <c r="Q543" s="488"/>
      <c r="R543" s="488"/>
      <c r="S543" s="488"/>
      <c r="T543" s="488"/>
      <c r="U543" s="488"/>
      <c r="V543" s="488"/>
      <c r="W543" s="488"/>
      <c r="X543" s="488"/>
      <c r="Y543" s="488"/>
    </row>
    <row r="545" spans="1:25" ht="16.149999999999999" customHeight="1">
      <c r="A545" s="514"/>
      <c r="B545" s="535"/>
      <c r="D545" s="488"/>
      <c r="E545" s="488"/>
      <c r="F545" s="488"/>
      <c r="G545" s="488"/>
      <c r="H545" s="488"/>
      <c r="I545" s="488"/>
      <c r="J545" s="488"/>
      <c r="K545" s="488"/>
      <c r="L545" s="488"/>
      <c r="M545" s="488"/>
      <c r="O545" s="488"/>
      <c r="P545" s="488"/>
      <c r="Q545" s="488"/>
      <c r="R545" s="488"/>
      <c r="S545" s="488"/>
      <c r="T545" s="488"/>
      <c r="U545" s="488"/>
      <c r="V545" s="488"/>
      <c r="W545" s="488"/>
      <c r="X545" s="488"/>
      <c r="Y545" s="488"/>
    </row>
    <row r="563" spans="1:25" ht="16.149999999999999" customHeight="1">
      <c r="A563" s="514"/>
      <c r="B563" s="535"/>
      <c r="D563" s="488"/>
      <c r="E563" s="488"/>
      <c r="G563" s="488"/>
      <c r="H563" s="488"/>
      <c r="I563" s="488"/>
      <c r="J563" s="488"/>
      <c r="K563" s="488"/>
      <c r="L563" s="488"/>
      <c r="M563" s="488"/>
      <c r="O563" s="488"/>
      <c r="P563" s="488"/>
      <c r="Q563" s="488"/>
      <c r="R563" s="488"/>
      <c r="S563" s="488"/>
      <c r="T563" s="488"/>
      <c r="U563" s="488"/>
      <c r="V563" s="488"/>
      <c r="W563" s="488"/>
      <c r="X563" s="488"/>
      <c r="Y563" s="488"/>
    </row>
    <row r="571" spans="1:25" ht="16.149999999999999" customHeight="1">
      <c r="A571" s="514"/>
      <c r="B571" s="535"/>
      <c r="D571" s="488"/>
      <c r="E571" s="488"/>
      <c r="G571" s="488"/>
      <c r="H571" s="488"/>
      <c r="I571" s="488"/>
      <c r="J571" s="488"/>
      <c r="K571" s="459"/>
      <c r="L571" s="488"/>
      <c r="M571" s="488"/>
      <c r="O571" s="488"/>
      <c r="P571" s="488"/>
      <c r="Q571" s="488"/>
      <c r="R571" s="488"/>
      <c r="S571" s="488"/>
      <c r="T571" s="488"/>
      <c r="U571" s="488"/>
      <c r="V571" s="488"/>
      <c r="W571" s="488"/>
      <c r="X571" s="488"/>
      <c r="Y571" s="488"/>
    </row>
    <row r="586" spans="1:25" ht="16.149999999999999" customHeight="1">
      <c r="A586" s="514"/>
      <c r="B586" s="535"/>
      <c r="D586" s="488"/>
      <c r="E586" s="488"/>
      <c r="G586" s="488"/>
      <c r="H586" s="488"/>
      <c r="I586" s="488"/>
      <c r="J586" s="488"/>
      <c r="K586" s="488"/>
      <c r="L586" s="459"/>
      <c r="M586" s="488"/>
      <c r="O586" s="488"/>
      <c r="P586" s="488"/>
      <c r="Q586" s="488"/>
      <c r="R586" s="488"/>
      <c r="S586" s="488"/>
      <c r="T586" s="488"/>
      <c r="U586" s="488"/>
      <c r="V586" s="488"/>
      <c r="W586" s="488"/>
      <c r="X586" s="488"/>
      <c r="Y586" s="488"/>
    </row>
    <row r="596" spans="1:25" ht="16.149999999999999" customHeight="1">
      <c r="A596" s="514"/>
      <c r="B596" s="535"/>
      <c r="D596" s="488"/>
      <c r="E596" s="488"/>
      <c r="F596" s="488"/>
      <c r="G596" s="488"/>
      <c r="H596" s="488"/>
      <c r="I596" s="488"/>
      <c r="J596" s="488"/>
      <c r="K596" s="488"/>
      <c r="L596" s="488"/>
      <c r="M596" s="488"/>
      <c r="O596" s="488"/>
      <c r="P596" s="488"/>
      <c r="Q596" s="488"/>
      <c r="R596" s="488"/>
      <c r="S596" s="488"/>
      <c r="T596" s="488"/>
      <c r="U596" s="488"/>
      <c r="V596" s="488"/>
      <c r="W596" s="488"/>
      <c r="X596" s="488"/>
      <c r="Y596" s="488"/>
    </row>
    <row r="620" spans="1:25" ht="16.149999999999999" customHeight="1">
      <c r="A620" s="514"/>
      <c r="B620" s="536"/>
      <c r="D620" s="488"/>
      <c r="E620" s="488"/>
      <c r="F620" s="488"/>
      <c r="G620" s="488"/>
      <c r="H620" s="488"/>
      <c r="I620" s="488"/>
      <c r="J620" s="488"/>
      <c r="K620" s="488"/>
      <c r="L620" s="488"/>
      <c r="M620" s="488"/>
      <c r="O620" s="488"/>
      <c r="P620" s="488"/>
      <c r="Q620" s="488"/>
      <c r="R620" s="488"/>
      <c r="S620" s="488"/>
      <c r="T620" s="488"/>
      <c r="U620" s="488"/>
      <c r="V620" s="488"/>
      <c r="W620" s="488"/>
      <c r="X620" s="488"/>
      <c r="Y620" s="488"/>
    </row>
    <row r="624" spans="1:25" ht="16.149999999999999" customHeight="1">
      <c r="A624" s="514"/>
      <c r="B624" s="536"/>
      <c r="D624" s="488"/>
      <c r="E624" s="488"/>
      <c r="F624" s="488"/>
      <c r="G624" s="488"/>
      <c r="H624" s="488"/>
      <c r="I624" s="488"/>
      <c r="J624" s="488"/>
      <c r="K624" s="488"/>
      <c r="L624" s="488"/>
      <c r="M624" s="488"/>
      <c r="O624" s="488"/>
      <c r="P624" s="488"/>
      <c r="Q624" s="488"/>
      <c r="R624" s="488"/>
      <c r="S624" s="488"/>
      <c r="T624" s="488"/>
      <c r="U624" s="488"/>
      <c r="V624" s="488"/>
      <c r="W624" s="488"/>
      <c r="X624" s="488"/>
      <c r="Y624" s="488"/>
    </row>
    <row r="638" spans="1:25" ht="16.149999999999999" customHeight="1">
      <c r="A638" s="514"/>
      <c r="B638" s="536"/>
      <c r="D638" s="488"/>
      <c r="E638" s="488"/>
      <c r="G638" s="488"/>
      <c r="H638" s="488"/>
      <c r="I638" s="488"/>
      <c r="J638" s="488"/>
      <c r="K638" s="488"/>
      <c r="L638" s="488"/>
      <c r="M638" s="488"/>
      <c r="O638" s="488"/>
      <c r="P638" s="488"/>
      <c r="Q638" s="488"/>
      <c r="R638" s="488"/>
      <c r="S638" s="488"/>
      <c r="T638" s="488"/>
      <c r="U638" s="488"/>
      <c r="V638" s="488"/>
      <c r="W638" s="488"/>
      <c r="X638" s="488"/>
      <c r="Y638" s="488"/>
    </row>
    <row r="647" spans="1:25" ht="16.149999999999999" customHeight="1">
      <c r="A647" s="514"/>
      <c r="B647" s="536"/>
      <c r="D647" s="488"/>
      <c r="E647" s="488"/>
      <c r="F647" s="488"/>
      <c r="G647" s="488"/>
      <c r="H647" s="488"/>
      <c r="I647" s="488"/>
      <c r="J647" s="488"/>
      <c r="K647" s="488"/>
      <c r="L647" s="488"/>
      <c r="M647" s="488"/>
      <c r="O647" s="488"/>
      <c r="P647" s="488"/>
      <c r="Q647" s="488"/>
      <c r="R647" s="488"/>
      <c r="S647" s="488"/>
      <c r="T647" s="488"/>
      <c r="U647" s="488"/>
      <c r="V647" s="488"/>
      <c r="W647" s="488"/>
      <c r="X647" s="488"/>
      <c r="Y647" s="488"/>
    </row>
    <row r="659" spans="1:25" ht="16.149999999999999" customHeight="1">
      <c r="A659" s="514"/>
      <c r="B659" s="536"/>
      <c r="D659" s="488"/>
      <c r="E659" s="488"/>
      <c r="F659" s="488"/>
      <c r="G659" s="488"/>
      <c r="H659" s="488"/>
      <c r="I659" s="488"/>
      <c r="J659" s="488"/>
      <c r="K659" s="488"/>
      <c r="L659" s="488"/>
      <c r="M659" s="488"/>
      <c r="O659" s="488"/>
      <c r="P659" s="488"/>
      <c r="Q659" s="488"/>
      <c r="R659" s="488"/>
      <c r="S659" s="488"/>
      <c r="T659" s="488"/>
      <c r="U659" s="488"/>
      <c r="V659" s="488"/>
      <c r="W659" s="488"/>
      <c r="X659" s="488"/>
      <c r="Y659" s="488"/>
    </row>
    <row r="673" spans="1:25" ht="16.149999999999999" customHeight="1">
      <c r="A673" s="514"/>
      <c r="B673" s="536"/>
      <c r="D673" s="488"/>
      <c r="E673" s="488"/>
      <c r="F673" s="488"/>
      <c r="G673" s="488"/>
      <c r="H673" s="488"/>
      <c r="I673" s="488"/>
      <c r="J673" s="488"/>
      <c r="K673" s="488"/>
      <c r="L673" s="488"/>
      <c r="M673" s="488"/>
      <c r="O673" s="488"/>
      <c r="P673" s="488"/>
      <c r="Q673" s="488"/>
      <c r="R673" s="488"/>
      <c r="S673" s="488"/>
      <c r="T673" s="488"/>
      <c r="U673" s="488"/>
      <c r="V673" s="488"/>
      <c r="W673" s="488"/>
      <c r="X673" s="488"/>
      <c r="Y673" s="488"/>
    </row>
    <row r="689" spans="1:25" ht="16.149999999999999" customHeight="1">
      <c r="A689" s="514"/>
      <c r="B689" s="536"/>
      <c r="D689" s="488"/>
      <c r="E689" s="488"/>
      <c r="F689" s="488"/>
      <c r="G689" s="488"/>
      <c r="H689" s="488"/>
      <c r="I689" s="488"/>
      <c r="J689" s="488"/>
      <c r="K689" s="488"/>
      <c r="L689" s="488"/>
      <c r="M689" s="488"/>
      <c r="O689" s="488"/>
      <c r="P689" s="488"/>
      <c r="Q689" s="488"/>
      <c r="R689" s="488"/>
      <c r="S689" s="488"/>
      <c r="T689" s="488"/>
      <c r="U689" s="488"/>
      <c r="V689" s="488"/>
      <c r="W689" s="488"/>
      <c r="X689" s="488"/>
      <c r="Y689" s="488"/>
    </row>
    <row r="708" spans="1:25" ht="16.149999999999999" customHeight="1">
      <c r="A708" s="514"/>
      <c r="B708" s="536"/>
      <c r="D708" s="488"/>
      <c r="E708" s="488"/>
      <c r="F708" s="488"/>
      <c r="G708" s="488"/>
      <c r="H708" s="488"/>
      <c r="I708" s="488"/>
      <c r="J708" s="488"/>
      <c r="K708" s="488"/>
      <c r="L708" s="488"/>
      <c r="M708" s="488"/>
      <c r="O708" s="488"/>
      <c r="P708" s="488"/>
      <c r="Q708" s="488"/>
      <c r="R708" s="488"/>
      <c r="S708" s="488"/>
      <c r="T708" s="488"/>
      <c r="U708" s="488"/>
      <c r="V708" s="488"/>
      <c r="W708" s="488"/>
      <c r="X708" s="488"/>
      <c r="Y708" s="488"/>
    </row>
    <row r="715" spans="1:25" ht="16.149999999999999" customHeight="1">
      <c r="A715" s="514"/>
      <c r="B715" s="536"/>
      <c r="D715" s="488"/>
      <c r="E715" s="488"/>
      <c r="G715" s="488"/>
      <c r="H715" s="488"/>
      <c r="I715" s="488"/>
      <c r="J715" s="488"/>
      <c r="K715" s="488"/>
      <c r="L715" s="488"/>
      <c r="M715" s="488"/>
      <c r="O715" s="488"/>
      <c r="P715" s="488"/>
      <c r="Q715" s="488"/>
      <c r="R715" s="488"/>
      <c r="S715" s="488"/>
      <c r="T715" s="488"/>
      <c r="U715" s="488"/>
      <c r="V715" s="488"/>
      <c r="W715" s="488"/>
      <c r="X715" s="488"/>
      <c r="Y715" s="488"/>
    </row>
  </sheetData>
  <sheetProtection formatCells="0" sort="0" autoFilter="0" pivotTables="0"/>
  <mergeCells count="9">
    <mergeCell ref="N5:N6"/>
    <mergeCell ref="A1:M1"/>
    <mergeCell ref="A2:M2"/>
    <mergeCell ref="A3:M3"/>
    <mergeCell ref="D5:H5"/>
    <mergeCell ref="I5:M5"/>
    <mergeCell ref="A5:A6"/>
    <mergeCell ref="B5:B6"/>
    <mergeCell ref="C5:C6"/>
  </mergeCells>
  <conditionalFormatting sqref="C26">
    <cfRule type="duplicateValues" dxfId="28" priority="17"/>
  </conditionalFormatting>
  <conditionalFormatting sqref="C33">
    <cfRule type="duplicateValues" dxfId="27" priority="5"/>
  </conditionalFormatting>
  <conditionalFormatting sqref="C39">
    <cfRule type="duplicateValues" dxfId="26" priority="6"/>
  </conditionalFormatting>
  <conditionalFormatting sqref="C104">
    <cfRule type="duplicateValues" dxfId="25" priority="18"/>
  </conditionalFormatting>
  <conditionalFormatting sqref="C105">
    <cfRule type="duplicateValues" dxfId="24" priority="12"/>
  </conditionalFormatting>
  <conditionalFormatting sqref="C147">
    <cfRule type="duplicateValues" dxfId="23" priority="19"/>
  </conditionalFormatting>
  <conditionalFormatting sqref="C158">
    <cfRule type="duplicateValues" dxfId="22" priority="21"/>
  </conditionalFormatting>
  <conditionalFormatting sqref="C161">
    <cfRule type="duplicateValues" dxfId="21" priority="20"/>
  </conditionalFormatting>
  <conditionalFormatting sqref="C285">
    <cfRule type="duplicateValues" dxfId="20" priority="8"/>
  </conditionalFormatting>
  <conditionalFormatting sqref="C286">
    <cfRule type="duplicateValues" dxfId="19" priority="16"/>
  </conditionalFormatting>
  <conditionalFormatting sqref="C290">
    <cfRule type="duplicateValues" dxfId="18" priority="9"/>
  </conditionalFormatting>
  <conditionalFormatting sqref="C291">
    <cfRule type="duplicateValues" dxfId="17" priority="10"/>
  </conditionalFormatting>
  <conditionalFormatting sqref="C292">
    <cfRule type="duplicateValues" dxfId="16" priority="13"/>
  </conditionalFormatting>
  <conditionalFormatting sqref="C293">
    <cfRule type="duplicateValues" dxfId="15" priority="14"/>
  </conditionalFormatting>
  <conditionalFormatting sqref="C296">
    <cfRule type="duplicateValues" dxfId="14" priority="27"/>
  </conditionalFormatting>
  <conditionalFormatting sqref="C341:C343">
    <cfRule type="duplicateValues" dxfId="13" priority="4"/>
  </conditionalFormatting>
  <conditionalFormatting sqref="A507:B507">
    <cfRule type="duplicateValues" dxfId="12" priority="25"/>
  </conditionalFormatting>
  <conditionalFormatting sqref="C41:C42">
    <cfRule type="duplicateValues" dxfId="11" priority="15"/>
  </conditionalFormatting>
  <conditionalFormatting sqref="C60:C70">
    <cfRule type="duplicateValues" dxfId="10" priority="29"/>
  </conditionalFormatting>
  <conditionalFormatting sqref="C84:C86">
    <cfRule type="duplicateValues" dxfId="9" priority="23"/>
  </conditionalFormatting>
  <conditionalFormatting sqref="C287:C289">
    <cfRule type="duplicateValues" dxfId="8" priority="7"/>
  </conditionalFormatting>
  <conditionalFormatting sqref="C294:C295">
    <cfRule type="duplicateValues" dxfId="7" priority="11"/>
  </conditionalFormatting>
  <conditionalFormatting sqref="C297:C298">
    <cfRule type="duplicateValues" dxfId="6" priority="28"/>
  </conditionalFormatting>
  <conditionalFormatting sqref="C505 C40 C9:C19 C28:C29 C43:C59 C34:C38 C1:C5 C24 C106:C118 C87:C103 C71:C83 C509:C1048576 C507 A506:B506">
    <cfRule type="duplicateValues" dxfId="5" priority="22"/>
  </conditionalFormatting>
  <conditionalFormatting sqref="C25 C27 C20:C23">
    <cfRule type="duplicateValues" dxfId="4" priority="24"/>
  </conditionalFormatting>
  <conditionalFormatting sqref="C119:C136 C148:C157 C138:C146 C159:C160 C299:C340 C344:C478 C162:C284 C481:C504">
    <cfRule type="duplicateValues" dxfId="3" priority="26"/>
  </conditionalFormatting>
  <conditionalFormatting sqref="C506">
    <cfRule type="duplicateValues" dxfId="2" priority="3"/>
  </conditionalFormatting>
  <conditionalFormatting sqref="C137">
    <cfRule type="duplicateValues" dxfId="1" priority="2"/>
  </conditionalFormatting>
  <conditionalFormatting sqref="C30:C32">
    <cfRule type="duplicateValues" dxfId="0" priority="1"/>
  </conditionalFormatting>
  <pageMargins left="0.7" right="0.7" top="0.25" bottom="0.75" header="0.3" footer="0.3"/>
  <pageSetup paperSize="8" scale="80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showGridLines="0" topLeftCell="A128" workbookViewId="0">
      <selection activeCell="B131" sqref="B131"/>
    </sheetView>
  </sheetViews>
  <sheetFormatPr defaultColWidth="9" defaultRowHeight="15" outlineLevelRow="2"/>
  <cols>
    <col min="1" max="1" width="6.28515625" style="84" customWidth="1"/>
    <col min="2" max="2" width="22.42578125" style="84" customWidth="1"/>
    <col min="3" max="3" width="13.140625" style="84" customWidth="1"/>
    <col min="4" max="248" width="8.85546875" style="84"/>
    <col min="249" max="249" width="6.28515625" style="84" customWidth="1"/>
    <col min="250" max="250" width="12.42578125" style="84" customWidth="1"/>
    <col min="251" max="251" width="22.42578125" style="84" customWidth="1"/>
    <col min="252" max="252" width="6.85546875" style="84" customWidth="1"/>
    <col min="253" max="253" width="12.42578125" style="84" customWidth="1"/>
    <col min="254" max="254" width="11" style="84" customWidth="1"/>
    <col min="255" max="255" width="5.5703125" style="84" customWidth="1"/>
    <col min="256" max="256" width="5.7109375" style="84" customWidth="1"/>
    <col min="257" max="257" width="11.28515625" style="84" customWidth="1"/>
    <col min="258" max="258" width="11.42578125" style="84" customWidth="1"/>
    <col min="259" max="259" width="13.140625" style="84" customWidth="1"/>
    <col min="260" max="504" width="8.85546875" style="84"/>
    <col min="505" max="505" width="6.28515625" style="84" customWidth="1"/>
    <col min="506" max="506" width="12.42578125" style="84" customWidth="1"/>
    <col min="507" max="507" width="22.42578125" style="84" customWidth="1"/>
    <col min="508" max="508" width="6.85546875" style="84" customWidth="1"/>
    <col min="509" max="509" width="12.42578125" style="84" customWidth="1"/>
    <col min="510" max="510" width="11" style="84" customWidth="1"/>
    <col min="511" max="511" width="5.5703125" style="84" customWidth="1"/>
    <col min="512" max="512" width="5.7109375" style="84" customWidth="1"/>
    <col min="513" max="513" width="11.28515625" style="84" customWidth="1"/>
    <col min="514" max="514" width="11.42578125" style="84" customWidth="1"/>
    <col min="515" max="515" width="13.140625" style="84" customWidth="1"/>
    <col min="516" max="760" width="8.85546875" style="84"/>
    <col min="761" max="761" width="6.28515625" style="84" customWidth="1"/>
    <col min="762" max="762" width="12.42578125" style="84" customWidth="1"/>
    <col min="763" max="763" width="22.42578125" style="84" customWidth="1"/>
    <col min="764" max="764" width="6.85546875" style="84" customWidth="1"/>
    <col min="765" max="765" width="12.42578125" style="84" customWidth="1"/>
    <col min="766" max="766" width="11" style="84" customWidth="1"/>
    <col min="767" max="767" width="5.5703125" style="84" customWidth="1"/>
    <col min="768" max="768" width="5.7109375" style="84" customWidth="1"/>
    <col min="769" max="769" width="11.28515625" style="84" customWidth="1"/>
    <col min="770" max="770" width="11.42578125" style="84" customWidth="1"/>
    <col min="771" max="771" width="13.140625" style="84" customWidth="1"/>
    <col min="772" max="1016" width="8.85546875" style="84"/>
    <col min="1017" max="1017" width="6.28515625" style="84" customWidth="1"/>
    <col min="1018" max="1018" width="12.42578125" style="84" customWidth="1"/>
    <col min="1019" max="1019" width="22.42578125" style="84" customWidth="1"/>
    <col min="1020" max="1020" width="6.85546875" style="84" customWidth="1"/>
    <col min="1021" max="1021" width="12.42578125" style="84" customWidth="1"/>
    <col min="1022" max="1022" width="11" style="84" customWidth="1"/>
    <col min="1023" max="1023" width="5.5703125" style="84" customWidth="1"/>
    <col min="1024" max="1024" width="5.7109375" style="84" customWidth="1"/>
    <col min="1025" max="1025" width="11.28515625" style="84" customWidth="1"/>
    <col min="1026" max="1026" width="11.42578125" style="84" customWidth="1"/>
    <col min="1027" max="1027" width="13.140625" style="84" customWidth="1"/>
    <col min="1028" max="1272" width="8.85546875" style="84"/>
    <col min="1273" max="1273" width="6.28515625" style="84" customWidth="1"/>
    <col min="1274" max="1274" width="12.42578125" style="84" customWidth="1"/>
    <col min="1275" max="1275" width="22.42578125" style="84" customWidth="1"/>
    <col min="1276" max="1276" width="6.85546875" style="84" customWidth="1"/>
    <col min="1277" max="1277" width="12.42578125" style="84" customWidth="1"/>
    <col min="1278" max="1278" width="11" style="84" customWidth="1"/>
    <col min="1279" max="1279" width="5.5703125" style="84" customWidth="1"/>
    <col min="1280" max="1280" width="5.7109375" style="84" customWidth="1"/>
    <col min="1281" max="1281" width="11.28515625" style="84" customWidth="1"/>
    <col min="1282" max="1282" width="11.42578125" style="84" customWidth="1"/>
    <col min="1283" max="1283" width="13.140625" style="84" customWidth="1"/>
    <col min="1284" max="1528" width="8.85546875" style="84"/>
    <col min="1529" max="1529" width="6.28515625" style="84" customWidth="1"/>
    <col min="1530" max="1530" width="12.42578125" style="84" customWidth="1"/>
    <col min="1531" max="1531" width="22.42578125" style="84" customWidth="1"/>
    <col min="1532" max="1532" width="6.85546875" style="84" customWidth="1"/>
    <col min="1533" max="1533" width="12.42578125" style="84" customWidth="1"/>
    <col min="1534" max="1534" width="11" style="84" customWidth="1"/>
    <col min="1535" max="1535" width="5.5703125" style="84" customWidth="1"/>
    <col min="1536" max="1536" width="5.7109375" style="84" customWidth="1"/>
    <col min="1537" max="1537" width="11.28515625" style="84" customWidth="1"/>
    <col min="1538" max="1538" width="11.42578125" style="84" customWidth="1"/>
    <col min="1539" max="1539" width="13.140625" style="84" customWidth="1"/>
    <col min="1540" max="1784" width="8.85546875" style="84"/>
    <col min="1785" max="1785" width="6.28515625" style="84" customWidth="1"/>
    <col min="1786" max="1786" width="12.42578125" style="84" customWidth="1"/>
    <col min="1787" max="1787" width="22.42578125" style="84" customWidth="1"/>
    <col min="1788" max="1788" width="6.85546875" style="84" customWidth="1"/>
    <col min="1789" max="1789" width="12.42578125" style="84" customWidth="1"/>
    <col min="1790" max="1790" width="11" style="84" customWidth="1"/>
    <col min="1791" max="1791" width="5.5703125" style="84" customWidth="1"/>
    <col min="1792" max="1792" width="5.7109375" style="84" customWidth="1"/>
    <col min="1793" max="1793" width="11.28515625" style="84" customWidth="1"/>
    <col min="1794" max="1794" width="11.42578125" style="84" customWidth="1"/>
    <col min="1795" max="1795" width="13.140625" style="84" customWidth="1"/>
    <col min="1796" max="2040" width="8.85546875" style="84"/>
    <col min="2041" max="2041" width="6.28515625" style="84" customWidth="1"/>
    <col min="2042" max="2042" width="12.42578125" style="84" customWidth="1"/>
    <col min="2043" max="2043" width="22.42578125" style="84" customWidth="1"/>
    <col min="2044" max="2044" width="6.85546875" style="84" customWidth="1"/>
    <col min="2045" max="2045" width="12.42578125" style="84" customWidth="1"/>
    <col min="2046" max="2046" width="11" style="84" customWidth="1"/>
    <col min="2047" max="2047" width="5.5703125" style="84" customWidth="1"/>
    <col min="2048" max="2048" width="5.7109375" style="84" customWidth="1"/>
    <col min="2049" max="2049" width="11.28515625" style="84" customWidth="1"/>
    <col min="2050" max="2050" width="11.42578125" style="84" customWidth="1"/>
    <col min="2051" max="2051" width="13.140625" style="84" customWidth="1"/>
    <col min="2052" max="2296" width="8.85546875" style="84"/>
    <col min="2297" max="2297" width="6.28515625" style="84" customWidth="1"/>
    <col min="2298" max="2298" width="12.42578125" style="84" customWidth="1"/>
    <col min="2299" max="2299" width="22.42578125" style="84" customWidth="1"/>
    <col min="2300" max="2300" width="6.85546875" style="84" customWidth="1"/>
    <col min="2301" max="2301" width="12.42578125" style="84" customWidth="1"/>
    <col min="2302" max="2302" width="11" style="84" customWidth="1"/>
    <col min="2303" max="2303" width="5.5703125" style="84" customWidth="1"/>
    <col min="2304" max="2304" width="5.7109375" style="84" customWidth="1"/>
    <col min="2305" max="2305" width="11.28515625" style="84" customWidth="1"/>
    <col min="2306" max="2306" width="11.42578125" style="84" customWidth="1"/>
    <col min="2307" max="2307" width="13.140625" style="84" customWidth="1"/>
    <col min="2308" max="2552" width="8.85546875" style="84"/>
    <col min="2553" max="2553" width="6.28515625" style="84" customWidth="1"/>
    <col min="2554" max="2554" width="12.42578125" style="84" customWidth="1"/>
    <col min="2555" max="2555" width="22.42578125" style="84" customWidth="1"/>
    <col min="2556" max="2556" width="6.85546875" style="84" customWidth="1"/>
    <col min="2557" max="2557" width="12.42578125" style="84" customWidth="1"/>
    <col min="2558" max="2558" width="11" style="84" customWidth="1"/>
    <col min="2559" max="2559" width="5.5703125" style="84" customWidth="1"/>
    <col min="2560" max="2560" width="5.7109375" style="84" customWidth="1"/>
    <col min="2561" max="2561" width="11.28515625" style="84" customWidth="1"/>
    <col min="2562" max="2562" width="11.42578125" style="84" customWidth="1"/>
    <col min="2563" max="2563" width="13.140625" style="84" customWidth="1"/>
    <col min="2564" max="2808" width="8.85546875" style="84"/>
    <col min="2809" max="2809" width="6.28515625" style="84" customWidth="1"/>
    <col min="2810" max="2810" width="12.42578125" style="84" customWidth="1"/>
    <col min="2811" max="2811" width="22.42578125" style="84" customWidth="1"/>
    <col min="2812" max="2812" width="6.85546875" style="84" customWidth="1"/>
    <col min="2813" max="2813" width="12.42578125" style="84" customWidth="1"/>
    <col min="2814" max="2814" width="11" style="84" customWidth="1"/>
    <col min="2815" max="2815" width="5.5703125" style="84" customWidth="1"/>
    <col min="2816" max="2816" width="5.7109375" style="84" customWidth="1"/>
    <col min="2817" max="2817" width="11.28515625" style="84" customWidth="1"/>
    <col min="2818" max="2818" width="11.42578125" style="84" customWidth="1"/>
    <col min="2819" max="2819" width="13.140625" style="84" customWidth="1"/>
    <col min="2820" max="3064" width="8.85546875" style="84"/>
    <col min="3065" max="3065" width="6.28515625" style="84" customWidth="1"/>
    <col min="3066" max="3066" width="12.42578125" style="84" customWidth="1"/>
    <col min="3067" max="3067" width="22.42578125" style="84" customWidth="1"/>
    <col min="3068" max="3068" width="6.85546875" style="84" customWidth="1"/>
    <col min="3069" max="3069" width="12.42578125" style="84" customWidth="1"/>
    <col min="3070" max="3070" width="11" style="84" customWidth="1"/>
    <col min="3071" max="3071" width="5.5703125" style="84" customWidth="1"/>
    <col min="3072" max="3072" width="5.7109375" style="84" customWidth="1"/>
    <col min="3073" max="3073" width="11.28515625" style="84" customWidth="1"/>
    <col min="3074" max="3074" width="11.42578125" style="84" customWidth="1"/>
    <col min="3075" max="3075" width="13.140625" style="84" customWidth="1"/>
    <col min="3076" max="3320" width="8.85546875" style="84"/>
    <col min="3321" max="3321" width="6.28515625" style="84" customWidth="1"/>
    <col min="3322" max="3322" width="12.42578125" style="84" customWidth="1"/>
    <col min="3323" max="3323" width="22.42578125" style="84" customWidth="1"/>
    <col min="3324" max="3324" width="6.85546875" style="84" customWidth="1"/>
    <col min="3325" max="3325" width="12.42578125" style="84" customWidth="1"/>
    <col min="3326" max="3326" width="11" style="84" customWidth="1"/>
    <col min="3327" max="3327" width="5.5703125" style="84" customWidth="1"/>
    <col min="3328" max="3328" width="5.7109375" style="84" customWidth="1"/>
    <col min="3329" max="3329" width="11.28515625" style="84" customWidth="1"/>
    <col min="3330" max="3330" width="11.42578125" style="84" customWidth="1"/>
    <col min="3331" max="3331" width="13.140625" style="84" customWidth="1"/>
    <col min="3332" max="3576" width="8.85546875" style="84"/>
    <col min="3577" max="3577" width="6.28515625" style="84" customWidth="1"/>
    <col min="3578" max="3578" width="12.42578125" style="84" customWidth="1"/>
    <col min="3579" max="3579" width="22.42578125" style="84" customWidth="1"/>
    <col min="3580" max="3580" width="6.85546875" style="84" customWidth="1"/>
    <col min="3581" max="3581" width="12.42578125" style="84" customWidth="1"/>
    <col min="3582" max="3582" width="11" style="84" customWidth="1"/>
    <col min="3583" max="3583" width="5.5703125" style="84" customWidth="1"/>
    <col min="3584" max="3584" width="5.7109375" style="84" customWidth="1"/>
    <col min="3585" max="3585" width="11.28515625" style="84" customWidth="1"/>
    <col min="3586" max="3586" width="11.42578125" style="84" customWidth="1"/>
    <col min="3587" max="3587" width="13.140625" style="84" customWidth="1"/>
    <col min="3588" max="3832" width="8.85546875" style="84"/>
    <col min="3833" max="3833" width="6.28515625" style="84" customWidth="1"/>
    <col min="3834" max="3834" width="12.42578125" style="84" customWidth="1"/>
    <col min="3835" max="3835" width="22.42578125" style="84" customWidth="1"/>
    <col min="3836" max="3836" width="6.85546875" style="84" customWidth="1"/>
    <col min="3837" max="3837" width="12.42578125" style="84" customWidth="1"/>
    <col min="3838" max="3838" width="11" style="84" customWidth="1"/>
    <col min="3839" max="3839" width="5.5703125" style="84" customWidth="1"/>
    <col min="3840" max="3840" width="5.7109375" style="84" customWidth="1"/>
    <col min="3841" max="3841" width="11.28515625" style="84" customWidth="1"/>
    <col min="3842" max="3842" width="11.42578125" style="84" customWidth="1"/>
    <col min="3843" max="3843" width="13.140625" style="84" customWidth="1"/>
    <col min="3844" max="4088" width="8.85546875" style="84"/>
    <col min="4089" max="4089" width="6.28515625" style="84" customWidth="1"/>
    <col min="4090" max="4090" width="12.42578125" style="84" customWidth="1"/>
    <col min="4091" max="4091" width="22.42578125" style="84" customWidth="1"/>
    <col min="4092" max="4092" width="6.85546875" style="84" customWidth="1"/>
    <col min="4093" max="4093" width="12.42578125" style="84" customWidth="1"/>
    <col min="4094" max="4094" width="11" style="84" customWidth="1"/>
    <col min="4095" max="4095" width="5.5703125" style="84" customWidth="1"/>
    <col min="4096" max="4096" width="5.7109375" style="84" customWidth="1"/>
    <col min="4097" max="4097" width="11.28515625" style="84" customWidth="1"/>
    <col min="4098" max="4098" width="11.42578125" style="84" customWidth="1"/>
    <col min="4099" max="4099" width="13.140625" style="84" customWidth="1"/>
    <col min="4100" max="4344" width="8.85546875" style="84"/>
    <col min="4345" max="4345" width="6.28515625" style="84" customWidth="1"/>
    <col min="4346" max="4346" width="12.42578125" style="84" customWidth="1"/>
    <col min="4347" max="4347" width="22.42578125" style="84" customWidth="1"/>
    <col min="4348" max="4348" width="6.85546875" style="84" customWidth="1"/>
    <col min="4349" max="4349" width="12.42578125" style="84" customWidth="1"/>
    <col min="4350" max="4350" width="11" style="84" customWidth="1"/>
    <col min="4351" max="4351" width="5.5703125" style="84" customWidth="1"/>
    <col min="4352" max="4352" width="5.7109375" style="84" customWidth="1"/>
    <col min="4353" max="4353" width="11.28515625" style="84" customWidth="1"/>
    <col min="4354" max="4354" width="11.42578125" style="84" customWidth="1"/>
    <col min="4355" max="4355" width="13.140625" style="84" customWidth="1"/>
    <col min="4356" max="4600" width="8.85546875" style="84"/>
    <col min="4601" max="4601" width="6.28515625" style="84" customWidth="1"/>
    <col min="4602" max="4602" width="12.42578125" style="84" customWidth="1"/>
    <col min="4603" max="4603" width="22.42578125" style="84" customWidth="1"/>
    <col min="4604" max="4604" width="6.85546875" style="84" customWidth="1"/>
    <col min="4605" max="4605" width="12.42578125" style="84" customWidth="1"/>
    <col min="4606" max="4606" width="11" style="84" customWidth="1"/>
    <col min="4607" max="4607" width="5.5703125" style="84" customWidth="1"/>
    <col min="4608" max="4608" width="5.7109375" style="84" customWidth="1"/>
    <col min="4609" max="4609" width="11.28515625" style="84" customWidth="1"/>
    <col min="4610" max="4610" width="11.42578125" style="84" customWidth="1"/>
    <col min="4611" max="4611" width="13.140625" style="84" customWidth="1"/>
    <col min="4612" max="4856" width="8.85546875" style="84"/>
    <col min="4857" max="4857" width="6.28515625" style="84" customWidth="1"/>
    <col min="4858" max="4858" width="12.42578125" style="84" customWidth="1"/>
    <col min="4859" max="4859" width="22.42578125" style="84" customWidth="1"/>
    <col min="4860" max="4860" width="6.85546875" style="84" customWidth="1"/>
    <col min="4861" max="4861" width="12.42578125" style="84" customWidth="1"/>
    <col min="4862" max="4862" width="11" style="84" customWidth="1"/>
    <col min="4863" max="4863" width="5.5703125" style="84" customWidth="1"/>
    <col min="4864" max="4864" width="5.7109375" style="84" customWidth="1"/>
    <col min="4865" max="4865" width="11.28515625" style="84" customWidth="1"/>
    <col min="4866" max="4866" width="11.42578125" style="84" customWidth="1"/>
    <col min="4867" max="4867" width="13.140625" style="84" customWidth="1"/>
    <col min="4868" max="5112" width="8.85546875" style="84"/>
    <col min="5113" max="5113" width="6.28515625" style="84" customWidth="1"/>
    <col min="5114" max="5114" width="12.42578125" style="84" customWidth="1"/>
    <col min="5115" max="5115" width="22.42578125" style="84" customWidth="1"/>
    <col min="5116" max="5116" width="6.85546875" style="84" customWidth="1"/>
    <col min="5117" max="5117" width="12.42578125" style="84" customWidth="1"/>
    <col min="5118" max="5118" width="11" style="84" customWidth="1"/>
    <col min="5119" max="5119" width="5.5703125" style="84" customWidth="1"/>
    <col min="5120" max="5120" width="5.7109375" style="84" customWidth="1"/>
    <col min="5121" max="5121" width="11.28515625" style="84" customWidth="1"/>
    <col min="5122" max="5122" width="11.42578125" style="84" customWidth="1"/>
    <col min="5123" max="5123" width="13.140625" style="84" customWidth="1"/>
    <col min="5124" max="5368" width="8.85546875" style="84"/>
    <col min="5369" max="5369" width="6.28515625" style="84" customWidth="1"/>
    <col min="5370" max="5370" width="12.42578125" style="84" customWidth="1"/>
    <col min="5371" max="5371" width="22.42578125" style="84" customWidth="1"/>
    <col min="5372" max="5372" width="6.85546875" style="84" customWidth="1"/>
    <col min="5373" max="5373" width="12.42578125" style="84" customWidth="1"/>
    <col min="5374" max="5374" width="11" style="84" customWidth="1"/>
    <col min="5375" max="5375" width="5.5703125" style="84" customWidth="1"/>
    <col min="5376" max="5376" width="5.7109375" style="84" customWidth="1"/>
    <col min="5377" max="5377" width="11.28515625" style="84" customWidth="1"/>
    <col min="5378" max="5378" width="11.42578125" style="84" customWidth="1"/>
    <col min="5379" max="5379" width="13.140625" style="84" customWidth="1"/>
    <col min="5380" max="5624" width="8.85546875" style="84"/>
    <col min="5625" max="5625" width="6.28515625" style="84" customWidth="1"/>
    <col min="5626" max="5626" width="12.42578125" style="84" customWidth="1"/>
    <col min="5627" max="5627" width="22.42578125" style="84" customWidth="1"/>
    <col min="5628" max="5628" width="6.85546875" style="84" customWidth="1"/>
    <col min="5629" max="5629" width="12.42578125" style="84" customWidth="1"/>
    <col min="5630" max="5630" width="11" style="84" customWidth="1"/>
    <col min="5631" max="5631" width="5.5703125" style="84" customWidth="1"/>
    <col min="5632" max="5632" width="5.7109375" style="84" customWidth="1"/>
    <col min="5633" max="5633" width="11.28515625" style="84" customWidth="1"/>
    <col min="5634" max="5634" width="11.42578125" style="84" customWidth="1"/>
    <col min="5635" max="5635" width="13.140625" style="84" customWidth="1"/>
    <col min="5636" max="5880" width="8.85546875" style="84"/>
    <col min="5881" max="5881" width="6.28515625" style="84" customWidth="1"/>
    <col min="5882" max="5882" width="12.42578125" style="84" customWidth="1"/>
    <col min="5883" max="5883" width="22.42578125" style="84" customWidth="1"/>
    <col min="5884" max="5884" width="6.85546875" style="84" customWidth="1"/>
    <col min="5885" max="5885" width="12.42578125" style="84" customWidth="1"/>
    <col min="5886" max="5886" width="11" style="84" customWidth="1"/>
    <col min="5887" max="5887" width="5.5703125" style="84" customWidth="1"/>
    <col min="5888" max="5888" width="5.7109375" style="84" customWidth="1"/>
    <col min="5889" max="5889" width="11.28515625" style="84" customWidth="1"/>
    <col min="5890" max="5890" width="11.42578125" style="84" customWidth="1"/>
    <col min="5891" max="5891" width="13.140625" style="84" customWidth="1"/>
    <col min="5892" max="6136" width="8.85546875" style="84"/>
    <col min="6137" max="6137" width="6.28515625" style="84" customWidth="1"/>
    <col min="6138" max="6138" width="12.42578125" style="84" customWidth="1"/>
    <col min="6139" max="6139" width="22.42578125" style="84" customWidth="1"/>
    <col min="6140" max="6140" width="6.85546875" style="84" customWidth="1"/>
    <col min="6141" max="6141" width="12.42578125" style="84" customWidth="1"/>
    <col min="6142" max="6142" width="11" style="84" customWidth="1"/>
    <col min="6143" max="6143" width="5.5703125" style="84" customWidth="1"/>
    <col min="6144" max="6144" width="5.7109375" style="84" customWidth="1"/>
    <col min="6145" max="6145" width="11.28515625" style="84" customWidth="1"/>
    <col min="6146" max="6146" width="11.42578125" style="84" customWidth="1"/>
    <col min="6147" max="6147" width="13.140625" style="84" customWidth="1"/>
    <col min="6148" max="6392" width="8.85546875" style="84"/>
    <col min="6393" max="6393" width="6.28515625" style="84" customWidth="1"/>
    <col min="6394" max="6394" width="12.42578125" style="84" customWidth="1"/>
    <col min="6395" max="6395" width="22.42578125" style="84" customWidth="1"/>
    <col min="6396" max="6396" width="6.85546875" style="84" customWidth="1"/>
    <col min="6397" max="6397" width="12.42578125" style="84" customWidth="1"/>
    <col min="6398" max="6398" width="11" style="84" customWidth="1"/>
    <col min="6399" max="6399" width="5.5703125" style="84" customWidth="1"/>
    <col min="6400" max="6400" width="5.7109375" style="84" customWidth="1"/>
    <col min="6401" max="6401" width="11.28515625" style="84" customWidth="1"/>
    <col min="6402" max="6402" width="11.42578125" style="84" customWidth="1"/>
    <col min="6403" max="6403" width="13.140625" style="84" customWidth="1"/>
    <col min="6404" max="6648" width="8.85546875" style="84"/>
    <col min="6649" max="6649" width="6.28515625" style="84" customWidth="1"/>
    <col min="6650" max="6650" width="12.42578125" style="84" customWidth="1"/>
    <col min="6651" max="6651" width="22.42578125" style="84" customWidth="1"/>
    <col min="6652" max="6652" width="6.85546875" style="84" customWidth="1"/>
    <col min="6653" max="6653" width="12.42578125" style="84" customWidth="1"/>
    <col min="6654" max="6654" width="11" style="84" customWidth="1"/>
    <col min="6655" max="6655" width="5.5703125" style="84" customWidth="1"/>
    <col min="6656" max="6656" width="5.7109375" style="84" customWidth="1"/>
    <col min="6657" max="6657" width="11.28515625" style="84" customWidth="1"/>
    <col min="6658" max="6658" width="11.42578125" style="84" customWidth="1"/>
    <col min="6659" max="6659" width="13.140625" style="84" customWidth="1"/>
    <col min="6660" max="6904" width="8.85546875" style="84"/>
    <col min="6905" max="6905" width="6.28515625" style="84" customWidth="1"/>
    <col min="6906" max="6906" width="12.42578125" style="84" customWidth="1"/>
    <col min="6907" max="6907" width="22.42578125" style="84" customWidth="1"/>
    <col min="6908" max="6908" width="6.85546875" style="84" customWidth="1"/>
    <col min="6909" max="6909" width="12.42578125" style="84" customWidth="1"/>
    <col min="6910" max="6910" width="11" style="84" customWidth="1"/>
    <col min="6911" max="6911" width="5.5703125" style="84" customWidth="1"/>
    <col min="6912" max="6912" width="5.7109375" style="84" customWidth="1"/>
    <col min="6913" max="6913" width="11.28515625" style="84" customWidth="1"/>
    <col min="6914" max="6914" width="11.42578125" style="84" customWidth="1"/>
    <col min="6915" max="6915" width="13.140625" style="84" customWidth="1"/>
    <col min="6916" max="7160" width="8.85546875" style="84"/>
    <col min="7161" max="7161" width="6.28515625" style="84" customWidth="1"/>
    <col min="7162" max="7162" width="12.42578125" style="84" customWidth="1"/>
    <col min="7163" max="7163" width="22.42578125" style="84" customWidth="1"/>
    <col min="7164" max="7164" width="6.85546875" style="84" customWidth="1"/>
    <col min="7165" max="7165" width="12.42578125" style="84" customWidth="1"/>
    <col min="7166" max="7166" width="11" style="84" customWidth="1"/>
    <col min="7167" max="7167" width="5.5703125" style="84" customWidth="1"/>
    <col min="7168" max="7168" width="5.7109375" style="84" customWidth="1"/>
    <col min="7169" max="7169" width="11.28515625" style="84" customWidth="1"/>
    <col min="7170" max="7170" width="11.42578125" style="84" customWidth="1"/>
    <col min="7171" max="7171" width="13.140625" style="84" customWidth="1"/>
    <col min="7172" max="7416" width="8.85546875" style="84"/>
    <col min="7417" max="7417" width="6.28515625" style="84" customWidth="1"/>
    <col min="7418" max="7418" width="12.42578125" style="84" customWidth="1"/>
    <col min="7419" max="7419" width="22.42578125" style="84" customWidth="1"/>
    <col min="7420" max="7420" width="6.85546875" style="84" customWidth="1"/>
    <col min="7421" max="7421" width="12.42578125" style="84" customWidth="1"/>
    <col min="7422" max="7422" width="11" style="84" customWidth="1"/>
    <col min="7423" max="7423" width="5.5703125" style="84" customWidth="1"/>
    <col min="7424" max="7424" width="5.7109375" style="84" customWidth="1"/>
    <col min="7425" max="7425" width="11.28515625" style="84" customWidth="1"/>
    <col min="7426" max="7426" width="11.42578125" style="84" customWidth="1"/>
    <col min="7427" max="7427" width="13.140625" style="84" customWidth="1"/>
    <col min="7428" max="7672" width="8.85546875" style="84"/>
    <col min="7673" max="7673" width="6.28515625" style="84" customWidth="1"/>
    <col min="7674" max="7674" width="12.42578125" style="84" customWidth="1"/>
    <col min="7675" max="7675" width="22.42578125" style="84" customWidth="1"/>
    <col min="7676" max="7676" width="6.85546875" style="84" customWidth="1"/>
    <col min="7677" max="7677" width="12.42578125" style="84" customWidth="1"/>
    <col min="7678" max="7678" width="11" style="84" customWidth="1"/>
    <col min="7679" max="7679" width="5.5703125" style="84" customWidth="1"/>
    <col min="7680" max="7680" width="5.7109375" style="84" customWidth="1"/>
    <col min="7681" max="7681" width="11.28515625" style="84" customWidth="1"/>
    <col min="7682" max="7682" width="11.42578125" style="84" customWidth="1"/>
    <col min="7683" max="7683" width="13.140625" style="84" customWidth="1"/>
    <col min="7684" max="7928" width="8.85546875" style="84"/>
    <col min="7929" max="7929" width="6.28515625" style="84" customWidth="1"/>
    <col min="7930" max="7930" width="12.42578125" style="84" customWidth="1"/>
    <col min="7931" max="7931" width="22.42578125" style="84" customWidth="1"/>
    <col min="7932" max="7932" width="6.85546875" style="84" customWidth="1"/>
    <col min="7933" max="7933" width="12.42578125" style="84" customWidth="1"/>
    <col min="7934" max="7934" width="11" style="84" customWidth="1"/>
    <col min="7935" max="7935" width="5.5703125" style="84" customWidth="1"/>
    <col min="7936" max="7936" width="5.7109375" style="84" customWidth="1"/>
    <col min="7937" max="7937" width="11.28515625" style="84" customWidth="1"/>
    <col min="7938" max="7938" width="11.42578125" style="84" customWidth="1"/>
    <col min="7939" max="7939" width="13.140625" style="84" customWidth="1"/>
    <col min="7940" max="8184" width="8.85546875" style="84"/>
    <col min="8185" max="8185" width="6.28515625" style="84" customWidth="1"/>
    <col min="8186" max="8186" width="12.42578125" style="84" customWidth="1"/>
    <col min="8187" max="8187" width="22.42578125" style="84" customWidth="1"/>
    <col min="8188" max="8188" width="6.85546875" style="84" customWidth="1"/>
    <col min="8189" max="8189" width="12.42578125" style="84" customWidth="1"/>
    <col min="8190" max="8190" width="11" style="84" customWidth="1"/>
    <col min="8191" max="8191" width="5.5703125" style="84" customWidth="1"/>
    <col min="8192" max="8192" width="5.7109375" style="84" customWidth="1"/>
    <col min="8193" max="8193" width="11.28515625" style="84" customWidth="1"/>
    <col min="8194" max="8194" width="11.42578125" style="84" customWidth="1"/>
    <col min="8195" max="8195" width="13.140625" style="84" customWidth="1"/>
    <col min="8196" max="8440" width="8.85546875" style="84"/>
    <col min="8441" max="8441" width="6.28515625" style="84" customWidth="1"/>
    <col min="8442" max="8442" width="12.42578125" style="84" customWidth="1"/>
    <col min="8443" max="8443" width="22.42578125" style="84" customWidth="1"/>
    <col min="8444" max="8444" width="6.85546875" style="84" customWidth="1"/>
    <col min="8445" max="8445" width="12.42578125" style="84" customWidth="1"/>
    <col min="8446" max="8446" width="11" style="84" customWidth="1"/>
    <col min="8447" max="8447" width="5.5703125" style="84" customWidth="1"/>
    <col min="8448" max="8448" width="5.7109375" style="84" customWidth="1"/>
    <col min="8449" max="8449" width="11.28515625" style="84" customWidth="1"/>
    <col min="8450" max="8450" width="11.42578125" style="84" customWidth="1"/>
    <col min="8451" max="8451" width="13.140625" style="84" customWidth="1"/>
    <col min="8452" max="8696" width="8.85546875" style="84"/>
    <col min="8697" max="8697" width="6.28515625" style="84" customWidth="1"/>
    <col min="8698" max="8698" width="12.42578125" style="84" customWidth="1"/>
    <col min="8699" max="8699" width="22.42578125" style="84" customWidth="1"/>
    <col min="8700" max="8700" width="6.85546875" style="84" customWidth="1"/>
    <col min="8701" max="8701" width="12.42578125" style="84" customWidth="1"/>
    <col min="8702" max="8702" width="11" style="84" customWidth="1"/>
    <col min="8703" max="8703" width="5.5703125" style="84" customWidth="1"/>
    <col min="8704" max="8704" width="5.7109375" style="84" customWidth="1"/>
    <col min="8705" max="8705" width="11.28515625" style="84" customWidth="1"/>
    <col min="8706" max="8706" width="11.42578125" style="84" customWidth="1"/>
    <col min="8707" max="8707" width="13.140625" style="84" customWidth="1"/>
    <col min="8708" max="8952" width="8.85546875" style="84"/>
    <col min="8953" max="8953" width="6.28515625" style="84" customWidth="1"/>
    <col min="8954" max="8954" width="12.42578125" style="84" customWidth="1"/>
    <col min="8955" max="8955" width="22.42578125" style="84" customWidth="1"/>
    <col min="8956" max="8956" width="6.85546875" style="84" customWidth="1"/>
    <col min="8957" max="8957" width="12.42578125" style="84" customWidth="1"/>
    <col min="8958" max="8958" width="11" style="84" customWidth="1"/>
    <col min="8959" max="8959" width="5.5703125" style="84" customWidth="1"/>
    <col min="8960" max="8960" width="5.7109375" style="84" customWidth="1"/>
    <col min="8961" max="8961" width="11.28515625" style="84" customWidth="1"/>
    <col min="8962" max="8962" width="11.42578125" style="84" customWidth="1"/>
    <col min="8963" max="8963" width="13.140625" style="84" customWidth="1"/>
    <col min="8964" max="9208" width="8.85546875" style="84"/>
    <col min="9209" max="9209" width="6.28515625" style="84" customWidth="1"/>
    <col min="9210" max="9210" width="12.42578125" style="84" customWidth="1"/>
    <col min="9211" max="9211" width="22.42578125" style="84" customWidth="1"/>
    <col min="9212" max="9212" width="6.85546875" style="84" customWidth="1"/>
    <col min="9213" max="9213" width="12.42578125" style="84" customWidth="1"/>
    <col min="9214" max="9214" width="11" style="84" customWidth="1"/>
    <col min="9215" max="9215" width="5.5703125" style="84" customWidth="1"/>
    <col min="9216" max="9216" width="5.7109375" style="84" customWidth="1"/>
    <col min="9217" max="9217" width="11.28515625" style="84" customWidth="1"/>
    <col min="9218" max="9218" width="11.42578125" style="84" customWidth="1"/>
    <col min="9219" max="9219" width="13.140625" style="84" customWidth="1"/>
    <col min="9220" max="9464" width="8.85546875" style="84"/>
    <col min="9465" max="9465" width="6.28515625" style="84" customWidth="1"/>
    <col min="9466" max="9466" width="12.42578125" style="84" customWidth="1"/>
    <col min="9467" max="9467" width="22.42578125" style="84" customWidth="1"/>
    <col min="9468" max="9468" width="6.85546875" style="84" customWidth="1"/>
    <col min="9469" max="9469" width="12.42578125" style="84" customWidth="1"/>
    <col min="9470" max="9470" width="11" style="84" customWidth="1"/>
    <col min="9471" max="9471" width="5.5703125" style="84" customWidth="1"/>
    <col min="9472" max="9472" width="5.7109375" style="84" customWidth="1"/>
    <col min="9473" max="9473" width="11.28515625" style="84" customWidth="1"/>
    <col min="9474" max="9474" width="11.42578125" style="84" customWidth="1"/>
    <col min="9475" max="9475" width="13.140625" style="84" customWidth="1"/>
    <col min="9476" max="9720" width="8.85546875" style="84"/>
    <col min="9721" max="9721" width="6.28515625" style="84" customWidth="1"/>
    <col min="9722" max="9722" width="12.42578125" style="84" customWidth="1"/>
    <col min="9723" max="9723" width="22.42578125" style="84" customWidth="1"/>
    <col min="9724" max="9724" width="6.85546875" style="84" customWidth="1"/>
    <col min="9725" max="9725" width="12.42578125" style="84" customWidth="1"/>
    <col min="9726" max="9726" width="11" style="84" customWidth="1"/>
    <col min="9727" max="9727" width="5.5703125" style="84" customWidth="1"/>
    <col min="9728" max="9728" width="5.7109375" style="84" customWidth="1"/>
    <col min="9729" max="9729" width="11.28515625" style="84" customWidth="1"/>
    <col min="9730" max="9730" width="11.42578125" style="84" customWidth="1"/>
    <col min="9731" max="9731" width="13.140625" style="84" customWidth="1"/>
    <col min="9732" max="9976" width="8.85546875" style="84"/>
    <col min="9977" max="9977" width="6.28515625" style="84" customWidth="1"/>
    <col min="9978" max="9978" width="12.42578125" style="84" customWidth="1"/>
    <col min="9979" max="9979" width="22.42578125" style="84" customWidth="1"/>
    <col min="9980" max="9980" width="6.85546875" style="84" customWidth="1"/>
    <col min="9981" max="9981" width="12.42578125" style="84" customWidth="1"/>
    <col min="9982" max="9982" width="11" style="84" customWidth="1"/>
    <col min="9983" max="9983" width="5.5703125" style="84" customWidth="1"/>
    <col min="9984" max="9984" width="5.7109375" style="84" customWidth="1"/>
    <col min="9985" max="9985" width="11.28515625" style="84" customWidth="1"/>
    <col min="9986" max="9986" width="11.42578125" style="84" customWidth="1"/>
    <col min="9987" max="9987" width="13.140625" style="84" customWidth="1"/>
    <col min="9988" max="10232" width="8.85546875" style="84"/>
    <col min="10233" max="10233" width="6.28515625" style="84" customWidth="1"/>
    <col min="10234" max="10234" width="12.42578125" style="84" customWidth="1"/>
    <col min="10235" max="10235" width="22.42578125" style="84" customWidth="1"/>
    <col min="10236" max="10236" width="6.85546875" style="84" customWidth="1"/>
    <col min="10237" max="10237" width="12.42578125" style="84" customWidth="1"/>
    <col min="10238" max="10238" width="11" style="84" customWidth="1"/>
    <col min="10239" max="10239" width="5.5703125" style="84" customWidth="1"/>
    <col min="10240" max="10240" width="5.7109375" style="84" customWidth="1"/>
    <col min="10241" max="10241" width="11.28515625" style="84" customWidth="1"/>
    <col min="10242" max="10242" width="11.42578125" style="84" customWidth="1"/>
    <col min="10243" max="10243" width="13.140625" style="84" customWidth="1"/>
    <col min="10244" max="10488" width="8.85546875" style="84"/>
    <col min="10489" max="10489" width="6.28515625" style="84" customWidth="1"/>
    <col min="10490" max="10490" width="12.42578125" style="84" customWidth="1"/>
    <col min="10491" max="10491" width="22.42578125" style="84" customWidth="1"/>
    <col min="10492" max="10492" width="6.85546875" style="84" customWidth="1"/>
    <col min="10493" max="10493" width="12.42578125" style="84" customWidth="1"/>
    <col min="10494" max="10494" width="11" style="84" customWidth="1"/>
    <col min="10495" max="10495" width="5.5703125" style="84" customWidth="1"/>
    <col min="10496" max="10496" width="5.7109375" style="84" customWidth="1"/>
    <col min="10497" max="10497" width="11.28515625" style="84" customWidth="1"/>
    <col min="10498" max="10498" width="11.42578125" style="84" customWidth="1"/>
    <col min="10499" max="10499" width="13.140625" style="84" customWidth="1"/>
    <col min="10500" max="10744" width="8.85546875" style="84"/>
    <col min="10745" max="10745" width="6.28515625" style="84" customWidth="1"/>
    <col min="10746" max="10746" width="12.42578125" style="84" customWidth="1"/>
    <col min="10747" max="10747" width="22.42578125" style="84" customWidth="1"/>
    <col min="10748" max="10748" width="6.85546875" style="84" customWidth="1"/>
    <col min="10749" max="10749" width="12.42578125" style="84" customWidth="1"/>
    <col min="10750" max="10750" width="11" style="84" customWidth="1"/>
    <col min="10751" max="10751" width="5.5703125" style="84" customWidth="1"/>
    <col min="10752" max="10752" width="5.7109375" style="84" customWidth="1"/>
    <col min="10753" max="10753" width="11.28515625" style="84" customWidth="1"/>
    <col min="10754" max="10754" width="11.42578125" style="84" customWidth="1"/>
    <col min="10755" max="10755" width="13.140625" style="84" customWidth="1"/>
    <col min="10756" max="11000" width="8.85546875" style="84"/>
    <col min="11001" max="11001" width="6.28515625" style="84" customWidth="1"/>
    <col min="11002" max="11002" width="12.42578125" style="84" customWidth="1"/>
    <col min="11003" max="11003" width="22.42578125" style="84" customWidth="1"/>
    <col min="11004" max="11004" width="6.85546875" style="84" customWidth="1"/>
    <col min="11005" max="11005" width="12.42578125" style="84" customWidth="1"/>
    <col min="11006" max="11006" width="11" style="84" customWidth="1"/>
    <col min="11007" max="11007" width="5.5703125" style="84" customWidth="1"/>
    <col min="11008" max="11008" width="5.7109375" style="84" customWidth="1"/>
    <col min="11009" max="11009" width="11.28515625" style="84" customWidth="1"/>
    <col min="11010" max="11010" width="11.42578125" style="84" customWidth="1"/>
    <col min="11011" max="11011" width="13.140625" style="84" customWidth="1"/>
    <col min="11012" max="11256" width="8.85546875" style="84"/>
    <col min="11257" max="11257" width="6.28515625" style="84" customWidth="1"/>
    <col min="11258" max="11258" width="12.42578125" style="84" customWidth="1"/>
    <col min="11259" max="11259" width="22.42578125" style="84" customWidth="1"/>
    <col min="11260" max="11260" width="6.85546875" style="84" customWidth="1"/>
    <col min="11261" max="11261" width="12.42578125" style="84" customWidth="1"/>
    <col min="11262" max="11262" width="11" style="84" customWidth="1"/>
    <col min="11263" max="11263" width="5.5703125" style="84" customWidth="1"/>
    <col min="11264" max="11264" width="5.7109375" style="84" customWidth="1"/>
    <col min="11265" max="11265" width="11.28515625" style="84" customWidth="1"/>
    <col min="11266" max="11266" width="11.42578125" style="84" customWidth="1"/>
    <col min="11267" max="11267" width="13.140625" style="84" customWidth="1"/>
    <col min="11268" max="11512" width="8.85546875" style="84"/>
    <col min="11513" max="11513" width="6.28515625" style="84" customWidth="1"/>
    <col min="11514" max="11514" width="12.42578125" style="84" customWidth="1"/>
    <col min="11515" max="11515" width="22.42578125" style="84" customWidth="1"/>
    <col min="11516" max="11516" width="6.85546875" style="84" customWidth="1"/>
    <col min="11517" max="11517" width="12.42578125" style="84" customWidth="1"/>
    <col min="11518" max="11518" width="11" style="84" customWidth="1"/>
    <col min="11519" max="11519" width="5.5703125" style="84" customWidth="1"/>
    <col min="11520" max="11520" width="5.7109375" style="84" customWidth="1"/>
    <col min="11521" max="11521" width="11.28515625" style="84" customWidth="1"/>
    <col min="11522" max="11522" width="11.42578125" style="84" customWidth="1"/>
    <col min="11523" max="11523" width="13.140625" style="84" customWidth="1"/>
    <col min="11524" max="11768" width="8.85546875" style="84"/>
    <col min="11769" max="11769" width="6.28515625" style="84" customWidth="1"/>
    <col min="11770" max="11770" width="12.42578125" style="84" customWidth="1"/>
    <col min="11771" max="11771" width="22.42578125" style="84" customWidth="1"/>
    <col min="11772" max="11772" width="6.85546875" style="84" customWidth="1"/>
    <col min="11773" max="11773" width="12.42578125" style="84" customWidth="1"/>
    <col min="11774" max="11774" width="11" style="84" customWidth="1"/>
    <col min="11775" max="11775" width="5.5703125" style="84" customWidth="1"/>
    <col min="11776" max="11776" width="5.7109375" style="84" customWidth="1"/>
    <col min="11777" max="11777" width="11.28515625" style="84" customWidth="1"/>
    <col min="11778" max="11778" width="11.42578125" style="84" customWidth="1"/>
    <col min="11779" max="11779" width="13.140625" style="84" customWidth="1"/>
    <col min="11780" max="12024" width="8.85546875" style="84"/>
    <col min="12025" max="12025" width="6.28515625" style="84" customWidth="1"/>
    <col min="12026" max="12026" width="12.42578125" style="84" customWidth="1"/>
    <col min="12027" max="12027" width="22.42578125" style="84" customWidth="1"/>
    <col min="12028" max="12028" width="6.85546875" style="84" customWidth="1"/>
    <col min="12029" max="12029" width="12.42578125" style="84" customWidth="1"/>
    <col min="12030" max="12030" width="11" style="84" customWidth="1"/>
    <col min="12031" max="12031" width="5.5703125" style="84" customWidth="1"/>
    <col min="12032" max="12032" width="5.7109375" style="84" customWidth="1"/>
    <col min="12033" max="12033" width="11.28515625" style="84" customWidth="1"/>
    <col min="12034" max="12034" width="11.42578125" style="84" customWidth="1"/>
    <col min="12035" max="12035" width="13.140625" style="84" customWidth="1"/>
    <col min="12036" max="12280" width="8.85546875" style="84"/>
    <col min="12281" max="12281" width="6.28515625" style="84" customWidth="1"/>
    <col min="12282" max="12282" width="12.42578125" style="84" customWidth="1"/>
    <col min="12283" max="12283" width="22.42578125" style="84" customWidth="1"/>
    <col min="12284" max="12284" width="6.85546875" style="84" customWidth="1"/>
    <col min="12285" max="12285" width="12.42578125" style="84" customWidth="1"/>
    <col min="12286" max="12286" width="11" style="84" customWidth="1"/>
    <col min="12287" max="12287" width="5.5703125" style="84" customWidth="1"/>
    <col min="12288" max="12288" width="5.7109375" style="84" customWidth="1"/>
    <col min="12289" max="12289" width="11.28515625" style="84" customWidth="1"/>
    <col min="12290" max="12290" width="11.42578125" style="84" customWidth="1"/>
    <col min="12291" max="12291" width="13.140625" style="84" customWidth="1"/>
    <col min="12292" max="12536" width="8.85546875" style="84"/>
    <col min="12537" max="12537" width="6.28515625" style="84" customWidth="1"/>
    <col min="12538" max="12538" width="12.42578125" style="84" customWidth="1"/>
    <col min="12539" max="12539" width="22.42578125" style="84" customWidth="1"/>
    <col min="12540" max="12540" width="6.85546875" style="84" customWidth="1"/>
    <col min="12541" max="12541" width="12.42578125" style="84" customWidth="1"/>
    <col min="12542" max="12542" width="11" style="84" customWidth="1"/>
    <col min="12543" max="12543" width="5.5703125" style="84" customWidth="1"/>
    <col min="12544" max="12544" width="5.7109375" style="84" customWidth="1"/>
    <col min="12545" max="12545" width="11.28515625" style="84" customWidth="1"/>
    <col min="12546" max="12546" width="11.42578125" style="84" customWidth="1"/>
    <col min="12547" max="12547" width="13.140625" style="84" customWidth="1"/>
    <col min="12548" max="12792" width="8.85546875" style="84"/>
    <col min="12793" max="12793" width="6.28515625" style="84" customWidth="1"/>
    <col min="12794" max="12794" width="12.42578125" style="84" customWidth="1"/>
    <col min="12795" max="12795" width="22.42578125" style="84" customWidth="1"/>
    <col min="12796" max="12796" width="6.85546875" style="84" customWidth="1"/>
    <col min="12797" max="12797" width="12.42578125" style="84" customWidth="1"/>
    <col min="12798" max="12798" width="11" style="84" customWidth="1"/>
    <col min="12799" max="12799" width="5.5703125" style="84" customWidth="1"/>
    <col min="12800" max="12800" width="5.7109375" style="84" customWidth="1"/>
    <col min="12801" max="12801" width="11.28515625" style="84" customWidth="1"/>
    <col min="12802" max="12802" width="11.42578125" style="84" customWidth="1"/>
    <col min="12803" max="12803" width="13.140625" style="84" customWidth="1"/>
    <col min="12804" max="13048" width="8.85546875" style="84"/>
    <col min="13049" max="13049" width="6.28515625" style="84" customWidth="1"/>
    <col min="13050" max="13050" width="12.42578125" style="84" customWidth="1"/>
    <col min="13051" max="13051" width="22.42578125" style="84" customWidth="1"/>
    <col min="13052" max="13052" width="6.85546875" style="84" customWidth="1"/>
    <col min="13053" max="13053" width="12.42578125" style="84" customWidth="1"/>
    <col min="13054" max="13054" width="11" style="84" customWidth="1"/>
    <col min="13055" max="13055" width="5.5703125" style="84" customWidth="1"/>
    <col min="13056" max="13056" width="5.7109375" style="84" customWidth="1"/>
    <col min="13057" max="13057" width="11.28515625" style="84" customWidth="1"/>
    <col min="13058" max="13058" width="11.42578125" style="84" customWidth="1"/>
    <col min="13059" max="13059" width="13.140625" style="84" customWidth="1"/>
    <col min="13060" max="13304" width="8.85546875" style="84"/>
    <col min="13305" max="13305" width="6.28515625" style="84" customWidth="1"/>
    <col min="13306" max="13306" width="12.42578125" style="84" customWidth="1"/>
    <col min="13307" max="13307" width="22.42578125" style="84" customWidth="1"/>
    <col min="13308" max="13308" width="6.85546875" style="84" customWidth="1"/>
    <col min="13309" max="13309" width="12.42578125" style="84" customWidth="1"/>
    <col min="13310" max="13310" width="11" style="84" customWidth="1"/>
    <col min="13311" max="13311" width="5.5703125" style="84" customWidth="1"/>
    <col min="13312" max="13312" width="5.7109375" style="84" customWidth="1"/>
    <col min="13313" max="13313" width="11.28515625" style="84" customWidth="1"/>
    <col min="13314" max="13314" width="11.42578125" style="84" customWidth="1"/>
    <col min="13315" max="13315" width="13.140625" style="84" customWidth="1"/>
    <col min="13316" max="13560" width="8.85546875" style="84"/>
    <col min="13561" max="13561" width="6.28515625" style="84" customWidth="1"/>
    <col min="13562" max="13562" width="12.42578125" style="84" customWidth="1"/>
    <col min="13563" max="13563" width="22.42578125" style="84" customWidth="1"/>
    <col min="13564" max="13564" width="6.85546875" style="84" customWidth="1"/>
    <col min="13565" max="13565" width="12.42578125" style="84" customWidth="1"/>
    <col min="13566" max="13566" width="11" style="84" customWidth="1"/>
    <col min="13567" max="13567" width="5.5703125" style="84" customWidth="1"/>
    <col min="13568" max="13568" width="5.7109375" style="84" customWidth="1"/>
    <col min="13569" max="13569" width="11.28515625" style="84" customWidth="1"/>
    <col min="13570" max="13570" width="11.42578125" style="84" customWidth="1"/>
    <col min="13571" max="13571" width="13.140625" style="84" customWidth="1"/>
    <col min="13572" max="13816" width="8.85546875" style="84"/>
    <col min="13817" max="13817" width="6.28515625" style="84" customWidth="1"/>
    <col min="13818" max="13818" width="12.42578125" style="84" customWidth="1"/>
    <col min="13819" max="13819" width="22.42578125" style="84" customWidth="1"/>
    <col min="13820" max="13820" width="6.85546875" style="84" customWidth="1"/>
    <col min="13821" max="13821" width="12.42578125" style="84" customWidth="1"/>
    <col min="13822" max="13822" width="11" style="84" customWidth="1"/>
    <col min="13823" max="13823" width="5.5703125" style="84" customWidth="1"/>
    <col min="13824" max="13824" width="5.7109375" style="84" customWidth="1"/>
    <col min="13825" max="13825" width="11.28515625" style="84" customWidth="1"/>
    <col min="13826" max="13826" width="11.42578125" style="84" customWidth="1"/>
    <col min="13827" max="13827" width="13.140625" style="84" customWidth="1"/>
    <col min="13828" max="14072" width="8.85546875" style="84"/>
    <col min="14073" max="14073" width="6.28515625" style="84" customWidth="1"/>
    <col min="14074" max="14074" width="12.42578125" style="84" customWidth="1"/>
    <col min="14075" max="14075" width="22.42578125" style="84" customWidth="1"/>
    <col min="14076" max="14076" width="6.85546875" style="84" customWidth="1"/>
    <col min="14077" max="14077" width="12.42578125" style="84" customWidth="1"/>
    <col min="14078" max="14078" width="11" style="84" customWidth="1"/>
    <col min="14079" max="14079" width="5.5703125" style="84" customWidth="1"/>
    <col min="14080" max="14080" width="5.7109375" style="84" customWidth="1"/>
    <col min="14081" max="14081" width="11.28515625" style="84" customWidth="1"/>
    <col min="14082" max="14082" width="11.42578125" style="84" customWidth="1"/>
    <col min="14083" max="14083" width="13.140625" style="84" customWidth="1"/>
    <col min="14084" max="14328" width="8.85546875" style="84"/>
    <col min="14329" max="14329" width="6.28515625" style="84" customWidth="1"/>
    <col min="14330" max="14330" width="12.42578125" style="84" customWidth="1"/>
    <col min="14331" max="14331" width="22.42578125" style="84" customWidth="1"/>
    <col min="14332" max="14332" width="6.85546875" style="84" customWidth="1"/>
    <col min="14333" max="14333" width="12.42578125" style="84" customWidth="1"/>
    <col min="14334" max="14334" width="11" style="84" customWidth="1"/>
    <col min="14335" max="14335" width="5.5703125" style="84" customWidth="1"/>
    <col min="14336" max="14336" width="5.7109375" style="84" customWidth="1"/>
    <col min="14337" max="14337" width="11.28515625" style="84" customWidth="1"/>
    <col min="14338" max="14338" width="11.42578125" style="84" customWidth="1"/>
    <col min="14339" max="14339" width="13.140625" style="84" customWidth="1"/>
    <col min="14340" max="14584" width="8.85546875" style="84"/>
    <col min="14585" max="14585" width="6.28515625" style="84" customWidth="1"/>
    <col min="14586" max="14586" width="12.42578125" style="84" customWidth="1"/>
    <col min="14587" max="14587" width="22.42578125" style="84" customWidth="1"/>
    <col min="14588" max="14588" width="6.85546875" style="84" customWidth="1"/>
    <col min="14589" max="14589" width="12.42578125" style="84" customWidth="1"/>
    <col min="14590" max="14590" width="11" style="84" customWidth="1"/>
    <col min="14591" max="14591" width="5.5703125" style="84" customWidth="1"/>
    <col min="14592" max="14592" width="5.7109375" style="84" customWidth="1"/>
    <col min="14593" max="14593" width="11.28515625" style="84" customWidth="1"/>
    <col min="14594" max="14594" width="11.42578125" style="84" customWidth="1"/>
    <col min="14595" max="14595" width="13.140625" style="84" customWidth="1"/>
    <col min="14596" max="14840" width="8.85546875" style="84"/>
    <col min="14841" max="14841" width="6.28515625" style="84" customWidth="1"/>
    <col min="14842" max="14842" width="12.42578125" style="84" customWidth="1"/>
    <col min="14843" max="14843" width="22.42578125" style="84" customWidth="1"/>
    <col min="14844" max="14844" width="6.85546875" style="84" customWidth="1"/>
    <col min="14845" max="14845" width="12.42578125" style="84" customWidth="1"/>
    <col min="14846" max="14846" width="11" style="84" customWidth="1"/>
    <col min="14847" max="14847" width="5.5703125" style="84" customWidth="1"/>
    <col min="14848" max="14848" width="5.7109375" style="84" customWidth="1"/>
    <col min="14849" max="14849" width="11.28515625" style="84" customWidth="1"/>
    <col min="14850" max="14850" width="11.42578125" style="84" customWidth="1"/>
    <col min="14851" max="14851" width="13.140625" style="84" customWidth="1"/>
    <col min="14852" max="15096" width="8.85546875" style="84"/>
    <col min="15097" max="15097" width="6.28515625" style="84" customWidth="1"/>
    <col min="15098" max="15098" width="12.42578125" style="84" customWidth="1"/>
    <col min="15099" max="15099" width="22.42578125" style="84" customWidth="1"/>
    <col min="15100" max="15100" width="6.85546875" style="84" customWidth="1"/>
    <col min="15101" max="15101" width="12.42578125" style="84" customWidth="1"/>
    <col min="15102" max="15102" width="11" style="84" customWidth="1"/>
    <col min="15103" max="15103" width="5.5703125" style="84" customWidth="1"/>
    <col min="15104" max="15104" width="5.7109375" style="84" customWidth="1"/>
    <col min="15105" max="15105" width="11.28515625" style="84" customWidth="1"/>
    <col min="15106" max="15106" width="11.42578125" style="84" customWidth="1"/>
    <col min="15107" max="15107" width="13.140625" style="84" customWidth="1"/>
    <col min="15108" max="15352" width="8.85546875" style="84"/>
    <col min="15353" max="15353" width="6.28515625" style="84" customWidth="1"/>
    <col min="15354" max="15354" width="12.42578125" style="84" customWidth="1"/>
    <col min="15355" max="15355" width="22.42578125" style="84" customWidth="1"/>
    <col min="15356" max="15356" width="6.85546875" style="84" customWidth="1"/>
    <col min="15357" max="15357" width="12.42578125" style="84" customWidth="1"/>
    <col min="15358" max="15358" width="11" style="84" customWidth="1"/>
    <col min="15359" max="15359" width="5.5703125" style="84" customWidth="1"/>
    <col min="15360" max="15360" width="5.7109375" style="84" customWidth="1"/>
    <col min="15361" max="15361" width="11.28515625" style="84" customWidth="1"/>
    <col min="15362" max="15362" width="11.42578125" style="84" customWidth="1"/>
    <col min="15363" max="15363" width="13.140625" style="84" customWidth="1"/>
    <col min="15364" max="15608" width="8.85546875" style="84"/>
    <col min="15609" max="15609" width="6.28515625" style="84" customWidth="1"/>
    <col min="15610" max="15610" width="12.42578125" style="84" customWidth="1"/>
    <col min="15611" max="15611" width="22.42578125" style="84" customWidth="1"/>
    <col min="15612" max="15612" width="6.85546875" style="84" customWidth="1"/>
    <col min="15613" max="15613" width="12.42578125" style="84" customWidth="1"/>
    <col min="15614" max="15614" width="11" style="84" customWidth="1"/>
    <col min="15615" max="15615" width="5.5703125" style="84" customWidth="1"/>
    <col min="15616" max="15616" width="5.7109375" style="84" customWidth="1"/>
    <col min="15617" max="15617" width="11.28515625" style="84" customWidth="1"/>
    <col min="15618" max="15618" width="11.42578125" style="84" customWidth="1"/>
    <col min="15619" max="15619" width="13.140625" style="84" customWidth="1"/>
    <col min="15620" max="15864" width="8.85546875" style="84"/>
    <col min="15865" max="15865" width="6.28515625" style="84" customWidth="1"/>
    <col min="15866" max="15866" width="12.42578125" style="84" customWidth="1"/>
    <col min="15867" max="15867" width="22.42578125" style="84" customWidth="1"/>
    <col min="15868" max="15868" width="6.85546875" style="84" customWidth="1"/>
    <col min="15869" max="15869" width="12.42578125" style="84" customWidth="1"/>
    <col min="15870" max="15870" width="11" style="84" customWidth="1"/>
    <col min="15871" max="15871" width="5.5703125" style="84" customWidth="1"/>
    <col min="15872" max="15872" width="5.7109375" style="84" customWidth="1"/>
    <col min="15873" max="15873" width="11.28515625" style="84" customWidth="1"/>
    <col min="15874" max="15874" width="11.42578125" style="84" customWidth="1"/>
    <col min="15875" max="15875" width="13.140625" style="84" customWidth="1"/>
    <col min="15876" max="16120" width="8.85546875" style="84"/>
    <col min="16121" max="16121" width="6.28515625" style="84" customWidth="1"/>
    <col min="16122" max="16122" width="12.42578125" style="84" customWidth="1"/>
    <col min="16123" max="16123" width="22.42578125" style="84" customWidth="1"/>
    <col min="16124" max="16124" width="6.85546875" style="84" customWidth="1"/>
    <col min="16125" max="16125" width="12.42578125" style="84" customWidth="1"/>
    <col min="16126" max="16126" width="11" style="84" customWidth="1"/>
    <col min="16127" max="16127" width="5.5703125" style="84" customWidth="1"/>
    <col min="16128" max="16128" width="5.7109375" style="84" customWidth="1"/>
    <col min="16129" max="16129" width="11.28515625" style="84" customWidth="1"/>
    <col min="16130" max="16130" width="11.42578125" style="84" customWidth="1"/>
    <col min="16131" max="16131" width="13.140625" style="84" customWidth="1"/>
    <col min="16132" max="16384" width="8.85546875" style="84"/>
  </cols>
  <sheetData>
    <row r="1" spans="1:3" ht="12" customHeight="1">
      <c r="A1" s="85"/>
    </row>
    <row r="2" spans="1:3" ht="19.149999999999999" customHeight="1">
      <c r="A2" s="86" t="s">
        <v>230</v>
      </c>
      <c r="B2" s="86"/>
      <c r="C2" s="86"/>
    </row>
    <row r="3" spans="1:3" ht="15" customHeight="1">
      <c r="A3" s="87" t="s">
        <v>1614</v>
      </c>
      <c r="B3" s="87"/>
      <c r="C3" s="87"/>
    </row>
    <row r="4" spans="1:3" ht="15" customHeight="1">
      <c r="A4" s="87" t="s">
        <v>1615</v>
      </c>
      <c r="B4" s="87"/>
      <c r="C4" s="87"/>
    </row>
    <row r="5" spans="1:3" ht="9" customHeight="1">
      <c r="A5" s="88"/>
      <c r="B5" s="88"/>
      <c r="C5" s="88"/>
    </row>
    <row r="6" spans="1:3" ht="15" customHeight="1">
      <c r="A6" s="89" t="s">
        <v>233</v>
      </c>
      <c r="B6" s="89"/>
      <c r="C6" s="90"/>
    </row>
    <row r="7" spans="1:3" ht="15" customHeight="1">
      <c r="A7" s="89"/>
      <c r="B7" s="89"/>
      <c r="C7" s="90" t="s">
        <v>239</v>
      </c>
    </row>
    <row r="8" spans="1:3" ht="15" customHeight="1">
      <c r="A8" s="91"/>
      <c r="B8" s="92" t="s">
        <v>1616</v>
      </c>
      <c r="C8" s="93">
        <f>SUBTOTAL(9,C9:C142)</f>
        <v>98994694</v>
      </c>
    </row>
    <row r="9" spans="1:3" ht="15" customHeight="1" outlineLevel="1">
      <c r="A9" s="91"/>
      <c r="B9" s="92" t="s">
        <v>821</v>
      </c>
      <c r="C9" s="93">
        <f>SUBTOTAL(9,C10:C10)</f>
        <v>0</v>
      </c>
    </row>
    <row r="10" spans="1:3" ht="15" customHeight="1" outlineLevel="2">
      <c r="A10" s="91" t="s">
        <v>819</v>
      </c>
      <c r="B10" s="92" t="s">
        <v>818</v>
      </c>
      <c r="C10" s="93">
        <v>0</v>
      </c>
    </row>
    <row r="11" spans="1:3" ht="15" customHeight="1" outlineLevel="1">
      <c r="A11" s="91"/>
      <c r="B11" s="92" t="s">
        <v>823</v>
      </c>
      <c r="C11" s="93">
        <f>SUBTOTAL(9,C12:C12)</f>
        <v>0</v>
      </c>
    </row>
    <row r="12" spans="1:3" ht="15" customHeight="1" outlineLevel="2">
      <c r="A12" s="91" t="s">
        <v>819</v>
      </c>
      <c r="B12" s="92" t="s">
        <v>818</v>
      </c>
      <c r="C12" s="93">
        <v>0</v>
      </c>
    </row>
    <row r="13" spans="1:3" ht="15" customHeight="1" outlineLevel="1">
      <c r="A13" s="91"/>
      <c r="B13" s="92" t="s">
        <v>825</v>
      </c>
      <c r="C13" s="93">
        <f>SUBTOTAL(9,C14:C14)</f>
        <v>0</v>
      </c>
    </row>
    <row r="14" spans="1:3" ht="15" customHeight="1" outlineLevel="2">
      <c r="A14" s="91" t="s">
        <v>819</v>
      </c>
      <c r="B14" s="92" t="s">
        <v>818</v>
      </c>
      <c r="C14" s="93">
        <v>0</v>
      </c>
    </row>
    <row r="15" spans="1:3" ht="15" customHeight="1" outlineLevel="1">
      <c r="A15" s="91"/>
      <c r="B15" s="92" t="s">
        <v>249</v>
      </c>
      <c r="C15" s="93">
        <f>SUBTOTAL(9,C16:C16)</f>
        <v>0</v>
      </c>
    </row>
    <row r="16" spans="1:3" ht="15" customHeight="1" outlineLevel="2">
      <c r="A16" s="91" t="s">
        <v>819</v>
      </c>
      <c r="B16" s="92" t="s">
        <v>818</v>
      </c>
      <c r="C16" s="93">
        <v>0</v>
      </c>
    </row>
    <row r="17" spans="1:3" ht="15" customHeight="1" outlineLevel="1">
      <c r="A17" s="91"/>
      <c r="B17" s="92" t="s">
        <v>827</v>
      </c>
      <c r="C17" s="93">
        <f>SUBTOTAL(9,C18:C18)</f>
        <v>0</v>
      </c>
    </row>
    <row r="18" spans="1:3" ht="15" customHeight="1" outlineLevel="2">
      <c r="A18" s="91" t="s">
        <v>819</v>
      </c>
      <c r="B18" s="92" t="s">
        <v>818</v>
      </c>
      <c r="C18" s="93">
        <v>0</v>
      </c>
    </row>
    <row r="19" spans="1:3" ht="15" customHeight="1" outlineLevel="1">
      <c r="A19" s="91"/>
      <c r="B19" s="92" t="s">
        <v>829</v>
      </c>
      <c r="C19" s="93">
        <f>SUBTOTAL(9,C20:C20)</f>
        <v>0</v>
      </c>
    </row>
    <row r="20" spans="1:3" ht="15" customHeight="1" outlineLevel="2">
      <c r="A20" s="91" t="s">
        <v>819</v>
      </c>
      <c r="B20" s="92" t="s">
        <v>818</v>
      </c>
      <c r="C20" s="93">
        <v>0</v>
      </c>
    </row>
    <row r="21" spans="1:3" ht="15" customHeight="1" outlineLevel="1">
      <c r="A21" s="91"/>
      <c r="B21" s="92" t="s">
        <v>831</v>
      </c>
      <c r="C21" s="93">
        <f>SUBTOTAL(9,C22:C22)</f>
        <v>0</v>
      </c>
    </row>
    <row r="22" spans="1:3" ht="15" customHeight="1" outlineLevel="2">
      <c r="A22" s="91" t="s">
        <v>819</v>
      </c>
      <c r="B22" s="92" t="s">
        <v>818</v>
      </c>
      <c r="C22" s="93">
        <v>0</v>
      </c>
    </row>
    <row r="23" spans="1:3" ht="15" customHeight="1" outlineLevel="1">
      <c r="A23" s="91"/>
      <c r="B23" s="92" t="s">
        <v>833</v>
      </c>
      <c r="C23" s="93">
        <f>SUBTOTAL(9,C24:C24)</f>
        <v>33585000</v>
      </c>
    </row>
    <row r="24" spans="1:3" ht="15" customHeight="1" outlineLevel="2">
      <c r="A24" s="91" t="s">
        <v>819</v>
      </c>
      <c r="B24" s="92" t="s">
        <v>818</v>
      </c>
      <c r="C24" s="93">
        <v>33585000</v>
      </c>
    </row>
    <row r="25" spans="1:3" ht="15" customHeight="1" outlineLevel="1">
      <c r="A25" s="91"/>
      <c r="B25" s="92" t="s">
        <v>835</v>
      </c>
      <c r="C25" s="93">
        <f>SUBTOTAL(9,C26:C26)</f>
        <v>0</v>
      </c>
    </row>
    <row r="26" spans="1:3" ht="15" customHeight="1" outlineLevel="2">
      <c r="A26" s="91" t="s">
        <v>819</v>
      </c>
      <c r="B26" s="92" t="s">
        <v>818</v>
      </c>
      <c r="C26" s="93">
        <v>0</v>
      </c>
    </row>
    <row r="27" spans="1:3" ht="15" customHeight="1" outlineLevel="1">
      <c r="A27" s="91"/>
      <c r="B27" s="92" t="s">
        <v>837</v>
      </c>
      <c r="C27" s="93">
        <f>SUBTOTAL(9,C28:C28)</f>
        <v>0</v>
      </c>
    </row>
    <row r="28" spans="1:3" ht="15" customHeight="1" outlineLevel="2">
      <c r="A28" s="91" t="s">
        <v>819</v>
      </c>
      <c r="B28" s="92" t="s">
        <v>818</v>
      </c>
      <c r="C28" s="93">
        <v>0</v>
      </c>
    </row>
    <row r="29" spans="1:3" ht="15" customHeight="1" outlineLevel="1">
      <c r="A29" s="91"/>
      <c r="B29" s="92" t="s">
        <v>839</v>
      </c>
      <c r="C29" s="93">
        <f>SUBTOTAL(9,C30:C30)</f>
        <v>0</v>
      </c>
    </row>
    <row r="30" spans="1:3" ht="15" customHeight="1" outlineLevel="2">
      <c r="A30" s="91" t="s">
        <v>819</v>
      </c>
      <c r="B30" s="92" t="s">
        <v>818</v>
      </c>
      <c r="C30" s="93">
        <v>0</v>
      </c>
    </row>
    <row r="31" spans="1:3" ht="15" customHeight="1" outlineLevel="1">
      <c r="A31" s="91"/>
      <c r="B31" s="92" t="s">
        <v>1617</v>
      </c>
      <c r="C31" s="92"/>
    </row>
    <row r="32" spans="1:3" ht="15" customHeight="1" outlineLevel="2">
      <c r="A32" s="91" t="s">
        <v>819</v>
      </c>
      <c r="B32" s="92" t="s">
        <v>818</v>
      </c>
      <c r="C32" s="93">
        <v>0</v>
      </c>
    </row>
    <row r="33" spans="1:3" ht="15" customHeight="1" outlineLevel="1">
      <c r="A33" s="91"/>
      <c r="B33" s="92" t="s">
        <v>842</v>
      </c>
      <c r="C33" s="93">
        <f>SUBTOTAL(9,C34:C34)</f>
        <v>0</v>
      </c>
    </row>
    <row r="34" spans="1:3" ht="15" customHeight="1" outlineLevel="2">
      <c r="A34" s="91" t="s">
        <v>819</v>
      </c>
      <c r="B34" s="92" t="s">
        <v>818</v>
      </c>
      <c r="C34" s="93">
        <v>0</v>
      </c>
    </row>
    <row r="35" spans="1:3" ht="15" customHeight="1" outlineLevel="1">
      <c r="A35" s="91"/>
      <c r="B35" s="92" t="s">
        <v>844</v>
      </c>
      <c r="C35" s="93">
        <f>SUBTOTAL(9,C36:C36)</f>
        <v>0</v>
      </c>
    </row>
    <row r="36" spans="1:3" ht="15" customHeight="1" outlineLevel="2">
      <c r="A36" s="91" t="s">
        <v>819</v>
      </c>
      <c r="B36" s="92" t="s">
        <v>818</v>
      </c>
      <c r="C36" s="93">
        <v>0</v>
      </c>
    </row>
    <row r="37" spans="1:3" ht="15" customHeight="1" outlineLevel="1">
      <c r="A37" s="91"/>
      <c r="B37" s="92" t="s">
        <v>846</v>
      </c>
      <c r="C37" s="93">
        <f>SUBTOTAL(9,C38:C38)</f>
        <v>0</v>
      </c>
    </row>
    <row r="38" spans="1:3" ht="15" customHeight="1" outlineLevel="2">
      <c r="A38" s="91" t="s">
        <v>819</v>
      </c>
      <c r="B38" s="92" t="s">
        <v>818</v>
      </c>
      <c r="C38" s="93">
        <v>0</v>
      </c>
    </row>
    <row r="39" spans="1:3" ht="15" customHeight="1" outlineLevel="1">
      <c r="A39" s="91"/>
      <c r="B39" s="92" t="s">
        <v>1618</v>
      </c>
      <c r="C39" s="92"/>
    </row>
    <row r="40" spans="1:3" ht="15" customHeight="1" outlineLevel="2">
      <c r="A40" s="91" t="s">
        <v>819</v>
      </c>
      <c r="B40" s="92" t="s">
        <v>818</v>
      </c>
      <c r="C40" s="93">
        <v>0</v>
      </c>
    </row>
    <row r="41" spans="1:3" ht="15" customHeight="1" outlineLevel="1">
      <c r="A41" s="91"/>
      <c r="B41" s="92" t="s">
        <v>850</v>
      </c>
      <c r="C41" s="92"/>
    </row>
    <row r="42" spans="1:3" ht="15" customHeight="1" outlineLevel="2">
      <c r="A42" s="91" t="s">
        <v>819</v>
      </c>
      <c r="B42" s="92" t="s">
        <v>818</v>
      </c>
      <c r="C42" s="93">
        <v>0</v>
      </c>
    </row>
    <row r="43" spans="1:3" ht="15" customHeight="1" outlineLevel="1">
      <c r="A43" s="91"/>
      <c r="B43" s="92" t="s">
        <v>852</v>
      </c>
      <c r="C43" s="93">
        <f>SUBTOTAL(9,C44:C44)</f>
        <v>0</v>
      </c>
    </row>
    <row r="44" spans="1:3" ht="15" customHeight="1" outlineLevel="2">
      <c r="A44" s="91" t="s">
        <v>819</v>
      </c>
      <c r="B44" s="92" t="s">
        <v>818</v>
      </c>
      <c r="C44" s="93">
        <v>0</v>
      </c>
    </row>
    <row r="45" spans="1:3" ht="15" customHeight="1" outlineLevel="1">
      <c r="A45" s="91"/>
      <c r="B45" s="92" t="s">
        <v>854</v>
      </c>
      <c r="C45" s="93">
        <f>SUBTOTAL(9,C46:C46)</f>
        <v>0</v>
      </c>
    </row>
    <row r="46" spans="1:3" ht="15" customHeight="1" outlineLevel="2">
      <c r="A46" s="91" t="s">
        <v>819</v>
      </c>
      <c r="B46" s="92" t="s">
        <v>818</v>
      </c>
      <c r="C46" s="93">
        <v>0</v>
      </c>
    </row>
    <row r="47" spans="1:3" ht="15" customHeight="1" outlineLevel="1">
      <c r="A47" s="91"/>
      <c r="B47" s="92" t="s">
        <v>856</v>
      </c>
      <c r="C47" s="93">
        <f>SUBTOTAL(9,C48:C48)</f>
        <v>0</v>
      </c>
    </row>
    <row r="48" spans="1:3" ht="15" customHeight="1" outlineLevel="2">
      <c r="A48" s="91" t="s">
        <v>819</v>
      </c>
      <c r="B48" s="92" t="s">
        <v>818</v>
      </c>
      <c r="C48" s="93">
        <v>0</v>
      </c>
    </row>
    <row r="49" spans="1:3" ht="15" customHeight="1" outlineLevel="1">
      <c r="A49" s="91"/>
      <c r="B49" s="92" t="s">
        <v>858</v>
      </c>
      <c r="C49" s="93">
        <f>SUBTOTAL(9,C50:C50)</f>
        <v>0</v>
      </c>
    </row>
    <row r="50" spans="1:3" ht="15" customHeight="1" outlineLevel="2">
      <c r="A50" s="91" t="s">
        <v>819</v>
      </c>
      <c r="B50" s="92" t="s">
        <v>818</v>
      </c>
      <c r="C50" s="93">
        <v>0</v>
      </c>
    </row>
    <row r="51" spans="1:3" ht="15" customHeight="1" outlineLevel="1">
      <c r="A51" s="91"/>
      <c r="B51" s="92" t="s">
        <v>860</v>
      </c>
      <c r="C51" s="93">
        <f>SUBTOTAL(9,C52:C52)</f>
        <v>0</v>
      </c>
    </row>
    <row r="52" spans="1:3" ht="15" customHeight="1" outlineLevel="2">
      <c r="A52" s="91" t="s">
        <v>819</v>
      </c>
      <c r="B52" s="92" t="s">
        <v>818</v>
      </c>
      <c r="C52" s="93">
        <v>0</v>
      </c>
    </row>
    <row r="53" spans="1:3" ht="15" customHeight="1" outlineLevel="1">
      <c r="A53" s="91"/>
      <c r="B53" s="92" t="s">
        <v>862</v>
      </c>
      <c r="C53" s="93">
        <f>SUBTOTAL(9,C54:C54)</f>
        <v>0</v>
      </c>
    </row>
    <row r="54" spans="1:3" ht="15" customHeight="1" outlineLevel="2">
      <c r="A54" s="91" t="s">
        <v>819</v>
      </c>
      <c r="B54" s="92" t="s">
        <v>818</v>
      </c>
      <c r="C54" s="93">
        <v>0</v>
      </c>
    </row>
    <row r="55" spans="1:3" ht="15" customHeight="1" outlineLevel="1">
      <c r="A55" s="91"/>
      <c r="B55" s="92" t="s">
        <v>864</v>
      </c>
      <c r="C55" s="92"/>
    </row>
    <row r="56" spans="1:3" ht="15" customHeight="1" outlineLevel="2">
      <c r="A56" s="91" t="s">
        <v>819</v>
      </c>
      <c r="B56" s="92" t="s">
        <v>818</v>
      </c>
      <c r="C56" s="93">
        <v>0</v>
      </c>
    </row>
    <row r="57" spans="1:3" ht="15" customHeight="1" outlineLevel="1">
      <c r="A57" s="91"/>
      <c r="B57" s="92" t="s">
        <v>866</v>
      </c>
      <c r="C57" s="93">
        <f>SUBTOTAL(9,C58:C58)</f>
        <v>17240877</v>
      </c>
    </row>
    <row r="58" spans="1:3" ht="15" customHeight="1" outlineLevel="2">
      <c r="A58" s="91" t="s">
        <v>819</v>
      </c>
      <c r="B58" s="92" t="s">
        <v>818</v>
      </c>
      <c r="C58" s="93">
        <v>17240877</v>
      </c>
    </row>
    <row r="59" spans="1:3" ht="15" customHeight="1" outlineLevel="1">
      <c r="A59" s="91"/>
      <c r="B59" s="92" t="s">
        <v>868</v>
      </c>
      <c r="C59" s="93">
        <f>SUBTOTAL(9,C60:C60)</f>
        <v>19657201</v>
      </c>
    </row>
    <row r="60" spans="1:3" ht="15" customHeight="1" outlineLevel="2">
      <c r="A60" s="91" t="s">
        <v>819</v>
      </c>
      <c r="B60" s="92" t="s">
        <v>818</v>
      </c>
      <c r="C60" s="93">
        <v>19657201</v>
      </c>
    </row>
    <row r="61" spans="1:3" ht="15" customHeight="1" outlineLevel="1">
      <c r="A61" s="91"/>
      <c r="B61" s="92" t="s">
        <v>870</v>
      </c>
      <c r="C61" s="93">
        <f>SUBTOTAL(9,C62:C62)</f>
        <v>0</v>
      </c>
    </row>
    <row r="62" spans="1:3" ht="15" customHeight="1" outlineLevel="2">
      <c r="A62" s="91" t="s">
        <v>819</v>
      </c>
      <c r="B62" s="92" t="s">
        <v>818</v>
      </c>
      <c r="C62" s="93">
        <v>0</v>
      </c>
    </row>
    <row r="63" spans="1:3" ht="15" customHeight="1" outlineLevel="1">
      <c r="A63" s="91"/>
      <c r="B63" s="92" t="s">
        <v>872</v>
      </c>
      <c r="C63" s="93">
        <f>SUBTOTAL(9,C64:C64)</f>
        <v>3285600</v>
      </c>
    </row>
    <row r="64" spans="1:3" ht="15" customHeight="1" outlineLevel="2">
      <c r="A64" s="91" t="s">
        <v>819</v>
      </c>
      <c r="B64" s="92" t="s">
        <v>818</v>
      </c>
      <c r="C64" s="93">
        <v>3285600</v>
      </c>
    </row>
    <row r="65" spans="1:3" ht="15" customHeight="1" outlineLevel="1">
      <c r="A65" s="91"/>
      <c r="B65" s="92" t="s">
        <v>874</v>
      </c>
      <c r="C65" s="92"/>
    </row>
    <row r="66" spans="1:3" ht="15" customHeight="1" outlineLevel="2">
      <c r="A66" s="91" t="s">
        <v>819</v>
      </c>
      <c r="B66" s="92" t="s">
        <v>818</v>
      </c>
      <c r="C66" s="93">
        <v>0</v>
      </c>
    </row>
    <row r="67" spans="1:3" ht="15" customHeight="1" outlineLevel="1">
      <c r="A67" s="91"/>
      <c r="B67" s="92" t="s">
        <v>1619</v>
      </c>
      <c r="C67" s="92"/>
    </row>
    <row r="68" spans="1:3" ht="15" customHeight="1" outlineLevel="2">
      <c r="A68" s="91" t="s">
        <v>819</v>
      </c>
      <c r="B68" s="92" t="s">
        <v>818</v>
      </c>
      <c r="C68" s="93">
        <v>0</v>
      </c>
    </row>
    <row r="69" spans="1:3" ht="15" customHeight="1" outlineLevel="1">
      <c r="A69" s="91"/>
      <c r="B69" s="92" t="s">
        <v>879</v>
      </c>
      <c r="C69" s="93">
        <f>SUBTOTAL(9,C70:C70)</f>
        <v>0</v>
      </c>
    </row>
    <row r="70" spans="1:3" ht="15" customHeight="1" outlineLevel="2">
      <c r="A70" s="91" t="s">
        <v>819</v>
      </c>
      <c r="B70" s="92" t="s">
        <v>818</v>
      </c>
      <c r="C70" s="93">
        <v>0</v>
      </c>
    </row>
    <row r="71" spans="1:3" ht="15" customHeight="1" outlineLevel="1">
      <c r="A71" s="91"/>
      <c r="B71" s="92" t="s">
        <v>881</v>
      </c>
      <c r="C71" s="93">
        <f>SUBTOTAL(9,C72:C72)</f>
        <v>0</v>
      </c>
    </row>
    <row r="72" spans="1:3" ht="15" customHeight="1" outlineLevel="2">
      <c r="A72" s="91" t="s">
        <v>819</v>
      </c>
      <c r="B72" s="92" t="s">
        <v>818</v>
      </c>
      <c r="C72" s="93">
        <v>0</v>
      </c>
    </row>
    <row r="73" spans="1:3" ht="15" customHeight="1" outlineLevel="1">
      <c r="A73" s="91"/>
      <c r="B73" s="92" t="s">
        <v>883</v>
      </c>
      <c r="C73" s="93">
        <f>SUBTOTAL(9,C74:C74)</f>
        <v>0</v>
      </c>
    </row>
    <row r="74" spans="1:3" ht="15" customHeight="1" outlineLevel="2">
      <c r="A74" s="91" t="s">
        <v>819</v>
      </c>
      <c r="B74" s="92" t="s">
        <v>818</v>
      </c>
      <c r="C74" s="93">
        <v>0</v>
      </c>
    </row>
    <row r="75" spans="1:3" ht="15" customHeight="1" outlineLevel="1">
      <c r="A75" s="91"/>
      <c r="B75" s="92" t="s">
        <v>885</v>
      </c>
      <c r="C75" s="93">
        <f>SUBTOTAL(9,C76:C76)</f>
        <v>0</v>
      </c>
    </row>
    <row r="76" spans="1:3" ht="15" customHeight="1" outlineLevel="2">
      <c r="A76" s="91" t="s">
        <v>819</v>
      </c>
      <c r="B76" s="92" t="s">
        <v>818</v>
      </c>
      <c r="C76" s="93">
        <v>0</v>
      </c>
    </row>
    <row r="77" spans="1:3" ht="15" customHeight="1" outlineLevel="1">
      <c r="A77" s="91"/>
      <c r="B77" s="92" t="s">
        <v>887</v>
      </c>
      <c r="C77" s="92"/>
    </row>
    <row r="78" spans="1:3" ht="15" customHeight="1" outlineLevel="2">
      <c r="A78" s="91" t="s">
        <v>819</v>
      </c>
      <c r="B78" s="92" t="s">
        <v>818</v>
      </c>
      <c r="C78" s="93">
        <v>0</v>
      </c>
    </row>
    <row r="79" spans="1:3" ht="15" customHeight="1" outlineLevel="1">
      <c r="A79" s="91"/>
      <c r="B79" s="92" t="s">
        <v>889</v>
      </c>
      <c r="C79" s="92"/>
    </row>
    <row r="80" spans="1:3" ht="15" customHeight="1" outlineLevel="2">
      <c r="A80" s="91" t="s">
        <v>819</v>
      </c>
      <c r="B80" s="92" t="s">
        <v>818</v>
      </c>
      <c r="C80" s="93">
        <v>0</v>
      </c>
    </row>
    <row r="81" spans="1:3" ht="15" customHeight="1" outlineLevel="1">
      <c r="A81" s="91"/>
      <c r="B81" s="92" t="s">
        <v>1620</v>
      </c>
      <c r="C81" s="93">
        <f>SUBTOTAL(9,C82:C82)</f>
        <v>0</v>
      </c>
    </row>
    <row r="82" spans="1:3" ht="15" customHeight="1" outlineLevel="2">
      <c r="A82" s="91" t="s">
        <v>819</v>
      </c>
      <c r="B82" s="92" t="s">
        <v>818</v>
      </c>
      <c r="C82" s="93">
        <v>0</v>
      </c>
    </row>
    <row r="83" spans="1:3" ht="15" customHeight="1" outlineLevel="1">
      <c r="A83" s="91"/>
      <c r="B83" s="92" t="s">
        <v>892</v>
      </c>
      <c r="C83" s="93">
        <f>SUBTOTAL(9,C84:C84)</f>
        <v>0</v>
      </c>
    </row>
    <row r="84" spans="1:3" ht="15" customHeight="1" outlineLevel="2">
      <c r="A84" s="91" t="s">
        <v>819</v>
      </c>
      <c r="B84" s="92" t="s">
        <v>818</v>
      </c>
      <c r="C84" s="93">
        <v>0</v>
      </c>
    </row>
    <row r="85" spans="1:3" ht="15" customHeight="1" outlineLevel="1">
      <c r="A85" s="91"/>
      <c r="B85" s="92" t="s">
        <v>894</v>
      </c>
      <c r="C85" s="93">
        <f>SUBTOTAL(9,C86:C86)</f>
        <v>7287000</v>
      </c>
    </row>
    <row r="86" spans="1:3" ht="15" customHeight="1" outlineLevel="2">
      <c r="A86" s="91" t="s">
        <v>819</v>
      </c>
      <c r="B86" s="92" t="s">
        <v>818</v>
      </c>
      <c r="C86" s="93">
        <v>7287000</v>
      </c>
    </row>
    <row r="87" spans="1:3" ht="15" customHeight="1" outlineLevel="1">
      <c r="A87" s="91"/>
      <c r="B87" s="92" t="s">
        <v>896</v>
      </c>
      <c r="C87" s="93">
        <f>SUBTOTAL(9,C88:C88)</f>
        <v>6676750</v>
      </c>
    </row>
    <row r="88" spans="1:3" ht="15" customHeight="1" outlineLevel="2">
      <c r="A88" s="91" t="s">
        <v>819</v>
      </c>
      <c r="B88" s="92" t="s">
        <v>818</v>
      </c>
      <c r="C88" s="93">
        <v>6676750</v>
      </c>
    </row>
    <row r="89" spans="1:3" ht="15" customHeight="1" outlineLevel="1">
      <c r="A89" s="91"/>
      <c r="B89" s="92" t="s">
        <v>898</v>
      </c>
      <c r="C89" s="93">
        <f>SUBTOTAL(9,C90:C90)</f>
        <v>0</v>
      </c>
    </row>
    <row r="90" spans="1:3" ht="15" customHeight="1" outlineLevel="2">
      <c r="A90" s="91" t="s">
        <v>819</v>
      </c>
      <c r="B90" s="92" t="s">
        <v>818</v>
      </c>
      <c r="C90" s="93">
        <v>0</v>
      </c>
    </row>
    <row r="91" spans="1:3" ht="15" customHeight="1" outlineLevel="1">
      <c r="A91" s="91"/>
      <c r="B91" s="92" t="s">
        <v>900</v>
      </c>
      <c r="C91" s="93">
        <f>SUBTOTAL(9,C92:C92)</f>
        <v>0</v>
      </c>
    </row>
    <row r="92" spans="1:3" ht="15" customHeight="1" outlineLevel="2">
      <c r="A92" s="91" t="s">
        <v>819</v>
      </c>
      <c r="B92" s="92" t="s">
        <v>818</v>
      </c>
      <c r="C92" s="93">
        <v>0</v>
      </c>
    </row>
    <row r="93" spans="1:3" ht="15" customHeight="1" outlineLevel="1">
      <c r="A93" s="91"/>
      <c r="B93" s="92" t="s">
        <v>902</v>
      </c>
      <c r="C93" s="92"/>
    </row>
    <row r="94" spans="1:3" ht="15" customHeight="1" outlineLevel="2">
      <c r="A94" s="91" t="s">
        <v>819</v>
      </c>
      <c r="B94" s="92" t="s">
        <v>818</v>
      </c>
      <c r="C94" s="93">
        <v>0</v>
      </c>
    </row>
    <row r="95" spans="1:3" ht="15" customHeight="1" outlineLevel="1">
      <c r="A95" s="91"/>
      <c r="B95" s="92" t="s">
        <v>904</v>
      </c>
      <c r="C95" s="93">
        <f>SUBTOTAL(9,C96:C96)</f>
        <v>0</v>
      </c>
    </row>
    <row r="96" spans="1:3" ht="15" customHeight="1" outlineLevel="2">
      <c r="A96" s="91" t="s">
        <v>819</v>
      </c>
      <c r="B96" s="92" t="s">
        <v>818</v>
      </c>
      <c r="C96" s="93">
        <v>0</v>
      </c>
    </row>
    <row r="97" spans="1:3" ht="15" customHeight="1" outlineLevel="1">
      <c r="A97" s="91"/>
      <c r="B97" s="92" t="s">
        <v>251</v>
      </c>
      <c r="C97" s="93">
        <f>SUBTOTAL(9,C98:C98)</f>
        <v>0</v>
      </c>
    </row>
    <row r="98" spans="1:3" ht="15" customHeight="1" outlineLevel="2">
      <c r="A98" s="91" t="s">
        <v>819</v>
      </c>
      <c r="B98" s="92" t="s">
        <v>818</v>
      </c>
      <c r="C98" s="93">
        <v>0</v>
      </c>
    </row>
    <row r="99" spans="1:3" ht="15" customHeight="1" outlineLevel="1">
      <c r="A99" s="91"/>
      <c r="B99" s="92" t="s">
        <v>906</v>
      </c>
      <c r="C99" s="92"/>
    </row>
    <row r="100" spans="1:3" ht="15" customHeight="1" outlineLevel="2">
      <c r="A100" s="91" t="s">
        <v>819</v>
      </c>
      <c r="B100" s="92" t="s">
        <v>818</v>
      </c>
      <c r="C100" s="93">
        <v>0</v>
      </c>
    </row>
    <row r="101" spans="1:3" ht="15" customHeight="1" outlineLevel="1">
      <c r="A101" s="91"/>
      <c r="B101" s="92" t="s">
        <v>908</v>
      </c>
      <c r="C101" s="92"/>
    </row>
    <row r="102" spans="1:3" ht="15" customHeight="1" outlineLevel="2">
      <c r="A102" s="91" t="s">
        <v>819</v>
      </c>
      <c r="B102" s="92" t="s">
        <v>818</v>
      </c>
      <c r="C102" s="93">
        <v>0</v>
      </c>
    </row>
    <row r="103" spans="1:3" ht="15" customHeight="1" outlineLevel="1">
      <c r="A103" s="91"/>
      <c r="B103" s="92" t="s">
        <v>910</v>
      </c>
      <c r="C103" s="93">
        <f>SUBTOTAL(9,C104:C104)</f>
        <v>0</v>
      </c>
    </row>
    <row r="104" spans="1:3" ht="15" customHeight="1" outlineLevel="2">
      <c r="A104" s="91" t="s">
        <v>819</v>
      </c>
      <c r="B104" s="92" t="s">
        <v>818</v>
      </c>
      <c r="C104" s="93">
        <v>0</v>
      </c>
    </row>
    <row r="105" spans="1:3" ht="15" customHeight="1" outlineLevel="1">
      <c r="A105" s="91"/>
      <c r="B105" s="92" t="s">
        <v>1621</v>
      </c>
      <c r="C105" s="93">
        <f>SUBTOTAL(9,C106:C106)</f>
        <v>0</v>
      </c>
    </row>
    <row r="106" spans="1:3" ht="15" customHeight="1" outlineLevel="2">
      <c r="A106" s="91" t="s">
        <v>819</v>
      </c>
      <c r="B106" s="92" t="s">
        <v>818</v>
      </c>
      <c r="C106" s="93">
        <v>0</v>
      </c>
    </row>
    <row r="107" spans="1:3" ht="15" customHeight="1" outlineLevel="1">
      <c r="A107" s="91"/>
      <c r="B107" s="92" t="s">
        <v>914</v>
      </c>
      <c r="C107" s="93">
        <f>SUBTOTAL(9,C108:C108)</f>
        <v>0</v>
      </c>
    </row>
    <row r="108" spans="1:3" ht="15" customHeight="1" outlineLevel="2">
      <c r="A108" s="91" t="s">
        <v>819</v>
      </c>
      <c r="B108" s="92" t="s">
        <v>818</v>
      </c>
      <c r="C108" s="93">
        <v>0</v>
      </c>
    </row>
    <row r="109" spans="1:3" ht="15" customHeight="1" outlineLevel="1">
      <c r="A109" s="91"/>
      <c r="B109" s="92" t="s">
        <v>916</v>
      </c>
      <c r="C109" s="92"/>
    </row>
    <row r="110" spans="1:3" ht="15" customHeight="1" outlineLevel="2">
      <c r="A110" s="91" t="s">
        <v>819</v>
      </c>
      <c r="B110" s="92" t="s">
        <v>818</v>
      </c>
      <c r="C110" s="93">
        <v>0</v>
      </c>
    </row>
    <row r="111" spans="1:3" ht="15" customHeight="1" outlineLevel="1">
      <c r="A111" s="91"/>
      <c r="B111" s="92" t="s">
        <v>918</v>
      </c>
      <c r="C111" s="93">
        <f>SUBTOTAL(9,C112:C112)</f>
        <v>0</v>
      </c>
    </row>
    <row r="112" spans="1:3" ht="15" customHeight="1" outlineLevel="2">
      <c r="A112" s="91" t="s">
        <v>819</v>
      </c>
      <c r="B112" s="92" t="s">
        <v>818</v>
      </c>
      <c r="C112" s="93">
        <v>0</v>
      </c>
    </row>
    <row r="113" spans="1:3" ht="15" customHeight="1" outlineLevel="1">
      <c r="A113" s="91"/>
      <c r="B113" s="92" t="s">
        <v>920</v>
      </c>
      <c r="C113" s="93">
        <f>SUBTOTAL(9,C114:C114)</f>
        <v>0</v>
      </c>
    </row>
    <row r="114" spans="1:3" ht="15" customHeight="1" outlineLevel="2">
      <c r="A114" s="91" t="s">
        <v>819</v>
      </c>
      <c r="B114" s="92" t="s">
        <v>818</v>
      </c>
      <c r="C114" s="93">
        <v>0</v>
      </c>
    </row>
    <row r="115" spans="1:3" ht="15" customHeight="1" outlineLevel="1">
      <c r="A115" s="91"/>
      <c r="B115" s="92" t="s">
        <v>922</v>
      </c>
      <c r="C115" s="93">
        <f>SUBTOTAL(9,C116:C116)</f>
        <v>151000</v>
      </c>
    </row>
    <row r="116" spans="1:3" ht="15" customHeight="1" outlineLevel="2">
      <c r="A116" s="91" t="s">
        <v>819</v>
      </c>
      <c r="B116" s="92" t="s">
        <v>818</v>
      </c>
      <c r="C116" s="93">
        <v>151000</v>
      </c>
    </row>
    <row r="117" spans="1:3" ht="15" customHeight="1" outlineLevel="1">
      <c r="A117" s="91"/>
      <c r="B117" s="92" t="s">
        <v>1622</v>
      </c>
      <c r="C117" s="93">
        <f>SUBTOTAL(9,C118:C118)</f>
        <v>0</v>
      </c>
    </row>
    <row r="118" spans="1:3" ht="15" customHeight="1" outlineLevel="2">
      <c r="A118" s="91" t="s">
        <v>819</v>
      </c>
      <c r="B118" s="92" t="s">
        <v>818</v>
      </c>
      <c r="C118" s="93">
        <v>0</v>
      </c>
    </row>
    <row r="119" spans="1:3" ht="15" customHeight="1" outlineLevel="1">
      <c r="A119" s="91"/>
      <c r="B119" s="92" t="s">
        <v>926</v>
      </c>
      <c r="C119" s="92"/>
    </row>
    <row r="120" spans="1:3" ht="15" customHeight="1" outlineLevel="2">
      <c r="A120" s="91" t="s">
        <v>819</v>
      </c>
      <c r="B120" s="92" t="s">
        <v>818</v>
      </c>
      <c r="C120" s="93">
        <v>0</v>
      </c>
    </row>
    <row r="121" spans="1:3" ht="15" customHeight="1" outlineLevel="1">
      <c r="A121" s="91"/>
      <c r="B121" s="92" t="s">
        <v>928</v>
      </c>
      <c r="C121" s="93">
        <f>SUBTOTAL(9,C122:C122)</f>
        <v>0</v>
      </c>
    </row>
    <row r="122" spans="1:3" ht="15" customHeight="1" outlineLevel="2">
      <c r="A122" s="91" t="s">
        <v>819</v>
      </c>
      <c r="B122" s="92" t="s">
        <v>818</v>
      </c>
      <c r="C122" s="93">
        <v>0</v>
      </c>
    </row>
    <row r="123" spans="1:3" ht="15" customHeight="1" outlineLevel="1">
      <c r="A123" s="91"/>
      <c r="B123" s="92" t="s">
        <v>930</v>
      </c>
      <c r="C123" s="93">
        <f>SUBTOTAL(9,C124:C124)</f>
        <v>0</v>
      </c>
    </row>
    <row r="124" spans="1:3" ht="15" customHeight="1" outlineLevel="2">
      <c r="A124" s="91" t="s">
        <v>819</v>
      </c>
      <c r="B124" s="92" t="s">
        <v>818</v>
      </c>
      <c r="C124" s="93">
        <v>0</v>
      </c>
    </row>
    <row r="125" spans="1:3" ht="15" customHeight="1" outlineLevel="1">
      <c r="A125" s="91"/>
      <c r="B125" s="92" t="s">
        <v>932</v>
      </c>
      <c r="C125" s="93">
        <f>SUBTOTAL(9,C126:C126)</f>
        <v>0</v>
      </c>
    </row>
    <row r="126" spans="1:3" ht="15" customHeight="1" outlineLevel="2">
      <c r="A126" s="91" t="s">
        <v>819</v>
      </c>
      <c r="B126" s="92" t="s">
        <v>818</v>
      </c>
      <c r="C126" s="93">
        <v>0</v>
      </c>
    </row>
    <row r="127" spans="1:3" ht="15" customHeight="1" outlineLevel="1">
      <c r="A127" s="91"/>
      <c r="B127" s="92" t="s">
        <v>934</v>
      </c>
      <c r="C127" s="93">
        <f>SUBTOTAL(9,C128:C128)</f>
        <v>6201266</v>
      </c>
    </row>
    <row r="128" spans="1:3" ht="15" customHeight="1" outlineLevel="2">
      <c r="A128" s="91" t="s">
        <v>819</v>
      </c>
      <c r="B128" s="92" t="s">
        <v>818</v>
      </c>
      <c r="C128" s="93">
        <v>6201266</v>
      </c>
    </row>
    <row r="129" spans="1:3" ht="15" customHeight="1" outlineLevel="1">
      <c r="A129" s="91"/>
      <c r="B129" s="92" t="s">
        <v>936</v>
      </c>
      <c r="C129" s="92"/>
    </row>
    <row r="130" spans="1:3" ht="15" customHeight="1" outlineLevel="2">
      <c r="A130" s="91" t="s">
        <v>819</v>
      </c>
      <c r="B130" s="92" t="s">
        <v>818</v>
      </c>
      <c r="C130" s="93">
        <v>0</v>
      </c>
    </row>
    <row r="131" spans="1:3" ht="15" customHeight="1" outlineLevel="1">
      <c r="A131" s="91"/>
      <c r="B131" s="92" t="s">
        <v>938</v>
      </c>
      <c r="C131" s="93">
        <f>SUBTOTAL(9,C132:C132)</f>
        <v>790000</v>
      </c>
    </row>
    <row r="132" spans="1:3" ht="15" customHeight="1" outlineLevel="2">
      <c r="A132" s="91" t="s">
        <v>819</v>
      </c>
      <c r="B132" s="92" t="s">
        <v>818</v>
      </c>
      <c r="C132" s="93">
        <v>790000</v>
      </c>
    </row>
    <row r="133" spans="1:3" ht="15" customHeight="1" outlineLevel="1">
      <c r="A133" s="91"/>
      <c r="B133" s="92" t="s">
        <v>940</v>
      </c>
      <c r="C133" s="92"/>
    </row>
    <row r="134" spans="1:3" ht="15" customHeight="1" outlineLevel="2">
      <c r="A134" s="91" t="s">
        <v>819</v>
      </c>
      <c r="B134" s="92" t="s">
        <v>818</v>
      </c>
      <c r="C134" s="93">
        <v>0</v>
      </c>
    </row>
    <row r="135" spans="1:3" ht="15" customHeight="1" outlineLevel="1">
      <c r="A135" s="91"/>
      <c r="B135" s="92" t="s">
        <v>942</v>
      </c>
      <c r="C135" s="93">
        <f>SUBTOTAL(9,C136:C136)</f>
        <v>1650000</v>
      </c>
    </row>
    <row r="136" spans="1:3" ht="15" customHeight="1" outlineLevel="2">
      <c r="A136" s="91" t="s">
        <v>819</v>
      </c>
      <c r="B136" s="92" t="s">
        <v>818</v>
      </c>
      <c r="C136" s="93">
        <v>1650000</v>
      </c>
    </row>
    <row r="137" spans="1:3" ht="15" customHeight="1" outlineLevel="1">
      <c r="A137" s="91"/>
      <c r="B137" s="92" t="s">
        <v>944</v>
      </c>
      <c r="C137" s="93">
        <f>SUBTOTAL(9,C138:C138)</f>
        <v>1325000</v>
      </c>
    </row>
    <row r="138" spans="1:3" ht="15" customHeight="1" outlineLevel="2">
      <c r="A138" s="91" t="s">
        <v>819</v>
      </c>
      <c r="B138" s="92" t="s">
        <v>818</v>
      </c>
      <c r="C138" s="93">
        <v>1325000</v>
      </c>
    </row>
    <row r="139" spans="1:3" ht="15" customHeight="1" outlineLevel="1">
      <c r="A139" s="91"/>
      <c r="B139" s="92" t="s">
        <v>1623</v>
      </c>
      <c r="C139" s="92"/>
    </row>
    <row r="140" spans="1:3" ht="15" customHeight="1" outlineLevel="2">
      <c r="A140" s="91" t="s">
        <v>819</v>
      </c>
      <c r="B140" s="92" t="s">
        <v>818</v>
      </c>
      <c r="C140" s="93">
        <v>0</v>
      </c>
    </row>
    <row r="141" spans="1:3" ht="15" customHeight="1" outlineLevel="1">
      <c r="A141" s="91"/>
      <c r="B141" s="92" t="s">
        <v>947</v>
      </c>
      <c r="C141" s="93">
        <f>SUBTOTAL(9,C142:C142)</f>
        <v>1145000</v>
      </c>
    </row>
    <row r="142" spans="1:3" ht="15" customHeight="1" outlineLevel="2">
      <c r="A142" s="91" t="s">
        <v>819</v>
      </c>
      <c r="B142" s="92" t="s">
        <v>818</v>
      </c>
      <c r="C142" s="93">
        <v>1145000</v>
      </c>
    </row>
    <row r="143" spans="1:3" ht="19.149999999999999" customHeight="1">
      <c r="A143" s="87"/>
      <c r="B143" s="87"/>
      <c r="C143" s="94"/>
    </row>
    <row r="144" spans="1:3" ht="40.9" customHeight="1">
      <c r="A144" s="87" t="s">
        <v>962</v>
      </c>
      <c r="B144" s="87"/>
      <c r="C144" s="87"/>
    </row>
  </sheetData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98"/>
  <sheetViews>
    <sheetView topLeftCell="A16" zoomScale="90" zoomScaleNormal="90" workbookViewId="0">
      <selection activeCell="A3" sqref="A3:L3"/>
    </sheetView>
  </sheetViews>
  <sheetFormatPr defaultColWidth="15.140625" defaultRowHeight="15" customHeight="1"/>
  <cols>
    <col min="7" max="7" width="15.140625" style="75"/>
  </cols>
  <sheetData>
    <row r="1" spans="1:15" ht="19.899999999999999" customHeight="1">
      <c r="A1" s="701" t="s">
        <v>96</v>
      </c>
      <c r="B1" s="701"/>
      <c r="C1" s="701"/>
      <c r="D1" s="701"/>
      <c r="E1" s="701"/>
      <c r="F1" s="701"/>
      <c r="G1" s="701"/>
      <c r="H1" s="701"/>
      <c r="I1" s="701"/>
      <c r="J1" s="701"/>
      <c r="K1" s="701"/>
      <c r="L1" s="701"/>
      <c r="M1" s="537"/>
    </row>
    <row r="2" spans="1:15" ht="15" customHeight="1">
      <c r="A2" s="702" t="s">
        <v>1684</v>
      </c>
      <c r="B2" s="702"/>
      <c r="C2" s="702"/>
      <c r="D2" s="702"/>
      <c r="E2" s="702"/>
      <c r="F2" s="702"/>
      <c r="G2" s="702"/>
      <c r="H2" s="702"/>
      <c r="I2" s="702"/>
      <c r="J2" s="702"/>
      <c r="K2" s="702"/>
      <c r="L2" s="702"/>
      <c r="M2" s="537"/>
    </row>
    <row r="3" spans="1:15" ht="15" customHeight="1">
      <c r="A3" s="703" t="s">
        <v>1624</v>
      </c>
      <c r="B3" s="703"/>
      <c r="C3" s="703"/>
      <c r="D3" s="703"/>
      <c r="E3" s="703"/>
      <c r="F3" s="703"/>
      <c r="G3" s="703"/>
      <c r="H3" s="703"/>
      <c r="I3" s="703"/>
      <c r="J3" s="703"/>
      <c r="K3" s="703"/>
      <c r="L3" s="703"/>
      <c r="M3" s="538"/>
    </row>
    <row r="5" spans="1:15" ht="15" customHeight="1">
      <c r="A5" s="699" t="s">
        <v>151</v>
      </c>
      <c r="B5" s="700" t="s">
        <v>3</v>
      </c>
      <c r="C5" s="704" t="s">
        <v>1249</v>
      </c>
      <c r="D5" s="704"/>
      <c r="E5" s="704"/>
      <c r="F5" s="704"/>
      <c r="G5" s="704"/>
      <c r="H5" s="705" t="s">
        <v>5</v>
      </c>
      <c r="I5" s="705"/>
      <c r="J5" s="705"/>
      <c r="K5" s="705"/>
      <c r="L5" s="705"/>
      <c r="M5" s="539" t="s">
        <v>6</v>
      </c>
      <c r="N5" s="540"/>
      <c r="O5" s="540"/>
    </row>
    <row r="6" spans="1:15" s="96" customFormat="1" ht="15" customHeight="1">
      <c r="A6" s="699"/>
      <c r="B6" s="700"/>
      <c r="C6" s="541" t="s">
        <v>1686</v>
      </c>
      <c r="D6" s="542" t="s">
        <v>1250</v>
      </c>
      <c r="E6" s="543" t="s">
        <v>1251</v>
      </c>
      <c r="F6" s="542" t="s">
        <v>1252</v>
      </c>
      <c r="G6" s="542" t="s">
        <v>1253</v>
      </c>
      <c r="H6" s="541" t="str">
        <f>C6</f>
        <v>THÁNG 01</v>
      </c>
      <c r="I6" s="542" t="s">
        <v>1250</v>
      </c>
      <c r="J6" s="542" t="s">
        <v>1251</v>
      </c>
      <c r="K6" s="542" t="s">
        <v>1252</v>
      </c>
      <c r="L6" s="542" t="s">
        <v>1253</v>
      </c>
      <c r="M6" s="539"/>
    </row>
    <row r="7" spans="1:15" ht="15" customHeight="1">
      <c r="A7" s="539">
        <v>1</v>
      </c>
      <c r="B7" s="544" t="s">
        <v>934</v>
      </c>
      <c r="C7" s="545">
        <f t="shared" ref="C7:C44" si="0">SUM(D7:G7)</f>
        <v>24825480</v>
      </c>
      <c r="D7" s="546">
        <v>10387280</v>
      </c>
      <c r="E7" s="547">
        <f>2575000+1726000+3137200</f>
        <v>7438200</v>
      </c>
      <c r="F7" s="546"/>
      <c r="G7" s="548">
        <v>7000000</v>
      </c>
      <c r="H7" s="545">
        <f>I7+J7+K7+L7</f>
        <v>10387280</v>
      </c>
      <c r="I7" s="549">
        <f>D7</f>
        <v>10387280</v>
      </c>
      <c r="J7" s="549"/>
      <c r="K7" s="549"/>
      <c r="L7" s="549"/>
      <c r="M7" s="550"/>
      <c r="N7" s="540"/>
      <c r="O7" s="540"/>
    </row>
    <row r="8" spans="1:15" ht="15" customHeight="1">
      <c r="A8" s="539">
        <v>2</v>
      </c>
      <c r="B8" s="551" t="s">
        <v>881</v>
      </c>
      <c r="C8" s="545">
        <f t="shared" si="0"/>
        <v>0</v>
      </c>
      <c r="D8" s="546">
        <v>0</v>
      </c>
      <c r="E8" s="547">
        <v>0</v>
      </c>
      <c r="F8" s="546"/>
      <c r="G8" s="548">
        <v>0</v>
      </c>
      <c r="H8" s="545">
        <f t="shared" ref="H8:H44" si="1">I8+J8+K8+L8</f>
        <v>0</v>
      </c>
      <c r="I8" s="549">
        <f t="shared" ref="I8:I44" si="2">D8</f>
        <v>0</v>
      </c>
      <c r="J8" s="549"/>
      <c r="K8" s="549"/>
      <c r="L8" s="549"/>
      <c r="M8" s="550"/>
    </row>
    <row r="9" spans="1:15" ht="15" customHeight="1">
      <c r="A9" s="539">
        <v>3</v>
      </c>
      <c r="B9" s="551" t="s">
        <v>896</v>
      </c>
      <c r="C9" s="545">
        <f t="shared" si="0"/>
        <v>27017099</v>
      </c>
      <c r="D9" s="546">
        <v>11099749</v>
      </c>
      <c r="E9" s="547">
        <f>5632350+285000</f>
        <v>5917350</v>
      </c>
      <c r="F9" s="546"/>
      <c r="G9" s="548">
        <v>10000000</v>
      </c>
      <c r="H9" s="545">
        <f t="shared" si="1"/>
        <v>11099749</v>
      </c>
      <c r="I9" s="549">
        <f t="shared" si="2"/>
        <v>11099749</v>
      </c>
      <c r="J9" s="549"/>
      <c r="K9" s="549"/>
      <c r="L9" s="549"/>
      <c r="M9" s="550"/>
    </row>
    <row r="10" spans="1:15" ht="15" customHeight="1">
      <c r="A10" s="539">
        <v>4</v>
      </c>
      <c r="B10" s="551" t="s">
        <v>825</v>
      </c>
      <c r="C10" s="545">
        <f t="shared" si="0"/>
        <v>6000000</v>
      </c>
      <c r="D10" s="546">
        <v>1000000</v>
      </c>
      <c r="E10" s="547">
        <v>0</v>
      </c>
      <c r="F10" s="546"/>
      <c r="G10" s="548">
        <v>5000000</v>
      </c>
      <c r="H10" s="545">
        <f t="shared" si="1"/>
        <v>1000000</v>
      </c>
      <c r="I10" s="549">
        <f t="shared" si="2"/>
        <v>1000000</v>
      </c>
      <c r="J10" s="549"/>
      <c r="K10" s="549"/>
      <c r="L10" s="549"/>
      <c r="M10" s="550"/>
    </row>
    <row r="11" spans="1:15" ht="15" customHeight="1">
      <c r="A11" s="539">
        <v>5</v>
      </c>
      <c r="B11" s="551" t="s">
        <v>900</v>
      </c>
      <c r="C11" s="545">
        <f t="shared" si="0"/>
        <v>5000000</v>
      </c>
      <c r="D11" s="546">
        <v>0</v>
      </c>
      <c r="E11" s="547">
        <v>0</v>
      </c>
      <c r="F11" s="546"/>
      <c r="G11" s="548">
        <v>5000000</v>
      </c>
      <c r="H11" s="545">
        <f t="shared" si="1"/>
        <v>0</v>
      </c>
      <c r="I11" s="549">
        <f t="shared" si="2"/>
        <v>0</v>
      </c>
      <c r="J11" s="549"/>
      <c r="K11" s="549"/>
      <c r="L11" s="549"/>
      <c r="M11" s="550"/>
    </row>
    <row r="12" spans="1:15" ht="15" customHeight="1">
      <c r="A12" s="539">
        <v>6</v>
      </c>
      <c r="B12" s="551" t="s">
        <v>879</v>
      </c>
      <c r="C12" s="545">
        <f t="shared" si="0"/>
        <v>9546450</v>
      </c>
      <c r="D12" s="546">
        <v>4546450</v>
      </c>
      <c r="E12" s="547">
        <v>0</v>
      </c>
      <c r="F12" s="546"/>
      <c r="G12" s="548">
        <v>5000000</v>
      </c>
      <c r="H12" s="545">
        <f t="shared" si="1"/>
        <v>4546450</v>
      </c>
      <c r="I12" s="549">
        <f t="shared" si="2"/>
        <v>4546450</v>
      </c>
      <c r="J12" s="549"/>
      <c r="K12" s="549"/>
      <c r="L12" s="549"/>
      <c r="M12" s="550"/>
    </row>
    <row r="13" spans="1:15" ht="15" customHeight="1">
      <c r="A13" s="539">
        <v>7</v>
      </c>
      <c r="B13" s="551" t="s">
        <v>860</v>
      </c>
      <c r="C13" s="545">
        <f t="shared" si="0"/>
        <v>2678500</v>
      </c>
      <c r="D13" s="546">
        <v>0</v>
      </c>
      <c r="E13" s="547">
        <v>2678500</v>
      </c>
      <c r="F13" s="546"/>
      <c r="G13" s="548">
        <v>0</v>
      </c>
      <c r="H13" s="545">
        <f t="shared" si="1"/>
        <v>0</v>
      </c>
      <c r="I13" s="549">
        <f t="shared" si="2"/>
        <v>0</v>
      </c>
      <c r="J13" s="549"/>
      <c r="K13" s="549"/>
      <c r="L13" s="549"/>
      <c r="M13" s="550"/>
    </row>
    <row r="14" spans="1:15" ht="15" customHeight="1">
      <c r="A14" s="539">
        <v>8</v>
      </c>
      <c r="B14" s="551" t="s">
        <v>854</v>
      </c>
      <c r="C14" s="545">
        <f t="shared" si="0"/>
        <v>0</v>
      </c>
      <c r="D14" s="546">
        <v>0</v>
      </c>
      <c r="E14" s="547">
        <v>0</v>
      </c>
      <c r="F14" s="546"/>
      <c r="G14" s="548">
        <v>0</v>
      </c>
      <c r="H14" s="545">
        <f t="shared" si="1"/>
        <v>0</v>
      </c>
      <c r="I14" s="549">
        <f t="shared" si="2"/>
        <v>0</v>
      </c>
      <c r="J14" s="549"/>
      <c r="K14" s="549"/>
      <c r="L14" s="549"/>
      <c r="M14" s="550"/>
    </row>
    <row r="15" spans="1:15" ht="15" customHeight="1">
      <c r="A15" s="539">
        <v>9</v>
      </c>
      <c r="B15" s="552" t="s">
        <v>249</v>
      </c>
      <c r="C15" s="545">
        <f t="shared" si="0"/>
        <v>0</v>
      </c>
      <c r="D15" s="546">
        <v>0</v>
      </c>
      <c r="E15" s="547">
        <v>0</v>
      </c>
      <c r="F15" s="546"/>
      <c r="G15" s="548">
        <v>0</v>
      </c>
      <c r="H15" s="545">
        <f t="shared" si="1"/>
        <v>0</v>
      </c>
      <c r="I15" s="549">
        <f t="shared" si="2"/>
        <v>0</v>
      </c>
      <c r="J15" s="549"/>
      <c r="K15" s="549"/>
      <c r="L15" s="549"/>
      <c r="M15" s="550"/>
    </row>
    <row r="16" spans="1:15" ht="15" customHeight="1">
      <c r="A16" s="539">
        <v>10</v>
      </c>
      <c r="B16" s="551" t="s">
        <v>942</v>
      </c>
      <c r="C16" s="545">
        <f t="shared" si="0"/>
        <v>5000000</v>
      </c>
      <c r="D16" s="546">
        <v>0</v>
      </c>
      <c r="E16" s="547">
        <v>0</v>
      </c>
      <c r="F16" s="546"/>
      <c r="G16" s="548">
        <v>5000000</v>
      </c>
      <c r="H16" s="545">
        <f t="shared" si="1"/>
        <v>0</v>
      </c>
      <c r="I16" s="549">
        <f t="shared" si="2"/>
        <v>0</v>
      </c>
      <c r="J16" s="549"/>
      <c r="K16" s="549"/>
      <c r="L16" s="549"/>
      <c r="M16" s="550"/>
    </row>
    <row r="17" spans="1:14" ht="15" customHeight="1">
      <c r="A17" s="539">
        <v>11</v>
      </c>
      <c r="B17" s="551" t="s">
        <v>1625</v>
      </c>
      <c r="C17" s="545">
        <f t="shared" si="0"/>
        <v>0</v>
      </c>
      <c r="D17" s="546">
        <v>0</v>
      </c>
      <c r="E17" s="547">
        <v>0</v>
      </c>
      <c r="F17" s="546"/>
      <c r="G17" s="548">
        <v>0</v>
      </c>
      <c r="H17" s="545">
        <f t="shared" si="1"/>
        <v>0</v>
      </c>
      <c r="I17" s="549">
        <f t="shared" si="2"/>
        <v>0</v>
      </c>
      <c r="J17" s="549"/>
      <c r="K17" s="549"/>
      <c r="L17" s="549"/>
      <c r="M17" s="550"/>
    </row>
    <row r="18" spans="1:14" ht="15" customHeight="1">
      <c r="A18" s="539">
        <v>12</v>
      </c>
      <c r="B18" s="551" t="s">
        <v>829</v>
      </c>
      <c r="C18" s="545">
        <f t="shared" si="0"/>
        <v>0</v>
      </c>
      <c r="D18" s="546">
        <v>0</v>
      </c>
      <c r="E18" s="547">
        <v>0</v>
      </c>
      <c r="F18" s="546"/>
      <c r="G18" s="548">
        <v>0</v>
      </c>
      <c r="H18" s="545">
        <f t="shared" si="1"/>
        <v>0</v>
      </c>
      <c r="I18" s="549">
        <f t="shared" si="2"/>
        <v>0</v>
      </c>
      <c r="J18" s="545"/>
      <c r="K18" s="545"/>
      <c r="L18" s="545"/>
      <c r="M18" s="553"/>
    </row>
    <row r="19" spans="1:14" ht="15" customHeight="1">
      <c r="A19" s="539">
        <v>13</v>
      </c>
      <c r="B19" s="551" t="s">
        <v>1626</v>
      </c>
      <c r="C19" s="545">
        <f t="shared" si="0"/>
        <v>1480000</v>
      </c>
      <c r="D19" s="546">
        <v>0</v>
      </c>
      <c r="E19" s="546">
        <v>480000</v>
      </c>
      <c r="F19" s="546"/>
      <c r="G19" s="548">
        <v>1000000</v>
      </c>
      <c r="H19" s="545">
        <f t="shared" si="1"/>
        <v>480000</v>
      </c>
      <c r="I19" s="549">
        <f t="shared" si="2"/>
        <v>0</v>
      </c>
      <c r="J19" s="549">
        <f>E19</f>
        <v>480000</v>
      </c>
      <c r="K19" s="549"/>
      <c r="L19" s="549"/>
      <c r="M19" s="550"/>
    </row>
    <row r="20" spans="1:14" ht="15" customHeight="1">
      <c r="A20" s="539">
        <v>14</v>
      </c>
      <c r="B20" s="551" t="s">
        <v>837</v>
      </c>
      <c r="C20" s="545">
        <f t="shared" si="0"/>
        <v>1000000</v>
      </c>
      <c r="D20" s="546">
        <v>0</v>
      </c>
      <c r="E20" s="547">
        <v>0</v>
      </c>
      <c r="F20" s="546"/>
      <c r="G20" s="548">
        <v>1000000</v>
      </c>
      <c r="H20" s="545">
        <f t="shared" si="1"/>
        <v>0</v>
      </c>
      <c r="I20" s="549">
        <f t="shared" si="2"/>
        <v>0</v>
      </c>
      <c r="J20" s="549"/>
      <c r="K20" s="549"/>
      <c r="L20" s="549"/>
      <c r="M20" s="550"/>
    </row>
    <row r="21" spans="1:14" ht="15" customHeight="1">
      <c r="A21" s="539">
        <v>15</v>
      </c>
      <c r="B21" s="551" t="s">
        <v>947</v>
      </c>
      <c r="C21" s="545">
        <f t="shared" si="0"/>
        <v>2295000</v>
      </c>
      <c r="D21" s="546">
        <v>1295000</v>
      </c>
      <c r="E21" s="547">
        <v>0</v>
      </c>
      <c r="F21" s="546"/>
      <c r="G21" s="548">
        <v>1000000</v>
      </c>
      <c r="H21" s="545">
        <f t="shared" si="1"/>
        <v>1295000</v>
      </c>
      <c r="I21" s="549">
        <f t="shared" si="2"/>
        <v>1295000</v>
      </c>
      <c r="J21" s="549"/>
      <c r="K21" s="549"/>
      <c r="L21" s="549"/>
      <c r="M21" s="550"/>
    </row>
    <row r="22" spans="1:14" ht="15" customHeight="1">
      <c r="A22" s="539">
        <v>16</v>
      </c>
      <c r="B22" s="551" t="s">
        <v>833</v>
      </c>
      <c r="C22" s="545">
        <f t="shared" si="0"/>
        <v>213619439</v>
      </c>
      <c r="D22" s="546">
        <v>51925093</v>
      </c>
      <c r="E22" s="547">
        <v>131694346</v>
      </c>
      <c r="F22" s="546"/>
      <c r="G22" s="548">
        <v>30000000</v>
      </c>
      <c r="H22" s="545">
        <f t="shared" si="1"/>
        <v>51925093</v>
      </c>
      <c r="I22" s="549">
        <f t="shared" si="2"/>
        <v>51925093</v>
      </c>
      <c r="J22" s="549"/>
      <c r="K22" s="549"/>
      <c r="L22" s="549"/>
      <c r="M22" s="550"/>
    </row>
    <row r="23" spans="1:14" ht="15" customHeight="1">
      <c r="A23" s="539">
        <v>17</v>
      </c>
      <c r="B23" s="554" t="s">
        <v>821</v>
      </c>
      <c r="C23" s="545">
        <f t="shared" si="0"/>
        <v>108056945</v>
      </c>
      <c r="D23" s="546">
        <v>58056945</v>
      </c>
      <c r="E23" s="547">
        <v>0</v>
      </c>
      <c r="F23" s="546"/>
      <c r="G23" s="548">
        <v>50000000</v>
      </c>
      <c r="H23" s="545">
        <f t="shared" si="1"/>
        <v>58056945</v>
      </c>
      <c r="I23" s="549">
        <f t="shared" si="2"/>
        <v>58056945</v>
      </c>
      <c r="J23" s="549"/>
      <c r="K23" s="549"/>
      <c r="L23" s="549"/>
      <c r="M23" s="550"/>
    </row>
    <row r="24" spans="1:14" ht="15" customHeight="1">
      <c r="A24" s="539">
        <v>18</v>
      </c>
      <c r="B24" s="551" t="s">
        <v>885</v>
      </c>
      <c r="C24" s="545">
        <f t="shared" si="0"/>
        <v>5539600</v>
      </c>
      <c r="D24" s="546">
        <v>0</v>
      </c>
      <c r="E24" s="547">
        <v>539600</v>
      </c>
      <c r="F24" s="546"/>
      <c r="G24" s="548">
        <v>5000000</v>
      </c>
      <c r="H24" s="545">
        <f t="shared" si="1"/>
        <v>0</v>
      </c>
      <c r="I24" s="549">
        <f t="shared" si="2"/>
        <v>0</v>
      </c>
      <c r="J24" s="545"/>
      <c r="K24" s="545"/>
      <c r="L24" s="545"/>
      <c r="M24" s="553"/>
    </row>
    <row r="25" spans="1:14" ht="15" customHeight="1">
      <c r="A25" s="539">
        <v>19</v>
      </c>
      <c r="B25" s="555" t="s">
        <v>831</v>
      </c>
      <c r="C25" s="545">
        <f t="shared" si="0"/>
        <v>2891000</v>
      </c>
      <c r="D25" s="546">
        <v>2891000</v>
      </c>
      <c r="E25" s="547">
        <v>0</v>
      </c>
      <c r="F25" s="546"/>
      <c r="G25" s="548">
        <v>0</v>
      </c>
      <c r="H25" s="545">
        <f t="shared" si="1"/>
        <v>2891000</v>
      </c>
      <c r="I25" s="549">
        <f t="shared" si="2"/>
        <v>2891000</v>
      </c>
      <c r="J25" s="545"/>
      <c r="K25" s="545"/>
      <c r="L25" s="545"/>
      <c r="M25" s="553"/>
    </row>
    <row r="26" spans="1:14" ht="15" customHeight="1">
      <c r="A26" s="539">
        <v>20</v>
      </c>
      <c r="B26" s="551" t="s">
        <v>898</v>
      </c>
      <c r="C26" s="545">
        <f t="shared" si="0"/>
        <v>6400000</v>
      </c>
      <c r="D26" s="546">
        <v>1400000</v>
      </c>
      <c r="E26" s="547">
        <v>0</v>
      </c>
      <c r="F26" s="546"/>
      <c r="G26" s="548">
        <v>5000000</v>
      </c>
      <c r="H26" s="545">
        <f t="shared" si="1"/>
        <v>1400000</v>
      </c>
      <c r="I26" s="549">
        <f t="shared" si="2"/>
        <v>1400000</v>
      </c>
      <c r="J26" s="549"/>
      <c r="K26" s="549"/>
      <c r="L26" s="549"/>
      <c r="M26" s="550"/>
    </row>
    <row r="27" spans="1:14" ht="15" customHeight="1">
      <c r="A27" s="539">
        <v>21</v>
      </c>
      <c r="B27" s="552" t="s">
        <v>844</v>
      </c>
      <c r="C27" s="545">
        <f t="shared" si="0"/>
        <v>5000000</v>
      </c>
      <c r="D27" s="546">
        <v>0</v>
      </c>
      <c r="E27" s="547">
        <v>0</v>
      </c>
      <c r="F27" s="546"/>
      <c r="G27" s="548">
        <v>5000000</v>
      </c>
      <c r="H27" s="545">
        <f t="shared" si="1"/>
        <v>0</v>
      </c>
      <c r="I27" s="549">
        <f t="shared" si="2"/>
        <v>0</v>
      </c>
      <c r="J27" s="549"/>
      <c r="K27" s="549"/>
      <c r="L27" s="549"/>
      <c r="M27" s="550"/>
    </row>
    <row r="28" spans="1:14" ht="15" customHeight="1">
      <c r="A28" s="539">
        <v>22</v>
      </c>
      <c r="B28" s="551" t="s">
        <v>866</v>
      </c>
      <c r="C28" s="545">
        <f t="shared" si="0"/>
        <v>17500000</v>
      </c>
      <c r="D28" s="546">
        <v>2500000</v>
      </c>
      <c r="E28" s="547">
        <v>0</v>
      </c>
      <c r="F28" s="546"/>
      <c r="G28" s="548">
        <v>15000000</v>
      </c>
      <c r="H28" s="545">
        <f t="shared" si="1"/>
        <v>2500000</v>
      </c>
      <c r="I28" s="549">
        <f t="shared" si="2"/>
        <v>2500000</v>
      </c>
      <c r="J28" s="549"/>
      <c r="K28" s="549"/>
      <c r="L28" s="549"/>
      <c r="M28" s="550"/>
    </row>
    <row r="29" spans="1:14" ht="15" customHeight="1">
      <c r="A29" s="539">
        <v>23</v>
      </c>
      <c r="B29" s="551" t="s">
        <v>914</v>
      </c>
      <c r="C29" s="545">
        <f t="shared" si="0"/>
        <v>757100</v>
      </c>
      <c r="D29" s="546">
        <v>0</v>
      </c>
      <c r="E29" s="547">
        <v>757100</v>
      </c>
      <c r="F29" s="546"/>
      <c r="G29" s="548">
        <v>0</v>
      </c>
      <c r="H29" s="545">
        <f t="shared" si="1"/>
        <v>0</v>
      </c>
      <c r="I29" s="549">
        <f t="shared" si="2"/>
        <v>0</v>
      </c>
      <c r="J29" s="549"/>
      <c r="K29" s="549"/>
      <c r="L29" s="549"/>
      <c r="M29" s="550"/>
    </row>
    <row r="30" spans="1:14" ht="15" customHeight="1">
      <c r="A30" s="539">
        <v>24</v>
      </c>
      <c r="B30" s="551" t="s">
        <v>827</v>
      </c>
      <c r="C30" s="545">
        <f t="shared" si="0"/>
        <v>0</v>
      </c>
      <c r="D30" s="546">
        <v>0</v>
      </c>
      <c r="E30" s="547">
        <v>0</v>
      </c>
      <c r="F30" s="546"/>
      <c r="G30" s="548">
        <v>0</v>
      </c>
      <c r="H30" s="545">
        <f t="shared" si="1"/>
        <v>0</v>
      </c>
      <c r="I30" s="549">
        <f t="shared" si="2"/>
        <v>0</v>
      </c>
      <c r="J30" s="549"/>
      <c r="K30" s="549"/>
      <c r="L30" s="549"/>
      <c r="M30" s="550"/>
    </row>
    <row r="31" spans="1:14" ht="15" customHeight="1">
      <c r="A31" s="539">
        <v>25</v>
      </c>
      <c r="B31" s="551" t="s">
        <v>251</v>
      </c>
      <c r="C31" s="545">
        <f t="shared" si="0"/>
        <v>5000000</v>
      </c>
      <c r="D31" s="546">
        <v>0</v>
      </c>
      <c r="E31" s="547">
        <v>0</v>
      </c>
      <c r="F31" s="546"/>
      <c r="G31" s="548">
        <v>5000000</v>
      </c>
      <c r="H31" s="545">
        <f t="shared" si="1"/>
        <v>0</v>
      </c>
      <c r="I31" s="549">
        <f t="shared" si="2"/>
        <v>0</v>
      </c>
      <c r="J31" s="549"/>
      <c r="K31" s="549"/>
      <c r="L31" s="549"/>
      <c r="M31" s="550"/>
    </row>
    <row r="32" spans="1:14" ht="15" customHeight="1">
      <c r="A32" s="539">
        <v>26</v>
      </c>
      <c r="B32" s="551" t="s">
        <v>868</v>
      </c>
      <c r="C32" s="545">
        <f t="shared" si="0"/>
        <v>159280394</v>
      </c>
      <c r="D32" s="546">
        <v>0</v>
      </c>
      <c r="E32" s="547">
        <v>109280394</v>
      </c>
      <c r="F32" s="546"/>
      <c r="G32" s="548">
        <v>50000000</v>
      </c>
      <c r="H32" s="545">
        <f t="shared" si="1"/>
        <v>0</v>
      </c>
      <c r="I32" s="549">
        <f t="shared" si="2"/>
        <v>0</v>
      </c>
      <c r="J32" s="549"/>
      <c r="K32" s="549"/>
      <c r="L32" s="549"/>
      <c r="M32" s="550"/>
      <c r="N32" s="556"/>
    </row>
    <row r="33" spans="1:14" ht="15" customHeight="1">
      <c r="A33" s="539">
        <v>27</v>
      </c>
      <c r="B33" s="551" t="s">
        <v>846</v>
      </c>
      <c r="C33" s="545">
        <f t="shared" si="0"/>
        <v>0</v>
      </c>
      <c r="D33" s="546">
        <v>0</v>
      </c>
      <c r="E33" s="547">
        <v>0</v>
      </c>
      <c r="F33" s="546"/>
      <c r="G33" s="548">
        <v>0</v>
      </c>
      <c r="H33" s="545">
        <f t="shared" si="1"/>
        <v>0</v>
      </c>
      <c r="I33" s="549">
        <f t="shared" si="2"/>
        <v>0</v>
      </c>
      <c r="J33" s="549"/>
      <c r="K33" s="549"/>
      <c r="L33" s="549"/>
      <c r="M33" s="550"/>
      <c r="N33" s="556"/>
    </row>
    <row r="34" spans="1:14" ht="15" customHeight="1">
      <c r="A34" s="539">
        <v>28</v>
      </c>
      <c r="B34" s="551" t="s">
        <v>839</v>
      </c>
      <c r="C34" s="545">
        <f t="shared" si="0"/>
        <v>0</v>
      </c>
      <c r="D34" s="546">
        <v>0</v>
      </c>
      <c r="E34" s="547">
        <v>0</v>
      </c>
      <c r="F34" s="546"/>
      <c r="G34" s="548">
        <v>0</v>
      </c>
      <c r="H34" s="545">
        <f t="shared" si="1"/>
        <v>0</v>
      </c>
      <c r="I34" s="549">
        <f t="shared" si="2"/>
        <v>0</v>
      </c>
      <c r="J34" s="549"/>
      <c r="K34" s="549"/>
      <c r="L34" s="549"/>
      <c r="M34" s="550"/>
      <c r="N34" s="556"/>
    </row>
    <row r="35" spans="1:14" ht="15" customHeight="1">
      <c r="A35" s="539">
        <v>29</v>
      </c>
      <c r="B35" s="555" t="s">
        <v>1622</v>
      </c>
      <c r="C35" s="545">
        <f t="shared" si="0"/>
        <v>11645500</v>
      </c>
      <c r="D35" s="546">
        <v>3285000</v>
      </c>
      <c r="E35" s="547">
        <v>8360500</v>
      </c>
      <c r="F35" s="546"/>
      <c r="G35" s="548">
        <v>0</v>
      </c>
      <c r="H35" s="545">
        <f t="shared" si="1"/>
        <v>11645500</v>
      </c>
      <c r="I35" s="549">
        <f t="shared" si="2"/>
        <v>3285000</v>
      </c>
      <c r="J35" s="549">
        <f>E35</f>
        <v>8360500</v>
      </c>
      <c r="K35" s="549"/>
      <c r="L35" s="549"/>
      <c r="M35" s="550"/>
      <c r="N35" s="556"/>
    </row>
    <row r="36" spans="1:14" ht="15" customHeight="1">
      <c r="A36" s="539">
        <v>30</v>
      </c>
      <c r="B36" s="551" t="s">
        <v>892</v>
      </c>
      <c r="C36" s="545">
        <f t="shared" si="0"/>
        <v>0</v>
      </c>
      <c r="D36" s="546">
        <v>0</v>
      </c>
      <c r="E36" s="547">
        <v>0</v>
      </c>
      <c r="F36" s="546"/>
      <c r="G36" s="548">
        <v>0</v>
      </c>
      <c r="H36" s="545">
        <f t="shared" si="1"/>
        <v>0</v>
      </c>
      <c r="I36" s="549">
        <f t="shared" si="2"/>
        <v>0</v>
      </c>
      <c r="J36" s="549"/>
      <c r="K36" s="549"/>
      <c r="L36" s="549"/>
      <c r="M36" s="550"/>
    </row>
    <row r="37" spans="1:14" ht="15" customHeight="1">
      <c r="A37" s="539">
        <v>31</v>
      </c>
      <c r="B37" s="551" t="s">
        <v>842</v>
      </c>
      <c r="C37" s="545">
        <f t="shared" si="0"/>
        <v>1044000</v>
      </c>
      <c r="D37" s="546">
        <v>1044000</v>
      </c>
      <c r="E37" s="547">
        <v>0</v>
      </c>
      <c r="F37" s="546"/>
      <c r="G37" s="548">
        <v>0</v>
      </c>
      <c r="H37" s="545">
        <f t="shared" si="1"/>
        <v>1044000</v>
      </c>
      <c r="I37" s="549">
        <f t="shared" si="2"/>
        <v>1044000</v>
      </c>
      <c r="J37" s="549"/>
      <c r="K37" s="549"/>
      <c r="L37" s="549"/>
      <c r="M37" s="550"/>
    </row>
    <row r="38" spans="1:14" ht="15" customHeight="1">
      <c r="A38" s="539">
        <v>32</v>
      </c>
      <c r="B38" s="551" t="s">
        <v>944</v>
      </c>
      <c r="C38" s="545">
        <f t="shared" si="0"/>
        <v>1000000</v>
      </c>
      <c r="D38" s="546"/>
      <c r="E38" s="546">
        <v>0</v>
      </c>
      <c r="F38" s="546"/>
      <c r="G38" s="548">
        <v>1000000</v>
      </c>
      <c r="H38" s="545">
        <f t="shared" si="1"/>
        <v>875000</v>
      </c>
      <c r="I38" s="549">
        <f t="shared" si="2"/>
        <v>0</v>
      </c>
      <c r="J38" s="546">
        <v>875000</v>
      </c>
      <c r="K38" s="545"/>
      <c r="L38" s="545"/>
      <c r="M38" s="553"/>
    </row>
    <row r="39" spans="1:14" ht="15" customHeight="1">
      <c r="A39" s="539">
        <v>33</v>
      </c>
      <c r="B39" s="552" t="s">
        <v>922</v>
      </c>
      <c r="C39" s="545">
        <f t="shared" si="0"/>
        <v>1000000</v>
      </c>
      <c r="D39" s="546">
        <v>0</v>
      </c>
      <c r="E39" s="547">
        <v>0</v>
      </c>
      <c r="F39" s="546"/>
      <c r="G39" s="548">
        <v>1000000</v>
      </c>
      <c r="H39" s="545">
        <f t="shared" si="1"/>
        <v>0</v>
      </c>
      <c r="I39" s="549">
        <f t="shared" si="2"/>
        <v>0</v>
      </c>
      <c r="J39" s="545"/>
      <c r="K39" s="545"/>
      <c r="L39" s="545"/>
      <c r="M39" s="553"/>
    </row>
    <row r="40" spans="1:14" ht="15" customHeight="1">
      <c r="A40" s="539">
        <v>34</v>
      </c>
      <c r="B40" s="551" t="s">
        <v>894</v>
      </c>
      <c r="C40" s="545">
        <f t="shared" si="0"/>
        <v>16827000</v>
      </c>
      <c r="D40" s="546">
        <v>6261000</v>
      </c>
      <c r="E40" s="547">
        <v>5566000</v>
      </c>
      <c r="F40" s="546"/>
      <c r="G40" s="548">
        <v>5000000</v>
      </c>
      <c r="H40" s="545">
        <f t="shared" si="1"/>
        <v>6261000</v>
      </c>
      <c r="I40" s="549">
        <f t="shared" si="2"/>
        <v>6261000</v>
      </c>
      <c r="J40" s="549"/>
      <c r="K40" s="549"/>
      <c r="L40" s="549"/>
      <c r="M40" s="550"/>
    </row>
    <row r="41" spans="1:14" ht="15" customHeight="1">
      <c r="A41" s="539">
        <v>35</v>
      </c>
      <c r="B41" s="551" t="s">
        <v>835</v>
      </c>
      <c r="C41" s="545">
        <f t="shared" si="0"/>
        <v>69423584</v>
      </c>
      <c r="D41" s="546">
        <v>36720247</v>
      </c>
      <c r="E41" s="547">
        <f>4590700+8112637</f>
        <v>12703337</v>
      </c>
      <c r="F41" s="546"/>
      <c r="G41" s="548">
        <v>20000000</v>
      </c>
      <c r="H41" s="545">
        <f t="shared" si="1"/>
        <v>36720247</v>
      </c>
      <c r="I41" s="549">
        <f t="shared" si="2"/>
        <v>36720247</v>
      </c>
      <c r="J41" s="549"/>
      <c r="K41" s="549"/>
      <c r="L41" s="549"/>
      <c r="M41" s="550"/>
    </row>
    <row r="42" spans="1:14" ht="15" customHeight="1">
      <c r="A42" s="539">
        <v>36</v>
      </c>
      <c r="B42" s="551" t="s">
        <v>872</v>
      </c>
      <c r="C42" s="545">
        <f t="shared" si="0"/>
        <v>8285600</v>
      </c>
      <c r="D42" s="546">
        <v>0</v>
      </c>
      <c r="E42" s="547">
        <v>3285600</v>
      </c>
      <c r="F42" s="546"/>
      <c r="G42" s="548">
        <v>5000000</v>
      </c>
      <c r="H42" s="545">
        <f t="shared" si="1"/>
        <v>0</v>
      </c>
      <c r="I42" s="549">
        <f t="shared" si="2"/>
        <v>0</v>
      </c>
      <c r="J42" s="549"/>
      <c r="K42" s="549"/>
      <c r="L42" s="549"/>
      <c r="M42" s="550"/>
    </row>
    <row r="43" spans="1:14" ht="15" customHeight="1">
      <c r="A43" s="539">
        <v>37</v>
      </c>
      <c r="B43" s="551" t="s">
        <v>932</v>
      </c>
      <c r="C43" s="545">
        <f t="shared" si="0"/>
        <v>0</v>
      </c>
      <c r="D43" s="546">
        <v>0</v>
      </c>
      <c r="E43" s="547">
        <v>0</v>
      </c>
      <c r="F43" s="546"/>
      <c r="G43" s="548">
        <v>0</v>
      </c>
      <c r="H43" s="545">
        <f t="shared" si="1"/>
        <v>0</v>
      </c>
      <c r="I43" s="549">
        <f t="shared" si="2"/>
        <v>0</v>
      </c>
      <c r="J43" s="549"/>
      <c r="K43" s="549"/>
      <c r="L43" s="549"/>
      <c r="M43" s="550"/>
    </row>
    <row r="44" spans="1:14" ht="15" customHeight="1">
      <c r="A44" s="539">
        <v>38</v>
      </c>
      <c r="B44" s="551" t="s">
        <v>928</v>
      </c>
      <c r="C44" s="545">
        <f t="shared" si="0"/>
        <v>5000000</v>
      </c>
      <c r="D44" s="546">
        <v>0</v>
      </c>
      <c r="E44" s="547">
        <v>0</v>
      </c>
      <c r="F44" s="546"/>
      <c r="G44" s="548">
        <v>5000000</v>
      </c>
      <c r="H44" s="545">
        <f t="shared" si="1"/>
        <v>0</v>
      </c>
      <c r="I44" s="549">
        <f t="shared" si="2"/>
        <v>0</v>
      </c>
      <c r="J44" s="549"/>
      <c r="K44" s="549"/>
      <c r="L44" s="549"/>
      <c r="M44" s="550"/>
    </row>
    <row r="45" spans="1:14" s="559" customFormat="1" ht="15" customHeight="1">
      <c r="A45" s="697" t="s">
        <v>972</v>
      </c>
      <c r="B45" s="698"/>
      <c r="C45" s="557">
        <f t="shared" ref="C45:I45" si="3">SUM(C7:C44)</f>
        <v>723112691</v>
      </c>
      <c r="D45" s="558">
        <f t="shared" si="3"/>
        <v>192411764</v>
      </c>
      <c r="E45" s="558">
        <f t="shared" si="3"/>
        <v>288700927</v>
      </c>
      <c r="F45" s="558">
        <f t="shared" si="3"/>
        <v>0</v>
      </c>
      <c r="G45" s="558">
        <f t="shared" si="3"/>
        <v>242000000</v>
      </c>
      <c r="H45" s="557">
        <f t="shared" si="3"/>
        <v>202127264</v>
      </c>
      <c r="I45" s="557">
        <f t="shared" si="3"/>
        <v>192411764</v>
      </c>
      <c r="J45" s="557">
        <f>SUM(J7:J44)</f>
        <v>9715500</v>
      </c>
      <c r="K45" s="557">
        <f>SUM(K7:K44)</f>
        <v>0</v>
      </c>
      <c r="L45" s="557">
        <f>SUM(L7:L44)</f>
        <v>0</v>
      </c>
      <c r="M45" s="557">
        <f>SUM(M7:M44)</f>
        <v>0</v>
      </c>
    </row>
    <row r="46" spans="1:14" ht="15" customHeight="1">
      <c r="D46" s="327"/>
    </row>
    <row r="51" spans="9:9" ht="15" customHeight="1">
      <c r="I51" s="560"/>
    </row>
    <row r="114" spans="1:15" ht="15" customHeight="1">
      <c r="A114" s="561"/>
      <c r="C114" s="562"/>
      <c r="D114" s="563"/>
      <c r="E114" s="564"/>
      <c r="F114" s="562"/>
      <c r="G114" s="565"/>
      <c r="H114" s="562"/>
      <c r="I114" s="562"/>
      <c r="J114" s="562"/>
      <c r="K114" s="562"/>
      <c r="L114" s="562"/>
      <c r="N114" s="562"/>
      <c r="O114" s="562"/>
    </row>
    <row r="316" spans="1:15" ht="15" customHeight="1">
      <c r="A316" s="561"/>
      <c r="C316" s="562"/>
      <c r="D316" s="562"/>
      <c r="E316" s="564"/>
      <c r="F316" s="562"/>
      <c r="G316" s="565"/>
      <c r="H316" s="562"/>
      <c r="I316" s="562"/>
      <c r="J316" s="562"/>
      <c r="K316" s="563">
        <f>SUM(F317:F322)</f>
        <v>0</v>
      </c>
      <c r="L316" s="562"/>
      <c r="N316" s="562"/>
      <c r="O316" s="562"/>
    </row>
    <row r="384" spans="1:15" ht="15" customHeight="1">
      <c r="A384" s="566"/>
      <c r="C384" s="567"/>
      <c r="D384" s="567"/>
      <c r="E384" s="568"/>
      <c r="F384" s="569"/>
      <c r="G384" s="570"/>
      <c r="H384" s="567"/>
      <c r="I384" s="567"/>
      <c r="J384" s="567">
        <v>168513345</v>
      </c>
      <c r="K384" s="567"/>
      <c r="L384" s="567"/>
      <c r="N384" s="567"/>
      <c r="O384" s="567"/>
    </row>
    <row r="385" spans="1:15" ht="15" customHeight="1">
      <c r="F385" s="571"/>
    </row>
    <row r="386" spans="1:15" ht="15" customHeight="1">
      <c r="F386" s="571"/>
    </row>
    <row r="387" spans="1:15" ht="15" customHeight="1">
      <c r="F387" s="571"/>
    </row>
    <row r="388" spans="1:15" ht="15" customHeight="1">
      <c r="F388" s="571"/>
    </row>
    <row r="389" spans="1:15" ht="15" customHeight="1">
      <c r="A389" s="566"/>
      <c r="C389" s="567"/>
      <c r="D389" s="567"/>
      <c r="E389" s="568"/>
      <c r="F389" s="569"/>
      <c r="G389" s="570"/>
      <c r="H389" s="567"/>
      <c r="I389" s="567"/>
      <c r="J389" s="567"/>
      <c r="K389" s="567"/>
      <c r="L389" s="567"/>
      <c r="N389" s="567"/>
      <c r="O389" s="567"/>
    </row>
    <row r="390" spans="1:15" ht="15" customHeight="1">
      <c r="F390" s="571"/>
    </row>
    <row r="391" spans="1:15" ht="15" customHeight="1">
      <c r="A391" s="566"/>
      <c r="C391" s="567"/>
      <c r="D391" s="567"/>
      <c r="E391" s="568"/>
      <c r="F391" s="567"/>
      <c r="G391" s="570"/>
      <c r="H391" s="567"/>
      <c r="I391" s="567"/>
      <c r="J391" s="567"/>
      <c r="K391" s="567"/>
      <c r="L391" s="567"/>
      <c r="N391" s="567"/>
      <c r="O391" s="567"/>
    </row>
    <row r="396" spans="1:15" ht="15" customHeight="1">
      <c r="A396" s="566"/>
      <c r="C396" s="567"/>
      <c r="D396" s="567"/>
      <c r="E396" s="568"/>
      <c r="F396" s="567"/>
      <c r="G396" s="570"/>
      <c r="H396" s="567"/>
      <c r="I396" s="567"/>
      <c r="J396" s="567"/>
      <c r="K396" s="567"/>
      <c r="L396" s="567"/>
      <c r="N396" s="567"/>
      <c r="O396" s="567"/>
    </row>
    <row r="403" spans="1:15" ht="15" customHeight="1">
      <c r="A403" s="566"/>
      <c r="C403" s="567"/>
      <c r="D403" s="567"/>
      <c r="E403" s="568"/>
      <c r="F403" s="567"/>
      <c r="G403" s="570"/>
      <c r="H403" s="567"/>
      <c r="I403" s="567"/>
      <c r="J403" s="567"/>
      <c r="K403" s="567"/>
      <c r="L403" s="567"/>
      <c r="N403" s="567"/>
      <c r="O403" s="567"/>
    </row>
    <row r="406" spans="1:15" ht="15" customHeight="1">
      <c r="A406" s="566"/>
      <c r="C406" s="567"/>
      <c r="D406" s="567"/>
      <c r="E406" s="568"/>
      <c r="F406" s="567"/>
      <c r="G406" s="570"/>
      <c r="H406" s="567"/>
      <c r="I406" s="567"/>
      <c r="J406" s="567"/>
      <c r="K406" s="567"/>
      <c r="L406" s="567"/>
      <c r="N406" s="567"/>
      <c r="O406" s="567"/>
    </row>
    <row r="408" spans="1:15" ht="15" customHeight="1">
      <c r="A408" s="566"/>
      <c r="C408" s="567"/>
      <c r="D408" s="567"/>
      <c r="E408" s="568"/>
      <c r="F408" s="567"/>
      <c r="G408" s="570"/>
      <c r="H408" s="567"/>
      <c r="I408" s="567"/>
      <c r="J408" s="567"/>
      <c r="K408" s="567"/>
      <c r="L408" s="567"/>
      <c r="N408" s="567"/>
      <c r="O408" s="567"/>
    </row>
    <row r="411" spans="1:15" ht="15" customHeight="1">
      <c r="A411" s="572"/>
      <c r="C411" s="573"/>
      <c r="D411" s="573"/>
      <c r="E411" s="574"/>
      <c r="F411" s="573"/>
      <c r="G411" s="575"/>
      <c r="H411" s="573"/>
      <c r="I411" s="573"/>
      <c r="J411" s="573"/>
      <c r="K411" s="573"/>
      <c r="L411" s="573"/>
      <c r="N411" s="573"/>
      <c r="O411" s="573"/>
    </row>
    <row r="412" spans="1:15" ht="15" customHeight="1">
      <c r="A412" s="572"/>
      <c r="C412" s="573"/>
      <c r="D412" s="573"/>
      <c r="E412" s="574"/>
      <c r="F412" s="573"/>
      <c r="G412" s="575"/>
      <c r="H412" s="573"/>
      <c r="I412" s="573"/>
      <c r="J412" s="573"/>
      <c r="K412" s="573"/>
      <c r="L412" s="573"/>
      <c r="N412" s="573"/>
      <c r="O412" s="573"/>
    </row>
    <row r="415" spans="1:15" ht="15" customHeight="1">
      <c r="A415" s="572"/>
      <c r="C415" s="573"/>
      <c r="D415" s="573"/>
      <c r="E415" s="574"/>
      <c r="F415" s="573"/>
      <c r="G415" s="575"/>
      <c r="H415" s="573"/>
      <c r="I415" s="573"/>
      <c r="J415" s="573"/>
      <c r="K415" s="573"/>
      <c r="L415" s="573"/>
      <c r="N415" s="573"/>
      <c r="O415" s="573"/>
    </row>
    <row r="420" spans="1:15" ht="15" customHeight="1">
      <c r="A420" s="566"/>
      <c r="C420" s="567"/>
      <c r="D420" s="567"/>
      <c r="E420" s="568"/>
      <c r="F420" s="567"/>
      <c r="G420" s="570"/>
      <c r="H420" s="567"/>
      <c r="I420" s="567"/>
      <c r="J420" s="567"/>
      <c r="K420" s="567"/>
      <c r="L420" s="567"/>
      <c r="N420" s="567"/>
      <c r="O420" s="567"/>
    </row>
    <row r="421" spans="1:15" ht="15" customHeight="1">
      <c r="A421" s="572"/>
      <c r="C421" s="573"/>
      <c r="D421" s="573"/>
      <c r="E421" s="574"/>
      <c r="F421" s="573"/>
      <c r="G421" s="575"/>
      <c r="H421" s="573"/>
      <c r="I421" s="573"/>
      <c r="J421" s="573"/>
      <c r="K421" s="573"/>
      <c r="L421" s="573"/>
      <c r="N421" s="573"/>
      <c r="O421" s="573"/>
    </row>
    <row r="424" spans="1:15" ht="15" customHeight="1">
      <c r="A424" s="572"/>
      <c r="C424" s="573"/>
      <c r="D424" s="573"/>
      <c r="E424" s="574"/>
      <c r="F424" s="573"/>
      <c r="G424" s="575"/>
      <c r="H424" s="573"/>
      <c r="I424" s="573"/>
      <c r="J424" s="573"/>
      <c r="K424" s="573"/>
      <c r="L424" s="573"/>
      <c r="N424" s="573"/>
      <c r="O424" s="573"/>
    </row>
    <row r="426" spans="1:15" ht="15" customHeight="1">
      <c r="A426" s="572"/>
      <c r="C426" s="573"/>
      <c r="D426" s="573"/>
      <c r="E426" s="574"/>
      <c r="F426" s="573"/>
      <c r="G426" s="575"/>
      <c r="H426" s="573"/>
      <c r="I426" s="573"/>
      <c r="J426" s="573"/>
      <c r="K426" s="573"/>
      <c r="L426" s="573"/>
      <c r="N426" s="573"/>
      <c r="O426" s="573"/>
    </row>
    <row r="427" spans="1:15" ht="15" customHeight="1">
      <c r="A427" s="572"/>
      <c r="C427" s="573"/>
      <c r="D427" s="573"/>
      <c r="E427" s="574"/>
      <c r="F427" s="573"/>
      <c r="G427" s="575"/>
      <c r="H427" s="573"/>
      <c r="I427" s="573"/>
      <c r="J427" s="573"/>
      <c r="K427" s="573"/>
      <c r="L427" s="573"/>
      <c r="N427" s="573"/>
      <c r="O427" s="573"/>
    </row>
    <row r="521" spans="1:15" ht="15" customHeight="1">
      <c r="A521" s="561"/>
      <c r="C521" s="562"/>
      <c r="D521" s="562"/>
      <c r="E521" s="564"/>
      <c r="F521" s="562"/>
      <c r="G521" s="565"/>
      <c r="H521" s="562"/>
      <c r="I521" s="562"/>
      <c r="J521" s="563">
        <f>F519+F520+F522</f>
        <v>0</v>
      </c>
      <c r="K521" s="562"/>
      <c r="L521" s="562"/>
      <c r="N521" s="562"/>
      <c r="O521" s="562"/>
    </row>
    <row r="598" spans="1:15" ht="15" customHeight="1">
      <c r="A598" s="561"/>
      <c r="C598" s="562"/>
      <c r="D598" s="562"/>
      <c r="E598" s="564"/>
      <c r="F598" s="562"/>
      <c r="G598" s="565"/>
      <c r="H598" s="562"/>
      <c r="I598" s="562"/>
      <c r="J598" s="562"/>
      <c r="K598" s="563">
        <f>F599</f>
        <v>0</v>
      </c>
      <c r="L598" s="562"/>
      <c r="N598" s="562"/>
      <c r="O598" s="562"/>
    </row>
  </sheetData>
  <sheetProtection sort="0" autoFilter="0" pivotTables="0"/>
  <sortState ref="A6:M37">
    <sortCondition ref="B1"/>
  </sortState>
  <mergeCells count="8">
    <mergeCell ref="A45:B45"/>
    <mergeCell ref="A5:A6"/>
    <mergeCell ref="B5:B6"/>
    <mergeCell ref="A1:L1"/>
    <mergeCell ref="A2:L2"/>
    <mergeCell ref="A3:L3"/>
    <mergeCell ref="C5:G5"/>
    <mergeCell ref="H5:L5"/>
  </mergeCells>
  <pageMargins left="0.52" right="0.17" top="0.75" bottom="0.75" header="0.3" footer="0.3"/>
  <pageSetup paperSize="9"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9"/>
  <sheetViews>
    <sheetView workbookViewId="0">
      <selection activeCell="A3" sqref="A3:I3"/>
    </sheetView>
  </sheetViews>
  <sheetFormatPr defaultColWidth="9.140625" defaultRowHeight="15"/>
  <cols>
    <col min="1" max="1" width="4.42578125" customWidth="1"/>
    <col min="2" max="2" width="38.85546875" customWidth="1"/>
    <col min="3" max="8" width="13.140625" customWidth="1"/>
    <col min="9" max="9" width="26.7109375" customWidth="1"/>
    <col min="10" max="10" width="10.42578125" customWidth="1"/>
    <col min="11" max="11" width="13" customWidth="1"/>
    <col min="12" max="12" width="12" customWidth="1"/>
  </cols>
  <sheetData>
    <row r="1" spans="1:12" ht="15" customHeight="1">
      <c r="A1" s="706" t="s">
        <v>96</v>
      </c>
      <c r="B1" s="706"/>
      <c r="C1" s="706"/>
      <c r="D1" s="706"/>
      <c r="E1" s="706"/>
      <c r="F1" s="706"/>
      <c r="G1" s="706"/>
      <c r="H1" s="706"/>
      <c r="I1" s="706"/>
    </row>
    <row r="2" spans="1:12" ht="15" customHeight="1">
      <c r="A2" s="706" t="s">
        <v>1</v>
      </c>
      <c r="B2" s="706"/>
      <c r="C2" s="706"/>
      <c r="D2" s="706"/>
      <c r="E2" s="706"/>
      <c r="F2" s="706"/>
      <c r="G2" s="706"/>
      <c r="H2" s="706"/>
      <c r="I2" s="706"/>
    </row>
    <row r="3" spans="1:12" ht="15" customHeight="1">
      <c r="A3" s="707" t="s">
        <v>1627</v>
      </c>
      <c r="B3" s="707"/>
      <c r="C3" s="707"/>
      <c r="D3" s="707"/>
      <c r="E3" s="707"/>
      <c r="F3" s="707"/>
      <c r="G3" s="707"/>
      <c r="H3" s="707"/>
      <c r="I3" s="707"/>
    </row>
    <row r="4" spans="1:12" ht="15" customHeight="1"/>
    <row r="5" spans="1:12" ht="15" customHeight="1">
      <c r="A5" s="41" t="s">
        <v>151</v>
      </c>
      <c r="B5" s="42" t="s">
        <v>3</v>
      </c>
      <c r="C5" s="43" t="s">
        <v>4</v>
      </c>
      <c r="D5" s="43" t="s">
        <v>5</v>
      </c>
      <c r="E5" s="43" t="s">
        <v>1250</v>
      </c>
      <c r="F5" s="43" t="s">
        <v>1251</v>
      </c>
      <c r="G5" s="43" t="s">
        <v>1252</v>
      </c>
      <c r="H5" s="43" t="s">
        <v>1253</v>
      </c>
      <c r="I5" s="60" t="s">
        <v>6</v>
      </c>
      <c r="J5" s="61"/>
      <c r="K5" s="61"/>
      <c r="L5" s="61"/>
    </row>
    <row r="6" spans="1:12" ht="15" customHeight="1">
      <c r="A6" s="44">
        <v>1</v>
      </c>
      <c r="B6" s="447" t="s">
        <v>1628</v>
      </c>
      <c r="C6" s="448" t="s">
        <v>1629</v>
      </c>
      <c r="D6" s="45">
        <f t="shared" ref="D6:D15" si="0">SUM(E6:H6)</f>
        <v>0</v>
      </c>
      <c r="E6" s="46"/>
      <c r="F6" s="47"/>
      <c r="G6" s="47"/>
      <c r="H6" s="47"/>
      <c r="I6" s="62"/>
      <c r="J6" s="63"/>
      <c r="K6" s="53"/>
      <c r="L6" s="53"/>
    </row>
    <row r="7" spans="1:12" ht="15" customHeight="1">
      <c r="A7" s="48">
        <v>2</v>
      </c>
      <c r="B7" s="449" t="s">
        <v>1630</v>
      </c>
      <c r="C7" s="49"/>
      <c r="D7" s="45">
        <f t="shared" si="0"/>
        <v>0</v>
      </c>
      <c r="E7" s="50"/>
      <c r="F7" s="50"/>
      <c r="G7" s="50"/>
      <c r="H7" s="50"/>
      <c r="I7" s="64"/>
      <c r="J7" s="53"/>
      <c r="K7" s="53"/>
      <c r="L7" s="53"/>
    </row>
    <row r="8" spans="1:12" ht="15" customHeight="1">
      <c r="A8" s="44">
        <v>3</v>
      </c>
      <c r="B8" s="449" t="s">
        <v>1631</v>
      </c>
      <c r="C8" s="49">
        <v>30000000</v>
      </c>
      <c r="D8" s="45">
        <f t="shared" si="0"/>
        <v>0</v>
      </c>
      <c r="E8" s="50"/>
      <c r="F8" s="50"/>
      <c r="G8" s="50"/>
      <c r="H8" s="50"/>
      <c r="I8" s="65"/>
      <c r="J8" s="63"/>
      <c r="K8" s="53"/>
      <c r="L8" s="53"/>
    </row>
    <row r="9" spans="1:12" ht="15" customHeight="1">
      <c r="A9" s="48">
        <v>4</v>
      </c>
      <c r="B9" s="449" t="s">
        <v>1632</v>
      </c>
      <c r="C9" s="49"/>
      <c r="D9" s="45">
        <f t="shared" si="0"/>
        <v>0</v>
      </c>
      <c r="E9" s="50"/>
      <c r="F9" s="50"/>
      <c r="G9" s="50"/>
      <c r="H9" s="50"/>
      <c r="I9" s="65"/>
      <c r="J9" s="63"/>
      <c r="K9" s="53"/>
      <c r="L9" s="53"/>
    </row>
    <row r="10" spans="1:12" ht="15" customHeight="1">
      <c r="A10" s="44">
        <v>5</v>
      </c>
      <c r="B10" s="449" t="s">
        <v>1633</v>
      </c>
      <c r="C10" s="49"/>
      <c r="D10" s="45">
        <f t="shared" si="0"/>
        <v>0</v>
      </c>
      <c r="E10" s="50"/>
      <c r="F10" s="50"/>
      <c r="G10" s="50"/>
      <c r="H10" s="50"/>
      <c r="I10" s="65"/>
      <c r="J10" s="63"/>
      <c r="K10" s="53"/>
      <c r="L10" s="53"/>
    </row>
    <row r="11" spans="1:12" ht="15" customHeight="1">
      <c r="A11" s="48">
        <v>6</v>
      </c>
      <c r="B11" s="449" t="s">
        <v>1634</v>
      </c>
      <c r="C11" s="49"/>
      <c r="D11" s="45">
        <f t="shared" si="0"/>
        <v>0</v>
      </c>
      <c r="E11" s="50"/>
      <c r="F11" s="50"/>
      <c r="G11" s="50"/>
      <c r="H11" s="50"/>
      <c r="I11" s="65"/>
      <c r="J11" s="63"/>
      <c r="K11" s="53"/>
      <c r="L11" s="53"/>
    </row>
    <row r="12" spans="1:12" ht="15" customHeight="1">
      <c r="A12" s="44">
        <v>7</v>
      </c>
      <c r="B12" s="449" t="s">
        <v>1635</v>
      </c>
      <c r="C12" s="49"/>
      <c r="D12" s="45">
        <f t="shared" si="0"/>
        <v>0</v>
      </c>
      <c r="E12" s="50"/>
      <c r="F12" s="50"/>
      <c r="G12" s="50"/>
      <c r="H12" s="50"/>
      <c r="I12" s="65"/>
      <c r="J12" s="63"/>
      <c r="K12" s="53"/>
      <c r="L12" s="53"/>
    </row>
    <row r="13" spans="1:12" ht="15" customHeight="1">
      <c r="A13" s="48">
        <v>8</v>
      </c>
      <c r="B13" s="449" t="s">
        <v>1636</v>
      </c>
      <c r="C13" s="49"/>
      <c r="D13" s="45">
        <f t="shared" si="0"/>
        <v>0</v>
      </c>
      <c r="E13" s="50"/>
      <c r="F13" s="50"/>
      <c r="G13" s="50"/>
      <c r="H13" s="50"/>
      <c r="I13" s="65"/>
      <c r="J13" s="63"/>
      <c r="K13" s="53"/>
      <c r="L13" s="53"/>
    </row>
    <row r="14" spans="1:12" ht="15" customHeight="1">
      <c r="A14" s="44">
        <v>9</v>
      </c>
      <c r="B14" s="449" t="s">
        <v>1637</v>
      </c>
      <c r="C14" s="49"/>
      <c r="D14" s="45"/>
      <c r="E14" s="50"/>
      <c r="F14" s="50"/>
      <c r="G14" s="50"/>
      <c r="H14" s="50"/>
      <c r="I14" s="65"/>
      <c r="J14" s="63"/>
      <c r="K14" s="53"/>
      <c r="L14" s="53"/>
    </row>
    <row r="15" spans="1:12" ht="15" customHeight="1">
      <c r="A15" s="48">
        <v>10</v>
      </c>
      <c r="B15" s="449" t="s">
        <v>1638</v>
      </c>
      <c r="C15" s="49"/>
      <c r="D15" s="45">
        <f t="shared" si="0"/>
        <v>0</v>
      </c>
      <c r="E15" s="50"/>
      <c r="F15" s="50"/>
      <c r="G15" s="50"/>
      <c r="H15" s="50"/>
      <c r="I15" s="65"/>
      <c r="J15" s="63"/>
      <c r="K15" s="53"/>
      <c r="L15" s="53"/>
    </row>
    <row r="16" spans="1:12" ht="15" customHeight="1">
      <c r="A16" s="51"/>
      <c r="B16" s="51" t="s">
        <v>972</v>
      </c>
      <c r="C16" s="51">
        <f>SUM(C6:C15)</f>
        <v>30000000</v>
      </c>
      <c r="D16" s="51">
        <f t="shared" ref="D16:J16" si="1">SUM(D6:D9)</f>
        <v>0</v>
      </c>
      <c r="E16" s="51">
        <f t="shared" si="1"/>
        <v>0</v>
      </c>
      <c r="F16" s="51">
        <f t="shared" si="1"/>
        <v>0</v>
      </c>
      <c r="G16" s="51">
        <f t="shared" si="1"/>
        <v>0</v>
      </c>
      <c r="H16" s="51">
        <f t="shared" si="1"/>
        <v>0</v>
      </c>
      <c r="I16" s="66">
        <f t="shared" si="1"/>
        <v>0</v>
      </c>
      <c r="J16" s="67">
        <f t="shared" si="1"/>
        <v>0</v>
      </c>
      <c r="K16" s="53"/>
      <c r="L16" s="53"/>
    </row>
    <row r="17" spans="1:12" ht="15.75">
      <c r="A17" s="52"/>
      <c r="D17" s="53"/>
      <c r="E17" s="53"/>
      <c r="F17" s="53"/>
      <c r="G17" s="53"/>
      <c r="H17" s="53"/>
      <c r="J17" s="53"/>
      <c r="K17" s="53"/>
      <c r="L17" s="53"/>
    </row>
    <row r="18" spans="1:12" ht="15.75">
      <c r="A18" s="52"/>
      <c r="C18" s="53"/>
      <c r="D18" s="53"/>
      <c r="E18" s="53"/>
      <c r="F18" s="53"/>
      <c r="G18" s="53"/>
      <c r="H18" s="53"/>
      <c r="J18" s="53"/>
      <c r="K18" s="53"/>
      <c r="L18" s="53"/>
    </row>
    <row r="19" spans="1:12" ht="15.75">
      <c r="A19" s="52"/>
      <c r="D19" s="53"/>
      <c r="E19" s="53"/>
      <c r="F19" s="53"/>
      <c r="G19" s="54"/>
      <c r="H19" s="54"/>
      <c r="I19" s="53"/>
      <c r="J19" s="53"/>
      <c r="K19" s="53"/>
      <c r="L19" s="53"/>
    </row>
    <row r="20" spans="1:12" ht="15.75">
      <c r="A20" s="52"/>
      <c r="B20" s="55"/>
      <c r="C20" s="55"/>
      <c r="D20" s="53"/>
      <c r="E20" s="53"/>
      <c r="F20" s="53"/>
      <c r="G20" s="53"/>
      <c r="H20" s="53"/>
      <c r="I20" s="53"/>
      <c r="J20" s="53"/>
      <c r="K20" s="53"/>
      <c r="L20" s="53"/>
    </row>
    <row r="21" spans="1:12" ht="15.75">
      <c r="A21" s="52"/>
      <c r="B21" s="54"/>
      <c r="C21" s="54"/>
      <c r="D21" s="54"/>
      <c r="E21" s="54"/>
      <c r="F21" s="54"/>
      <c r="G21" s="54"/>
      <c r="H21" s="54"/>
      <c r="I21" s="68"/>
      <c r="J21" s="53"/>
      <c r="K21" s="53"/>
      <c r="L21" s="53"/>
    </row>
    <row r="22" spans="1:12" ht="15.75">
      <c r="A22" s="52"/>
      <c r="B22" s="54"/>
      <c r="C22" s="56"/>
      <c r="D22" s="54"/>
      <c r="E22" s="54"/>
      <c r="F22" s="54"/>
      <c r="G22" s="54"/>
      <c r="H22" s="57"/>
      <c r="I22" s="68"/>
      <c r="J22" s="53"/>
      <c r="K22" s="53"/>
      <c r="L22" s="53"/>
    </row>
    <row r="23" spans="1:12" ht="15.75">
      <c r="A23" s="52"/>
      <c r="B23" s="54"/>
      <c r="C23" s="56"/>
      <c r="D23" s="54"/>
      <c r="E23" s="54"/>
      <c r="F23" s="54"/>
      <c r="G23" s="54"/>
      <c r="H23" s="54"/>
      <c r="I23" s="68"/>
      <c r="J23" s="53"/>
      <c r="K23" s="53"/>
      <c r="L23" s="53"/>
    </row>
    <row r="24" spans="1:12" ht="15.75">
      <c r="A24" s="52"/>
      <c r="D24" s="53"/>
      <c r="E24" s="53"/>
      <c r="F24" s="53"/>
      <c r="G24" s="53"/>
      <c r="H24" s="53"/>
      <c r="I24" s="53"/>
      <c r="J24" s="53"/>
      <c r="K24" s="53"/>
      <c r="L24" s="53"/>
    </row>
    <row r="25" spans="1:12" ht="15.75">
      <c r="A25" s="58"/>
      <c r="D25" s="59"/>
      <c r="E25" s="59"/>
      <c r="F25" s="59"/>
      <c r="G25" s="59"/>
      <c r="H25" s="59"/>
      <c r="I25" s="59"/>
      <c r="J25" s="59"/>
      <c r="K25" s="59"/>
      <c r="L25" s="59"/>
    </row>
    <row r="26" spans="1:12" ht="15.75">
      <c r="I26" s="67"/>
    </row>
    <row r="27" spans="1:12" ht="15.75">
      <c r="I27" s="53"/>
    </row>
    <row r="28" spans="1:12" ht="15.75">
      <c r="I28" s="53"/>
    </row>
    <row r="29" spans="1:12" ht="15.75">
      <c r="I29" s="69"/>
    </row>
    <row r="105" spans="4:4" ht="15.75">
      <c r="D105" s="53">
        <v>1889</v>
      </c>
    </row>
    <row r="307" spans="11:11" ht="15.75">
      <c r="K307" s="53">
        <f>SUM(F308:F313)</f>
        <v>0</v>
      </c>
    </row>
    <row r="375" spans="1:12" ht="15.75">
      <c r="A375" s="70"/>
      <c r="D375" s="71"/>
      <c r="E375" s="71"/>
      <c r="F375" s="72"/>
      <c r="G375" s="71"/>
      <c r="H375" s="71"/>
      <c r="J375" s="71">
        <v>168513345</v>
      </c>
      <c r="K375" s="71"/>
      <c r="L375" s="71"/>
    </row>
    <row r="376" spans="1:12" ht="15.75">
      <c r="F376" s="73"/>
    </row>
    <row r="377" spans="1:12" ht="15.75">
      <c r="F377" s="73"/>
    </row>
    <row r="378" spans="1:12" ht="15.75">
      <c r="F378" s="73"/>
    </row>
    <row r="379" spans="1:12" ht="15.75">
      <c r="F379" s="73"/>
    </row>
    <row r="380" spans="1:12" ht="15.75">
      <c r="A380" s="70"/>
      <c r="D380" s="71"/>
      <c r="E380" s="71"/>
      <c r="F380" s="72"/>
      <c r="G380" s="71"/>
      <c r="H380" s="71"/>
      <c r="J380" s="71"/>
      <c r="K380" s="71"/>
      <c r="L380" s="71"/>
    </row>
    <row r="381" spans="1:12" ht="15.75">
      <c r="F381" s="73"/>
    </row>
    <row r="382" spans="1:12" ht="15.75">
      <c r="A382" s="70"/>
      <c r="D382" s="71"/>
      <c r="E382" s="71"/>
      <c r="F382" s="71"/>
      <c r="G382" s="71"/>
      <c r="H382" s="71"/>
      <c r="J382" s="71"/>
      <c r="K382" s="71"/>
      <c r="L382" s="71"/>
    </row>
    <row r="387" spans="1:12" ht="15.75">
      <c r="A387" s="70"/>
      <c r="D387" s="71"/>
      <c r="E387" s="71"/>
      <c r="F387" s="71"/>
      <c r="G387" s="71"/>
      <c r="H387" s="71"/>
      <c r="J387" s="71"/>
      <c r="K387" s="71"/>
      <c r="L387" s="71"/>
    </row>
    <row r="394" spans="1:12" ht="15.75">
      <c r="A394" s="70"/>
      <c r="D394" s="71"/>
      <c r="E394" s="71"/>
      <c r="F394" s="71"/>
      <c r="G394" s="71"/>
      <c r="H394" s="71"/>
      <c r="J394" s="71"/>
      <c r="K394" s="71"/>
      <c r="L394" s="71"/>
    </row>
    <row r="397" spans="1:12" ht="15.75">
      <c r="A397" s="70"/>
      <c r="D397" s="71"/>
      <c r="E397" s="71"/>
      <c r="F397" s="71"/>
      <c r="G397" s="71"/>
      <c r="H397" s="71"/>
      <c r="J397" s="71"/>
      <c r="K397" s="71"/>
      <c r="L397" s="71"/>
    </row>
    <row r="399" spans="1:12" ht="15.75">
      <c r="A399" s="70"/>
      <c r="D399" s="71"/>
      <c r="E399" s="71"/>
      <c r="F399" s="71"/>
      <c r="G399" s="71"/>
      <c r="H399" s="71"/>
      <c r="J399" s="71"/>
      <c r="K399" s="71"/>
      <c r="L399" s="71"/>
    </row>
    <row r="402" spans="1:12" ht="15.75">
      <c r="A402" s="74"/>
      <c r="D402" s="63"/>
      <c r="E402" s="63"/>
      <c r="F402" s="63"/>
      <c r="G402" s="63"/>
      <c r="H402" s="63"/>
      <c r="J402" s="63"/>
      <c r="K402" s="63"/>
      <c r="L402" s="63"/>
    </row>
    <row r="403" spans="1:12" ht="15.75">
      <c r="A403" s="74"/>
      <c r="D403" s="63"/>
      <c r="E403" s="63"/>
      <c r="F403" s="63"/>
      <c r="G403" s="63"/>
      <c r="H403" s="63"/>
      <c r="J403" s="63"/>
      <c r="K403" s="63"/>
      <c r="L403" s="63"/>
    </row>
    <row r="406" spans="1:12" ht="15.75">
      <c r="A406" s="74"/>
      <c r="D406" s="63"/>
      <c r="E406" s="63"/>
      <c r="F406" s="63"/>
      <c r="G406" s="63"/>
      <c r="H406" s="63"/>
      <c r="J406" s="63"/>
      <c r="K406" s="63"/>
      <c r="L406" s="63"/>
    </row>
    <row r="411" spans="1:12" ht="15.75">
      <c r="A411" s="70"/>
      <c r="D411" s="71"/>
      <c r="E411" s="71"/>
      <c r="F411" s="71"/>
      <c r="G411" s="71"/>
      <c r="H411" s="71"/>
      <c r="J411" s="71"/>
      <c r="K411" s="71"/>
      <c r="L411" s="71"/>
    </row>
    <row r="412" spans="1:12" ht="15.75">
      <c r="A412" s="74"/>
      <c r="D412" s="63"/>
      <c r="E412" s="63"/>
      <c r="F412" s="63"/>
      <c r="G412" s="63"/>
      <c r="H412" s="63"/>
      <c r="J412" s="63"/>
      <c r="K412" s="63"/>
      <c r="L412" s="63"/>
    </row>
    <row r="415" spans="1:12" ht="15.75">
      <c r="A415" s="74"/>
      <c r="D415" s="63"/>
      <c r="E415" s="63"/>
      <c r="F415" s="63"/>
      <c r="G415" s="63"/>
      <c r="H415" s="63"/>
      <c r="J415" s="63"/>
      <c r="K415" s="63"/>
      <c r="L415" s="63"/>
    </row>
    <row r="417" spans="1:12" ht="15.75">
      <c r="A417" s="74"/>
      <c r="D417" s="63"/>
      <c r="E417" s="63"/>
      <c r="F417" s="63"/>
      <c r="G417" s="63"/>
      <c r="H417" s="63"/>
      <c r="J417" s="63"/>
      <c r="K417" s="63"/>
      <c r="L417" s="63"/>
    </row>
    <row r="418" spans="1:12" ht="15.75">
      <c r="A418" s="74"/>
      <c r="D418" s="63"/>
      <c r="E418" s="63"/>
      <c r="F418" s="63"/>
      <c r="G418" s="63"/>
      <c r="H418" s="63"/>
      <c r="J418" s="63"/>
      <c r="K418" s="63"/>
      <c r="L418" s="63"/>
    </row>
    <row r="512" spans="10:10" ht="15.75">
      <c r="J512" s="53">
        <f>F510+F511+F513</f>
        <v>0</v>
      </c>
    </row>
    <row r="589" spans="11:11" ht="15.75">
      <c r="K589" s="53">
        <f>F590</f>
        <v>0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2"/>
  <sheetViews>
    <sheetView workbookViewId="0">
      <selection activeCell="D41" sqref="D41"/>
    </sheetView>
  </sheetViews>
  <sheetFormatPr defaultColWidth="61" defaultRowHeight="15"/>
  <cols>
    <col min="1" max="1" width="72.7109375" customWidth="1"/>
    <col min="2" max="2" width="11" customWidth="1"/>
    <col min="3" max="3" width="16.7109375" customWidth="1"/>
    <col min="4" max="4" width="47.7109375" customWidth="1"/>
    <col min="5" max="5" width="18.7109375" customWidth="1"/>
    <col min="6" max="6" width="14" customWidth="1"/>
    <col min="7" max="7" width="18.42578125" customWidth="1"/>
    <col min="8" max="8" width="16.140625" customWidth="1"/>
    <col min="9" max="9" width="17.140625" customWidth="1"/>
    <col min="10" max="10" width="10.7109375" customWidth="1"/>
    <col min="11" max="11" width="12.7109375" customWidth="1"/>
    <col min="12" max="12" width="12.140625" customWidth="1"/>
    <col min="13" max="15" width="12.85546875" customWidth="1"/>
  </cols>
  <sheetData>
    <row r="1" spans="1:10" ht="31.5">
      <c r="A1" s="1" t="s">
        <v>1639</v>
      </c>
      <c r="B1" s="1" t="s">
        <v>1640</v>
      </c>
      <c r="C1" s="1" t="s">
        <v>1641</v>
      </c>
      <c r="D1" s="1" t="s">
        <v>1642</v>
      </c>
      <c r="E1" s="1" t="s">
        <v>1643</v>
      </c>
      <c r="F1" s="1" t="s">
        <v>1644</v>
      </c>
      <c r="G1" s="1" t="s">
        <v>1645</v>
      </c>
      <c r="H1" s="2" t="s">
        <v>1646</v>
      </c>
      <c r="I1" s="1" t="s">
        <v>1647</v>
      </c>
    </row>
    <row r="2" spans="1:10" ht="15.75">
      <c r="A2" s="3" t="s">
        <v>1648</v>
      </c>
      <c r="B2" s="3" t="s">
        <v>1649</v>
      </c>
      <c r="C2" s="4">
        <f>SUM(C3:C7)</f>
        <v>5792225258</v>
      </c>
      <c r="D2" s="5">
        <f>SUM(D3:D7)</f>
        <v>1767307020</v>
      </c>
      <c r="E2" s="6">
        <f>SUM(E3:E7)</f>
        <v>4024918238</v>
      </c>
      <c r="F2" s="3"/>
      <c r="G2" s="3"/>
      <c r="H2" s="7"/>
      <c r="I2" s="3"/>
    </row>
    <row r="3" spans="1:10" ht="31.5">
      <c r="A3" s="8" t="s">
        <v>1650</v>
      </c>
      <c r="B3" s="9" t="s">
        <v>1649</v>
      </c>
      <c r="C3" s="10">
        <v>711268046</v>
      </c>
      <c r="D3" s="10">
        <v>711268046</v>
      </c>
      <c r="E3" s="10"/>
      <c r="F3" s="11">
        <v>0.1</v>
      </c>
      <c r="G3" s="12">
        <v>42975</v>
      </c>
      <c r="H3" s="13">
        <v>43248</v>
      </c>
      <c r="I3" s="12"/>
      <c r="J3" s="35"/>
    </row>
    <row r="4" spans="1:10" ht="31.5">
      <c r="A4" s="8" t="s">
        <v>1651</v>
      </c>
      <c r="B4" s="9" t="s">
        <v>1649</v>
      </c>
      <c r="C4" s="10">
        <v>1056038974</v>
      </c>
      <c r="D4" s="10">
        <v>1056038974</v>
      </c>
      <c r="E4" s="10"/>
      <c r="F4" s="11">
        <v>8.3000000000000004E-2</v>
      </c>
      <c r="G4" s="12">
        <v>43070</v>
      </c>
      <c r="H4" s="13">
        <v>43160</v>
      </c>
      <c r="I4" s="12"/>
      <c r="J4" s="35"/>
    </row>
    <row r="5" spans="1:10" ht="31.5">
      <c r="A5" s="14" t="s">
        <v>1652</v>
      </c>
      <c r="B5" s="9" t="s">
        <v>1649</v>
      </c>
      <c r="C5" s="15">
        <v>1633119886</v>
      </c>
      <c r="D5" s="15"/>
      <c r="E5" s="10">
        <v>1633119886</v>
      </c>
      <c r="F5" s="16">
        <v>8.3000000000000004E-2</v>
      </c>
      <c r="G5" s="17">
        <v>43083</v>
      </c>
      <c r="H5" s="18">
        <v>43265</v>
      </c>
      <c r="I5" s="17"/>
    </row>
    <row r="6" spans="1:10" ht="31.5">
      <c r="A6" s="14" t="s">
        <v>1653</v>
      </c>
      <c r="B6" s="19" t="s">
        <v>1649</v>
      </c>
      <c r="C6" s="15">
        <v>2391798352</v>
      </c>
      <c r="D6" s="15"/>
      <c r="E6" s="10">
        <v>2391798352</v>
      </c>
      <c r="F6" s="16">
        <v>8.3000000000000004E-2</v>
      </c>
      <c r="G6" s="17">
        <v>42743</v>
      </c>
      <c r="H6" s="18">
        <v>43290</v>
      </c>
      <c r="I6" s="17"/>
    </row>
    <row r="7" spans="1:10" ht="15.75">
      <c r="A7" s="14"/>
      <c r="B7" s="19"/>
      <c r="C7" s="15"/>
      <c r="D7" s="15"/>
      <c r="E7" s="10">
        <f>C7-D7</f>
        <v>0</v>
      </c>
      <c r="F7" s="16"/>
      <c r="G7" s="17"/>
      <c r="H7" s="18"/>
      <c r="I7" s="17"/>
    </row>
    <row r="8" spans="1:10" ht="15.75">
      <c r="A8" s="3" t="s">
        <v>1654</v>
      </c>
      <c r="B8" s="20"/>
      <c r="C8" s="6">
        <f>SUM(C9:C19)</f>
        <v>17948339695</v>
      </c>
      <c r="D8" s="5">
        <f>SUM(D9:D19)</f>
        <v>6381960334</v>
      </c>
      <c r="E8" s="6">
        <f>SUM(E9:E19)</f>
        <v>11566379361</v>
      </c>
      <c r="F8" s="21"/>
      <c r="G8" s="22"/>
      <c r="H8" s="23"/>
      <c r="I8" s="22"/>
    </row>
    <row r="9" spans="1:10" ht="15.75">
      <c r="A9" s="14" t="s">
        <v>1655</v>
      </c>
      <c r="B9" s="9" t="s">
        <v>1649</v>
      </c>
      <c r="C9" s="15">
        <v>715161323</v>
      </c>
      <c r="D9" s="15">
        <v>715161323</v>
      </c>
      <c r="E9" s="10"/>
      <c r="F9" s="11">
        <v>6.5000000000000002E-2</v>
      </c>
      <c r="G9" s="17">
        <v>42998</v>
      </c>
      <c r="H9" s="18">
        <v>43179</v>
      </c>
      <c r="I9" s="12"/>
      <c r="J9" s="35"/>
    </row>
    <row r="10" spans="1:10" ht="15.75">
      <c r="A10" s="14" t="s">
        <v>1656</v>
      </c>
      <c r="B10" s="9" t="s">
        <v>1649</v>
      </c>
      <c r="C10" s="15">
        <v>3081339245</v>
      </c>
      <c r="D10" s="15">
        <v>3081339245</v>
      </c>
      <c r="E10" s="10"/>
      <c r="F10" s="11">
        <v>6.5000000000000002E-2</v>
      </c>
      <c r="G10" s="17">
        <v>43005</v>
      </c>
      <c r="H10" s="18">
        <v>43186</v>
      </c>
      <c r="I10" s="17"/>
      <c r="J10" s="35"/>
    </row>
    <row r="11" spans="1:10" ht="15.75">
      <c r="A11" s="14" t="s">
        <v>1657</v>
      </c>
      <c r="B11" s="9" t="s">
        <v>1649</v>
      </c>
      <c r="C11" s="15">
        <v>2585459766</v>
      </c>
      <c r="D11" s="15">
        <v>2585459766</v>
      </c>
      <c r="E11" s="10"/>
      <c r="F11" s="11">
        <v>6.5000000000000002E-2</v>
      </c>
      <c r="G11" s="17">
        <v>43019</v>
      </c>
      <c r="H11" s="18">
        <v>43201</v>
      </c>
      <c r="I11" s="17"/>
      <c r="J11" s="35"/>
    </row>
    <row r="12" spans="1:10" ht="15.75">
      <c r="A12" s="14" t="s">
        <v>1658</v>
      </c>
      <c r="B12" s="9" t="s">
        <v>1649</v>
      </c>
      <c r="C12" s="15">
        <v>1493341452</v>
      </c>
      <c r="D12" s="15"/>
      <c r="E12" s="10">
        <v>1493341452</v>
      </c>
      <c r="F12" s="11">
        <v>6.5000000000000002E-2</v>
      </c>
      <c r="G12" s="17">
        <v>43052</v>
      </c>
      <c r="H12" s="18">
        <v>43234</v>
      </c>
      <c r="I12" s="17"/>
    </row>
    <row r="13" spans="1:10" ht="15.75">
      <c r="A13" s="14" t="s">
        <v>1659</v>
      </c>
      <c r="B13" s="9" t="s">
        <v>1649</v>
      </c>
      <c r="C13" s="15">
        <v>692679523</v>
      </c>
      <c r="D13" s="15"/>
      <c r="E13" s="10">
        <v>692679523</v>
      </c>
      <c r="F13" s="11">
        <v>6.5000000000000002E-2</v>
      </c>
      <c r="G13" s="17">
        <v>43098</v>
      </c>
      <c r="H13" s="18">
        <v>43280</v>
      </c>
      <c r="I13" s="17"/>
    </row>
    <row r="14" spans="1:10" ht="15.75">
      <c r="A14" s="14" t="s">
        <v>1660</v>
      </c>
      <c r="B14" s="9" t="s">
        <v>1649</v>
      </c>
      <c r="C14" s="15">
        <v>2857081000</v>
      </c>
      <c r="D14" s="15"/>
      <c r="E14" s="10">
        <v>2857081000</v>
      </c>
      <c r="F14" s="11">
        <v>6.5000000000000002E-2</v>
      </c>
      <c r="G14" s="17">
        <v>42743</v>
      </c>
      <c r="H14" s="18">
        <v>43290</v>
      </c>
      <c r="I14" s="17"/>
    </row>
    <row r="15" spans="1:10" ht="15.75">
      <c r="A15" s="14" t="s">
        <v>1661</v>
      </c>
      <c r="B15" s="19" t="s">
        <v>1649</v>
      </c>
      <c r="C15" s="15">
        <v>2691207000</v>
      </c>
      <c r="D15" s="15"/>
      <c r="E15" s="10">
        <v>2691207000</v>
      </c>
      <c r="F15" s="16">
        <v>6.5000000000000002E-2</v>
      </c>
      <c r="G15" s="17">
        <v>43133</v>
      </c>
      <c r="H15" s="18">
        <v>43314</v>
      </c>
      <c r="I15" s="17"/>
    </row>
    <row r="16" spans="1:10" ht="15.75">
      <c r="A16" s="14" t="s">
        <v>1662</v>
      </c>
      <c r="B16" s="19" t="s">
        <v>1649</v>
      </c>
      <c r="C16" s="15">
        <v>2727495513</v>
      </c>
      <c r="D16" s="15"/>
      <c r="E16" s="10">
        <v>2727495513</v>
      </c>
      <c r="F16" s="16">
        <v>6.5000000000000002E-2</v>
      </c>
      <c r="G16" s="17">
        <v>43174</v>
      </c>
      <c r="H16" s="18">
        <v>43360</v>
      </c>
      <c r="I16" s="17"/>
    </row>
    <row r="17" spans="1:11" ht="15.75">
      <c r="A17" s="14" t="s">
        <v>1663</v>
      </c>
      <c r="B17" s="19" t="s">
        <v>1649</v>
      </c>
      <c r="C17" s="15">
        <v>1104574873</v>
      </c>
      <c r="D17" s="15"/>
      <c r="E17" s="10">
        <v>1104574873</v>
      </c>
      <c r="F17" s="16">
        <v>6.5000000000000002E-2</v>
      </c>
      <c r="G17" s="17">
        <v>43182</v>
      </c>
      <c r="H17" s="18">
        <v>43367</v>
      </c>
      <c r="I17" s="17"/>
    </row>
    <row r="18" spans="1:11" ht="15.75">
      <c r="A18" s="14"/>
      <c r="B18" s="19"/>
      <c r="C18" s="15"/>
      <c r="D18" s="15"/>
      <c r="E18" s="10">
        <f>C18-D18</f>
        <v>0</v>
      </c>
      <c r="F18" s="16"/>
      <c r="G18" s="17"/>
      <c r="H18" s="18"/>
      <c r="I18" s="17"/>
    </row>
    <row r="19" spans="1:11" ht="15.75">
      <c r="A19" s="14"/>
      <c r="B19" s="19"/>
      <c r="C19" s="15"/>
      <c r="D19" s="15"/>
      <c r="E19" s="10">
        <f>C19-D19</f>
        <v>0</v>
      </c>
      <c r="F19" s="16"/>
      <c r="G19" s="17"/>
      <c r="H19" s="18"/>
      <c r="I19" s="17"/>
    </row>
    <row r="20" spans="1:11" ht="15.75">
      <c r="A20" s="3" t="s">
        <v>1664</v>
      </c>
      <c r="B20" s="20"/>
      <c r="C20" s="6">
        <f>SUM(C21:C25)</f>
        <v>3640793384</v>
      </c>
      <c r="D20" s="5">
        <f>SUM(D21:D25)</f>
        <v>909159714</v>
      </c>
      <c r="E20" s="6">
        <f>SUM(E21:E25)</f>
        <v>2731633670</v>
      </c>
      <c r="F20" s="21"/>
      <c r="G20" s="22"/>
      <c r="H20" s="23"/>
      <c r="I20" s="22"/>
    </row>
    <row r="21" spans="1:11" ht="31.5">
      <c r="A21" s="14" t="s">
        <v>1665</v>
      </c>
      <c r="B21" s="9" t="s">
        <v>1649</v>
      </c>
      <c r="C21" s="15">
        <v>909159714</v>
      </c>
      <c r="D21" s="15">
        <v>909159714</v>
      </c>
      <c r="E21" s="10"/>
      <c r="F21" s="11">
        <v>8.5000000000000006E-2</v>
      </c>
      <c r="G21" s="17">
        <v>42998</v>
      </c>
      <c r="H21" s="18">
        <v>43179</v>
      </c>
      <c r="I21" s="17"/>
      <c r="J21" s="35"/>
      <c r="K21" s="35"/>
    </row>
    <row r="22" spans="1:11" ht="31.5">
      <c r="A22" s="14" t="s">
        <v>1666</v>
      </c>
      <c r="B22" s="19" t="s">
        <v>1649</v>
      </c>
      <c r="C22" s="15">
        <v>2175709737</v>
      </c>
      <c r="D22" s="15"/>
      <c r="E22" s="10">
        <v>2175709737</v>
      </c>
      <c r="F22" s="16">
        <v>0.08</v>
      </c>
      <c r="G22" s="17">
        <v>43049</v>
      </c>
      <c r="H22" s="18">
        <v>43230</v>
      </c>
      <c r="I22" s="17"/>
    </row>
    <row r="23" spans="1:11" ht="31.5">
      <c r="A23" s="14" t="s">
        <v>1667</v>
      </c>
      <c r="B23" s="19" t="s">
        <v>1649</v>
      </c>
      <c r="C23" s="15">
        <v>555923933</v>
      </c>
      <c r="D23" s="15"/>
      <c r="E23" s="10">
        <v>555923933</v>
      </c>
      <c r="F23" s="16">
        <v>0.08</v>
      </c>
      <c r="G23" s="17">
        <v>43068</v>
      </c>
      <c r="H23" s="18">
        <v>43249</v>
      </c>
      <c r="I23" s="17"/>
    </row>
    <row r="24" spans="1:11" ht="15.75">
      <c r="A24" s="14"/>
      <c r="B24" s="19"/>
      <c r="C24" s="15"/>
      <c r="D24" s="15"/>
      <c r="E24" s="10">
        <f>C24-D24</f>
        <v>0</v>
      </c>
      <c r="F24" s="16"/>
      <c r="G24" s="17"/>
      <c r="H24" s="18"/>
      <c r="I24" s="17"/>
    </row>
    <row r="25" spans="1:11" ht="15.75">
      <c r="A25" s="14"/>
      <c r="B25" s="19"/>
      <c r="C25" s="15"/>
      <c r="D25" s="15"/>
      <c r="E25" s="10">
        <f>C25-D25</f>
        <v>0</v>
      </c>
      <c r="F25" s="16"/>
      <c r="G25" s="17"/>
      <c r="H25" s="18"/>
      <c r="I25" s="17"/>
    </row>
    <row r="26" spans="1:11" ht="15.75">
      <c r="A26" s="3" t="s">
        <v>1668</v>
      </c>
      <c r="B26" s="20"/>
      <c r="C26" s="6">
        <f>SUM(C27:C31)</f>
        <v>6081137251</v>
      </c>
      <c r="D26" s="5">
        <f>SUM(D27:D31)</f>
        <v>0</v>
      </c>
      <c r="E26" s="6">
        <f>SUM(E27:E36)</f>
        <v>13516563526</v>
      </c>
      <c r="F26" s="21"/>
      <c r="G26" s="22"/>
      <c r="H26" s="23"/>
      <c r="I26" s="22"/>
    </row>
    <row r="27" spans="1:11" ht="15.75">
      <c r="A27" s="14" t="s">
        <v>1669</v>
      </c>
      <c r="B27" s="19" t="s">
        <v>1649</v>
      </c>
      <c r="C27" s="15">
        <v>544677244</v>
      </c>
      <c r="D27" s="15"/>
      <c r="E27" s="10">
        <v>544677244</v>
      </c>
      <c r="F27" s="16">
        <v>7.4999999999999997E-2</v>
      </c>
      <c r="G27" s="17">
        <v>43075</v>
      </c>
      <c r="H27" s="18">
        <v>43257</v>
      </c>
      <c r="I27" s="17"/>
    </row>
    <row r="28" spans="1:11" ht="15.75">
      <c r="A28" s="24" t="s">
        <v>1670</v>
      </c>
      <c r="B28" s="25" t="s">
        <v>1649</v>
      </c>
      <c r="C28" s="26">
        <v>2930774879</v>
      </c>
      <c r="D28" s="26"/>
      <c r="E28" s="27">
        <v>2930774879</v>
      </c>
      <c r="F28" s="28">
        <v>7.4999999999999997E-2</v>
      </c>
      <c r="G28" s="29">
        <v>43094</v>
      </c>
      <c r="H28" s="29">
        <v>43276</v>
      </c>
      <c r="I28" s="29"/>
    </row>
    <row r="29" spans="1:11" ht="15.75">
      <c r="A29" s="14" t="s">
        <v>1671</v>
      </c>
      <c r="B29" s="19" t="s">
        <v>1649</v>
      </c>
      <c r="C29" s="15">
        <v>852946111</v>
      </c>
      <c r="D29" s="15"/>
      <c r="E29" s="10">
        <v>852946111</v>
      </c>
      <c r="F29" s="16">
        <v>7.4999999999999997E-2</v>
      </c>
      <c r="G29" s="17">
        <v>43097</v>
      </c>
      <c r="H29" s="17">
        <v>43279</v>
      </c>
      <c r="I29" s="17"/>
    </row>
    <row r="30" spans="1:11" ht="15.75">
      <c r="A30" s="14" t="s">
        <v>1672</v>
      </c>
      <c r="B30" s="19" t="s">
        <v>1649</v>
      </c>
      <c r="C30" s="15">
        <v>650277000</v>
      </c>
      <c r="D30" s="15"/>
      <c r="E30" s="10">
        <v>650277000</v>
      </c>
      <c r="F30" s="16">
        <v>7.4999999999999997E-2</v>
      </c>
      <c r="G30" s="17">
        <v>43109</v>
      </c>
      <c r="H30" s="18">
        <v>43290</v>
      </c>
      <c r="I30" s="17"/>
    </row>
    <row r="31" spans="1:11" ht="15.75">
      <c r="A31" s="14" t="s">
        <v>1673</v>
      </c>
      <c r="B31" s="19" t="s">
        <v>1649</v>
      </c>
      <c r="C31" s="15">
        <v>1102462017</v>
      </c>
      <c r="D31" s="15"/>
      <c r="E31" s="10">
        <v>1102462017</v>
      </c>
      <c r="F31" s="16">
        <v>7.4999999999999997E-2</v>
      </c>
      <c r="G31" s="17">
        <v>43126</v>
      </c>
      <c r="H31" s="18">
        <v>43307</v>
      </c>
      <c r="I31" s="17"/>
    </row>
    <row r="32" spans="1:11" ht="15.75">
      <c r="A32" s="14" t="s">
        <v>1674</v>
      </c>
      <c r="B32" s="19" t="s">
        <v>1649</v>
      </c>
      <c r="C32" s="15">
        <v>2725158403</v>
      </c>
      <c r="D32" s="15"/>
      <c r="E32" s="10">
        <v>2725158403</v>
      </c>
      <c r="F32" s="16">
        <v>7.4999999999999997E-2</v>
      </c>
      <c r="G32" s="17">
        <v>43136</v>
      </c>
      <c r="H32" s="18">
        <v>43318</v>
      </c>
      <c r="I32" s="17"/>
    </row>
    <row r="33" spans="1:11" ht="15.75">
      <c r="A33" s="14" t="s">
        <v>1675</v>
      </c>
      <c r="B33" s="19" t="s">
        <v>1649</v>
      </c>
      <c r="C33" s="15">
        <v>3043685394</v>
      </c>
      <c r="D33" s="15"/>
      <c r="E33" s="10">
        <v>3043685394</v>
      </c>
      <c r="F33" s="16">
        <v>7.4999999999999997E-2</v>
      </c>
      <c r="G33" s="17">
        <v>43136</v>
      </c>
      <c r="H33" s="18">
        <v>43318</v>
      </c>
      <c r="I33" s="17"/>
    </row>
    <row r="34" spans="1:11" ht="15.75">
      <c r="A34" s="14" t="s">
        <v>1676</v>
      </c>
      <c r="B34" s="19" t="s">
        <v>1649</v>
      </c>
      <c r="C34" s="15">
        <v>974582478</v>
      </c>
      <c r="D34" s="15"/>
      <c r="E34" s="10">
        <v>974582478</v>
      </c>
      <c r="F34" s="16">
        <v>7.4999999999999997E-2</v>
      </c>
      <c r="G34" s="17">
        <v>43140</v>
      </c>
      <c r="H34" s="18">
        <v>43321</v>
      </c>
      <c r="I34" s="17"/>
    </row>
    <row r="35" spans="1:11" ht="15.75">
      <c r="A35" s="14" t="s">
        <v>1677</v>
      </c>
      <c r="B35" s="19" t="s">
        <v>1649</v>
      </c>
      <c r="C35" s="15">
        <v>692000000</v>
      </c>
      <c r="D35" s="15"/>
      <c r="E35" s="10">
        <v>692000000</v>
      </c>
      <c r="F35" s="16">
        <v>7.4999999999999997E-2</v>
      </c>
      <c r="G35" s="17">
        <v>43185</v>
      </c>
      <c r="H35" s="18">
        <v>43369</v>
      </c>
      <c r="I35" s="17"/>
    </row>
    <row r="36" spans="1:11" ht="15.75">
      <c r="A36" s="14"/>
      <c r="B36" s="19"/>
      <c r="C36" s="15"/>
      <c r="D36" s="15"/>
      <c r="E36" s="10">
        <f>C36-D36</f>
        <v>0</v>
      </c>
      <c r="F36" s="16"/>
      <c r="G36" s="17"/>
      <c r="H36" s="18"/>
      <c r="I36" s="17"/>
    </row>
    <row r="37" spans="1:11" ht="15.75">
      <c r="A37" s="3" t="s">
        <v>157</v>
      </c>
      <c r="B37" s="3" t="s">
        <v>1187</v>
      </c>
      <c r="C37" s="4">
        <f>SUM(C2:C36)/2</f>
        <v>37180208725.5</v>
      </c>
      <c r="D37" s="5">
        <f>SUM(D2:D36)/2</f>
        <v>9058427068</v>
      </c>
      <c r="E37" s="30">
        <f>SUM(E2:E36)/2</f>
        <v>31839494795</v>
      </c>
      <c r="F37" s="31" t="s">
        <v>1187</v>
      </c>
      <c r="G37" s="32" t="s">
        <v>1187</v>
      </c>
      <c r="H37" s="33" t="s">
        <v>1187</v>
      </c>
      <c r="I37" s="32" t="s">
        <v>1187</v>
      </c>
      <c r="J37" s="35">
        <f>SUM(J3:J36)</f>
        <v>0</v>
      </c>
      <c r="K37" s="35">
        <f>SUM(K3:K36)</f>
        <v>0</v>
      </c>
    </row>
    <row r="41" spans="1:11">
      <c r="C41" s="34"/>
      <c r="D41" s="35"/>
    </row>
    <row r="42" spans="1:11">
      <c r="C42" s="34"/>
      <c r="D42" s="35"/>
    </row>
    <row r="43" spans="1:11">
      <c r="C43" s="34"/>
      <c r="D43" s="35"/>
    </row>
    <row r="44" spans="1:11">
      <c r="D44" s="35">
        <v>2149908408</v>
      </c>
    </row>
    <row r="108" spans="4:4">
      <c r="D108">
        <v>1889</v>
      </c>
    </row>
    <row r="310" spans="11:11">
      <c r="K310">
        <f>SUM(F311:F316)</f>
        <v>0</v>
      </c>
    </row>
    <row r="378" spans="6:10">
      <c r="F378" s="36"/>
      <c r="J378" s="39">
        <v>168513345</v>
      </c>
    </row>
    <row r="379" spans="6:10">
      <c r="F379" s="37"/>
    </row>
    <row r="380" spans="6:10">
      <c r="F380" s="37"/>
    </row>
    <row r="381" spans="6:10">
      <c r="F381" s="37"/>
    </row>
    <row r="382" spans="6:10">
      <c r="F382" s="37"/>
    </row>
    <row r="383" spans="6:10">
      <c r="F383" s="38"/>
    </row>
    <row r="384" spans="6:10">
      <c r="F384" s="37"/>
    </row>
    <row r="405" spans="4:4">
      <c r="D405" s="40"/>
    </row>
    <row r="406" spans="4:4">
      <c r="D406" s="40"/>
    </row>
    <row r="409" spans="4:4">
      <c r="D409" s="40"/>
    </row>
    <row r="415" spans="4:4">
      <c r="D415" s="40"/>
    </row>
    <row r="418" spans="4:4">
      <c r="D418" s="40"/>
    </row>
    <row r="420" spans="4:4">
      <c r="D420" s="40"/>
    </row>
    <row r="421" spans="4:4">
      <c r="D421" s="40"/>
    </row>
    <row r="515" spans="10:10">
      <c r="J515">
        <f>F513+F514+F516</f>
        <v>0</v>
      </c>
    </row>
    <row r="592" spans="11:11">
      <c r="K592">
        <f>F593</f>
        <v>0</v>
      </c>
    </row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TONG HOP</vt:lpstr>
      <vt:lpstr>K2T8</vt:lpstr>
      <vt:lpstr>Mã NCC</vt:lpstr>
      <vt:lpstr>NCC</vt:lpstr>
      <vt:lpstr>TDHDonNCC</vt:lpstr>
      <vt:lpstr>THAU PHU</vt:lpstr>
      <vt:lpstr>Số dư 3314 trên PM</vt:lpstr>
      <vt:lpstr>CTP</vt:lpstr>
      <vt:lpstr>CHI KHAC</vt:lpstr>
      <vt:lpstr>NH</vt:lpstr>
      <vt:lpstr>K2T8!Print_Area</vt:lpstr>
      <vt:lpstr>NCC!Print_Area</vt:lpstr>
      <vt:lpstr>NCC!Print_Titles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</dc:creator>
  <cp:lastModifiedBy>Admin</cp:lastModifiedBy>
  <cp:lastPrinted>2021-06-03T04:32:15Z</cp:lastPrinted>
  <dcterms:created xsi:type="dcterms:W3CDTF">2017-01-14T00:54:00Z</dcterms:created>
  <dcterms:modified xsi:type="dcterms:W3CDTF">2021-12-06T16:09:07Z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