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duyên\"/>
    </mc:Choice>
  </mc:AlternateContent>
  <bookViews>
    <workbookView xWindow="3000" yWindow="0" windowWidth="16395" windowHeight="5670" firstSheet="11" activeTab="16"/>
  </bookViews>
  <sheets>
    <sheet name="Kỳ 1 T01" sheetId="1" r:id="rId1"/>
    <sheet name="Kỳ 1 T01 (ktt)" sheetId="2" r:id="rId2"/>
    <sheet name="Kỳ 2 T01" sheetId="5" r:id="rId3"/>
    <sheet name="Kỳ 2 T01 (2601-0702)" sheetId="6" r:id="rId4"/>
    <sheet name="Kỳ 1 T03" sheetId="7" r:id="rId5"/>
    <sheet name="Kỳ 1 T03-KTT" sheetId="9" r:id="rId6"/>
    <sheet name="Kỳ 2 T03" sheetId="11" r:id="rId7"/>
    <sheet name="Kỳ 1 T04" sheetId="12" r:id="rId8"/>
    <sheet name="Kỳ 1 T05" sheetId="13" state="hidden" r:id="rId9"/>
    <sheet name="Kỳ 1 T05 " sheetId="14" r:id="rId10"/>
    <sheet name="Kỳ 1 T05-KTT" sheetId="16" r:id="rId11"/>
    <sheet name="Kỳ 2 T05" sheetId="17" r:id="rId12"/>
    <sheet name="Kỳ 1 T06" sheetId="18" r:id="rId13"/>
    <sheet name="Kỳ 1 T06 - KTT" sheetId="19" r:id="rId14"/>
    <sheet name="Kỳ 1 T07" sheetId="20" r:id="rId15"/>
    <sheet name="Kỳ 1 T08" sheetId="21" r:id="rId16"/>
    <sheet name="Kỳ 1 T08-KTT" sheetId="23" r:id="rId17"/>
  </sheets>
  <definedNames>
    <definedName name="_xlnm._FilterDatabase" localSheetId="1" hidden="1">'Kỳ 1 T01 (ktt)'!$A$3:$F$23</definedName>
    <definedName name="_xlnm._FilterDatabase" localSheetId="4" hidden="1">'Kỳ 1 T03'!$A$25:$G$51</definedName>
    <definedName name="_xlnm._FilterDatabase" localSheetId="5" hidden="1">'Kỳ 1 T03-KTT'!$A$22:$H$48</definedName>
    <definedName name="_xlnm._FilterDatabase" localSheetId="7" hidden="1">'Kỳ 1 T04'!$A$26:$G$43</definedName>
    <definedName name="_xlnm._FilterDatabase" localSheetId="8" hidden="1">'Kỳ 1 T05'!$A$30:$F$58</definedName>
    <definedName name="_xlnm._FilterDatabase" localSheetId="9" hidden="1">'Kỳ 1 T05 '!$A$35:$H$62</definedName>
    <definedName name="_xlnm._FilterDatabase" localSheetId="10" hidden="1">'Kỳ 1 T05-KTT'!$A$35:$I$64</definedName>
    <definedName name="_xlnm._FilterDatabase" localSheetId="12" hidden="1">'Kỳ 1 T06'!$A$47:$I$87</definedName>
    <definedName name="_xlnm._FilterDatabase" localSheetId="13" hidden="1">'Kỳ 1 T06 - KTT'!$A$32:$H$75</definedName>
    <definedName name="_xlnm._FilterDatabase" localSheetId="14" hidden="1">'Kỳ 1 T07'!$A$30:$I$62</definedName>
    <definedName name="_xlnm._FilterDatabase" localSheetId="15" hidden="1">'Kỳ 1 T08'!$A$37:$I$68</definedName>
    <definedName name="_xlnm._FilterDatabase" localSheetId="16" hidden="1">'Kỳ 1 T08-KTT'!$A$1:$L$56</definedName>
    <definedName name="_xlnm._FilterDatabase" localSheetId="2" hidden="1">'Kỳ 2 T01'!$A$3:$G$16</definedName>
    <definedName name="_xlnm._FilterDatabase" localSheetId="3" hidden="1">'Kỳ 2 T01 (2601-0702)'!$A$30:$H$30</definedName>
    <definedName name="_xlnm._FilterDatabase" localSheetId="6" hidden="1">'Kỳ 2 T03'!$A$3:$G$16</definedName>
    <definedName name="_xlnm._FilterDatabase" localSheetId="11" hidden="1">'Kỳ 2 T05'!$A$32:$I$50</definedName>
    <definedName name="_xlnm.Print_Area" localSheetId="0">'Kỳ 1 T01'!$A$1:$E$69</definedName>
    <definedName name="_xlnm.Print_Area" localSheetId="1">'Kỳ 1 T01 (ktt)'!$A$1:$E$59</definedName>
    <definedName name="_xlnm.Print_Area" localSheetId="5">'Kỳ 1 T03-KTT'!$A$1:$F$49</definedName>
    <definedName name="_xlnm.Print_Area" localSheetId="7">'Kỳ 1 T04'!$A$10:$D$21</definedName>
    <definedName name="_xlnm.Print_Area" localSheetId="8">'Kỳ 1 T05'!$A$1:$E$58</definedName>
    <definedName name="_xlnm.Print_Area" localSheetId="9">'Kỳ 1 T05 '!$A$1:$G$62</definedName>
    <definedName name="_xlnm.Print_Area" localSheetId="10">'Kỳ 1 T05-KTT'!$A$1:$F$32</definedName>
    <definedName name="_xlnm.Print_Area" localSheetId="12">'Kỳ 1 T06'!$A$1:$G$43</definedName>
    <definedName name="_xlnm.Print_Area" localSheetId="13">'Kỳ 1 T06 - KTT'!$A$31:$H$77</definedName>
    <definedName name="_xlnm.Print_Area" localSheetId="14">'Kỳ 1 T07'!$A$1:$G$26</definedName>
    <definedName name="_xlnm.Print_Area" localSheetId="15">'Kỳ 1 T08'!$A$1:$G$33</definedName>
    <definedName name="_xlnm.Print_Area" localSheetId="2">'Kỳ 2 T01'!$A$1:$G$16</definedName>
    <definedName name="_xlnm.Print_Area" localSheetId="3">'Kỳ 2 T01 (2601-0702)'!$A$1:$G$23</definedName>
    <definedName name="_xlnm.Print_Area" localSheetId="6">'Kỳ 2 T03'!$A$1:$G$16</definedName>
    <definedName name="_xlnm.Print_Area" localSheetId="11">'Kỳ 2 T05'!$A$1:$F$29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1" l="1"/>
  <c r="F18" i="21" l="1"/>
  <c r="E18" i="21"/>
  <c r="F16" i="21"/>
  <c r="E16" i="21"/>
  <c r="F32" i="21"/>
  <c r="F27" i="21"/>
  <c r="F28" i="21"/>
  <c r="F26" i="21"/>
  <c r="F25" i="21"/>
  <c r="E24" i="21"/>
  <c r="F24" i="21" s="1"/>
  <c r="F17" i="21"/>
  <c r="E30" i="21" l="1"/>
  <c r="F30" i="21" s="1"/>
  <c r="E31" i="21"/>
  <c r="F31" i="21" s="1"/>
  <c r="E27" i="21"/>
  <c r="E23" i="21"/>
  <c r="F23" i="21" s="1"/>
  <c r="E22" i="21"/>
  <c r="F22" i="21" s="1"/>
  <c r="E21" i="21"/>
  <c r="F21" i="21" s="1"/>
  <c r="E6" i="21"/>
  <c r="F6" i="21" s="1"/>
  <c r="E7" i="21"/>
  <c r="F7" i="21" s="1"/>
  <c r="E8" i="21"/>
  <c r="F8" i="21" s="1"/>
  <c r="E9" i="21"/>
  <c r="F9" i="21" s="1"/>
  <c r="E10" i="21"/>
  <c r="F10" i="21" s="1"/>
  <c r="E11" i="21"/>
  <c r="F11" i="21" s="1"/>
  <c r="E12" i="21"/>
  <c r="F12" i="21" s="1"/>
  <c r="E13" i="21"/>
  <c r="F13" i="21" s="1"/>
  <c r="E14" i="21"/>
  <c r="F14" i="21" s="1"/>
  <c r="E5" i="21"/>
  <c r="F5" i="21" s="1"/>
  <c r="F15" i="21" l="1"/>
  <c r="F33" i="21" s="1"/>
  <c r="E33" i="21"/>
  <c r="D33" i="21"/>
  <c r="F56" i="23"/>
  <c r="D56" i="23"/>
  <c r="H53" i="23"/>
  <c r="H52" i="23"/>
  <c r="H51" i="23"/>
  <c r="G50" i="23"/>
  <c r="H49" i="23"/>
  <c r="H47" i="23"/>
  <c r="G46" i="23"/>
  <c r="H45" i="23"/>
  <c r="H44" i="23"/>
  <c r="H43" i="23"/>
  <c r="H42" i="23"/>
  <c r="H40" i="23"/>
  <c r="H38" i="23"/>
  <c r="H37" i="23"/>
  <c r="H36" i="23"/>
  <c r="H35" i="23"/>
  <c r="H34" i="23"/>
  <c r="C33" i="23"/>
  <c r="C56" i="23" s="1"/>
  <c r="H32" i="23"/>
  <c r="H31" i="23"/>
  <c r="H30" i="23"/>
  <c r="H29" i="23"/>
  <c r="H27" i="23"/>
  <c r="H26" i="23"/>
  <c r="H25" i="23"/>
  <c r="H24" i="23"/>
  <c r="H23" i="23"/>
  <c r="H22" i="23"/>
  <c r="H21" i="23"/>
  <c r="H20" i="23"/>
  <c r="H18" i="23"/>
  <c r="H56" i="23" s="1"/>
  <c r="H17" i="23"/>
  <c r="G16" i="23"/>
  <c r="G15" i="23"/>
  <c r="G13" i="23"/>
  <c r="E13" i="23"/>
  <c r="D13" i="23"/>
  <c r="E12" i="23"/>
  <c r="G12" i="23" s="1"/>
  <c r="D12" i="23"/>
  <c r="G11" i="23"/>
  <c r="G10" i="23"/>
  <c r="G9" i="23"/>
  <c r="G8" i="23"/>
  <c r="G7" i="23"/>
  <c r="G6" i="23"/>
  <c r="G5" i="23"/>
  <c r="G4" i="23"/>
  <c r="G3" i="23"/>
  <c r="G2" i="23"/>
  <c r="G56" i="23" l="1"/>
  <c r="E56" i="23"/>
  <c r="C33" i="21" l="1"/>
  <c r="D68" i="21"/>
  <c r="E68" i="21"/>
  <c r="C68" i="21"/>
  <c r="F57" i="21"/>
  <c r="F58" i="21"/>
  <c r="F59" i="21"/>
  <c r="F60" i="21"/>
  <c r="F61" i="21"/>
  <c r="F62" i="21"/>
  <c r="F63" i="21"/>
  <c r="F64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38" i="21"/>
  <c r="F66" i="21" l="1"/>
  <c r="F65" i="21"/>
  <c r="F68" i="21" l="1"/>
  <c r="F54" i="20"/>
  <c r="E62" i="20" l="1"/>
  <c r="D62" i="20"/>
  <c r="C62" i="20"/>
  <c r="D26" i="20"/>
  <c r="C26" i="20"/>
  <c r="F39" i="20" l="1"/>
  <c r="F45" i="20"/>
  <c r="F59" i="20"/>
  <c r="F41" i="20"/>
  <c r="F43" i="20"/>
  <c r="F50" i="20" l="1"/>
  <c r="F46" i="20" l="1"/>
  <c r="F36" i="20"/>
  <c r="F35" i="20"/>
  <c r="F31" i="20"/>
  <c r="F60" i="20" l="1"/>
  <c r="F58" i="20"/>
  <c r="F57" i="20"/>
  <c r="F56" i="20"/>
  <c r="F55" i="20"/>
  <c r="F53" i="20"/>
  <c r="F52" i="20"/>
  <c r="F51" i="20"/>
  <c r="F49" i="20"/>
  <c r="F48" i="20"/>
  <c r="F47" i="20"/>
  <c r="F44" i="20"/>
  <c r="F42" i="20"/>
  <c r="F40" i="20"/>
  <c r="F38" i="20"/>
  <c r="F37" i="20"/>
  <c r="F34" i="20"/>
  <c r="F33" i="20"/>
  <c r="F32" i="20"/>
  <c r="F62" i="20" s="1"/>
  <c r="F72" i="19" l="1"/>
  <c r="F71" i="19"/>
  <c r="F70" i="19"/>
  <c r="F68" i="19"/>
  <c r="A68" i="19"/>
  <c r="A69" i="19" s="1"/>
  <c r="A70" i="19" s="1"/>
  <c r="A71" i="19" s="1"/>
  <c r="A72" i="19" s="1"/>
  <c r="F67" i="19"/>
  <c r="G66" i="19"/>
  <c r="F64" i="19"/>
  <c r="G64" i="19" s="1"/>
  <c r="F63" i="19"/>
  <c r="G63" i="19" s="1"/>
  <c r="F62" i="19"/>
  <c r="G62" i="19" s="1"/>
  <c r="F61" i="19"/>
  <c r="G61" i="19" s="1"/>
  <c r="A61" i="19"/>
  <c r="A62" i="19" s="1"/>
  <c r="A63" i="19" s="1"/>
  <c r="A64" i="19" s="1"/>
  <c r="F60" i="19"/>
  <c r="G60" i="19" s="1"/>
  <c r="E58" i="19"/>
  <c r="F58" i="19" s="1"/>
  <c r="G58" i="19" s="1"/>
  <c r="C58" i="19"/>
  <c r="C75" i="19" s="1"/>
  <c r="F57" i="19"/>
  <c r="G57" i="19" s="1"/>
  <c r="F56" i="19"/>
  <c r="F55" i="19"/>
  <c r="G55" i="19" s="1"/>
  <c r="A55" i="19"/>
  <c r="A56" i="19" s="1"/>
  <c r="A57" i="19" s="1"/>
  <c r="A58" i="19" s="1"/>
  <c r="F54" i="19"/>
  <c r="G54" i="19" s="1"/>
  <c r="A54" i="19"/>
  <c r="F53" i="19"/>
  <c r="G53" i="19" s="1"/>
  <c r="G59" i="19" s="1"/>
  <c r="F51" i="19"/>
  <c r="G51" i="19" s="1"/>
  <c r="G79" i="19" s="1"/>
  <c r="D51" i="19"/>
  <c r="D75" i="19" s="1"/>
  <c r="F50" i="19"/>
  <c r="G50" i="19" s="1"/>
  <c r="F49" i="19"/>
  <c r="G49" i="19" s="1"/>
  <c r="F48" i="19"/>
  <c r="G48" i="19" s="1"/>
  <c r="F47" i="19"/>
  <c r="G47" i="19" s="1"/>
  <c r="F46" i="19"/>
  <c r="G46" i="19" s="1"/>
  <c r="F45" i="19"/>
  <c r="G45" i="19" s="1"/>
  <c r="F44" i="19"/>
  <c r="G44" i="19" s="1"/>
  <c r="F43" i="19"/>
  <c r="F42" i="19"/>
  <c r="G42" i="19" s="1"/>
  <c r="F41" i="19"/>
  <c r="G41" i="19" s="1"/>
  <c r="G40" i="19"/>
  <c r="F40" i="19"/>
  <c r="A40" i="19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F39" i="19"/>
  <c r="G39" i="19" s="1"/>
  <c r="G37" i="19"/>
  <c r="F37" i="19"/>
  <c r="F36" i="19"/>
  <c r="G36" i="19" s="1"/>
  <c r="G35" i="19"/>
  <c r="F35" i="19"/>
  <c r="F34" i="19"/>
  <c r="E30" i="19"/>
  <c r="D30" i="19"/>
  <c r="C30" i="19"/>
  <c r="G65" i="19" l="1"/>
  <c r="F75" i="19"/>
  <c r="G34" i="19"/>
  <c r="G38" i="19" s="1"/>
  <c r="G52" i="19"/>
  <c r="G33" i="19" s="1"/>
  <c r="G75" i="19" s="1"/>
  <c r="G78" i="19" s="1"/>
  <c r="G80" i="19" s="1"/>
  <c r="E75" i="19"/>
  <c r="D43" i="18"/>
  <c r="E43" i="18"/>
  <c r="C43" i="18"/>
  <c r="D87" i="18"/>
  <c r="E87" i="18"/>
  <c r="C87" i="18"/>
  <c r="F86" i="18"/>
  <c r="F77" i="18" l="1"/>
  <c r="F85" i="18"/>
  <c r="F84" i="18"/>
  <c r="F61" i="18" l="1"/>
  <c r="F62" i="18"/>
  <c r="F63" i="18"/>
  <c r="F60" i="18"/>
  <c r="F64" i="18"/>
  <c r="F59" i="18"/>
  <c r="F56" i="18"/>
  <c r="F57" i="18"/>
  <c r="F58" i="18"/>
  <c r="F65" i="18"/>
  <c r="F55" i="18"/>
  <c r="F66" i="18"/>
  <c r="F67" i="18"/>
  <c r="F54" i="18"/>
  <c r="F52" i="18"/>
  <c r="F53" i="18"/>
  <c r="F50" i="18"/>
  <c r="F49" i="18"/>
  <c r="F51" i="18"/>
  <c r="F48" i="18"/>
  <c r="F81" i="18" l="1"/>
  <c r="F78" i="18"/>
  <c r="F76" i="18"/>
  <c r="F75" i="18"/>
  <c r="F74" i="18"/>
  <c r="F73" i="18"/>
  <c r="F72" i="18"/>
  <c r="F71" i="18"/>
  <c r="F70" i="18"/>
  <c r="F69" i="18"/>
  <c r="F68" i="18"/>
  <c r="F87" i="18" l="1"/>
  <c r="F50" i="17"/>
  <c r="E50" i="17"/>
  <c r="C50" i="17"/>
  <c r="G37" i="17"/>
  <c r="G40" i="17"/>
  <c r="G33" i="17"/>
  <c r="G48" i="17" l="1"/>
  <c r="D45" i="17"/>
  <c r="D50" i="17" s="1"/>
  <c r="G44" i="17"/>
  <c r="G43" i="17"/>
  <c r="G42" i="17"/>
  <c r="G41" i="17"/>
  <c r="G39" i="17"/>
  <c r="G38" i="17"/>
  <c r="G36" i="17"/>
  <c r="G35" i="17"/>
  <c r="G34" i="17"/>
  <c r="D28" i="17"/>
  <c r="C28" i="17"/>
  <c r="G45" i="17" l="1"/>
  <c r="G50" i="17" s="1"/>
  <c r="E28" i="16"/>
  <c r="E29" i="16"/>
  <c r="E30" i="16"/>
  <c r="G47" i="16" l="1"/>
  <c r="G48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C31" i="16"/>
  <c r="D31" i="16"/>
  <c r="F36" i="16"/>
  <c r="G36" i="16"/>
  <c r="F37" i="16"/>
  <c r="G37" i="16"/>
  <c r="G38" i="16"/>
  <c r="F39" i="16"/>
  <c r="G39" i="16"/>
  <c r="F40" i="16"/>
  <c r="G40" i="16"/>
  <c r="G41" i="16"/>
  <c r="G42" i="16"/>
  <c r="G43" i="16"/>
  <c r="G44" i="16"/>
  <c r="F45" i="16"/>
  <c r="G45" i="16"/>
  <c r="F46" i="16"/>
  <c r="G46" i="16"/>
  <c r="G49" i="16"/>
  <c r="G50" i="16"/>
  <c r="F51" i="16"/>
  <c r="G51" i="16"/>
  <c r="F52" i="16"/>
  <c r="G52" i="16"/>
  <c r="G53" i="16"/>
  <c r="F54" i="16"/>
  <c r="G54" i="16"/>
  <c r="F55" i="16"/>
  <c r="G55" i="16"/>
  <c r="F56" i="16"/>
  <c r="G56" i="16"/>
  <c r="F57" i="16"/>
  <c r="G57" i="16"/>
  <c r="G58" i="16"/>
  <c r="D59" i="16"/>
  <c r="D64" i="16" s="1"/>
  <c r="G62" i="16"/>
  <c r="F63" i="16"/>
  <c r="C64" i="16"/>
  <c r="E64" i="16"/>
  <c r="F64" i="16" l="1"/>
  <c r="E31" i="16"/>
  <c r="G59" i="16"/>
  <c r="G64" i="16" s="1"/>
  <c r="D31" i="14"/>
  <c r="C31" i="14"/>
  <c r="E62" i="14" l="1"/>
  <c r="D62" i="14"/>
  <c r="C62" i="14"/>
  <c r="F36" i="14" l="1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60" i="14"/>
  <c r="F62" i="14" l="1"/>
  <c r="D58" i="13"/>
  <c r="C58" i="13"/>
  <c r="D26" i="13"/>
  <c r="C26" i="13"/>
  <c r="D22" i="12" l="1"/>
  <c r="C22" i="12"/>
  <c r="D43" i="12"/>
  <c r="C43" i="12"/>
  <c r="E32" i="11" l="1"/>
  <c r="C32" i="11"/>
  <c r="F32" i="11"/>
  <c r="D32" i="11"/>
  <c r="D16" i="11" l="1"/>
  <c r="C16" i="11"/>
  <c r="G26" i="11"/>
  <c r="G28" i="11"/>
  <c r="G29" i="11"/>
  <c r="G30" i="11"/>
  <c r="G21" i="11"/>
  <c r="G25" i="11" l="1"/>
  <c r="G24" i="11"/>
  <c r="G23" i="11"/>
  <c r="G22" i="11"/>
  <c r="G32" i="11" s="1"/>
  <c r="D48" i="9"/>
  <c r="C48" i="9"/>
  <c r="E46" i="9"/>
  <c r="E45" i="9"/>
  <c r="E43" i="9"/>
  <c r="E42" i="9"/>
  <c r="E41" i="9"/>
  <c r="E40" i="9"/>
  <c r="E39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48" i="9" s="1"/>
  <c r="D18" i="9"/>
  <c r="C18" i="9"/>
  <c r="E16" i="9"/>
  <c r="E15" i="9"/>
  <c r="E14" i="9"/>
  <c r="E12" i="9"/>
  <c r="E10" i="9"/>
  <c r="E9" i="9"/>
  <c r="E8" i="9"/>
  <c r="E7" i="9"/>
  <c r="E6" i="9"/>
  <c r="E5" i="9"/>
  <c r="E18" i="9" s="1"/>
  <c r="C21" i="7" l="1"/>
  <c r="D21" i="7" l="1"/>
  <c r="D51" i="7"/>
  <c r="C51" i="7"/>
  <c r="F71" i="6" l="1"/>
  <c r="E71" i="6"/>
  <c r="C71" i="6"/>
  <c r="G69" i="6"/>
  <c r="D23" i="6"/>
  <c r="D43" i="6" l="1"/>
  <c r="G36" i="6" l="1"/>
  <c r="G66" i="6"/>
  <c r="G67" i="6"/>
  <c r="G68" i="6"/>
  <c r="G65" i="6"/>
  <c r="G61" i="6"/>
  <c r="G62" i="6"/>
  <c r="G63" i="6"/>
  <c r="G64" i="6"/>
  <c r="G59" i="6"/>
  <c r="G60" i="6"/>
  <c r="G56" i="6"/>
  <c r="G57" i="6"/>
  <c r="G58" i="6"/>
  <c r="G54" i="6"/>
  <c r="G55" i="6"/>
  <c r="G53" i="6"/>
  <c r="G51" i="6"/>
  <c r="G52" i="6"/>
  <c r="G48" i="6"/>
  <c r="G49" i="6"/>
  <c r="G50" i="6"/>
  <c r="G46" i="6"/>
  <c r="D45" i="6"/>
  <c r="D37" i="5"/>
  <c r="G44" i="6"/>
  <c r="D35" i="5" l="1"/>
  <c r="G43" i="6"/>
  <c r="G41" i="6"/>
  <c r="D40" i="6"/>
  <c r="G40" i="6" s="1"/>
  <c r="D37" i="6"/>
  <c r="G31" i="6"/>
  <c r="G32" i="6"/>
  <c r="G33" i="6"/>
  <c r="G34" i="6"/>
  <c r="G35" i="6"/>
  <c r="D71" i="6" l="1"/>
  <c r="G37" i="6"/>
  <c r="G47" i="6"/>
  <c r="G45" i="6"/>
  <c r="G42" i="6"/>
  <c r="G39" i="6"/>
  <c r="G38" i="6"/>
  <c r="C13" i="6"/>
  <c r="C23" i="6" s="1"/>
  <c r="G71" i="6" l="1"/>
  <c r="C26" i="6"/>
  <c r="G26" i="6" s="1"/>
  <c r="F40" i="5"/>
  <c r="E40" i="5"/>
  <c r="C40" i="5"/>
  <c r="D16" i="5"/>
  <c r="G39" i="5"/>
  <c r="C13" i="5" l="1"/>
  <c r="G36" i="5" l="1"/>
  <c r="G38" i="5"/>
  <c r="G35" i="5"/>
  <c r="G33" i="5"/>
  <c r="G34" i="5"/>
  <c r="G37" i="5" l="1"/>
  <c r="D40" i="5"/>
  <c r="G32" i="5"/>
  <c r="G30" i="5"/>
  <c r="G31" i="5"/>
  <c r="G29" i="5"/>
  <c r="G28" i="5" l="1"/>
  <c r="G27" i="5"/>
  <c r="G25" i="5"/>
  <c r="G26" i="5"/>
  <c r="G24" i="5"/>
  <c r="G40" i="5" l="1"/>
  <c r="C16" i="5"/>
  <c r="C19" i="5" l="1"/>
  <c r="G19" i="5" s="1"/>
  <c r="E23" i="2" l="1"/>
  <c r="E59" i="2"/>
  <c r="F42" i="2"/>
  <c r="F37" i="2"/>
  <c r="F33" i="2"/>
  <c r="F34" i="2"/>
  <c r="F35" i="2"/>
  <c r="F36" i="2"/>
  <c r="F38" i="2"/>
  <c r="F44" i="2"/>
  <c r="F45" i="2"/>
  <c r="F46" i="2"/>
  <c r="F47" i="2"/>
  <c r="F48" i="2"/>
  <c r="F51" i="2"/>
  <c r="F52" i="2"/>
  <c r="F53" i="2"/>
  <c r="F54" i="2"/>
  <c r="F55" i="2"/>
  <c r="F56" i="2"/>
  <c r="F57" i="2"/>
  <c r="F58" i="2"/>
  <c r="F31" i="2"/>
  <c r="F19" i="2"/>
  <c r="F11" i="2"/>
  <c r="F9" i="2"/>
  <c r="F4" i="2"/>
  <c r="D36" i="2" l="1"/>
  <c r="D35" i="2"/>
  <c r="D34" i="2"/>
  <c r="D33" i="2"/>
  <c r="D31" i="2"/>
  <c r="C30" i="2"/>
  <c r="C15" i="2"/>
  <c r="C32" i="2" s="1"/>
  <c r="D10" i="2"/>
  <c r="D23" i="2" l="1"/>
  <c r="F10" i="2"/>
  <c r="F23" i="2" s="1"/>
  <c r="C59" i="2"/>
  <c r="F32" i="2"/>
  <c r="F59" i="2" s="1"/>
  <c r="C23" i="2"/>
  <c r="D32" i="2"/>
  <c r="D59" i="2" s="1"/>
  <c r="D44" i="1"/>
  <c r="D45" i="1"/>
  <c r="D46" i="1"/>
  <c r="D43" i="1"/>
  <c r="D41" i="1"/>
  <c r="D18" i="1"/>
  <c r="D33" i="1" s="1"/>
  <c r="C24" i="1"/>
  <c r="C33" i="1" s="1"/>
  <c r="F61" i="2" l="1"/>
  <c r="C26" i="2"/>
  <c r="E26" i="2" s="1"/>
  <c r="C42" i="1"/>
  <c r="C69" i="1" l="1"/>
  <c r="C36" i="1" s="1"/>
  <c r="E36" i="1" s="1"/>
  <c r="D42" i="1"/>
  <c r="D69" i="1" s="1"/>
  <c r="C40" i="1" l="1"/>
</calcChain>
</file>

<file path=xl/comments1.xml><?xml version="1.0" encoding="utf-8"?>
<comments xmlns="http://schemas.openxmlformats.org/spreadsheetml/2006/main">
  <authors>
    <author>vattu2</author>
  </authors>
  <commentList>
    <comment ref="C24" authorId="0" shapeId="0">
      <text>
        <r>
          <rPr>
            <b/>
            <sz val="9"/>
            <color indexed="81"/>
            <rFont val="Tahoma"/>
            <family val="2"/>
            <charset val="163"/>
          </rPr>
          <t>Hđơn 774+775 tháng 1 không đi vay được.</t>
        </r>
      </text>
    </comment>
    <comment ref="C36" authorId="0" shapeId="0">
      <text>
        <r>
          <rPr>
            <b/>
            <sz val="9"/>
            <rFont val="Tahoma"/>
            <family val="2"/>
            <charset val="163"/>
          </rPr>
          <t>Tổng TM + Vay</t>
        </r>
      </text>
    </comment>
    <comment ref="D36" authorId="0" shapeId="0">
      <text>
        <r>
          <rPr>
            <b/>
            <sz val="9"/>
            <rFont val="Tahoma"/>
            <family val="2"/>
            <charset val="163"/>
          </rPr>
          <t>Số tổng KH kỳ 1 T01 đã trình Sếp</t>
        </r>
      </text>
    </comment>
  </commentList>
</comments>
</file>

<file path=xl/comments2.xml><?xml version="1.0" encoding="utf-8"?>
<comments xmlns="http://schemas.openxmlformats.org/spreadsheetml/2006/main">
  <authors>
    <author>vattu2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  <charset val="163"/>
          </rPr>
          <t>Hđơn 774+775 tháng 1 không đi vay được.</t>
        </r>
      </text>
    </comment>
    <comment ref="C26" authorId="0" shapeId="0">
      <text>
        <r>
          <rPr>
            <b/>
            <sz val="9"/>
            <rFont val="Tahoma"/>
            <family val="2"/>
            <charset val="163"/>
          </rPr>
          <t>Tổng TM + Vay</t>
        </r>
      </text>
    </comment>
    <comment ref="D26" authorId="0" shapeId="0">
      <text>
        <r>
          <rPr>
            <b/>
            <sz val="9"/>
            <rFont val="Tahoma"/>
            <family val="2"/>
            <charset val="163"/>
          </rPr>
          <t>Số tổng KH kỳ 1 T01 đã trình Sếp</t>
        </r>
      </text>
    </comment>
  </commentList>
</comments>
</file>

<file path=xl/comments3.xml><?xml version="1.0" encoding="utf-8"?>
<comments xmlns="http://schemas.openxmlformats.org/spreadsheetml/2006/main">
  <authors>
    <author>vattu2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  <charset val="163"/>
          </rPr>
          <t>Hđơn 774+775 tháng 1 không đi vay được.</t>
        </r>
      </text>
    </comment>
    <comment ref="C19" authorId="0" shapeId="0">
      <text>
        <r>
          <rPr>
            <b/>
            <sz val="9"/>
            <rFont val="Tahoma"/>
            <family val="2"/>
            <charset val="163"/>
          </rPr>
          <t>Tổng TM + Vay</t>
        </r>
      </text>
    </comment>
    <comment ref="D19" authorId="0" shapeId="0">
      <text>
        <r>
          <rPr>
            <b/>
            <sz val="9"/>
            <rFont val="Tahoma"/>
            <family val="2"/>
            <charset val="163"/>
          </rPr>
          <t>Số tổng KH kỳ 1 T01 đã trình Sếp</t>
        </r>
      </text>
    </comment>
  </commentList>
</comments>
</file>

<file path=xl/comments4.xml><?xml version="1.0" encoding="utf-8"?>
<comments xmlns="http://schemas.openxmlformats.org/spreadsheetml/2006/main">
  <authors>
    <author>vattu2</author>
    <author>Admin</author>
    <author>AVA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  <charset val="163"/>
          </rPr>
          <t>Hđơn 774+775 tháng 1 không đi vay được.</t>
        </r>
      </text>
    </comment>
    <comment ref="C26" authorId="0" shapeId="0">
      <text>
        <r>
          <rPr>
            <b/>
            <sz val="9"/>
            <rFont val="Tahoma"/>
            <family val="2"/>
            <charset val="163"/>
          </rPr>
          <t>Tổng TM + Vay</t>
        </r>
      </text>
    </comment>
    <comment ref="D26" authorId="0" shapeId="0">
      <text>
        <r>
          <rPr>
            <b/>
            <sz val="9"/>
            <rFont val="Tahoma"/>
            <family val="2"/>
            <charset val="163"/>
          </rPr>
          <t>Số tổng KH kỳ 1 T01 đã trình Sếp</t>
        </r>
      </text>
    </comment>
    <comment ref="D48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Điện+Nước ước tính
</t>
        </r>
      </text>
    </comment>
    <comment ref="F69" authorId="2" shapeId="0">
      <text>
        <r>
          <rPr>
            <b/>
            <sz val="9"/>
            <color indexed="81"/>
            <rFont val="Tahoma"/>
            <family val="2"/>
          </rPr>
          <t xml:space="preserve">AVA:Hso nhận ngày 26/01/2021
</t>
        </r>
      </text>
    </comment>
  </commentList>
</comments>
</file>

<file path=xl/comments5.xml><?xml version="1.0" encoding="utf-8"?>
<comments xmlns="http://schemas.openxmlformats.org/spreadsheetml/2006/main">
  <authors>
    <author>AVA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AVA:</t>
        </r>
        <r>
          <rPr>
            <sz val="9"/>
            <color indexed="81"/>
            <rFont val="Tahoma"/>
            <family val="2"/>
          </rPr>
          <t xml:space="preserve">
TT phần giữ lại. Đã thu hồi xong hàng gateway
</t>
        </r>
      </text>
    </comment>
  </commentList>
</comments>
</file>

<file path=xl/comments6.xml><?xml version="1.0" encoding="utf-8"?>
<comments xmlns="http://schemas.openxmlformats.org/spreadsheetml/2006/main">
  <authors>
    <author>AVA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AVA:</t>
        </r>
        <r>
          <rPr>
            <sz val="9"/>
            <color indexed="81"/>
            <rFont val="Tahoma"/>
            <family val="2"/>
          </rPr>
          <t xml:space="preserve">
TT phần giữ lại. Đã thu hồi xong hàng gateway
</t>
        </r>
      </text>
    </comment>
  </commentList>
</comments>
</file>

<file path=xl/comments7.xml><?xml version="1.0" encoding="utf-8"?>
<comments xmlns="http://schemas.openxmlformats.org/spreadsheetml/2006/main">
  <authors>
    <author>AVA</author>
    <author>vattu2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AVA:</t>
        </r>
        <r>
          <rPr>
            <sz val="9"/>
            <color indexed="81"/>
            <rFont val="Tahoma"/>
            <family val="2"/>
          </rPr>
          <t xml:space="preserve">
1,034,510,400đ chờ CFO duyệt TT 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AVA:</t>
        </r>
        <r>
          <rPr>
            <sz val="9"/>
            <color indexed="81"/>
            <rFont val="Tahoma"/>
            <family val="2"/>
          </rPr>
          <t xml:space="preserve">
giữ lại 5% của các hđơn VC hàng cho CT Hillside PQ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AVA:</t>
        </r>
        <r>
          <rPr>
            <sz val="9"/>
            <color indexed="81"/>
            <rFont val="Tahoma"/>
            <family val="2"/>
          </rPr>
          <t xml:space="preserve">
Chưa có chỉ đạo của CFO nên không để kế hoạch</t>
        </r>
      </text>
    </comment>
    <comment ref="D39" authorId="1" shapeId="0">
      <text>
        <r>
          <rPr>
            <b/>
            <sz val="9"/>
            <rFont val="Tahoma"/>
            <family val="2"/>
          </rPr>
          <t>Chưa có chỉ đạo của CFO nên không để kế hoạch</t>
        </r>
      </text>
    </comment>
  </commentList>
</comments>
</file>

<file path=xl/sharedStrings.xml><?xml version="1.0" encoding="utf-8"?>
<sst xmlns="http://schemas.openxmlformats.org/spreadsheetml/2006/main" count="1567" uniqueCount="479">
  <si>
    <t>TIỀN MẶT</t>
  </si>
  <si>
    <t>STT</t>
  </si>
  <si>
    <t>TÊN NCC</t>
  </si>
  <si>
    <t>Huỳnh Văn Tựu</t>
  </si>
  <si>
    <t>Nguyễn Văn Duy</t>
  </si>
  <si>
    <t>Công ty TNHH DV HK Đại Đông Dương</t>
  </si>
  <si>
    <t>Công ty TNHH TM DV Thủy Lam</t>
  </si>
  <si>
    <t>Công ty TNHH Nước Uống Tinh Khiết Sài Gòn</t>
  </si>
  <si>
    <t>Công ty TNHH DV Vệ Sĩ Bảo Vệ G.O.S</t>
  </si>
  <si>
    <t>Công ty Cổ Phần Thương Mại Cơ Khí Tân Phong</t>
  </si>
  <si>
    <t>Thuê cont</t>
  </si>
  <si>
    <t>Công ty Cổ Phần Tập Đoàn Mai Linh</t>
  </si>
  <si>
    <t>Công ty TNHH May Kim Vàng</t>
  </si>
  <si>
    <t xml:space="preserve">Công ty TNHH SX - TM - DV Gia Quảng </t>
  </si>
  <si>
    <t>Công ty TNHH Hoàng Phát</t>
  </si>
  <si>
    <t>Công ty TNHH Vạn Song Nguyên</t>
  </si>
  <si>
    <t>Mua hàng</t>
  </si>
  <si>
    <t>Công ty TNHH Đầu tư Thương mại Huy Phong</t>
  </si>
  <si>
    <t>Công ty TNHH Sơn Samy</t>
  </si>
  <si>
    <t>Công ty TNHH Máy Và Thiết Bị Cơ Khí Sài Gòn</t>
  </si>
  <si>
    <t>Công ty TNHH Thương Mại Ba Ba</t>
  </si>
  <si>
    <t>ĐỀ XUẤT VAY</t>
  </si>
  <si>
    <t>Công ty TNHH Choice Pro - Tech</t>
  </si>
  <si>
    <t>Công ty TNHH Kim Khí Thái Dương</t>
  </si>
  <si>
    <t>Công ty Cổ Phần Khánh Thành Công</t>
  </si>
  <si>
    <t>Công ty TNHH Công nghiệp Tiến Cường</t>
  </si>
  <si>
    <t>Công ty TNHH Xây Dựng Sản Xuất Thương Mại AB</t>
  </si>
  <si>
    <t>Công ty Cổ phần Tập Đoàn Thuận Thành</t>
  </si>
  <si>
    <t>Công ty TNHH Draho Việt Nam</t>
  </si>
  <si>
    <t>Công ty TNHH Nhật Trường Vinh</t>
  </si>
  <si>
    <t>Công ty TNHH Nhiên Trí</t>
  </si>
  <si>
    <t>Công ty TNHH TMDV Nhiên Thành</t>
  </si>
  <si>
    <t>Công ty TNHH Kinh Doanh Vận Tải Anh Đào</t>
  </si>
  <si>
    <t>Công ty TNHH MTV Vận Tải Phương Long</t>
  </si>
  <si>
    <t>Công ty TNHH Nhôm Vĩnh Hưng Việt Nam</t>
  </si>
  <si>
    <t>Công ty CP Đầu Tư Xây Dựng Hạ Tầng Hòa Bình</t>
  </si>
  <si>
    <t>TỔNG ĐỀ XUẤT VAY</t>
  </si>
  <si>
    <t>CÔNG NỢ NCC TỚI HẠN TT KỲ 1 T01 2021</t>
  </si>
  <si>
    <t>NỢ ĐẾN 05/01</t>
  </si>
  <si>
    <t>KỲ 1 T01</t>
  </si>
  <si>
    <t>Công ty TNHH Nhôm Kính N.A.V.I</t>
  </si>
  <si>
    <t>Nguyễn Thị Ngọc Điệp</t>
  </si>
  <si>
    <t>Nguyễn Thị Thắm</t>
  </si>
  <si>
    <t>Nguyễn Viết Túy</t>
  </si>
  <si>
    <t>Đinh Nguyễn Toàn Khương</t>
  </si>
  <si>
    <t>Nguyễn Huy Thu</t>
  </si>
  <si>
    <t>Công ty TNHH Thương Mại Dịch Vụ Tíc Tắc</t>
  </si>
  <si>
    <t>Hợp Tác Xã Sản Xuất Và Dịch Vụ Bình Thạnh</t>
  </si>
  <si>
    <t>Công ty TNHH DV Cảnh Quan Và MT An Gia Phát</t>
  </si>
  <si>
    <t>Công ty CP Dịch Vụ Bảo Vệ Nam Thiên Long</t>
  </si>
  <si>
    <t/>
  </si>
  <si>
    <t>TRÌNH TỰ 
ƯU TIÊN</t>
  </si>
  <si>
    <t>Công ty TNHH Thương Mại BMT Phu Quoc</t>
  </si>
  <si>
    <t>Công ty TNHH DV Chuyển Nhà Thành Hưng</t>
  </si>
  <si>
    <t>Công ty TNHH Dịch Vụ Vận Tải và Cơ Khí Xây Dựng Nguyên Khang</t>
  </si>
  <si>
    <t>Công ty TNHH MTV SX TM Hùng Long</t>
  </si>
  <si>
    <t>Công ty CP Vật Liệu &amp; Keo Kim Cao Cương</t>
  </si>
  <si>
    <t>Công ty TNHH Thiên Phú</t>
  </si>
  <si>
    <t>Công ty CP Đầu Tư Phát Triển Kính Thuận Thành</t>
  </si>
  <si>
    <t>Công ty TNHH Kin Long Việt Nam</t>
  </si>
  <si>
    <t>Công ty TNHH Ong Thợ</t>
  </si>
  <si>
    <t>Công ty Cổ Phần Giấy Phước Thịnh</t>
  </si>
  <si>
    <t>Công ty TNHH MTV Sản xuất Thương mại và Dịch vụ Hợp kim Vina</t>
  </si>
  <si>
    <t>Công ty TNHH Đầu Tư Phan Hưng</t>
  </si>
  <si>
    <t>Công ty Cổ Phần Gỗ Bình Minh</t>
  </si>
  <si>
    <t>Công Ty Cổ Phần Unic</t>
  </si>
  <si>
    <t>Công ty TNHH MTV Cơ Khí XD Nguyễn Cường</t>
  </si>
  <si>
    <t>Công Ty TNHH TM-DV Minh Nguyên Quang</t>
  </si>
  <si>
    <t>TỔNG TIỀN MẶT</t>
  </si>
  <si>
    <t>Vé máy bay T12</t>
  </si>
  <si>
    <t>Thuê xe T12</t>
  </si>
  <si>
    <t>Thuê xưởng Q12 T01</t>
  </si>
  <si>
    <t>Thuê xưởng Q9 T01</t>
  </si>
  <si>
    <t>Thuê VP Q7 T01+02</t>
  </si>
  <si>
    <t>Thuê VP coffa Q9 T01</t>
  </si>
  <si>
    <t>VPP T12</t>
  </si>
  <si>
    <t>Nước uống T12</t>
  </si>
  <si>
    <t>Máy photo quý 4</t>
  </si>
  <si>
    <t>Cây xanh LH T12</t>
  </si>
  <si>
    <t>Bảo vệ T12</t>
  </si>
  <si>
    <t>Taxi T12</t>
  </si>
  <si>
    <t>BHLĐ</t>
  </si>
  <si>
    <t>Vận chuyển BL lượt về</t>
  </si>
  <si>
    <t>Máy cưa coffa đợt còn lại</t>
  </si>
  <si>
    <t>BỔ SUNG KỲ 1
do hồ sơ đưa sau ngày trình KH</t>
  </si>
  <si>
    <t xml:space="preserve"> Hợp kim Vina</t>
  </si>
  <si>
    <t>Nguyên Khang</t>
  </si>
  <si>
    <t>Làm sẵn UNC</t>
  </si>
  <si>
    <t>CFO Duyệt</t>
  </si>
  <si>
    <t>kỳ sau - 26/1</t>
  </si>
  <si>
    <t>Dự kiến 15/1 ra HS HDB</t>
  </si>
  <si>
    <t>Tạm tính - KT lấy theo hđơn</t>
  </si>
  <si>
    <t>50% Tạm tính - KT lấy theo hđơn</t>
  </si>
  <si>
    <t>TM + VAY</t>
  </si>
  <si>
    <t>Bổ sung</t>
  </si>
  <si>
    <t>CN tới ngày 23/01</t>
  </si>
  <si>
    <t>KỲ 1 CHƯA TT</t>
  </si>
  <si>
    <t>KẾ HOẠCH KỲ 2</t>
  </si>
  <si>
    <t>BỔ SUNG KẾ HOẠCH KỲ 2</t>
  </si>
  <si>
    <t>TỔNG</t>
  </si>
  <si>
    <t>Công ty TNHH DV Vận Tải và Cơ Khí Xây Dựng Nguyên Khang</t>
  </si>
  <si>
    <t>Kỳ 1 chưa TT</t>
  </si>
  <si>
    <t>Ghi chú</t>
  </si>
  <si>
    <t>AĐ có 1 hđơn bên NK kêu VC hàng số tiền: 4.700.000đ họ đòi TT</t>
  </si>
  <si>
    <t>Bị đòi nợ nhiều lần</t>
  </si>
  <si>
    <t>Chứng từ chưa lên P.KT</t>
  </si>
  <si>
    <t xml:space="preserve">Hđơn của T3, NCC đòi nợ nhiều lần </t>
  </si>
  <si>
    <t>kỳ sau - 26/1 bị đòi nợ nhiều lần</t>
  </si>
  <si>
    <t>Công ty TNHH Ernst &amp; Young Việt Nam</t>
  </si>
  <si>
    <t>Công ty TNHH Xuyên Hà Việt</t>
  </si>
  <si>
    <t>kỳ 1 chưa đi</t>
  </si>
  <si>
    <t>Công ty TNHH TM DV Xây Dựng Mai Nguyên Phát</t>
  </si>
  <si>
    <t>Công ty TNHH Trang Trí Nội Thất Phim Cách Nhiệt Phương Nam</t>
  </si>
  <si>
    <t>VS máy lạnh NM LH</t>
  </si>
  <si>
    <t>Dán phim cách nhiệt VP q7</t>
  </si>
  <si>
    <t>TƯ 50% giá trị hđồng</t>
  </si>
  <si>
    <t>Cty CP Giải Pháp Tinh Hoa</t>
  </si>
  <si>
    <t>Công ty TNHH Công Nghiệp Tiến Cường</t>
  </si>
  <si>
    <t>TT gấp để lấy hàng ( 2 hđơn của hđồng)</t>
  </si>
  <si>
    <t>Thuế sàn treo</t>
  </si>
  <si>
    <t>VPP</t>
  </si>
  <si>
    <t>Vé máy bay</t>
  </si>
  <si>
    <t>Máy chấm công</t>
  </si>
  <si>
    <t>Công ty TNHH TM XD Quảng Cáo Kim Việt</t>
  </si>
  <si>
    <t>Công Ty TNHH ICT Phú Vương</t>
  </si>
  <si>
    <t>CÔNG NỢ NCC TỚI HẠN TT KỲ 2 T01 2021 sẻ đi cho Tuần 25/01-31/01</t>
  </si>
  <si>
    <t>CN tới ngày 25/01</t>
  </si>
  <si>
    <t>CN từ ngày 26/12-31/12 chưa TT</t>
  </si>
  <si>
    <t>CN từ ngày 01/01-25/01</t>
  </si>
  <si>
    <t>KỲ 1 + KỲ 2 T01 CHƯA TT</t>
  </si>
  <si>
    <t>Công ty TNHH SX - TM - DV Gia Quảng</t>
  </si>
  <si>
    <t>Công ty TNHH Công Nghiệp Nam Weldcom</t>
  </si>
  <si>
    <t>Công ty CP DV Và Sản Phẩm Công Nghiệp Quốc Tế</t>
  </si>
  <si>
    <t>Công Ty TNHH Sơn Samy</t>
  </si>
  <si>
    <t>Công ty TNHH Cơ Khí Mian Lan</t>
  </si>
  <si>
    <t>Công ty TNHH Ga Lúp</t>
  </si>
  <si>
    <t>Công ty TNHH SX TM Băng Keo Lê Nguyên</t>
  </si>
  <si>
    <t>Công ty TNHH TM XNK Việt Hà</t>
  </si>
  <si>
    <t>Công ty TNHH Trang Đồng Tiến</t>
  </si>
  <si>
    <t>Công ty CP Tập Đoàn Thép Nguyễn Minh</t>
  </si>
  <si>
    <t>Tuần sau đi</t>
  </si>
  <si>
    <t>Công Ty TNHH TM DV Cơ Khí Vạn Phúc</t>
  </si>
  <si>
    <t xml:space="preserve">TT để lấy hàng cho Ctr SECC. </t>
  </si>
  <si>
    <t>Công ty CP Top American Việt Nam</t>
  </si>
  <si>
    <t>sau khi trừ TƯ (hđơn 2667)</t>
  </si>
  <si>
    <t>Tuần 2 T11</t>
  </si>
  <si>
    <t>Công ty CP Đầu Tư Sun</t>
  </si>
  <si>
    <t>Thuê cont T9</t>
  </si>
  <si>
    <t xml:space="preserve">Công ty TNHH SX TM Băng Keo Lê Nguyên </t>
  </si>
  <si>
    <t>Công ty TNHH TM Công Nghiệp Minh Tân</t>
  </si>
  <si>
    <t>CÔNG NỢ NCC TỚI HẠN TT KỲ 1 T03 2021</t>
  </si>
  <si>
    <t>Thuê xe T02</t>
  </si>
  <si>
    <t>Tuần 2 T03</t>
  </si>
  <si>
    <t>Máy bay T02</t>
  </si>
  <si>
    <t>Văn phòng phẩm T12+01</t>
  </si>
  <si>
    <t>Nước uống T01</t>
  </si>
  <si>
    <t>Máy photo LH T01</t>
  </si>
  <si>
    <t>Cây xanh LH T02</t>
  </si>
  <si>
    <t>Bảo vệ Q9 T02</t>
  </si>
  <si>
    <t>Nội Dung</t>
  </si>
  <si>
    <t>May đồ BHLĐ cho NM LH</t>
  </si>
  <si>
    <t>CN đến 04/03</t>
  </si>
  <si>
    <t>Đợt 4 TT gấp</t>
  </si>
  <si>
    <t xml:space="preserve">Công ty CP Top American Việt Nam  </t>
  </si>
  <si>
    <t>ngày 18/03/2021 tới hạn thanh toán</t>
  </si>
  <si>
    <t>B/S TT tuần 2 T03 ( nhận hso sau ngày làm KH trình CFO)</t>
  </si>
  <si>
    <t>Vận chuyển bảo lưu</t>
  </si>
  <si>
    <t>Chờ CFO duyệt</t>
  </si>
  <si>
    <t>chưa có HĐNT 2021</t>
  </si>
  <si>
    <t>Chưa có HĐNT 2021</t>
  </si>
  <si>
    <t>04/03/2021 mới nhận hso Q9 +q7</t>
  </si>
  <si>
    <t>có hđơn 48: 38.400.000đ chưa lên P.KT nhận file hạch toán trước</t>
  </si>
  <si>
    <t>TT gấp 08/03/2021</t>
  </si>
  <si>
    <t>CFO DUYỆT
(UNC TPBANK)</t>
  </si>
  <si>
    <t>TT 1 hđơn: Dịch vụ BV Quận 9</t>
  </si>
  <si>
    <t>Xem lại hđồng xem đủ ĐKTT?</t>
  </si>
  <si>
    <t>CFO DUYỆT
(UNC MBB-CTR)</t>
  </si>
  <si>
    <t>9/3/2021 vay MBB</t>
  </si>
  <si>
    <t>50% HS giải ngân</t>
  </si>
  <si>
    <t>HS giải ngân</t>
  </si>
  <si>
    <t>HS giải ngân (800tr-1 tỷ)</t>
  </si>
  <si>
    <t>Hợp kim Vina</t>
  </si>
  <si>
    <t>Chờ HBC thanh toán AVA</t>
  </si>
  <si>
    <t>CÔNG NỢ NCC TỚI HẠN TT KỲ 2 T03 2021</t>
  </si>
  <si>
    <t>Cước VC T02</t>
  </si>
  <si>
    <t>Thuê máy photo T02</t>
  </si>
  <si>
    <t>chưa cần TT</t>
  </si>
  <si>
    <t>Đã báo anh tỏ xin cuối tháng TT cho NCC</t>
  </si>
  <si>
    <t>Công ty TNHH Phụ Kiện Cửa Tân Hiệp Lợi</t>
  </si>
  <si>
    <t>Công ty TNHH Thương Mại Và Dịch Vụ Mộc Ấn</t>
  </si>
  <si>
    <t xml:space="preserve">Bên NCC đòi nợ nhiều lần, Sắp tới có lấy sơn cho SECC nên phải TT gấp </t>
  </si>
  <si>
    <t>Hồ sơ năng lực (CTP C.Nga</t>
  </si>
  <si>
    <t>TP bank</t>
  </si>
  <si>
    <t>CN tới ngày 26/03</t>
  </si>
  <si>
    <t>CÔNG NỢ NCC TỚI HẠN TT KỲ 1 T04 2021</t>
  </si>
  <si>
    <t>B/S TT tuần 2 T04 ( nhận hso sau ngày làm KH trình CFO)</t>
  </si>
  <si>
    <t>Tuần 2 T04</t>
  </si>
  <si>
    <t>Hđơn 2754: 737.720.775đ. Ngày 07/04 tới hạn TT</t>
  </si>
  <si>
    <t>Hđơn 2756: 2.804.643.438đ Ngày 10/04 tới hạn TT</t>
  </si>
  <si>
    <t>Công ty TNHH SX TM DV QT Bảo An</t>
  </si>
  <si>
    <t>Công ty TNHH TM DV Quảng Cáo Pha Phát</t>
  </si>
  <si>
    <t>Vận chuyển T02</t>
  </si>
  <si>
    <t>mb</t>
  </si>
  <si>
    <t>Công ty Cổ Phần Đầu Tư Sun</t>
  </si>
  <si>
    <t>Công ty TNHH Công Nghiệp Olympia Việt Nam</t>
  </si>
  <si>
    <t>TƯ 100% làm logo AVA - TƯ cho A.Toàn</t>
  </si>
  <si>
    <t>Q7+NM Long Hậu (Q.9 Sếp chưa ký hso nên chưa ra)</t>
  </si>
  <si>
    <t>CN đến 12/04</t>
  </si>
  <si>
    <t>Thuê xe nâng người</t>
  </si>
  <si>
    <t>Thuê máy photo T03</t>
  </si>
  <si>
    <t>Vận chuyển T03</t>
  </si>
  <si>
    <t>Hđơn 10964: 306.936.000đ</t>
  </si>
  <si>
    <t xml:space="preserve">Hđơn 10218: 69.000.000đ </t>
  </si>
  <si>
    <t>Hđơn 10237: 43.500.000đ</t>
  </si>
  <si>
    <t>Hđơn 2719: 2.606.920.105đ đã quá hạn TT (đang ra Hso giải ngân)</t>
  </si>
  <si>
    <t>CÔNG NỢ NCC TỚI HẠN TT KỲ 1 T05 2021</t>
  </si>
  <si>
    <t>Tuần 2 T05</t>
  </si>
  <si>
    <t>B/S TT tuần 2 T05 ( nhận hso sau ngày làm KH trình CFO)</t>
  </si>
  <si>
    <t xml:space="preserve">Vận chuyển CT Hillside PQ giữ lại 5% cho từng hđơn. </t>
  </si>
  <si>
    <t>Công ty TNHH Sơn Bột Tĩnh Điện Akzo Nobel ( Việt Nam)</t>
  </si>
  <si>
    <t>Công Ty TNHH Trang Đồng Tiến</t>
  </si>
  <si>
    <t>Hđơn 2820: 1.823.227.356đ Ngày 10/05 tới hạn TT</t>
  </si>
  <si>
    <t>Nước uống T04 Quận 12</t>
  </si>
  <si>
    <t>Chi phí lắp đặt máy lạnh cho phòng họp Quận 7</t>
  </si>
  <si>
    <t>Cước taxi T04</t>
  </si>
  <si>
    <t>VPP T04</t>
  </si>
  <si>
    <t>Bảo vệ T04</t>
  </si>
  <si>
    <t>Nước uống T04 Quận 7 + NM Long Hậu</t>
  </si>
  <si>
    <t>Tu dưỡng cây xanh T04</t>
  </si>
  <si>
    <t>Thuê máy photo T04</t>
  </si>
  <si>
    <t>Vận chuyển T04 NK</t>
  </si>
  <si>
    <t>Phí kiểm toán</t>
  </si>
  <si>
    <t>Công ty CP Chứng Nhận Và Kiểm Định Vinacontrol</t>
  </si>
  <si>
    <t>TƯ 100% CP đánh giá giám sát đợt 2 năm năm 2021 theo Hđồng 19-2424/2019/VNCE của Cty VinaControl</t>
  </si>
  <si>
    <t>CN đến 13/05</t>
  </si>
  <si>
    <t xml:space="preserve">Chờ CFO duyệt </t>
  </si>
  <si>
    <t>Công ty TNHH SX TM DV Đồng Thuận Phú</t>
  </si>
  <si>
    <t>Công ty TNHH Mút Hưng Thịnh</t>
  </si>
  <si>
    <t>Sổ sung thêm cho Tuần 2 T05</t>
  </si>
  <si>
    <t>Tổng TT cho Tuần 2 T05</t>
  </si>
  <si>
    <t>Hđơn 10237: 43.500.000đ ( A.Chương nói khi nào nhận hàng sẻ báo TT)</t>
  </si>
  <si>
    <t>Hđơn 10218: 69.000.000đ ( A.Chương nói khi nào nhận hàng sẻ báo TT)</t>
  </si>
  <si>
    <t>Hđơn 10964: 306.936.000đ ( A.Chương nói khi nào nhận hàng sẻ báo TT)</t>
  </si>
  <si>
    <t>gia công sơn</t>
  </si>
  <si>
    <t>Vé máy bay T04</t>
  </si>
  <si>
    <t>Đang làm hso giải ngân</t>
  </si>
  <si>
    <t>TM</t>
  </si>
  <si>
    <t>Công ty CP Top American Việt Nam
 (HSTT đợt 4 + Gia công)</t>
  </si>
  <si>
    <t>Đang ra hsơ giải ngân</t>
  </si>
  <si>
    <t>Xây Dựng Hạ Tầng Hòa Bình</t>
  </si>
  <si>
    <t>50/50</t>
  </si>
  <si>
    <t>Akzo Nobel ( Việt Nam)</t>
  </si>
  <si>
    <t>Sản Xuất Thương Mại AB</t>
  </si>
  <si>
    <t>Cơ Khí Xây Dựng Nguyên Khang</t>
  </si>
  <si>
    <t>CFO Duyệt Vay</t>
  </si>
  <si>
    <t>Định giá NM Long Hậu - Cty Đại Việt</t>
  </si>
  <si>
    <t>Dịch vụ Hợp kim Vina</t>
  </si>
  <si>
    <t>Công ty CP Chứng Nhận Và Kiểm Định Vinacontrol
TƯ 100% CP đánh giá giám sát đợt 2 năm năm 2021 
theo Hđồng 19-2424/2019/VNCE của Cty VinaControl</t>
  </si>
  <si>
    <t>CFO Duyệt
ra UNC MBB</t>
  </si>
  <si>
    <t>đã TT 18/05</t>
  </si>
  <si>
    <t>Nafa 4U</t>
  </si>
  <si>
    <t>KỲ 1 T05 CHƯA TT</t>
  </si>
  <si>
    <t>CN đến 26/05</t>
  </si>
  <si>
    <t xml:space="preserve">Tổng TT </t>
  </si>
  <si>
    <t>Hđơn 2820: 1.823.227.356đ Ngày 10/05 tới hạn TT ( đã ra hso chưa TT)</t>
  </si>
  <si>
    <t>Đã ra hso 92,431,900đ. Chưa TT</t>
  </si>
  <si>
    <t>Đã ra hso 1,100,000,000d. Chưa TT</t>
  </si>
  <si>
    <t>CÔNG NỢ NCC TỚI HẠN TT KỲ 2 T05 2021</t>
  </si>
  <si>
    <t>đã TT</t>
  </si>
  <si>
    <t>Cấn trừ CN</t>
  </si>
  <si>
    <t>Công ty Bảo Hiểm BIDV Sài Gòn</t>
  </si>
  <si>
    <t>Tuần 2 T06</t>
  </si>
  <si>
    <t>Nước uống T04+T05 Quận 12</t>
  </si>
  <si>
    <t>Chi phí VS máy lạnh định kỳ tại NM Long hậu</t>
  </si>
  <si>
    <t>VPP T04+T5</t>
  </si>
  <si>
    <t>Bảo vệ T05</t>
  </si>
  <si>
    <t>Nước uống T04+T05 Quận 7 + NM Long Hậu</t>
  </si>
  <si>
    <t>Tu dưỡng cây xanh T04+T05</t>
  </si>
  <si>
    <t>Thuê máy photo T04+T05</t>
  </si>
  <si>
    <t>thuê sàn treo</t>
  </si>
  <si>
    <t>B/S TT tuần 2 T06 ( nhận hso sau ngày làm KH trình CFO)</t>
  </si>
  <si>
    <t>KH T05 chưa TT đã ra UNC trình CFO</t>
  </si>
  <si>
    <t>Công ty TNHH Sa Ki Bình Dương</t>
  </si>
  <si>
    <t>Mua MMTB cho Xưởng Q9</t>
  </si>
  <si>
    <t>Ngày 12/06 tới hạn TT</t>
  </si>
  <si>
    <t>CP BH MMTB Hđơn 4879+4948</t>
  </si>
  <si>
    <t>Công ty TNHH Thiết Bị Công Nghiệp Phúc Tấn</t>
  </si>
  <si>
    <t>Công ty TNHH MTV Viễn Thông Quốc Tế FPT</t>
  </si>
  <si>
    <t>Công ty TNHH TTNT và DV TM XD Minh Quân</t>
  </si>
  <si>
    <t>AVA TU 50% trước VAT Hđồng 0106/HĐTTB/2021/MQ thuê xe nâng người của Cty Minh Quân cho Ctr SECC</t>
  </si>
  <si>
    <t>Thuê xe T05</t>
  </si>
  <si>
    <t>Thuê xưởng Q12 T06</t>
  </si>
  <si>
    <t>Thuê xưởng Q9 T06</t>
  </si>
  <si>
    <t>Thuê VP coffa Q9 T06</t>
  </si>
  <si>
    <t>KH Tuần 2 T06</t>
  </si>
  <si>
    <t>CN Tổng Cty DV Viễn Thông</t>
  </si>
  <si>
    <t>CÔNG NỢ NCC TỚI HẠN TT KỲ 1 T06 2021</t>
  </si>
  <si>
    <t>CN đến 09/06</t>
  </si>
  <si>
    <t>Sổ sung thêm cho Tuần 2 T06</t>
  </si>
  <si>
    <t>V/C hàng T04</t>
  </si>
  <si>
    <t>V/C hàng T05</t>
  </si>
  <si>
    <t>V/C hàng T04+T05</t>
  </si>
  <si>
    <t>Thuê thiết bị xe nâng người HĐ 01-1501/2021</t>
  </si>
  <si>
    <t>Công ty TNHH TM DV Và Công Nghệ An Vinh</t>
  </si>
  <si>
    <t>Công ty CP Top American Việt Nam
 (HSTT đợt 5 + Gia công)</t>
  </si>
  <si>
    <t>Hđơn 2754: 737.720.775đ. Ngày 07/04 tới hạn TT ( gia công)</t>
  </si>
  <si>
    <t>Hđơn 2858: 365.205.137đ. Ngày 03/06 tới hạn TT ( gia công)</t>
  </si>
  <si>
    <t>Hđơn 2909: 2.012.404.079đ. Ngày 08/06 tới hạn TT ( tấm nhôm)</t>
  </si>
  <si>
    <t>đã ra hso giải ngân TT NCC</t>
  </si>
  <si>
    <t>Công ty TNHH Thiết Bị Tự Động Bảo Phúc</t>
  </si>
  <si>
    <t xml:space="preserve">Ngày đến hạn TT: 12/06/2021 </t>
  </si>
  <si>
    <t>Ngày đến hạn TT: 09/06/2021</t>
  </si>
  <si>
    <t>TƯ 30% trước VAT hđồng mua nhôm cho Ctr Hồng Thịnh đợt 1</t>
  </si>
  <si>
    <t>Nâng cấp dung lượng mail cho A.Tỏ</t>
  </si>
  <si>
    <t>Bảo dưỡng 2 máy nén khí tại NM LH</t>
  </si>
  <si>
    <t>Cước điện thoại T05</t>
  </si>
  <si>
    <t>Cước V/C T04+T05</t>
  </si>
  <si>
    <t>Thuê cont T04+T05</t>
  </si>
  <si>
    <t>TK 3311: 5.008.555.003 đ</t>
  </si>
  <si>
    <t>Cước taxi T04+T05</t>
  </si>
  <si>
    <t xml:space="preserve">Gia hạn 12T đám mây microsoft office 365 </t>
  </si>
  <si>
    <t>Ra Hso giải ngân  304tr</t>
  </si>
  <si>
    <t>Đã TT</t>
  </si>
  <si>
    <t>Đã TT. Hỏi C.Nga để lấy Hđơn</t>
  </si>
  <si>
    <t>Đã TT cước Taxi T04: 2,418,000đ</t>
  </si>
  <si>
    <t>Công ty Cổ phần Apollo Silicone</t>
  </si>
  <si>
    <t>Hạn mức CN: 100tr. A.Chương báo cân nhắc TT cho NCC</t>
  </si>
  <si>
    <t>Ra Phiếu chi. Đã TT</t>
  </si>
  <si>
    <t>Đã TT T04</t>
  </si>
  <si>
    <t>Đã TT CN T04</t>
  </si>
  <si>
    <t>RA UNC TKTT (TIỀN MẶT)</t>
  </si>
  <si>
    <t>Cộng KH cho Tuần2 - T6/2021</t>
  </si>
  <si>
    <t>TRÌNH CFO CHO RA HS VAY</t>
  </si>
  <si>
    <t>PHẦN 1 - NCC VẬN CHUYỂN + VTP</t>
  </si>
  <si>
    <t>CỘNG NCC VẬN CHUYỂN</t>
  </si>
  <si>
    <t>Ms Duyên ra UNC MBB đi TM</t>
  </si>
  <si>
    <t>CỘNG NCC VTP + PHỤ KIỆN (BỘ 1)</t>
  </si>
  <si>
    <t>Trình TT 300 tr - 50% công nợ</t>
  </si>
  <si>
    <t>CỘNG NCC VTP + PHỤ KIỆN (BỘ 2)</t>
  </si>
  <si>
    <t>CỘNG NCC VTP + PHỤ KIỆN (BỘ 3)</t>
  </si>
  <si>
    <t>PHẦN 2 - NCC LỚN (1 NCC RA 1 BỘ)</t>
  </si>
  <si>
    <t>Có HMTD HDB sẽ TT HBI+BHXH+FPT</t>
  </si>
  <si>
    <t>Đã ra HS vay trung hạn BIDV</t>
  </si>
  <si>
    <t>CFO cân đối khoảng 2 tỷ</t>
  </si>
  <si>
    <t>TỔNG CỘNG</t>
  </si>
  <si>
    <t>Ra UNC MB</t>
  </si>
  <si>
    <t xml:space="preserve">anh thấy </t>
  </si>
  <si>
    <t>Đã TT hđơn Q7+LH: 33.145.200đ</t>
  </si>
  <si>
    <t>Ngày 20/06 báo lại A.Tỏ ( giải ngân). Chờ Mr.Toàn bsung PL</t>
  </si>
  <si>
    <t>KH Tuần 2 T07</t>
  </si>
  <si>
    <t>B/S TT tuần 2 T07 ( nhận hso sau ngày làm KH trình CFO)</t>
  </si>
  <si>
    <t>Nước uống T06 Quận 12</t>
  </si>
  <si>
    <t>Thuê cont T06</t>
  </si>
  <si>
    <t>Cước taxi T06</t>
  </si>
  <si>
    <t>Vé máy bay T06</t>
  </si>
  <si>
    <t>VPP T06</t>
  </si>
  <si>
    <t>Nước uống T06 Quận 7 + NM Long Hậu</t>
  </si>
  <si>
    <t>Tu dưỡng cây xanh T06</t>
  </si>
  <si>
    <t>Thuê máy photo T06</t>
  </si>
  <si>
    <t>Bảo vệ T06</t>
  </si>
  <si>
    <t>CN đến 09/07</t>
  </si>
  <si>
    <t>Tuần 2 T07</t>
  </si>
  <si>
    <t>Sổ sung thêm cho Tuần 2 T07</t>
  </si>
  <si>
    <t>Tổng TT cho Tuần 2 T07</t>
  </si>
  <si>
    <t>V/C hàng T05+06</t>
  </si>
  <si>
    <t>V/C hàng T06</t>
  </si>
  <si>
    <t>Công ty TNHH NaFa 4U</t>
  </si>
  <si>
    <t xml:space="preserve">Thuê thiết bị xe nâng người </t>
  </si>
  <si>
    <t>Công ty TNHH TM DV Kiều Minh Hải</t>
  </si>
  <si>
    <t>Bốc xếp hàng hóa tại NM Long Hậu</t>
  </si>
  <si>
    <t>CP sửa chữa 3 máy chấn tôn + 1 máy phay rãnh</t>
  </si>
  <si>
    <t>Công ty Bảo Việt Sài Gòn</t>
  </si>
  <si>
    <t>TK 3311: 8.433.666.835 đ</t>
  </si>
  <si>
    <t>TƯ 30% trước VAT hđồng mua nhôm cho Ctr HSĐP Zone 6 đợt 3</t>
  </si>
  <si>
    <t>Công Ty TNHH SX Và TM  Việt Hưng Long</t>
  </si>
  <si>
    <t>Máy sửa xong đang có vấn đề, chú Tùng đang làm việc với NCC. Chưa TT</t>
  </si>
  <si>
    <t>Hđơn 2953: 1.880.254.173đ. Ngày 15/07 tới hạn TT ( tấm nhôm)</t>
  </si>
  <si>
    <t>Công ty CP Top American Việt Nam
 (HSTT đợt 5+ 6)</t>
  </si>
  <si>
    <t>Công ty Cổ Phần Thương Mại Và Công Nghệ Á Châu</t>
  </si>
  <si>
    <t>Mua máy phay tiện đa năng cho NM Long Hậu</t>
  </si>
  <si>
    <t>Gia hạn 12T đám mây microsoft office 365 . Chờ PLHĐ mới TT</t>
  </si>
  <si>
    <t>Cước V/C T06</t>
  </si>
  <si>
    <t>Thuê xưởng Q9 T07</t>
  </si>
  <si>
    <t>Thuê VP coffa Q9 T07</t>
  </si>
  <si>
    <t>Thuê sàn treo</t>
  </si>
  <si>
    <t>Gia công sơn</t>
  </si>
  <si>
    <t xml:space="preserve">BH TNLĐ. TT trước ngày 26/07/2021 </t>
  </si>
  <si>
    <t>CÔNG NỢ NCC TỚI HẠN TT KỲ 1 T07 2021</t>
  </si>
  <si>
    <t>TK 3311: 4.199.922.931 đ</t>
  </si>
  <si>
    <t>TƯ 20% trước VAT hđồng mua kính cho Ctr Hồng Thịnh</t>
  </si>
  <si>
    <t>KH Tuần 2 T08</t>
  </si>
  <si>
    <t>CÔNG NỢ NCC TỚI HẠN TT KỲ 1 T08 2021</t>
  </si>
  <si>
    <t>B/S TT tuần 2 T08 ( nhận hso sau ngày làm KH trình CFO)</t>
  </si>
  <si>
    <t>VC hàng T06</t>
  </si>
  <si>
    <t>CN đến 03/08</t>
  </si>
  <si>
    <t>Sổ sung thêm cho Tuần 2 T08</t>
  </si>
  <si>
    <t>Tuần 2 T08</t>
  </si>
  <si>
    <t>Công ty CP SX TM DV Tân Thế Kỷ Miền Nam</t>
  </si>
  <si>
    <t>Tổng TT cho Tuần 2 T08</t>
  </si>
  <si>
    <t>Mã NCC</t>
  </si>
  <si>
    <t>Tên đối tượng</t>
  </si>
  <si>
    <t>CÔNG NỢ</t>
  </si>
  <si>
    <t>KẾ HOẠCH</t>
  </si>
  <si>
    <t>DỰ CHI TUẦN 1</t>
  </si>
  <si>
    <t>DỰ CHI TUẦN 2</t>
  </si>
  <si>
    <t>GN</t>
  </si>
  <si>
    <t>TPH.001</t>
  </si>
  <si>
    <t>NBD.112</t>
  </si>
  <si>
    <t>GT.004</t>
  </si>
  <si>
    <t>GT.097</t>
  </si>
  <si>
    <t>NBD.025</t>
  </si>
  <si>
    <t>NBD.114</t>
  </si>
  <si>
    <t>NBD.242</t>
  </si>
  <si>
    <t>NBD.020</t>
  </si>
  <si>
    <t>NBD.001</t>
  </si>
  <si>
    <t>NBD.239</t>
  </si>
  <si>
    <t>Chăm sóc cây xanh T06.2021 An Gia Phát Hđơn 29</t>
  </si>
  <si>
    <t>Dịch vụ bảo vệ Cty Nam Thiên Long Hđơn 3062</t>
  </si>
  <si>
    <t>NBD.005</t>
  </si>
  <si>
    <t>NBD.136</t>
  </si>
  <si>
    <t>NBD.138</t>
  </si>
  <si>
    <t>NBD.143</t>
  </si>
  <si>
    <t>NBD.225</t>
  </si>
  <si>
    <t>NBD.037</t>
  </si>
  <si>
    <t>NBD.260</t>
  </si>
  <si>
    <t>CP thuê xe nâng người, trên hđơn diễn giải theo số hđồng/SECC</t>
  </si>
  <si>
    <t>NBK.001</t>
  </si>
  <si>
    <t>NBP.001</t>
  </si>
  <si>
    <t>NBG.001</t>
  </si>
  <si>
    <t>NBP.005</t>
  </si>
  <si>
    <t>GN 50% Tuần 1</t>
  </si>
  <si>
    <t>NBS.005</t>
  </si>
  <si>
    <t>NBP.006</t>
  </si>
  <si>
    <t>NBP.015</t>
  </si>
  <si>
    <t>NBG.003</t>
  </si>
  <si>
    <t>NBS.006</t>
  </si>
  <si>
    <t>NBP.017</t>
  </si>
  <si>
    <t>NBN.003</t>
  </si>
  <si>
    <t>NBP.025</t>
  </si>
  <si>
    <t>CT.005</t>
  </si>
  <si>
    <t>2/8/21 GN 1 tỷ</t>
  </si>
  <si>
    <t>NBK.008</t>
  </si>
  <si>
    <t>NBD.096</t>
  </si>
  <si>
    <t>Thương Mại Và Truyền Thông Trường Phúc</t>
  </si>
  <si>
    <t>NBK.254</t>
  </si>
  <si>
    <t>NBD.087</t>
  </si>
  <si>
    <t>CP thuê sàn treo k vay được</t>
  </si>
  <si>
    <t>NBS.009</t>
  </si>
  <si>
    <t>NBN.008</t>
  </si>
  <si>
    <t>Dự kiến giữa T8/21</t>
  </si>
  <si>
    <t>NBK.423</t>
  </si>
  <si>
    <t>NBN.010</t>
  </si>
  <si>
    <t>NBK.005</t>
  </si>
  <si>
    <t>Đề xuất đi TM (Máy chưa sửa xong treo lại chưa TT)</t>
  </si>
  <si>
    <t>NBK.429</t>
  </si>
  <si>
    <t>NBK.288</t>
  </si>
  <si>
    <t>NBK.291</t>
  </si>
  <si>
    <t>NBK.633</t>
  </si>
  <si>
    <t>NBS.019</t>
  </si>
  <si>
    <t>NBN.014</t>
  </si>
  <si>
    <t>NBK.433</t>
  </si>
  <si>
    <t>NBC.017</t>
  </si>
  <si>
    <t>NBK.241</t>
  </si>
  <si>
    <t>CP sửa chữa máy móc thiết bị thể hiện trên hđơn</t>
  </si>
  <si>
    <t>NBK.289</t>
  </si>
  <si>
    <t>Chưa có HĐNT.vẫn hỗ trợ giải ngân được</t>
  </si>
  <si>
    <t>NBP.038</t>
  </si>
  <si>
    <t>NBT.017</t>
  </si>
  <si>
    <t>CFO cân đối</t>
  </si>
  <si>
    <t>NBK.698</t>
  </si>
  <si>
    <t>CỘNG</t>
  </si>
  <si>
    <t>Số tiền ra UNC</t>
  </si>
  <si>
    <t>Chờ duyệt</t>
  </si>
  <si>
    <t>Chưa TT</t>
  </si>
  <si>
    <t>Chờ Mr.Toàn b/sung PL hđồng</t>
  </si>
  <si>
    <t>Số còn lại chưa dk TT</t>
  </si>
  <si>
    <t>An Phát Container</t>
  </si>
  <si>
    <t>Cước điện thoại VNPT</t>
  </si>
  <si>
    <t>CP lên khuôn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</si>
</sst>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b/>
      <sz val="13"/>
      <color rgb="FFFF0000"/>
      <name val="Times New Roman"/>
      <family val="1"/>
      <charset val="163"/>
    </font>
    <font>
      <sz val="13"/>
      <name val="Times New Roman"/>
      <family val="1"/>
      <charset val="163"/>
    </font>
    <font>
      <b/>
      <sz val="9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3"/>
      <color theme="1"/>
      <name val="Calibri Light"/>
      <family val="1"/>
      <charset val="163"/>
      <scheme val="major"/>
    </font>
    <font>
      <b/>
      <sz val="13"/>
      <color theme="1"/>
      <name val="Calibri Light"/>
      <family val="1"/>
      <charset val="163"/>
      <scheme val="major"/>
    </font>
    <font>
      <b/>
      <sz val="13"/>
      <color rgb="FFFF0000"/>
      <name val="Calibri Light"/>
      <family val="1"/>
      <charset val="163"/>
      <scheme val="major"/>
    </font>
    <font>
      <b/>
      <sz val="16"/>
      <color theme="1"/>
      <name val="Times New Roman"/>
      <family val="1"/>
      <charset val="163"/>
    </font>
    <font>
      <sz val="13"/>
      <color theme="1"/>
      <name val="Times New Roman"/>
      <family val="1"/>
    </font>
    <font>
      <sz val="13"/>
      <name val="Times New Roman"/>
      <family val="1"/>
    </font>
    <font>
      <sz val="13"/>
      <color theme="1"/>
      <name val="Calibri Light"/>
      <family val="1"/>
      <scheme val="major"/>
    </font>
    <font>
      <sz val="11"/>
      <color theme="1"/>
      <name val="Calibri"/>
      <family val="2"/>
      <scheme val="minor"/>
    </font>
    <font>
      <sz val="13"/>
      <color rgb="FFFF0000"/>
      <name val="Times New Roman"/>
      <family val="1"/>
      <charset val="163"/>
    </font>
    <font>
      <sz val="13"/>
      <color rgb="FFFF0000"/>
      <name val="Calibri Light"/>
      <family val="1"/>
      <charset val="163"/>
      <scheme val="major"/>
    </font>
    <font>
      <b/>
      <sz val="13"/>
      <name val="Times New Roman"/>
      <family val="1"/>
    </font>
    <font>
      <sz val="13"/>
      <color rgb="FF0000FF"/>
      <name val="Times New Roman"/>
      <family val="1"/>
      <charset val="163"/>
    </font>
    <font>
      <i/>
      <sz val="13"/>
      <color rgb="FF0000FF"/>
      <name val="Times New Roman"/>
      <family val="1"/>
    </font>
    <font>
      <i/>
      <sz val="13"/>
      <color rgb="FF0000FF"/>
      <name val="Calibri Light"/>
      <family val="1"/>
      <scheme val="major"/>
    </font>
    <font>
      <sz val="13"/>
      <name val="Calibri Light"/>
      <family val="1"/>
      <scheme val="major"/>
    </font>
    <font>
      <sz val="13"/>
      <color rgb="FFFF0000"/>
      <name val="Calibri Light"/>
      <family val="1"/>
      <scheme val="major"/>
    </font>
    <font>
      <b/>
      <sz val="13"/>
      <color theme="1"/>
      <name val="Times New Roman"/>
      <family val="1"/>
    </font>
    <font>
      <b/>
      <sz val="12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i/>
      <sz val="13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.VnTime"/>
      <family val="2"/>
    </font>
    <font>
      <sz val="12"/>
      <name val="Times New Roman"/>
      <family val="1"/>
    </font>
    <font>
      <sz val="16"/>
      <color rgb="FFFF0000"/>
      <name val="Times New Roman"/>
      <family val="1"/>
      <charset val="163"/>
    </font>
    <font>
      <sz val="16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sz val="12"/>
      <color rgb="FFFF0000"/>
      <name val="Times New Roman"/>
      <family val="1"/>
      <charset val="163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2"/>
      <name val="Times New Roman"/>
      <family val="1"/>
      <charset val="163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FF"/>
      <name val="Times New Roman"/>
      <family val="1"/>
      <charset val="163"/>
    </font>
    <font>
      <sz val="12"/>
      <color rgb="FF0000FF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0000FF"/>
      <name val="Times New Roman"/>
      <family val="1"/>
      <charset val="163"/>
    </font>
    <font>
      <b/>
      <sz val="12"/>
      <name val="Times New Roman"/>
      <family val="1"/>
      <charset val="163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3"/>
      <name val="Times New Roman"/>
      <family val="1"/>
    </font>
    <font>
      <b/>
      <sz val="13"/>
      <name val="Calibri Light"/>
      <family val="1"/>
      <charset val="163"/>
      <scheme val="maj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3"/>
      <color rgb="FF0000FF"/>
      <name val="Times New Roman"/>
      <family val="1"/>
    </font>
    <font>
      <b/>
      <sz val="10"/>
      <name val="Times New Roman"/>
      <family val="1"/>
    </font>
    <font>
      <sz val="13"/>
      <color rgb="FF0000FF"/>
      <name val="Times New Roman"/>
      <family val="1"/>
    </font>
    <font>
      <b/>
      <sz val="13"/>
      <color rgb="FF0070C0"/>
      <name val="Times New Roman"/>
      <family val="1"/>
    </font>
    <font>
      <sz val="13"/>
      <color rgb="FF0070C0"/>
      <name val="Times New Roman"/>
      <family val="1"/>
    </font>
    <font>
      <b/>
      <sz val="10.5"/>
      <color rgb="FF0000FF"/>
      <name val="Times New Roman"/>
      <family val="1"/>
    </font>
    <font>
      <b/>
      <sz val="10.5"/>
      <color rgb="FFFF3300"/>
      <name val="Times New Roman"/>
      <family val="1"/>
    </font>
    <font>
      <sz val="10.5"/>
      <name val="Times New Roman"/>
      <family val="1"/>
    </font>
    <font>
      <sz val="10.5"/>
      <color theme="1"/>
      <name val="Times New Roman"/>
      <family val="1"/>
    </font>
    <font>
      <sz val="10.5"/>
      <color rgb="FFFF3300"/>
      <name val="Times New Roman"/>
      <family val="1"/>
    </font>
    <font>
      <b/>
      <sz val="10.5"/>
      <color theme="1"/>
      <name val="Times New Roman"/>
      <family val="1"/>
    </font>
    <font>
      <b/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43" fontId="14" fillId="0" borderId="0" applyFont="0" applyFill="0" applyBorder="0" applyAlignment="0" applyProtection="0"/>
    <xf numFmtId="0" fontId="31" fillId="0" borderId="0"/>
  </cellStyleXfs>
  <cellXfs count="769">
    <xf numFmtId="0" fontId="0" fillId="0" borderId="0" xfId="0"/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1" fillId="0" borderId="2" xfId="0" quotePrefix="1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2" xfId="0" applyNumberFormat="1" applyFont="1" applyBorder="1" applyAlignment="1">
      <alignment horizontal="left" vertical="center"/>
    </xf>
    <xf numFmtId="164" fontId="3" fillId="0" borderId="2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NumberFormat="1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164" fontId="3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3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2" borderId="2" xfId="0" quotePrefix="1" applyNumberFormat="1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/>
    </xf>
    <xf numFmtId="0" fontId="4" fillId="2" borderId="2" xfId="0" quotePrefix="1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3" fontId="1" fillId="2" borderId="2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5" fillId="0" borderId="0" xfId="1" applyNumberFormat="1" applyFont="1" applyAlignment="1">
      <alignment vertical="center"/>
    </xf>
    <xf numFmtId="164" fontId="15" fillId="0" borderId="0" xfId="1" applyNumberFormat="1" applyFont="1" applyBorder="1" applyAlignment="1">
      <alignment vertical="center"/>
    </xf>
    <xf numFmtId="164" fontId="16" fillId="0" borderId="0" xfId="1" applyNumberFormat="1" applyFont="1" applyAlignment="1">
      <alignment vertical="center"/>
    </xf>
    <xf numFmtId="164" fontId="17" fillId="0" borderId="0" xfId="1" applyNumberFormat="1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164" fontId="12" fillId="0" borderId="2" xfId="0" applyNumberFormat="1" applyFont="1" applyBorder="1" applyAlignment="1">
      <alignment horizontal="left" vertical="center"/>
    </xf>
    <xf numFmtId="164" fontId="17" fillId="0" borderId="2" xfId="0" applyNumberFormat="1" applyFont="1" applyBorder="1" applyAlignment="1">
      <alignment horizontal="right" vertical="center"/>
    </xf>
    <xf numFmtId="164" fontId="22" fillId="0" borderId="0" xfId="1" applyNumberFormat="1" applyFont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17" fillId="0" borderId="2" xfId="0" applyNumberFormat="1" applyFont="1" applyBorder="1" applyAlignment="1">
      <alignment horizontal="left" vertical="center"/>
    </xf>
    <xf numFmtId="164" fontId="18" fillId="0" borderId="0" xfId="1" applyNumberFormat="1" applyFont="1" applyAlignment="1">
      <alignment vertical="center"/>
    </xf>
    <xf numFmtId="0" fontId="23" fillId="0" borderId="0" xfId="0" applyFont="1" applyAlignment="1">
      <alignment horizontal="left" vertical="center"/>
    </xf>
    <xf numFmtId="164" fontId="3" fillId="0" borderId="2" xfId="1" applyNumberFormat="1" applyFont="1" applyBorder="1" applyAlignment="1">
      <alignment horizontal="left" vertical="center"/>
    </xf>
    <xf numFmtId="164" fontId="3" fillId="0" borderId="2" xfId="1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 wrapText="1"/>
    </xf>
    <xf numFmtId="164" fontId="17" fillId="0" borderId="0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0" fontId="24" fillId="0" borderId="2" xfId="0" applyFont="1" applyBorder="1" applyAlignment="1">
      <alignment horizontal="center" vertical="center"/>
    </xf>
    <xf numFmtId="3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/>
    </xf>
    <xf numFmtId="3" fontId="23" fillId="0" borderId="2" xfId="0" applyNumberFormat="1" applyFont="1" applyBorder="1" applyAlignment="1">
      <alignment horizontal="center" vertical="center"/>
    </xf>
    <xf numFmtId="164" fontId="24" fillId="0" borderId="2" xfId="1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164" fontId="25" fillId="0" borderId="2" xfId="0" applyNumberFormat="1" applyFont="1" applyBorder="1" applyAlignment="1">
      <alignment horizontal="right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left" vertical="center"/>
    </xf>
    <xf numFmtId="164" fontId="11" fillId="3" borderId="2" xfId="0" applyNumberFormat="1" applyFont="1" applyFill="1" applyBorder="1" applyAlignment="1">
      <alignment horizontal="left" vertical="center"/>
    </xf>
    <xf numFmtId="3" fontId="11" fillId="3" borderId="0" xfId="0" applyNumberFormat="1" applyFont="1" applyFill="1" applyAlignment="1">
      <alignment horizontal="right" vertical="center"/>
    </xf>
    <xf numFmtId="164" fontId="11" fillId="3" borderId="2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164" fontId="12" fillId="3" borderId="2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6" fillId="0" borderId="2" xfId="0" applyFont="1" applyBorder="1" applyAlignment="1">
      <alignment horizontal="center" vertical="center"/>
    </xf>
    <xf numFmtId="0" fontId="26" fillId="0" borderId="7" xfId="0" applyFont="1" applyBorder="1" applyAlignment="1">
      <alignment horizontal="left" vertical="center"/>
    </xf>
    <xf numFmtId="164" fontId="26" fillId="0" borderId="2" xfId="0" applyNumberFormat="1" applyFont="1" applyBorder="1" applyAlignment="1">
      <alignment horizontal="left" vertical="center"/>
    </xf>
    <xf numFmtId="0" fontId="26" fillId="0" borderId="6" xfId="0" applyFont="1" applyBorder="1" applyAlignment="1">
      <alignment horizontal="center" vertical="center"/>
    </xf>
    <xf numFmtId="3" fontId="23" fillId="0" borderId="2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/>
    </xf>
    <xf numFmtId="164" fontId="26" fillId="3" borderId="2" xfId="0" applyNumberFormat="1" applyFont="1" applyFill="1" applyBorder="1" applyAlignment="1">
      <alignment horizontal="left" vertical="center"/>
    </xf>
    <xf numFmtId="164" fontId="17" fillId="3" borderId="2" xfId="0" applyNumberFormat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164" fontId="3" fillId="3" borderId="0" xfId="0" applyNumberFormat="1" applyFont="1" applyFill="1" applyBorder="1" applyAlignment="1">
      <alignment horizontal="right" vertical="center"/>
    </xf>
    <xf numFmtId="3" fontId="11" fillId="3" borderId="0" xfId="0" applyNumberFormat="1" applyFont="1" applyFill="1" applyAlignment="1">
      <alignment vertical="center"/>
    </xf>
    <xf numFmtId="164" fontId="17" fillId="3" borderId="2" xfId="0" applyNumberFormat="1" applyFont="1" applyFill="1" applyBorder="1" applyAlignment="1">
      <alignment horizontal="right" vertical="center"/>
    </xf>
    <xf numFmtId="0" fontId="23" fillId="3" borderId="0" xfId="0" applyFont="1" applyFill="1" applyAlignment="1">
      <alignment horizontal="left" vertical="center"/>
    </xf>
    <xf numFmtId="164" fontId="24" fillId="3" borderId="2" xfId="1" applyNumberFormat="1" applyFont="1" applyFill="1" applyBorder="1" applyAlignment="1">
      <alignment horizontal="center" vertical="center" wrapText="1"/>
    </xf>
    <xf numFmtId="164" fontId="27" fillId="3" borderId="2" xfId="1" applyNumberFormat="1" applyFont="1" applyFill="1" applyBorder="1" applyAlignment="1">
      <alignment horizontal="center" vertical="center" wrapText="1"/>
    </xf>
    <xf numFmtId="164" fontId="27" fillId="0" borderId="2" xfId="1" applyNumberFormat="1" applyFont="1" applyBorder="1" applyAlignment="1">
      <alignment horizontal="center" vertical="center"/>
    </xf>
    <xf numFmtId="0" fontId="28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0" fontId="11" fillId="3" borderId="7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164" fontId="22" fillId="3" borderId="0" xfId="1" applyNumberFormat="1" applyFont="1" applyFill="1" applyAlignment="1">
      <alignment horizontal="center" vertical="center"/>
    </xf>
    <xf numFmtId="9" fontId="20" fillId="3" borderId="0" xfId="0" applyNumberFormat="1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1" fillId="3" borderId="2" xfId="0" quotePrefix="1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0" fontId="26" fillId="3" borderId="0" xfId="0" applyFont="1" applyFill="1" applyAlignment="1">
      <alignment vertical="center"/>
    </xf>
    <xf numFmtId="164" fontId="26" fillId="3" borderId="0" xfId="1" applyNumberFormat="1" applyFont="1" applyFill="1" applyAlignment="1">
      <alignment horizontal="left" vertical="center"/>
    </xf>
    <xf numFmtId="164" fontId="25" fillId="3" borderId="2" xfId="0" applyNumberFormat="1" applyFont="1" applyFill="1" applyBorder="1" applyAlignment="1">
      <alignment horizontal="right" vertical="center"/>
    </xf>
    <xf numFmtId="164" fontId="12" fillId="3" borderId="2" xfId="0" applyNumberFormat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32" fillId="3" borderId="2" xfId="2" quotePrefix="1" applyFont="1" applyFill="1" applyBorder="1" applyAlignment="1">
      <alignment horizontal="left" vertical="center"/>
    </xf>
    <xf numFmtId="0" fontId="32" fillId="3" borderId="2" xfId="2" applyFont="1" applyFill="1" applyBorder="1" applyAlignment="1">
      <alignment horizontal="left" vertical="center"/>
    </xf>
    <xf numFmtId="0" fontId="32" fillId="3" borderId="2" xfId="0" applyFont="1" applyFill="1" applyBorder="1" applyAlignment="1">
      <alignment horizontal="left" vertical="center"/>
    </xf>
    <xf numFmtId="0" fontId="26" fillId="3" borderId="7" xfId="0" applyFont="1" applyFill="1" applyBorder="1" applyAlignment="1">
      <alignment horizontal="left" vertical="center"/>
    </xf>
    <xf numFmtId="164" fontId="26" fillId="3" borderId="2" xfId="0" applyNumberFormat="1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164" fontId="33" fillId="0" borderId="0" xfId="1" applyNumberFormat="1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43" fontId="35" fillId="0" borderId="0" xfId="1" applyFont="1" applyAlignment="1">
      <alignment vertical="center"/>
    </xf>
    <xf numFmtId="0" fontId="35" fillId="0" borderId="0" xfId="0" applyFont="1" applyAlignment="1">
      <alignment horizontal="left" vertical="center"/>
    </xf>
    <xf numFmtId="164" fontId="36" fillId="0" borderId="0" xfId="1" applyNumberFormat="1" applyFont="1" applyAlignment="1">
      <alignment vertical="center"/>
    </xf>
    <xf numFmtId="0" fontId="37" fillId="0" borderId="0" xfId="0" applyFont="1" applyAlignment="1">
      <alignment horizontal="left" vertical="center"/>
    </xf>
    <xf numFmtId="0" fontId="39" fillId="0" borderId="2" xfId="0" applyFont="1" applyBorder="1" applyAlignment="1">
      <alignment horizontal="center" vertical="center"/>
    </xf>
    <xf numFmtId="164" fontId="39" fillId="0" borderId="2" xfId="1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164" fontId="39" fillId="0" borderId="0" xfId="1" applyNumberFormat="1" applyFont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4" fontId="35" fillId="0" borderId="0" xfId="1" applyNumberFormat="1" applyFont="1" applyBorder="1" applyAlignment="1">
      <alignment vertical="center"/>
    </xf>
    <xf numFmtId="164" fontId="38" fillId="0" borderId="2" xfId="1" applyNumberFormat="1" applyFont="1" applyBorder="1" applyAlignment="1">
      <alignment horizontal="center" vertical="center"/>
    </xf>
    <xf numFmtId="164" fontId="39" fillId="0" borderId="2" xfId="1" applyNumberFormat="1" applyFont="1" applyBorder="1" applyAlignment="1">
      <alignment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vertical="center"/>
    </xf>
    <xf numFmtId="164" fontId="35" fillId="0" borderId="2" xfId="1" applyNumberFormat="1" applyFont="1" applyFill="1" applyBorder="1" applyAlignment="1">
      <alignment vertical="center"/>
    </xf>
    <xf numFmtId="0" fontId="37" fillId="0" borderId="0" xfId="0" applyFont="1" applyFill="1" applyAlignment="1">
      <alignment horizontal="left" vertical="center"/>
    </xf>
    <xf numFmtId="0" fontId="35" fillId="0" borderId="0" xfId="0" applyFont="1" applyFill="1" applyAlignment="1">
      <alignment vertical="center"/>
    </xf>
    <xf numFmtId="0" fontId="0" fillId="0" borderId="0" xfId="0" applyFill="1"/>
    <xf numFmtId="0" fontId="35" fillId="0" borderId="2" xfId="0" quotePrefix="1" applyFont="1" applyFill="1" applyBorder="1" applyAlignment="1">
      <alignment vertical="center"/>
    </xf>
    <xf numFmtId="0" fontId="39" fillId="0" borderId="0" xfId="0" applyFont="1" applyFill="1" applyAlignment="1">
      <alignment horizontal="center" vertical="center"/>
    </xf>
    <xf numFmtId="0" fontId="35" fillId="0" borderId="2" xfId="0" quotePrefix="1" applyFont="1" applyFill="1" applyBorder="1"/>
    <xf numFmtId="164" fontId="32" fillId="0" borderId="8" xfId="1" applyNumberFormat="1" applyFont="1" applyFill="1" applyBorder="1" applyAlignment="1">
      <alignment vertical="center"/>
    </xf>
    <xf numFmtId="0" fontId="37" fillId="0" borderId="0" xfId="0" applyFont="1" applyFill="1" applyAlignment="1">
      <alignment horizontal="left"/>
    </xf>
    <xf numFmtId="0" fontId="35" fillId="0" borderId="0" xfId="0" applyFont="1" applyFill="1"/>
    <xf numFmtId="164" fontId="36" fillId="0" borderId="2" xfId="1" applyNumberFormat="1" applyFont="1" applyFill="1" applyBorder="1" applyAlignment="1">
      <alignment vertical="center"/>
    </xf>
    <xf numFmtId="9" fontId="37" fillId="0" borderId="0" xfId="0" applyNumberFormat="1" applyFont="1" applyFill="1" applyAlignment="1">
      <alignment horizontal="left"/>
    </xf>
    <xf numFmtId="0" fontId="36" fillId="0" borderId="2" xfId="0" quotePrefix="1" applyFont="1" applyFill="1" applyBorder="1"/>
    <xf numFmtId="0" fontId="40" fillId="0" borderId="0" xfId="0" applyFont="1" applyFill="1" applyAlignment="1">
      <alignment horizontal="left" vertical="center"/>
    </xf>
    <xf numFmtId="0" fontId="41" fillId="0" borderId="0" xfId="0" applyFont="1" applyFill="1"/>
    <xf numFmtId="43" fontId="32" fillId="0" borderId="2" xfId="1" applyFont="1" applyFill="1" applyBorder="1" applyAlignment="1">
      <alignment vertical="center"/>
    </xf>
    <xf numFmtId="164" fontId="36" fillId="0" borderId="2" xfId="1" applyNumberFormat="1" applyFont="1" applyFill="1" applyBorder="1" applyAlignment="1">
      <alignment horizontal="left" vertical="center"/>
    </xf>
    <xf numFmtId="0" fontId="43" fillId="0" borderId="0" xfId="0" applyFont="1"/>
    <xf numFmtId="0" fontId="42" fillId="0" borderId="0" xfId="0" applyFont="1" applyAlignment="1">
      <alignment vertical="center"/>
    </xf>
    <xf numFmtId="43" fontId="37" fillId="0" borderId="0" xfId="1" applyFont="1" applyAlignment="1">
      <alignment vertical="center"/>
    </xf>
    <xf numFmtId="164" fontId="40" fillId="0" borderId="0" xfId="1" applyNumberFormat="1" applyFont="1" applyAlignment="1">
      <alignment vertical="center"/>
    </xf>
    <xf numFmtId="0" fontId="44" fillId="0" borderId="2" xfId="0" applyFont="1" applyBorder="1" applyAlignment="1">
      <alignment horizontal="center" vertical="center"/>
    </xf>
    <xf numFmtId="164" fontId="44" fillId="0" borderId="2" xfId="1" applyNumberFormat="1" applyFont="1" applyBorder="1" applyAlignment="1">
      <alignment horizontal="center" vertical="center"/>
    </xf>
    <xf numFmtId="164" fontId="44" fillId="0" borderId="2" xfId="1" applyNumberFormat="1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vertical="center"/>
    </xf>
    <xf numFmtId="164" fontId="37" fillId="0" borderId="2" xfId="1" applyNumberFormat="1" applyFont="1" applyBorder="1" applyAlignment="1">
      <alignment vertical="center"/>
    </xf>
    <xf numFmtId="164" fontId="37" fillId="0" borderId="3" xfId="1" applyNumberFormat="1" applyFont="1" applyBorder="1" applyAlignment="1">
      <alignment vertical="center"/>
    </xf>
    <xf numFmtId="0" fontId="37" fillId="0" borderId="3" xfId="0" applyFont="1" applyBorder="1" applyAlignment="1">
      <alignment horizontal="left" vertical="center"/>
    </xf>
    <xf numFmtId="0" fontId="32" fillId="0" borderId="2" xfId="0" applyFont="1" applyBorder="1" applyAlignment="1">
      <alignment horizontal="center" vertical="center"/>
    </xf>
    <xf numFmtId="0" fontId="32" fillId="0" borderId="2" xfId="0" quotePrefix="1" applyFont="1" applyBorder="1" applyAlignment="1">
      <alignment vertical="center"/>
    </xf>
    <xf numFmtId="164" fontId="32" fillId="0" borderId="2" xfId="1" applyNumberFormat="1" applyFont="1" applyBorder="1" applyAlignment="1">
      <alignment vertical="center"/>
    </xf>
    <xf numFmtId="0" fontId="32" fillId="0" borderId="2" xfId="0" applyFont="1" applyBorder="1" applyAlignment="1">
      <alignment horizontal="left" vertical="center"/>
    </xf>
    <xf numFmtId="0" fontId="37" fillId="0" borderId="2" xfId="0" applyFont="1" applyFill="1" applyBorder="1" applyAlignment="1">
      <alignment vertical="center"/>
    </xf>
    <xf numFmtId="164" fontId="37" fillId="0" borderId="2" xfId="1" applyNumberFormat="1" applyFont="1" applyFill="1" applyBorder="1" applyAlignment="1">
      <alignment vertical="center"/>
    </xf>
    <xf numFmtId="0" fontId="37" fillId="0" borderId="2" xfId="0" applyFont="1" applyFill="1" applyBorder="1" applyAlignment="1">
      <alignment horizontal="left" vertical="center"/>
    </xf>
    <xf numFmtId="0" fontId="37" fillId="0" borderId="2" xfId="0" quotePrefix="1" applyFont="1" applyFill="1" applyBorder="1" applyAlignment="1">
      <alignment vertical="center"/>
    </xf>
    <xf numFmtId="164" fontId="37" fillId="0" borderId="3" xfId="1" applyNumberFormat="1" applyFont="1" applyFill="1" applyBorder="1" applyAlignment="1">
      <alignment vertical="center"/>
    </xf>
    <xf numFmtId="164" fontId="37" fillId="0" borderId="4" xfId="1" applyNumberFormat="1" applyFont="1" applyFill="1" applyBorder="1" applyAlignment="1">
      <alignment vertical="center"/>
    </xf>
    <xf numFmtId="0" fontId="37" fillId="0" borderId="2" xfId="0" quotePrefix="1" applyFont="1" applyFill="1" applyBorder="1"/>
    <xf numFmtId="0" fontId="37" fillId="0" borderId="5" xfId="0" applyFont="1" applyFill="1" applyBorder="1" applyAlignment="1">
      <alignment horizontal="left" vertical="center"/>
    </xf>
    <xf numFmtId="164" fontId="44" fillId="0" borderId="4" xfId="1" applyNumberFormat="1" applyFont="1" applyBorder="1" applyAlignment="1">
      <alignment vertical="center"/>
    </xf>
    <xf numFmtId="0" fontId="32" fillId="0" borderId="0" xfId="0" applyFont="1"/>
    <xf numFmtId="0" fontId="37" fillId="0" borderId="2" xfId="0" applyFont="1" applyFill="1" applyBorder="1"/>
    <xf numFmtId="0" fontId="37" fillId="0" borderId="0" xfId="0" applyFont="1" applyFill="1"/>
    <xf numFmtId="164" fontId="44" fillId="0" borderId="2" xfId="0" applyNumberFormat="1" applyFont="1" applyBorder="1" applyAlignment="1">
      <alignment horizontal="left" vertical="center"/>
    </xf>
    <xf numFmtId="0" fontId="45" fillId="0" borderId="0" xfId="0" applyFont="1"/>
    <xf numFmtId="3" fontId="35" fillId="0" borderId="2" xfId="0" applyNumberFormat="1" applyFont="1" applyFill="1" applyBorder="1" applyAlignment="1">
      <alignment horizontal="right" vertical="center"/>
    </xf>
    <xf numFmtId="164" fontId="40" fillId="0" borderId="2" xfId="1" applyNumberFormat="1" applyFont="1" applyBorder="1" applyAlignment="1">
      <alignment vertical="center"/>
    </xf>
    <xf numFmtId="164" fontId="40" fillId="0" borderId="2" xfId="1" applyNumberFormat="1" applyFont="1" applyFill="1" applyBorder="1" applyAlignment="1">
      <alignment vertical="center"/>
    </xf>
    <xf numFmtId="164" fontId="27" fillId="0" borderId="2" xfId="1" applyNumberFormat="1" applyFont="1" applyFill="1" applyBorder="1" applyAlignment="1">
      <alignment horizontal="left" vertical="center" wrapText="1"/>
    </xf>
    <xf numFmtId="164" fontId="40" fillId="0" borderId="2" xfId="1" applyNumberFormat="1" applyFont="1" applyFill="1" applyBorder="1"/>
    <xf numFmtId="164" fontId="40" fillId="0" borderId="2" xfId="1" applyNumberFormat="1" applyFont="1" applyBorder="1" applyAlignment="1">
      <alignment horizontal="center" vertical="center"/>
    </xf>
    <xf numFmtId="164" fontId="40" fillId="0" borderId="4" xfId="1" applyNumberFormat="1" applyFont="1" applyFill="1" applyBorder="1" applyAlignment="1">
      <alignment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0" xfId="0" applyFont="1" applyFill="1"/>
    <xf numFmtId="0" fontId="32" fillId="0" borderId="2" xfId="0" quotePrefix="1" applyFont="1" applyFill="1" applyBorder="1" applyAlignment="1">
      <alignment vertical="center"/>
    </xf>
    <xf numFmtId="164" fontId="32" fillId="0" borderId="2" xfId="1" applyNumberFormat="1" applyFont="1" applyFill="1" applyBorder="1" applyAlignment="1">
      <alignment vertical="center"/>
    </xf>
    <xf numFmtId="0" fontId="32" fillId="0" borderId="2" xfId="0" applyFont="1" applyFill="1" applyBorder="1"/>
    <xf numFmtId="164" fontId="32" fillId="0" borderId="4" xfId="1" applyNumberFormat="1" applyFont="1" applyFill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14" fontId="40" fillId="0" borderId="2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43" fontId="46" fillId="0" borderId="0" xfId="1" applyFont="1" applyAlignment="1">
      <alignment vertical="center"/>
    </xf>
    <xf numFmtId="0" fontId="36" fillId="0" borderId="0" xfId="0" applyFont="1" applyAlignment="1">
      <alignment horizontal="left" vertical="center"/>
    </xf>
    <xf numFmtId="43" fontId="47" fillId="0" borderId="0" xfId="1" applyFont="1" applyAlignment="1">
      <alignment vertical="center"/>
    </xf>
    <xf numFmtId="0" fontId="40" fillId="0" borderId="0" xfId="0" applyFont="1" applyAlignment="1">
      <alignment horizontal="left" vertical="center"/>
    </xf>
    <xf numFmtId="164" fontId="48" fillId="0" borderId="2" xfId="1" applyNumberFormat="1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vertical="center"/>
    </xf>
    <xf numFmtId="164" fontId="47" fillId="0" borderId="2" xfId="1" applyNumberFormat="1" applyFont="1" applyBorder="1" applyAlignment="1">
      <alignment vertical="center"/>
    </xf>
    <xf numFmtId="0" fontId="40" fillId="0" borderId="2" xfId="0" applyFont="1" applyBorder="1" applyAlignment="1">
      <alignment horizontal="left" vertical="center"/>
    </xf>
    <xf numFmtId="0" fontId="43" fillId="0" borderId="0" xfId="0" applyFont="1" applyAlignment="1">
      <alignment vertical="center"/>
    </xf>
    <xf numFmtId="0" fontId="40" fillId="0" borderId="2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36" fillId="0" borderId="0" xfId="0" applyFont="1" applyFill="1" applyAlignment="1">
      <alignment vertical="center"/>
    </xf>
    <xf numFmtId="164" fontId="47" fillId="0" borderId="4" xfId="1" applyNumberFormat="1" applyFont="1" applyBorder="1" applyAlignment="1">
      <alignment vertical="center"/>
    </xf>
    <xf numFmtId="164" fontId="48" fillId="0" borderId="4" xfId="1" applyNumberFormat="1" applyFont="1" applyBorder="1" applyAlignment="1">
      <alignment vertical="center"/>
    </xf>
    <xf numFmtId="164" fontId="27" fillId="0" borderId="2" xfId="0" applyNumberFormat="1" applyFont="1" applyBorder="1" applyAlignment="1">
      <alignment horizontal="left" vertical="center"/>
    </xf>
    <xf numFmtId="164" fontId="49" fillId="0" borderId="0" xfId="1" applyNumberFormat="1" applyFont="1" applyAlignment="1">
      <alignment vertical="center"/>
    </xf>
    <xf numFmtId="164" fontId="46" fillId="0" borderId="0" xfId="1" applyNumberFormat="1" applyFont="1" applyBorder="1" applyAlignment="1">
      <alignment vertical="center"/>
    </xf>
    <xf numFmtId="0" fontId="50" fillId="0" borderId="2" xfId="0" applyFont="1" applyBorder="1" applyAlignment="1">
      <alignment horizontal="center" vertical="center"/>
    </xf>
    <xf numFmtId="164" fontId="50" fillId="0" borderId="2" xfId="1" applyNumberFormat="1" applyFont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vertical="center"/>
    </xf>
    <xf numFmtId="164" fontId="42" fillId="0" borderId="2" xfId="1" applyNumberFormat="1" applyFont="1" applyFill="1" applyBorder="1" applyAlignment="1">
      <alignment vertical="center"/>
    </xf>
    <xf numFmtId="164" fontId="46" fillId="0" borderId="2" xfId="1" applyNumberFormat="1" applyFont="1" applyFill="1" applyBorder="1" applyAlignment="1">
      <alignment vertical="center"/>
    </xf>
    <xf numFmtId="0" fontId="32" fillId="0" borderId="0" xfId="0" applyFont="1" applyFill="1" applyAlignment="1">
      <alignment vertical="center"/>
    </xf>
    <xf numFmtId="0" fontId="42" fillId="0" borderId="2" xfId="0" quotePrefix="1" applyFont="1" applyFill="1" applyBorder="1" applyAlignment="1">
      <alignment vertical="center"/>
    </xf>
    <xf numFmtId="164" fontId="36" fillId="0" borderId="2" xfId="1" quotePrefix="1" applyNumberFormat="1" applyFont="1" applyFill="1" applyBorder="1" applyAlignment="1">
      <alignment vertical="center"/>
    </xf>
    <xf numFmtId="0" fontId="42" fillId="0" borderId="2" xfId="0" applyFont="1" applyFill="1" applyBorder="1" applyAlignment="1">
      <alignment vertical="center"/>
    </xf>
    <xf numFmtId="43" fontId="36" fillId="0" borderId="2" xfId="1" applyNumberFormat="1" applyFont="1" applyFill="1" applyBorder="1" applyAlignment="1">
      <alignment vertical="center"/>
    </xf>
    <xf numFmtId="0" fontId="41" fillId="0" borderId="0" xfId="0" applyFont="1" applyFill="1" applyAlignment="1">
      <alignment vertical="center"/>
    </xf>
    <xf numFmtId="0" fontId="43" fillId="0" borderId="0" xfId="0" applyFont="1" applyFill="1" applyAlignment="1">
      <alignment vertical="center"/>
    </xf>
    <xf numFmtId="3" fontId="42" fillId="0" borderId="2" xfId="0" applyNumberFormat="1" applyFont="1" applyFill="1" applyBorder="1" applyAlignment="1">
      <alignment horizontal="right" vertical="center"/>
    </xf>
    <xf numFmtId="164" fontId="50" fillId="0" borderId="2" xfId="1" applyNumberFormat="1" applyFont="1" applyBorder="1" applyAlignment="1">
      <alignment vertical="center"/>
    </xf>
    <xf numFmtId="164" fontId="49" fillId="0" borderId="2" xfId="1" applyNumberFormat="1" applyFont="1" applyBorder="1" applyAlignment="1">
      <alignment vertical="center"/>
    </xf>
    <xf numFmtId="164" fontId="38" fillId="0" borderId="2" xfId="1" applyNumberFormat="1" applyFont="1" applyBorder="1" applyAlignment="1">
      <alignment vertical="center"/>
    </xf>
    <xf numFmtId="0" fontId="42" fillId="0" borderId="0" xfId="0" applyFont="1" applyAlignment="1">
      <alignment horizontal="center" vertical="center"/>
    </xf>
    <xf numFmtId="43" fontId="42" fillId="0" borderId="0" xfId="1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3" fontId="12" fillId="3" borderId="7" xfId="0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55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7" xfId="0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3" fontId="12" fillId="3" borderId="0" xfId="0" applyNumberFormat="1" applyFont="1" applyFill="1" applyAlignment="1">
      <alignment horizontal="right" vertical="center"/>
    </xf>
    <xf numFmtId="0" fontId="55" fillId="3" borderId="0" xfId="0" applyFont="1" applyFill="1" applyAlignment="1">
      <alignment horizontal="left" vertical="center"/>
    </xf>
    <xf numFmtId="0" fontId="56" fillId="3" borderId="0" xfId="0" applyFont="1" applyFill="1" applyAlignment="1">
      <alignment horizontal="center" vertical="center"/>
    </xf>
    <xf numFmtId="164" fontId="12" fillId="0" borderId="2" xfId="0" applyNumberFormat="1" applyFont="1" applyFill="1" applyBorder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 wrapText="1"/>
    </xf>
    <xf numFmtId="0" fontId="26" fillId="0" borderId="4" xfId="0" applyFont="1" applyBorder="1" applyAlignment="1">
      <alignment horizontal="center" vertical="center"/>
    </xf>
    <xf numFmtId="0" fontId="26" fillId="0" borderId="2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8" fillId="0" borderId="0" xfId="0" applyFont="1" applyAlignment="1">
      <alignment horizontal="left" vertical="center"/>
    </xf>
    <xf numFmtId="0" fontId="26" fillId="0" borderId="0" xfId="0" applyFont="1" applyAlignment="1">
      <alignment vertical="center"/>
    </xf>
    <xf numFmtId="0" fontId="44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42" fillId="0" borderId="2" xfId="0" quotePrefix="1" applyFont="1" applyFill="1" applyBorder="1"/>
    <xf numFmtId="0" fontId="11" fillId="0" borderId="2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0" fontId="43" fillId="0" borderId="0" xfId="0" applyFont="1" applyFill="1"/>
    <xf numFmtId="0" fontId="43" fillId="0" borderId="2" xfId="0" applyFont="1" applyFill="1" applyBorder="1"/>
    <xf numFmtId="0" fontId="0" fillId="0" borderId="2" xfId="0" applyFill="1" applyBorder="1"/>
    <xf numFmtId="0" fontId="39" fillId="0" borderId="2" xfId="0" applyFont="1" applyBorder="1" applyAlignment="1">
      <alignment horizontal="center" vertical="center"/>
    </xf>
    <xf numFmtId="3" fontId="35" fillId="0" borderId="5" xfId="0" applyNumberFormat="1" applyFont="1" applyFill="1" applyBorder="1" applyAlignment="1">
      <alignment horizontal="right" vertical="center"/>
    </xf>
    <xf numFmtId="3" fontId="35" fillId="0" borderId="4" xfId="0" applyNumberFormat="1" applyFont="1" applyFill="1" applyBorder="1" applyAlignment="1">
      <alignment horizontal="right" vertical="center"/>
    </xf>
    <xf numFmtId="164" fontId="40" fillId="0" borderId="5" xfId="1" applyNumberFormat="1" applyFont="1" applyFill="1" applyBorder="1" applyAlignment="1">
      <alignment vertical="center"/>
    </xf>
    <xf numFmtId="164" fontId="32" fillId="0" borderId="5" xfId="1" applyNumberFormat="1" applyFont="1" applyFill="1" applyBorder="1" applyAlignment="1">
      <alignment vertical="center"/>
    </xf>
    <xf numFmtId="0" fontId="40" fillId="0" borderId="2" xfId="0" applyFont="1" applyFill="1" applyBorder="1" applyAlignment="1">
      <alignment vertical="center"/>
    </xf>
    <xf numFmtId="0" fontId="41" fillId="0" borderId="2" xfId="0" applyFont="1" applyFill="1" applyBorder="1"/>
    <xf numFmtId="0" fontId="44" fillId="0" borderId="2" xfId="0" applyFont="1" applyBorder="1" applyAlignment="1">
      <alignment horizontal="center" vertical="center"/>
    </xf>
    <xf numFmtId="164" fontId="35" fillId="0" borderId="5" xfId="1" applyNumberFormat="1" applyFont="1" applyFill="1" applyBorder="1" applyAlignment="1">
      <alignment vertical="center"/>
    </xf>
    <xf numFmtId="164" fontId="36" fillId="0" borderId="3" xfId="1" applyNumberFormat="1" applyFont="1" applyFill="1" applyBorder="1" applyAlignment="1">
      <alignment vertical="center" wrapText="1"/>
    </xf>
    <xf numFmtId="164" fontId="36" fillId="0" borderId="3" xfId="1" applyNumberFormat="1" applyFont="1" applyFill="1" applyBorder="1" applyAlignment="1">
      <alignment vertical="center"/>
    </xf>
    <xf numFmtId="0" fontId="44" fillId="0" borderId="2" xfId="0" applyFont="1" applyBorder="1" applyAlignment="1">
      <alignment horizontal="center" vertical="center"/>
    </xf>
    <xf numFmtId="164" fontId="37" fillId="0" borderId="2" xfId="1" applyNumberFormat="1" applyFont="1" applyFill="1" applyBorder="1" applyAlignment="1">
      <alignment horizontal="center" vertical="center"/>
    </xf>
    <xf numFmtId="0" fontId="32" fillId="0" borderId="2" xfId="0" quotePrefix="1" applyFont="1" applyFill="1" applyBorder="1"/>
    <xf numFmtId="0" fontId="44" fillId="0" borderId="0" xfId="0" applyFont="1" applyBorder="1" applyAlignment="1">
      <alignment horizontal="center" vertical="center"/>
    </xf>
    <xf numFmtId="164" fontId="44" fillId="0" borderId="0" xfId="1" applyNumberFormat="1" applyFont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vertical="center"/>
    </xf>
    <xf numFmtId="164" fontId="37" fillId="0" borderId="0" xfId="1" applyNumberFormat="1" applyFont="1" applyBorder="1" applyAlignment="1">
      <alignment vertical="center"/>
    </xf>
    <xf numFmtId="164" fontId="40" fillId="0" borderId="3" xfId="1" applyNumberFormat="1" applyFont="1" applyFill="1" applyBorder="1" applyAlignment="1">
      <alignment vertical="center"/>
    </xf>
    <xf numFmtId="164" fontId="40" fillId="0" borderId="3" xfId="1" applyNumberFormat="1" applyFont="1" applyFill="1" applyBorder="1" applyAlignment="1">
      <alignment vertical="center" wrapText="1"/>
    </xf>
    <xf numFmtId="164" fontId="40" fillId="0" borderId="2" xfId="1" applyNumberFormat="1" applyFont="1" applyFill="1" applyBorder="1" applyAlignment="1">
      <alignment horizontal="left" vertical="center"/>
    </xf>
    <xf numFmtId="164" fontId="37" fillId="0" borderId="2" xfId="1" applyNumberFormat="1" applyFont="1" applyFill="1" applyBorder="1"/>
    <xf numFmtId="0" fontId="40" fillId="0" borderId="2" xfId="0" applyFont="1" applyFill="1" applyBorder="1"/>
    <xf numFmtId="0" fontId="32" fillId="0" borderId="2" xfId="2" quotePrefix="1" applyFont="1" applyFill="1" applyBorder="1" applyAlignment="1">
      <alignment horizontal="left" vertical="center"/>
    </xf>
    <xf numFmtId="3" fontId="37" fillId="0" borderId="2" xfId="0" applyNumberFormat="1" applyFont="1" applyFill="1" applyBorder="1"/>
    <xf numFmtId="0" fontId="32" fillId="0" borderId="2" xfId="2" applyFont="1" applyFill="1" applyBorder="1" applyAlignment="1">
      <alignment horizontal="left" vertical="center"/>
    </xf>
    <xf numFmtId="0" fontId="37" fillId="0" borderId="2" xfId="2" quotePrefix="1" applyFont="1" applyFill="1" applyBorder="1" applyAlignment="1">
      <alignment horizontal="left" vertical="center"/>
    </xf>
    <xf numFmtId="164" fontId="27" fillId="0" borderId="2" xfId="1" applyNumberFormat="1" applyFont="1" applyBorder="1" applyAlignment="1">
      <alignment horizontal="left" vertical="center"/>
    </xf>
    <xf numFmtId="0" fontId="44" fillId="0" borderId="2" xfId="0" applyFont="1" applyBorder="1" applyAlignment="1">
      <alignment horizontal="center" vertical="center"/>
    </xf>
    <xf numFmtId="0" fontId="40" fillId="2" borderId="2" xfId="0" quotePrefix="1" applyFont="1" applyFill="1" applyBorder="1" applyAlignment="1">
      <alignment vertical="center"/>
    </xf>
    <xf numFmtId="164" fontId="40" fillId="2" borderId="2" xfId="1" applyNumberFormat="1" applyFont="1" applyFill="1" applyBorder="1" applyAlignment="1">
      <alignment vertical="center"/>
    </xf>
    <xf numFmtId="0" fontId="40" fillId="2" borderId="2" xfId="0" applyFont="1" applyFill="1" applyBorder="1" applyAlignment="1">
      <alignment vertical="center"/>
    </xf>
    <xf numFmtId="0" fontId="36" fillId="2" borderId="0" xfId="0" applyFont="1" applyFill="1"/>
    <xf numFmtId="0" fontId="41" fillId="2" borderId="0" xfId="0" applyFont="1" applyFill="1"/>
    <xf numFmtId="0" fontId="32" fillId="2" borderId="2" xfId="2" quotePrefix="1" applyFont="1" applyFill="1" applyBorder="1" applyAlignment="1">
      <alignment horizontal="left" vertical="center"/>
    </xf>
    <xf numFmtId="0" fontId="37" fillId="2" borderId="2" xfId="2" quotePrefix="1" applyFont="1" applyFill="1" applyBorder="1" applyAlignment="1">
      <alignment horizontal="left" vertical="center"/>
    </xf>
    <xf numFmtId="0" fontId="32" fillId="0" borderId="5" xfId="0" applyFont="1" applyFill="1" applyBorder="1" applyAlignment="1">
      <alignment vertical="center"/>
    </xf>
    <xf numFmtId="164" fontId="27" fillId="0" borderId="2" xfId="1" applyNumberFormat="1" applyFont="1" applyBorder="1" applyAlignment="1">
      <alignment horizontal="center" vertical="center" wrapText="1"/>
    </xf>
    <xf numFmtId="164" fontId="32" fillId="0" borderId="2" xfId="1" applyNumberFormat="1" applyFont="1" applyFill="1" applyBorder="1"/>
    <xf numFmtId="0" fontId="32" fillId="0" borderId="2" xfId="0" applyFont="1" applyFill="1" applyBorder="1" applyAlignment="1">
      <alignment vertical="center" wrapText="1"/>
    </xf>
    <xf numFmtId="0" fontId="40" fillId="2" borderId="2" xfId="0" applyFont="1" applyFill="1" applyBorder="1" applyAlignment="1">
      <alignment vertical="center" wrapText="1"/>
    </xf>
    <xf numFmtId="164" fontId="44" fillId="0" borderId="0" xfId="1" applyNumberFormat="1" applyFont="1" applyBorder="1" applyAlignment="1">
      <alignment horizontal="center" vertical="center"/>
    </xf>
    <xf numFmtId="164" fontId="37" fillId="0" borderId="0" xfId="1" applyNumberFormat="1" applyFont="1" applyFill="1" applyBorder="1" applyAlignment="1">
      <alignment vertical="center"/>
    </xf>
    <xf numFmtId="164" fontId="32" fillId="0" borderId="0" xfId="1" applyNumberFormat="1" applyFont="1" applyFill="1" applyBorder="1" applyAlignment="1">
      <alignment vertical="center"/>
    </xf>
    <xf numFmtId="164" fontId="37" fillId="0" borderId="0" xfId="1" applyNumberFormat="1" applyFont="1" applyFill="1" applyBorder="1"/>
    <xf numFmtId="164" fontId="44" fillId="0" borderId="0" xfId="1" applyNumberFormat="1" applyFont="1" applyBorder="1" applyAlignment="1">
      <alignment vertical="center"/>
    </xf>
    <xf numFmtId="164" fontId="40" fillId="0" borderId="2" xfId="1" applyNumberFormat="1" applyFont="1" applyFill="1" applyBorder="1" applyAlignment="1">
      <alignment horizontal="center" vertical="center"/>
    </xf>
    <xf numFmtId="164" fontId="40" fillId="0" borderId="0" xfId="1" applyNumberFormat="1" applyFont="1" applyFill="1" applyBorder="1" applyAlignment="1">
      <alignment vertical="center"/>
    </xf>
    <xf numFmtId="0" fontId="37" fillId="2" borderId="2" xfId="0" applyFont="1" applyFill="1" applyBorder="1" applyAlignment="1">
      <alignment horizontal="right" vertical="center"/>
    </xf>
    <xf numFmtId="0" fontId="37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left" vertical="center"/>
    </xf>
    <xf numFmtId="0" fontId="45" fillId="0" borderId="0" xfId="0" applyFont="1" applyFill="1"/>
    <xf numFmtId="0" fontId="35" fillId="0" borderId="0" xfId="0" applyFont="1" applyFill="1" applyAlignment="1">
      <alignment horizontal="left" vertical="center"/>
    </xf>
    <xf numFmtId="43" fontId="35" fillId="0" borderId="0" xfId="1" applyFont="1" applyFill="1" applyAlignment="1">
      <alignment vertical="center"/>
    </xf>
    <xf numFmtId="0" fontId="35" fillId="0" borderId="0" xfId="0" applyFont="1" applyFill="1" applyAlignment="1">
      <alignment horizontal="center" vertical="center"/>
    </xf>
    <xf numFmtId="164" fontId="39" fillId="0" borderId="2" xfId="1" applyNumberFormat="1" applyFont="1" applyFill="1" applyBorder="1" applyAlignment="1">
      <alignment vertical="center"/>
    </xf>
    <xf numFmtId="164" fontId="27" fillId="0" borderId="2" xfId="1" applyNumberFormat="1" applyFont="1" applyFill="1" applyBorder="1" applyAlignment="1">
      <alignment vertical="center"/>
    </xf>
    <xf numFmtId="164" fontId="40" fillId="0" borderId="4" xfId="1" applyNumberFormat="1" applyFont="1" applyFill="1" applyBorder="1" applyAlignment="1">
      <alignment horizontal="center" vertical="center"/>
    </xf>
    <xf numFmtId="164" fontId="40" fillId="0" borderId="5" xfId="1" applyNumberFormat="1" applyFont="1" applyFill="1" applyBorder="1" applyAlignment="1">
      <alignment horizontal="center" vertical="center"/>
    </xf>
    <xf numFmtId="164" fontId="40" fillId="0" borderId="3" xfId="1" applyNumberFormat="1" applyFont="1" applyFill="1" applyBorder="1" applyAlignment="1">
      <alignment horizontal="center" vertical="center"/>
    </xf>
    <xf numFmtId="164" fontId="47" fillId="0" borderId="2" xfId="1" applyNumberFormat="1" applyFont="1" applyFill="1" applyBorder="1" applyAlignment="1">
      <alignment horizontal="center" vertical="center"/>
    </xf>
    <xf numFmtId="164" fontId="47" fillId="0" borderId="2" xfId="1" quotePrefix="1" applyNumberFormat="1" applyFont="1" applyFill="1" applyBorder="1" applyAlignment="1">
      <alignment horizontal="center" vertical="center"/>
    </xf>
    <xf numFmtId="164" fontId="27" fillId="0" borderId="2" xfId="1" applyNumberFormat="1" applyFont="1" applyFill="1" applyBorder="1" applyAlignment="1">
      <alignment horizontal="center" vertical="center"/>
    </xf>
    <xf numFmtId="164" fontId="27" fillId="0" borderId="2" xfId="1" applyNumberFormat="1" applyFont="1" applyFill="1" applyBorder="1" applyAlignment="1">
      <alignment horizontal="left" vertical="center"/>
    </xf>
    <xf numFmtId="164" fontId="24" fillId="0" borderId="2" xfId="1" applyNumberFormat="1" applyFont="1" applyFill="1" applyBorder="1" applyAlignment="1">
      <alignment horizontal="center" vertical="center"/>
    </xf>
    <xf numFmtId="164" fontId="27" fillId="0" borderId="2" xfId="1" applyNumberFormat="1" applyFont="1" applyFill="1" applyBorder="1" applyAlignment="1">
      <alignment horizontal="center" vertical="center" wrapText="1"/>
    </xf>
    <xf numFmtId="164" fontId="44" fillId="0" borderId="2" xfId="1" applyNumberFormat="1" applyFont="1" applyFill="1" applyBorder="1" applyAlignment="1">
      <alignment horizontal="center" vertical="center" wrapText="1"/>
    </xf>
    <xf numFmtId="164" fontId="44" fillId="0" borderId="2" xfId="1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43" fontId="37" fillId="0" borderId="0" xfId="1" applyFont="1" applyFill="1" applyAlignment="1">
      <alignment vertical="center"/>
    </xf>
    <xf numFmtId="0" fontId="37" fillId="0" borderId="0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 vertical="center"/>
    </xf>
    <xf numFmtId="164" fontId="44" fillId="0" borderId="0" xfId="1" applyNumberFormat="1" applyFont="1" applyFill="1" applyAlignment="1">
      <alignment vertical="center"/>
    </xf>
    <xf numFmtId="0" fontId="44" fillId="0" borderId="0" xfId="0" applyFont="1" applyFill="1" applyBorder="1" applyAlignment="1">
      <alignment horizontal="center" vertical="center"/>
    </xf>
    <xf numFmtId="164" fontId="44" fillId="0" borderId="2" xfId="0" applyNumberFormat="1" applyFont="1" applyFill="1" applyBorder="1" applyAlignment="1">
      <alignment horizontal="left" vertical="center"/>
    </xf>
    <xf numFmtId="164" fontId="27" fillId="0" borderId="4" xfId="1" applyNumberFormat="1" applyFont="1" applyFill="1" applyBorder="1" applyAlignment="1">
      <alignment vertical="center"/>
    </xf>
    <xf numFmtId="164" fontId="44" fillId="0" borderId="4" xfId="1" applyNumberFormat="1" applyFont="1" applyFill="1" applyBorder="1" applyAlignment="1">
      <alignment vertical="center"/>
    </xf>
    <xf numFmtId="0" fontId="40" fillId="0" borderId="2" xfId="0" applyFont="1" applyFill="1" applyBorder="1" applyAlignment="1">
      <alignment vertical="center" wrapText="1"/>
    </xf>
    <xf numFmtId="0" fontId="40" fillId="0" borderId="2" xfId="0" quotePrefix="1" applyFont="1" applyFill="1" applyBorder="1" applyAlignment="1">
      <alignment vertical="center" wrapText="1"/>
    </xf>
    <xf numFmtId="0" fontId="37" fillId="0" borderId="2" xfId="0" applyFont="1" applyFill="1" applyBorder="1" applyAlignment="1">
      <alignment horizontal="right" vertical="center"/>
    </xf>
    <xf numFmtId="0" fontId="34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32" fillId="0" borderId="4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left" vertical="center"/>
    </xf>
    <xf numFmtId="0" fontId="44" fillId="0" borderId="2" xfId="0" applyFont="1" applyFill="1" applyBorder="1" applyAlignment="1">
      <alignment horizontal="center" vertical="center"/>
    </xf>
    <xf numFmtId="0" fontId="57" fillId="0" borderId="2" xfId="0" applyFont="1" applyFill="1" applyBorder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43" fontId="44" fillId="0" borderId="2" xfId="1" applyFont="1" applyFill="1" applyBorder="1" applyAlignment="1">
      <alignment horizontal="center" vertical="center"/>
    </xf>
    <xf numFmtId="43" fontId="44" fillId="0" borderId="2" xfId="1" applyFon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164" fontId="32" fillId="0" borderId="4" xfId="1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164" fontId="37" fillId="0" borderId="4" xfId="1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3" fontId="37" fillId="0" borderId="4" xfId="0" applyNumberFormat="1" applyFont="1" applyFill="1" applyBorder="1" applyAlignment="1">
      <alignment horizontal="right" vertical="center"/>
    </xf>
    <xf numFmtId="0" fontId="37" fillId="0" borderId="3" xfId="0" applyFont="1" applyFill="1" applyBorder="1"/>
    <xf numFmtId="0" fontId="44" fillId="0" borderId="2" xfId="0" applyFont="1" applyFill="1" applyBorder="1" applyAlignment="1">
      <alignment wrapText="1"/>
    </xf>
    <xf numFmtId="0" fontId="37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2" xfId="0" quotePrefix="1" applyNumberFormat="1" applyFont="1" applyFill="1" applyBorder="1" applyAlignment="1">
      <alignment horizontal="left" vertical="center"/>
    </xf>
    <xf numFmtId="0" fontId="4" fillId="0" borderId="2" xfId="0" quotePrefix="1" applyNumberFormat="1" applyFont="1" applyFill="1" applyBorder="1" applyAlignment="1">
      <alignment horizontal="left" vertical="center"/>
    </xf>
    <xf numFmtId="3" fontId="40" fillId="0" borderId="2" xfId="0" applyNumberFormat="1" applyFont="1" applyFill="1" applyBorder="1"/>
    <xf numFmtId="3" fontId="40" fillId="0" borderId="2" xfId="0" applyNumberFormat="1" applyFont="1" applyFill="1" applyBorder="1" applyAlignment="1">
      <alignment vertical="center"/>
    </xf>
    <xf numFmtId="0" fontId="58" fillId="0" borderId="2" xfId="0" applyFont="1" applyFill="1" applyBorder="1" applyAlignment="1">
      <alignment vertical="center" wrapText="1"/>
    </xf>
    <xf numFmtId="0" fontId="58" fillId="0" borderId="2" xfId="0" applyFont="1" applyFill="1" applyBorder="1" applyAlignment="1">
      <alignment vertical="center"/>
    </xf>
    <xf numFmtId="164" fontId="32" fillId="0" borderId="2" xfId="1" applyNumberFormat="1" applyFont="1" applyFill="1" applyBorder="1" applyAlignment="1">
      <alignment horizontal="center" vertical="center"/>
    </xf>
    <xf numFmtId="164" fontId="37" fillId="0" borderId="2" xfId="1" applyNumberFormat="1" applyFont="1" applyFill="1" applyBorder="1" applyAlignment="1">
      <alignment horizontal="center" vertical="center" wrapText="1"/>
    </xf>
    <xf numFmtId="164" fontId="32" fillId="0" borderId="2" xfId="1" applyNumberFormat="1" applyFont="1" applyFill="1" applyBorder="1" applyAlignment="1">
      <alignment horizontal="left" vertical="center"/>
    </xf>
    <xf numFmtId="0" fontId="32" fillId="0" borderId="8" xfId="2" quotePrefix="1" applyFont="1" applyFill="1" applyBorder="1" applyAlignment="1">
      <alignment horizontal="left" vertical="center"/>
    </xf>
    <xf numFmtId="0" fontId="32" fillId="0" borderId="4" xfId="2" quotePrefix="1" applyFont="1" applyFill="1" applyBorder="1" applyAlignment="1">
      <alignment horizontal="left" vertical="center"/>
    </xf>
    <xf numFmtId="0" fontId="32" fillId="0" borderId="3" xfId="0" applyFont="1" applyFill="1" applyBorder="1"/>
    <xf numFmtId="164" fontId="44" fillId="0" borderId="1" xfId="1" applyNumberFormat="1" applyFont="1" applyBorder="1" applyAlignment="1">
      <alignment horizontal="center" vertical="center"/>
    </xf>
    <xf numFmtId="164" fontId="44" fillId="0" borderId="1" xfId="1" applyNumberFormat="1" applyFont="1" applyBorder="1" applyAlignment="1">
      <alignment horizontal="center" vertical="center" wrapText="1"/>
    </xf>
    <xf numFmtId="164" fontId="27" fillId="0" borderId="1" xfId="1" applyNumberFormat="1" applyFont="1" applyBorder="1" applyAlignment="1">
      <alignment horizontal="center" vertical="center" wrapText="1"/>
    </xf>
    <xf numFmtId="164" fontId="37" fillId="2" borderId="3" xfId="1" applyNumberFormat="1" applyFont="1" applyFill="1" applyBorder="1" applyAlignment="1">
      <alignment vertical="center"/>
    </xf>
    <xf numFmtId="164" fontId="37" fillId="2" borderId="2" xfId="1" applyNumberFormat="1" applyFont="1" applyFill="1" applyBorder="1" applyAlignment="1">
      <alignment horizontal="center" vertical="center"/>
    </xf>
    <xf numFmtId="0" fontId="40" fillId="0" borderId="3" xfId="0" applyFont="1" applyFill="1" applyBorder="1"/>
    <xf numFmtId="0" fontId="37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164" fontId="40" fillId="0" borderId="4" xfId="1" applyNumberFormat="1" applyFont="1" applyFill="1" applyBorder="1" applyAlignment="1">
      <alignment horizontal="center" vertical="center"/>
    </xf>
    <xf numFmtId="3" fontId="40" fillId="2" borderId="2" xfId="0" applyNumberFormat="1" applyFont="1" applyFill="1" applyBorder="1"/>
    <xf numFmtId="3" fontId="40" fillId="2" borderId="2" xfId="0" applyNumberFormat="1" applyFont="1" applyFill="1" applyBorder="1" applyAlignment="1">
      <alignment vertical="center"/>
    </xf>
    <xf numFmtId="3" fontId="59" fillId="2" borderId="2" xfId="0" applyNumberFormat="1" applyFont="1" applyFill="1" applyBorder="1" applyAlignment="1">
      <alignment horizontal="right"/>
    </xf>
    <xf numFmtId="164" fontId="15" fillId="2" borderId="2" xfId="0" applyNumberFormat="1" applyFont="1" applyFill="1" applyBorder="1" applyAlignment="1">
      <alignment horizontal="left" vertical="center"/>
    </xf>
    <xf numFmtId="0" fontId="15" fillId="0" borderId="2" xfId="0" quotePrefix="1" applyNumberFormat="1" applyFont="1" applyFill="1" applyBorder="1" applyAlignment="1">
      <alignment horizontal="left" vertical="center"/>
    </xf>
    <xf numFmtId="0" fontId="27" fillId="0" borderId="2" xfId="0" applyFont="1" applyFill="1" applyBorder="1" applyAlignment="1">
      <alignment wrapText="1"/>
    </xf>
    <xf numFmtId="0" fontId="40" fillId="0" borderId="2" xfId="2" applyFont="1" applyFill="1" applyBorder="1" applyAlignment="1">
      <alignment horizontal="left" vertical="center"/>
    </xf>
    <xf numFmtId="0" fontId="40" fillId="0" borderId="3" xfId="0" applyFont="1" applyFill="1" applyBorder="1" applyAlignment="1">
      <alignment wrapText="1"/>
    </xf>
    <xf numFmtId="0" fontId="32" fillId="0" borderId="2" xfId="0" applyFont="1" applyFill="1" applyBorder="1" applyAlignment="1">
      <alignment wrapText="1"/>
    </xf>
    <xf numFmtId="0" fontId="40" fillId="0" borderId="4" xfId="0" applyFont="1" applyFill="1" applyBorder="1" applyAlignment="1">
      <alignment horizontal="center" vertical="center"/>
    </xf>
    <xf numFmtId="3" fontId="40" fillId="0" borderId="4" xfId="0" applyNumberFormat="1" applyFont="1" applyFill="1" applyBorder="1" applyAlignment="1">
      <alignment horizontal="right" vertical="center"/>
    </xf>
    <xf numFmtId="164" fontId="40" fillId="2" borderId="2" xfId="1" applyNumberFormat="1" applyFont="1" applyFill="1" applyBorder="1"/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2" fillId="0" borderId="0" xfId="0" applyFont="1" applyFill="1"/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43" fontId="12" fillId="0" borderId="0" xfId="1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17" fillId="0" borderId="2" xfId="0" applyFont="1" applyFill="1" applyBorder="1" applyAlignment="1">
      <alignment horizontal="center" vertical="top"/>
    </xf>
    <xf numFmtId="164" fontId="61" fillId="0" borderId="2" xfId="1" applyNumberFormat="1" applyFont="1" applyFill="1" applyBorder="1" applyAlignment="1">
      <alignment horizontal="center" vertical="top" wrapText="1"/>
    </xf>
    <xf numFmtId="0" fontId="61" fillId="0" borderId="2" xfId="0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8" xfId="0" applyFont="1" applyFill="1" applyBorder="1" applyAlignment="1">
      <alignment horizontal="center" vertical="center"/>
    </xf>
    <xf numFmtId="0" fontId="12" fillId="0" borderId="8" xfId="0" applyFont="1" applyFill="1" applyBorder="1"/>
    <xf numFmtId="164" fontId="12" fillId="0" borderId="8" xfId="1" applyNumberFormat="1" applyFont="1" applyFill="1" applyBorder="1" applyAlignment="1">
      <alignment vertical="center" wrapText="1"/>
    </xf>
    <xf numFmtId="164" fontId="12" fillId="0" borderId="8" xfId="1" applyNumberFormat="1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8" xfId="2" quotePrefix="1" applyFont="1" applyFill="1" applyBorder="1" applyAlignment="1">
      <alignment horizontal="left" vertical="center"/>
    </xf>
    <xf numFmtId="164" fontId="12" fillId="0" borderId="8" xfId="1" applyNumberFormat="1" applyFont="1" applyFill="1" applyBorder="1"/>
    <xf numFmtId="0" fontId="12" fillId="0" borderId="8" xfId="0" quotePrefix="1" applyFont="1" applyFill="1" applyBorder="1" applyAlignment="1">
      <alignment vertical="center"/>
    </xf>
    <xf numFmtId="3" fontId="12" fillId="0" borderId="8" xfId="0" applyNumberFormat="1" applyFont="1" applyFill="1" applyBorder="1"/>
    <xf numFmtId="3" fontId="12" fillId="0" borderId="8" xfId="0" applyNumberFormat="1" applyFont="1" applyFill="1" applyBorder="1" applyAlignment="1">
      <alignment vertical="center"/>
    </xf>
    <xf numFmtId="0" fontId="12" fillId="0" borderId="8" xfId="0" applyFont="1" applyFill="1" applyBorder="1" applyAlignment="1"/>
    <xf numFmtId="0" fontId="12" fillId="0" borderId="8" xfId="2" applyFont="1" applyFill="1" applyBorder="1" applyAlignment="1">
      <alignment horizontal="left" vertical="center"/>
    </xf>
    <xf numFmtId="164" fontId="12" fillId="0" borderId="8" xfId="1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left" vertical="center"/>
    </xf>
    <xf numFmtId="164" fontId="17" fillId="0" borderId="2" xfId="1" applyNumberFormat="1" applyFont="1" applyFill="1" applyBorder="1" applyAlignment="1">
      <alignment vertical="center"/>
    </xf>
    <xf numFmtId="164" fontId="17" fillId="0" borderId="2" xfId="0" applyNumberFormat="1" applyFont="1" applyFill="1" applyBorder="1" applyAlignment="1">
      <alignment horizontal="left" vertical="center"/>
    </xf>
    <xf numFmtId="164" fontId="17" fillId="0" borderId="1" xfId="1" applyNumberFormat="1" applyFont="1" applyFill="1" applyBorder="1" applyAlignment="1">
      <alignment horizontal="center" vertical="center"/>
    </xf>
    <xf numFmtId="164" fontId="17" fillId="0" borderId="1" xfId="1" applyNumberFormat="1" applyFont="1" applyFill="1" applyBorder="1" applyAlignment="1">
      <alignment horizontal="center" vertical="center" wrapText="1"/>
    </xf>
    <xf numFmtId="164" fontId="17" fillId="0" borderId="0" xfId="1" applyNumberFormat="1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  <xf numFmtId="164" fontId="17" fillId="0" borderId="2" xfId="1" applyNumberFormat="1" applyFont="1" applyFill="1" applyBorder="1" applyAlignment="1">
      <alignment horizontal="center" vertical="center"/>
    </xf>
    <xf numFmtId="164" fontId="17" fillId="0" borderId="2" xfId="1" applyNumberFormat="1" applyFont="1" applyFill="1" applyBorder="1" applyAlignment="1">
      <alignment horizontal="center" vertical="center" wrapText="1"/>
    </xf>
    <xf numFmtId="0" fontId="60" fillId="0" borderId="2" xfId="0" applyFont="1" applyFill="1" applyBorder="1" applyAlignment="1">
      <alignment horizontal="center" vertical="center"/>
    </xf>
    <xf numFmtId="164" fontId="60" fillId="0" borderId="2" xfId="1" applyNumberFormat="1" applyFont="1" applyFill="1" applyBorder="1" applyAlignment="1">
      <alignment horizontal="center" vertical="center"/>
    </xf>
    <xf numFmtId="164" fontId="60" fillId="0" borderId="2" xfId="1" applyNumberFormat="1" applyFont="1" applyFill="1" applyBorder="1" applyAlignment="1">
      <alignment horizontal="center" vertical="center" wrapText="1"/>
    </xf>
    <xf numFmtId="0" fontId="62" fillId="0" borderId="0" xfId="0" applyFont="1" applyFill="1"/>
    <xf numFmtId="0" fontId="12" fillId="0" borderId="10" xfId="0" applyFont="1" applyFill="1" applyBorder="1" applyAlignment="1">
      <alignment horizontal="center" vertical="center"/>
    </xf>
    <xf numFmtId="0" fontId="12" fillId="0" borderId="10" xfId="0" applyFont="1" applyFill="1" applyBorder="1"/>
    <xf numFmtId="164" fontId="12" fillId="0" borderId="10" xfId="1" applyNumberFormat="1" applyFont="1" applyFill="1" applyBorder="1" applyAlignment="1">
      <alignment horizontal="center" vertical="center"/>
    </xf>
    <xf numFmtId="43" fontId="12" fillId="0" borderId="10" xfId="1" applyFont="1" applyFill="1" applyBorder="1" applyAlignment="1">
      <alignment horizontal="center" vertical="center"/>
    </xf>
    <xf numFmtId="164" fontId="12" fillId="0" borderId="10" xfId="1" applyNumberFormat="1" applyFont="1" applyFill="1" applyBorder="1" applyAlignment="1">
      <alignment horizontal="center" vertical="center" wrapText="1"/>
    </xf>
    <xf numFmtId="164" fontId="12" fillId="0" borderId="10" xfId="1" applyNumberFormat="1" applyFont="1" applyFill="1" applyBorder="1" applyAlignment="1">
      <alignment horizontal="left" vertical="center"/>
    </xf>
    <xf numFmtId="43" fontId="12" fillId="0" borderId="8" xfId="1" applyFont="1" applyFill="1" applyBorder="1" applyAlignment="1">
      <alignment horizontal="center" vertical="center"/>
    </xf>
    <xf numFmtId="164" fontId="12" fillId="0" borderId="8" xfId="1" applyNumberFormat="1" applyFont="1" applyFill="1" applyBorder="1" applyAlignment="1">
      <alignment horizontal="center" vertical="center" wrapText="1"/>
    </xf>
    <xf numFmtId="164" fontId="12" fillId="0" borderId="8" xfId="1" applyNumberFormat="1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1" xfId="2" quotePrefix="1" applyFont="1" applyFill="1" applyBorder="1" applyAlignment="1">
      <alignment horizontal="left" vertical="center"/>
    </xf>
    <xf numFmtId="164" fontId="12" fillId="0" borderId="11" xfId="1" applyNumberFormat="1" applyFont="1" applyFill="1" applyBorder="1" applyAlignment="1">
      <alignment horizontal="center" vertical="center"/>
    </xf>
    <xf numFmtId="164" fontId="12" fillId="0" borderId="11" xfId="1" applyNumberFormat="1" applyFont="1" applyFill="1" applyBorder="1" applyAlignment="1">
      <alignment horizontal="center" vertical="center" wrapText="1"/>
    </xf>
    <xf numFmtId="164" fontId="12" fillId="0" borderId="11" xfId="1" applyNumberFormat="1" applyFont="1" applyFill="1" applyBorder="1" applyAlignment="1">
      <alignment horizontal="left" vertical="center"/>
    </xf>
    <xf numFmtId="0" fontId="63" fillId="0" borderId="2" xfId="0" applyFont="1" applyFill="1" applyBorder="1" applyAlignment="1">
      <alignment horizontal="center" vertical="center"/>
    </xf>
    <xf numFmtId="0" fontId="63" fillId="0" borderId="2" xfId="2" quotePrefix="1" applyFont="1" applyFill="1" applyBorder="1" applyAlignment="1">
      <alignment horizontal="center" vertical="center"/>
    </xf>
    <xf numFmtId="164" fontId="63" fillId="0" borderId="2" xfId="1" applyNumberFormat="1" applyFont="1" applyFill="1" applyBorder="1" applyAlignment="1">
      <alignment horizontal="center" vertical="center"/>
    </xf>
    <xf numFmtId="164" fontId="64" fillId="0" borderId="2" xfId="1" applyNumberFormat="1" applyFont="1" applyFill="1" applyBorder="1" applyAlignment="1">
      <alignment horizontal="center" vertical="center" wrapText="1"/>
    </xf>
    <xf numFmtId="164" fontId="63" fillId="0" borderId="2" xfId="1" applyNumberFormat="1" applyFont="1" applyFill="1" applyBorder="1" applyAlignment="1">
      <alignment horizontal="center" vertical="center" wrapText="1"/>
    </xf>
    <xf numFmtId="164" fontId="63" fillId="0" borderId="2" xfId="1" applyNumberFormat="1" applyFont="1" applyFill="1" applyBorder="1" applyAlignment="1">
      <alignment horizontal="left" vertical="center"/>
    </xf>
    <xf numFmtId="0" fontId="63" fillId="0" borderId="0" xfId="0" applyFont="1" applyFill="1"/>
    <xf numFmtId="0" fontId="12" fillId="0" borderId="12" xfId="0" applyFont="1" applyFill="1" applyBorder="1" applyAlignment="1">
      <alignment horizontal="center" vertical="center"/>
    </xf>
    <xf numFmtId="0" fontId="12" fillId="0" borderId="12" xfId="2" quotePrefix="1" applyFont="1" applyFill="1" applyBorder="1" applyAlignment="1">
      <alignment horizontal="left" vertical="center"/>
    </xf>
    <xf numFmtId="164" fontId="12" fillId="0" borderId="12" xfId="1" applyNumberFormat="1" applyFont="1" applyFill="1" applyBorder="1" applyAlignment="1">
      <alignment horizontal="center" vertical="center"/>
    </xf>
    <xf numFmtId="164" fontId="12" fillId="0" borderId="12" xfId="1" applyNumberFormat="1" applyFont="1" applyFill="1" applyBorder="1" applyAlignment="1">
      <alignment horizontal="center" vertical="center" wrapText="1"/>
    </xf>
    <xf numFmtId="164" fontId="12" fillId="0" borderId="12" xfId="1" applyNumberFormat="1" applyFont="1" applyFill="1" applyBorder="1" applyAlignment="1">
      <alignment horizontal="left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8" xfId="2" quotePrefix="1" applyFont="1" applyFill="1" applyBorder="1" applyAlignment="1">
      <alignment horizontal="left" vertical="center"/>
    </xf>
    <xf numFmtId="164" fontId="26" fillId="0" borderId="8" xfId="1" applyNumberFormat="1" applyFont="1" applyFill="1" applyBorder="1" applyAlignment="1">
      <alignment horizontal="center" vertical="center"/>
    </xf>
    <xf numFmtId="164" fontId="26" fillId="0" borderId="8" xfId="1" applyNumberFormat="1" applyFont="1" applyFill="1" applyBorder="1" applyAlignment="1">
      <alignment horizontal="center" vertical="center" wrapText="1"/>
    </xf>
    <xf numFmtId="164" fontId="26" fillId="0" borderId="8" xfId="1" applyNumberFormat="1" applyFont="1" applyFill="1" applyBorder="1" applyAlignment="1">
      <alignment horizontal="left" vertical="center"/>
    </xf>
    <xf numFmtId="164" fontId="62" fillId="0" borderId="8" xfId="1" applyNumberFormat="1" applyFont="1" applyFill="1" applyBorder="1" applyAlignment="1">
      <alignment horizontal="left" vertical="center"/>
    </xf>
    <xf numFmtId="3" fontId="12" fillId="0" borderId="8" xfId="0" applyNumberFormat="1" applyFont="1" applyFill="1" applyBorder="1" applyAlignment="1">
      <alignment horizontal="right" vertical="center"/>
    </xf>
    <xf numFmtId="0" fontId="12" fillId="0" borderId="8" xfId="0" quotePrefix="1" applyFont="1" applyFill="1" applyBorder="1"/>
    <xf numFmtId="164" fontId="62" fillId="0" borderId="2" xfId="1" applyNumberFormat="1" applyFont="1" applyFill="1" applyBorder="1" applyAlignment="1">
      <alignment horizontal="center" vertical="center" wrapText="1"/>
    </xf>
    <xf numFmtId="164" fontId="60" fillId="0" borderId="2" xfId="1" applyNumberFormat="1" applyFont="1" applyFill="1" applyBorder="1" applyAlignment="1">
      <alignment horizontal="left" vertical="center"/>
    </xf>
    <xf numFmtId="0" fontId="60" fillId="0" borderId="0" xfId="0" applyFont="1" applyFill="1"/>
    <xf numFmtId="0" fontId="12" fillId="0" borderId="10" xfId="0" quotePrefix="1" applyFont="1" applyFill="1" applyBorder="1" applyAlignment="1">
      <alignment vertical="center"/>
    </xf>
    <xf numFmtId="164" fontId="12" fillId="0" borderId="10" xfId="1" applyNumberFormat="1" applyFont="1" applyFill="1" applyBorder="1" applyAlignment="1">
      <alignment vertical="center"/>
    </xf>
    <xf numFmtId="164" fontId="62" fillId="0" borderId="8" xfId="1" applyNumberFormat="1" applyFont="1" applyFill="1" applyBorder="1" applyAlignment="1">
      <alignment vertical="center"/>
    </xf>
    <xf numFmtId="0" fontId="12" fillId="0" borderId="8" xfId="0" quotePrefix="1" applyFont="1" applyFill="1" applyBorder="1" applyAlignment="1">
      <alignment horizontal="left" vertical="center"/>
    </xf>
    <xf numFmtId="164" fontId="12" fillId="0" borderId="13" xfId="1" applyNumberFormat="1" applyFont="1" applyFill="1" applyBorder="1" applyAlignment="1">
      <alignment horizontal="center" vertical="center"/>
    </xf>
    <xf numFmtId="164" fontId="12" fillId="0" borderId="13" xfId="1" applyNumberFormat="1" applyFont="1" applyFill="1" applyBorder="1" applyAlignment="1">
      <alignment horizontal="left" vertical="center"/>
    </xf>
    <xf numFmtId="164" fontId="60" fillId="0" borderId="2" xfId="1" applyNumberFormat="1" applyFont="1" applyFill="1" applyBorder="1" applyAlignment="1">
      <alignment vertical="center"/>
    </xf>
    <xf numFmtId="0" fontId="60" fillId="0" borderId="0" xfId="0" applyFont="1" applyFill="1" applyBorder="1" applyAlignment="1">
      <alignment horizontal="center" vertical="center"/>
    </xf>
    <xf numFmtId="164" fontId="60" fillId="0" borderId="0" xfId="1" applyNumberFormat="1" applyFont="1" applyFill="1" applyBorder="1" applyAlignment="1">
      <alignment vertical="center"/>
    </xf>
    <xf numFmtId="164" fontId="12" fillId="0" borderId="0" xfId="1" applyNumberFormat="1" applyFont="1" applyFill="1" applyAlignment="1">
      <alignment vertical="center"/>
    </xf>
    <xf numFmtId="164" fontId="12" fillId="0" borderId="0" xfId="1" applyNumberFormat="1" applyFont="1" applyFill="1"/>
    <xf numFmtId="164" fontId="12" fillId="0" borderId="0" xfId="0" applyNumberFormat="1" applyFont="1" applyFill="1"/>
    <xf numFmtId="164" fontId="40" fillId="2" borderId="2" xfId="1" applyNumberFormat="1" applyFont="1" applyFill="1" applyBorder="1" applyAlignment="1">
      <alignment vertical="center" wrapText="1"/>
    </xf>
    <xf numFmtId="164" fontId="40" fillId="2" borderId="2" xfId="1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32" fillId="0" borderId="3" xfId="2" applyFont="1" applyFill="1" applyBorder="1" applyAlignment="1">
      <alignment horizontal="left" vertical="center"/>
    </xf>
    <xf numFmtId="164" fontId="4" fillId="0" borderId="2" xfId="0" applyNumberFormat="1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left" vertical="center"/>
    </xf>
    <xf numFmtId="0" fontId="57" fillId="0" borderId="0" xfId="0" applyFont="1" applyFill="1" applyBorder="1" applyAlignment="1">
      <alignment horizontal="center" vertical="center"/>
    </xf>
    <xf numFmtId="164" fontId="44" fillId="0" borderId="0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center"/>
    </xf>
    <xf numFmtId="0" fontId="37" fillId="0" borderId="2" xfId="0" applyFont="1" applyFill="1" applyBorder="1" applyAlignment="1"/>
    <xf numFmtId="0" fontId="41" fillId="0" borderId="0" xfId="0" applyFont="1" applyFill="1" applyAlignment="1"/>
    <xf numFmtId="164" fontId="40" fillId="0" borderId="2" xfId="1" applyNumberFormat="1" applyFont="1" applyFill="1" applyBorder="1" applyAlignment="1"/>
    <xf numFmtId="0" fontId="1" fillId="0" borderId="5" xfId="0" applyFont="1" applyFill="1" applyBorder="1" applyAlignment="1">
      <alignment wrapText="1"/>
    </xf>
    <xf numFmtId="0" fontId="0" fillId="0" borderId="0" xfId="0" applyFill="1" applyAlignment="1"/>
    <xf numFmtId="0" fontId="58" fillId="0" borderId="0" xfId="0" applyFont="1" applyFill="1" applyBorder="1" applyAlignment="1"/>
    <xf numFmtId="0" fontId="35" fillId="0" borderId="0" xfId="0" applyFont="1" applyFill="1" applyAlignment="1"/>
    <xf numFmtId="0" fontId="32" fillId="0" borderId="2" xfId="2" quotePrefix="1" applyFont="1" applyFill="1" applyBorder="1" applyAlignment="1">
      <alignment horizontal="left"/>
    </xf>
    <xf numFmtId="0" fontId="32" fillId="0" borderId="2" xfId="0" applyFont="1" applyFill="1" applyBorder="1" applyAlignment="1"/>
    <xf numFmtId="0" fontId="32" fillId="0" borderId="2" xfId="0" quotePrefix="1" applyFont="1" applyFill="1" applyBorder="1" applyAlignment="1"/>
    <xf numFmtId="0" fontId="41" fillId="0" borderId="2" xfId="0" applyFont="1" applyFill="1" applyBorder="1" applyAlignment="1"/>
    <xf numFmtId="0" fontId="32" fillId="0" borderId="5" xfId="0" applyFont="1" applyFill="1" applyBorder="1" applyAlignment="1"/>
    <xf numFmtId="0" fontId="32" fillId="0" borderId="2" xfId="2" applyFont="1" applyFill="1" applyBorder="1" applyAlignment="1">
      <alignment horizontal="left"/>
    </xf>
    <xf numFmtId="3" fontId="37" fillId="0" borderId="2" xfId="0" applyNumberFormat="1" applyFont="1" applyFill="1" applyBorder="1" applyAlignment="1"/>
    <xf numFmtId="0" fontId="37" fillId="0" borderId="3" xfId="0" applyFont="1" applyFill="1" applyBorder="1" applyAlignment="1"/>
    <xf numFmtId="0" fontId="32" fillId="0" borderId="2" xfId="0" applyFont="1" applyFill="1" applyBorder="1" applyAlignment="1">
      <alignment horizontal="left"/>
    </xf>
    <xf numFmtId="0" fontId="32" fillId="0" borderId="3" xfId="0" applyFont="1" applyFill="1" applyBorder="1" applyAlignment="1"/>
    <xf numFmtId="164" fontId="26" fillId="0" borderId="2" xfId="1" applyNumberFormat="1" applyFont="1" applyFill="1" applyBorder="1" applyAlignment="1"/>
    <xf numFmtId="164" fontId="11" fillId="0" borderId="2" xfId="1" applyNumberFormat="1" applyFont="1" applyFill="1" applyBorder="1" applyAlignment="1"/>
    <xf numFmtId="0" fontId="11" fillId="0" borderId="2" xfId="0" applyFont="1" applyFill="1" applyBorder="1" applyAlignment="1"/>
    <xf numFmtId="3" fontId="26" fillId="0" borderId="2" xfId="0" applyNumberFormat="1" applyFont="1" applyFill="1" applyBorder="1" applyAlignment="1"/>
    <xf numFmtId="3" fontId="11" fillId="0" borderId="2" xfId="0" applyNumberFormat="1" applyFont="1" applyFill="1" applyBorder="1" applyAlignment="1"/>
    <xf numFmtId="164" fontId="12" fillId="0" borderId="0" xfId="1" applyNumberFormat="1" applyFont="1" applyFill="1" applyAlignment="1"/>
    <xf numFmtId="164" fontId="12" fillId="0" borderId="2" xfId="1" applyNumberFormat="1" applyFont="1" applyFill="1" applyBorder="1" applyAlignment="1"/>
    <xf numFmtId="0" fontId="32" fillId="0" borderId="2" xfId="0" quotePrefix="1" applyFont="1" applyFill="1" applyBorder="1" applyAlignment="1">
      <alignment horizontal="left" vertical="center"/>
    </xf>
    <xf numFmtId="164" fontId="12" fillId="0" borderId="2" xfId="1" applyNumberFormat="1" applyFont="1" applyFill="1" applyBorder="1" applyAlignment="1">
      <alignment horizontal="left" vertical="center"/>
    </xf>
    <xf numFmtId="0" fontId="32" fillId="0" borderId="2" xfId="0" applyFont="1" applyFill="1" applyBorder="1" applyAlignment="1">
      <alignment horizontal="left" vertical="center" wrapText="1"/>
    </xf>
    <xf numFmtId="3" fontId="26" fillId="0" borderId="2" xfId="0" applyNumberFormat="1" applyFont="1" applyFill="1" applyBorder="1" applyAlignment="1">
      <alignment horizontal="left" vertical="center"/>
    </xf>
    <xf numFmtId="3" fontId="12" fillId="0" borderId="2" xfId="0" applyNumberFormat="1" applyFont="1" applyFill="1" applyBorder="1" applyAlignment="1"/>
    <xf numFmtId="164" fontId="32" fillId="0" borderId="2" xfId="1" applyNumberFormat="1" applyFont="1" applyFill="1" applyBorder="1" applyAlignment="1">
      <alignment horizontal="left" vertical="center" wrapText="1"/>
    </xf>
    <xf numFmtId="164" fontId="37" fillId="0" borderId="2" xfId="1" applyNumberFormat="1" applyFont="1" applyFill="1" applyBorder="1" applyAlignment="1">
      <alignment horizontal="center" vertical="center"/>
    </xf>
    <xf numFmtId="3" fontId="32" fillId="0" borderId="2" xfId="0" applyNumberFormat="1" applyFont="1" applyFill="1" applyBorder="1" applyAlignment="1"/>
    <xf numFmtId="164" fontId="44" fillId="0" borderId="1" xfId="1" applyNumberFormat="1" applyFont="1" applyFill="1" applyBorder="1" applyAlignment="1">
      <alignment horizontal="center" vertical="center"/>
    </xf>
    <xf numFmtId="164" fontId="44" fillId="0" borderId="1" xfId="1" applyNumberFormat="1" applyFont="1" applyFill="1" applyBorder="1" applyAlignment="1">
      <alignment horizontal="center" vertical="center" wrapText="1"/>
    </xf>
    <xf numFmtId="164" fontId="27" fillId="0" borderId="1" xfId="1" applyNumberFormat="1" applyFont="1" applyFill="1" applyBorder="1" applyAlignment="1">
      <alignment horizontal="center" vertical="center" wrapText="1"/>
    </xf>
    <xf numFmtId="3" fontId="32" fillId="0" borderId="2" xfId="2" quotePrefix="1" applyNumberFormat="1" applyFont="1" applyFill="1" applyBorder="1" applyAlignment="1">
      <alignment horizontal="left" vertical="center"/>
    </xf>
    <xf numFmtId="164" fontId="32" fillId="0" borderId="3" xfId="1" applyNumberFormat="1" applyFont="1" applyFill="1" applyBorder="1" applyAlignment="1">
      <alignment vertical="center"/>
    </xf>
    <xf numFmtId="0" fontId="37" fillId="0" borderId="3" xfId="0" applyFont="1" applyFill="1" applyBorder="1" applyAlignment="1">
      <alignment wrapText="1"/>
    </xf>
    <xf numFmtId="3" fontId="32" fillId="0" borderId="2" xfId="0" applyNumberFormat="1" applyFont="1" applyFill="1" applyBorder="1" applyAlignment="1">
      <alignment vertical="center"/>
    </xf>
    <xf numFmtId="0" fontId="40" fillId="0" borderId="2" xfId="0" applyFont="1" applyFill="1" applyBorder="1" applyAlignment="1">
      <alignment horizontal="left" wrapText="1"/>
    </xf>
    <xf numFmtId="164" fontId="11" fillId="0" borderId="2" xfId="1" applyNumberFormat="1" applyFont="1" applyFill="1" applyBorder="1" applyAlignment="1">
      <alignment vertical="center"/>
    </xf>
    <xf numFmtId="3" fontId="11" fillId="0" borderId="2" xfId="0" applyNumberFormat="1" applyFont="1" applyFill="1" applyBorder="1" applyAlignment="1">
      <alignment vertical="center"/>
    </xf>
    <xf numFmtId="0" fontId="40" fillId="0" borderId="3" xfId="0" applyFont="1" applyFill="1" applyBorder="1" applyAlignment="1">
      <alignment horizontal="left" wrapText="1"/>
    </xf>
    <xf numFmtId="164" fontId="32" fillId="0" borderId="12" xfId="1" applyNumberFormat="1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164" fontId="32" fillId="0" borderId="2" xfId="1" applyNumberFormat="1" applyFont="1" applyFill="1" applyBorder="1" applyAlignment="1">
      <alignment horizontal="center" vertical="center"/>
    </xf>
    <xf numFmtId="164" fontId="37" fillId="0" borderId="2" xfId="1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164" fontId="37" fillId="0" borderId="2" xfId="1" applyNumberFormat="1" applyFont="1" applyFill="1" applyBorder="1" applyAlignment="1">
      <alignment horizontal="center" vertical="center"/>
    </xf>
    <xf numFmtId="0" fontId="37" fillId="0" borderId="3" xfId="0" quotePrefix="1" applyFont="1" applyFill="1" applyBorder="1" applyAlignment="1">
      <alignment vertical="center"/>
    </xf>
    <xf numFmtId="0" fontId="32" fillId="0" borderId="2" xfId="0" applyFont="1" applyFill="1" applyBorder="1" applyAlignment="1">
      <alignment horizontal="left" wrapText="1"/>
    </xf>
    <xf numFmtId="0" fontId="32" fillId="0" borderId="12" xfId="2" quotePrefix="1" applyFont="1" applyFill="1" applyBorder="1" applyAlignment="1">
      <alignment horizontal="left" vertical="center"/>
    </xf>
    <xf numFmtId="0" fontId="32" fillId="0" borderId="12" xfId="2" applyFont="1" applyFill="1" applyBorder="1" applyAlignment="1">
      <alignment horizontal="left" vertical="center"/>
    </xf>
    <xf numFmtId="0" fontId="37" fillId="0" borderId="3" xfId="0" quotePrefix="1" applyFont="1" applyFill="1" applyBorder="1" applyAlignment="1">
      <alignment vertical="center" wrapText="1"/>
    </xf>
    <xf numFmtId="0" fontId="65" fillId="4" borderId="10" xfId="0" applyFont="1" applyFill="1" applyBorder="1" applyAlignment="1">
      <alignment horizontal="center" vertical="center" wrapText="1"/>
    </xf>
    <xf numFmtId="0" fontId="65" fillId="0" borderId="10" xfId="0" applyFont="1" applyBorder="1" applyAlignment="1">
      <alignment horizontal="center" vertical="center"/>
    </xf>
    <xf numFmtId="0" fontId="66" fillId="0" borderId="10" xfId="0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7" fillId="0" borderId="8" xfId="0" applyFont="1" applyFill="1" applyBorder="1" applyAlignment="1">
      <alignment horizontal="center" vertical="center"/>
    </xf>
    <xf numFmtId="0" fontId="68" fillId="0" borderId="8" xfId="0" applyFont="1" applyFill="1" applyBorder="1" applyAlignment="1">
      <alignment horizontal="left" vertical="center"/>
    </xf>
    <xf numFmtId="164" fontId="67" fillId="0" borderId="8" xfId="1" applyNumberFormat="1" applyFont="1" applyFill="1" applyBorder="1" applyAlignment="1">
      <alignment vertical="center"/>
    </xf>
    <xf numFmtId="164" fontId="69" fillId="2" borderId="8" xfId="1" applyNumberFormat="1" applyFont="1" applyFill="1" applyBorder="1" applyAlignment="1">
      <alignment vertical="center"/>
    </xf>
    <xf numFmtId="164" fontId="69" fillId="0" borderId="8" xfId="1" applyNumberFormat="1" applyFont="1" applyFill="1" applyBorder="1" applyAlignment="1">
      <alignment vertical="center"/>
    </xf>
    <xf numFmtId="164" fontId="69" fillId="0" borderId="8" xfId="1" applyNumberFormat="1" applyFont="1" applyFill="1" applyBorder="1" applyAlignment="1">
      <alignment horizontal="center" vertical="center"/>
    </xf>
    <xf numFmtId="0" fontId="68" fillId="0" borderId="0" xfId="0" applyFont="1" applyAlignment="1">
      <alignment vertical="center"/>
    </xf>
    <xf numFmtId="0" fontId="67" fillId="0" borderId="8" xfId="0" applyFont="1" applyFill="1" applyBorder="1" applyAlignment="1">
      <alignment horizontal="left" vertical="center"/>
    </xf>
    <xf numFmtId="0" fontId="67" fillId="0" borderId="8" xfId="2" quotePrefix="1" applyFont="1" applyFill="1" applyBorder="1" applyAlignment="1">
      <alignment horizontal="left" vertical="center"/>
    </xf>
    <xf numFmtId="0" fontId="67" fillId="0" borderId="8" xfId="2" applyFont="1" applyFill="1" applyBorder="1" applyAlignment="1">
      <alignment horizontal="left" vertical="center"/>
    </xf>
    <xf numFmtId="164" fontId="67" fillId="5" borderId="8" xfId="1" applyNumberFormat="1" applyFont="1" applyFill="1" applyBorder="1" applyAlignment="1">
      <alignment vertical="center"/>
    </xf>
    <xf numFmtId="0" fontId="68" fillId="0" borderId="8" xfId="0" applyFont="1" applyFill="1" applyBorder="1" applyAlignment="1">
      <alignment horizontal="center" vertical="center"/>
    </xf>
    <xf numFmtId="0" fontId="68" fillId="0" borderId="8" xfId="2" quotePrefix="1" applyFont="1" applyFill="1" applyBorder="1" applyAlignment="1">
      <alignment horizontal="left" vertical="center"/>
    </xf>
    <xf numFmtId="164" fontId="68" fillId="0" borderId="8" xfId="1" applyNumberFormat="1" applyFont="1" applyFill="1" applyBorder="1" applyAlignment="1">
      <alignment vertical="center"/>
    </xf>
    <xf numFmtId="43" fontId="69" fillId="0" borderId="8" xfId="1" applyNumberFormat="1" applyFont="1" applyFill="1" applyBorder="1" applyAlignment="1">
      <alignment vertical="center"/>
    </xf>
    <xf numFmtId="9" fontId="69" fillId="0" borderId="8" xfId="1" applyNumberFormat="1" applyFont="1" applyFill="1" applyBorder="1" applyAlignment="1">
      <alignment horizontal="center" vertical="center"/>
    </xf>
    <xf numFmtId="0" fontId="67" fillId="2" borderId="8" xfId="0" applyFont="1" applyFill="1" applyBorder="1" applyAlignment="1">
      <alignment horizontal="center" vertical="center"/>
    </xf>
    <xf numFmtId="0" fontId="67" fillId="2" borderId="8" xfId="2" quotePrefix="1" applyFont="1" applyFill="1" applyBorder="1" applyAlignment="1">
      <alignment horizontal="left" vertical="center"/>
    </xf>
    <xf numFmtId="164" fontId="67" fillId="2" borderId="8" xfId="1" applyNumberFormat="1" applyFont="1" applyFill="1" applyBorder="1" applyAlignment="1">
      <alignment vertical="center"/>
    </xf>
    <xf numFmtId="164" fontId="69" fillId="2" borderId="8" xfId="1" applyNumberFormat="1" applyFont="1" applyFill="1" applyBorder="1" applyAlignment="1">
      <alignment horizontal="center" vertical="center"/>
    </xf>
    <xf numFmtId="164" fontId="68" fillId="0" borderId="0" xfId="1" applyNumberFormat="1" applyFont="1" applyAlignment="1">
      <alignment vertical="center"/>
    </xf>
    <xf numFmtId="164" fontId="69" fillId="0" borderId="8" xfId="1" applyNumberFormat="1" applyFont="1" applyFill="1" applyBorder="1" applyAlignment="1">
      <alignment horizontal="left" vertical="center"/>
    </xf>
    <xf numFmtId="0" fontId="67" fillId="2" borderId="8" xfId="2" applyFont="1" applyFill="1" applyBorder="1" applyAlignment="1">
      <alignment horizontal="left" vertical="center"/>
    </xf>
    <xf numFmtId="0" fontId="67" fillId="0" borderId="13" xfId="0" applyFont="1" applyFill="1" applyBorder="1" applyAlignment="1">
      <alignment horizontal="center" vertical="center"/>
    </xf>
    <xf numFmtId="0" fontId="67" fillId="0" borderId="13" xfId="2" applyFont="1" applyFill="1" applyBorder="1" applyAlignment="1">
      <alignment horizontal="left" vertical="center"/>
    </xf>
    <xf numFmtId="164" fontId="67" fillId="0" borderId="13" xfId="1" applyNumberFormat="1" applyFont="1" applyFill="1" applyBorder="1" applyAlignment="1">
      <alignment vertical="center"/>
    </xf>
    <xf numFmtId="164" fontId="69" fillId="0" borderId="13" xfId="1" applyNumberFormat="1" applyFont="1" applyFill="1" applyBorder="1" applyAlignment="1">
      <alignment vertical="center"/>
    </xf>
    <xf numFmtId="0" fontId="70" fillId="0" borderId="2" xfId="0" applyFont="1" applyBorder="1" applyAlignment="1">
      <alignment vertical="center"/>
    </xf>
    <xf numFmtId="164" fontId="70" fillId="0" borderId="2" xfId="0" applyNumberFormat="1" applyFont="1" applyBorder="1" applyAlignment="1">
      <alignment vertical="center"/>
    </xf>
    <xf numFmtId="164" fontId="66" fillId="0" borderId="2" xfId="0" applyNumberFormat="1" applyFont="1" applyBorder="1" applyAlignment="1">
      <alignment vertical="center"/>
    </xf>
    <xf numFmtId="164" fontId="66" fillId="0" borderId="2" xfId="0" applyNumberFormat="1" applyFont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69" fillId="0" borderId="0" xfId="0" applyFont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left" vertical="center"/>
    </xf>
    <xf numFmtId="164" fontId="37" fillId="0" borderId="4" xfId="1" applyNumberFormat="1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32" fillId="0" borderId="3" xfId="2" applyFont="1" applyFill="1" applyBorder="1" applyAlignment="1">
      <alignment horizontal="left" vertical="center"/>
    </xf>
    <xf numFmtId="0" fontId="32" fillId="0" borderId="4" xfId="2" applyFont="1" applyFill="1" applyBorder="1" applyAlignment="1">
      <alignment horizontal="left" vertical="center"/>
    </xf>
    <xf numFmtId="164" fontId="32" fillId="0" borderId="2" xfId="1" applyNumberFormat="1" applyFont="1" applyFill="1" applyBorder="1" applyAlignment="1">
      <alignment horizontal="center" vertical="center"/>
    </xf>
    <xf numFmtId="164" fontId="37" fillId="0" borderId="2" xfId="1" applyNumberFormat="1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wrapText="1"/>
    </xf>
    <xf numFmtId="0" fontId="37" fillId="0" borderId="6" xfId="0" applyFont="1" applyFill="1" applyBorder="1" applyAlignment="1"/>
    <xf numFmtId="164" fontId="44" fillId="0" borderId="14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center" vertical="center"/>
    </xf>
    <xf numFmtId="164" fontId="40" fillId="0" borderId="2" xfId="0" applyNumberFormat="1" applyFont="1" applyFill="1" applyBorder="1"/>
    <xf numFmtId="164" fontId="40" fillId="0" borderId="2" xfId="0" applyNumberFormat="1" applyFont="1" applyFill="1" applyBorder="1" applyAlignment="1"/>
    <xf numFmtId="164" fontId="40" fillId="0" borderId="2" xfId="0" applyNumberFormat="1" applyFont="1" applyFill="1" applyBorder="1" applyAlignment="1">
      <alignment vertical="center"/>
    </xf>
    <xf numFmtId="0" fontId="40" fillId="0" borderId="2" xfId="0" applyFont="1" applyFill="1" applyBorder="1" applyAlignment="1">
      <alignment horizontal="right" vertical="center"/>
    </xf>
    <xf numFmtId="0" fontId="37" fillId="0" borderId="2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left" vertical="center"/>
    </xf>
    <xf numFmtId="164" fontId="37" fillId="0" borderId="4" xfId="1" applyNumberFormat="1" applyFont="1" applyFill="1" applyBorder="1" applyAlignment="1">
      <alignment horizontal="center" vertical="center"/>
    </xf>
    <xf numFmtId="164" fontId="44" fillId="0" borderId="2" xfId="0" applyNumberFormat="1" applyFont="1" applyFill="1" applyBorder="1" applyAlignment="1">
      <alignment horizontal="center" vertical="center"/>
    </xf>
    <xf numFmtId="164" fontId="40" fillId="0" borderId="2" xfId="1" applyNumberFormat="1" applyFont="1" applyFill="1" applyBorder="1" applyAlignment="1">
      <alignment horizontal="right" vertical="center"/>
    </xf>
    <xf numFmtId="3" fontId="44" fillId="0" borderId="3" xfId="0" applyNumberFormat="1" applyFont="1" applyFill="1" applyBorder="1" applyAlignment="1">
      <alignment vertical="center"/>
    </xf>
    <xf numFmtId="0" fontId="27" fillId="0" borderId="3" xfId="0" applyFont="1" applyFill="1" applyBorder="1" applyAlignment="1">
      <alignment horizontal="left" wrapText="1"/>
    </xf>
    <xf numFmtId="164" fontId="24" fillId="0" borderId="2" xfId="0" applyNumberFormat="1" applyFont="1" applyFill="1" applyBorder="1" applyAlignment="1"/>
    <xf numFmtId="164" fontId="37" fillId="0" borderId="6" xfId="1" applyNumberFormat="1" applyFont="1" applyFill="1" applyBorder="1" applyAlignment="1"/>
    <xf numFmtId="164" fontId="42" fillId="3" borderId="2" xfId="0" applyNumberFormat="1" applyFont="1" applyFill="1" applyBorder="1" applyAlignment="1">
      <alignment horizontal="left" vertical="center"/>
    </xf>
    <xf numFmtId="164" fontId="42" fillId="0" borderId="2" xfId="0" applyNumberFormat="1" applyFont="1" applyFill="1" applyBorder="1" applyAlignment="1">
      <alignment horizontal="left" vertical="center"/>
    </xf>
    <xf numFmtId="0" fontId="35" fillId="0" borderId="2" xfId="0" applyFont="1" applyFill="1" applyBorder="1" applyAlignment="1">
      <alignment vertical="center" wrapText="1"/>
    </xf>
    <xf numFmtId="164" fontId="32" fillId="0" borderId="2" xfId="1" applyNumberFormat="1" applyFont="1" applyFill="1" applyBorder="1" applyAlignment="1"/>
    <xf numFmtId="164" fontId="40" fillId="0" borderId="6" xfId="1" applyNumberFormat="1" applyFont="1" applyFill="1" applyBorder="1" applyAlignment="1"/>
    <xf numFmtId="3" fontId="40" fillId="0" borderId="6" xfId="0" applyNumberFormat="1" applyFont="1" applyFill="1" applyBorder="1" applyAlignment="1"/>
    <xf numFmtId="0" fontId="45" fillId="0" borderId="2" xfId="0" applyFont="1" applyFill="1" applyBorder="1" applyAlignment="1"/>
    <xf numFmtId="0" fontId="53" fillId="0" borderId="0" xfId="0" applyFont="1" applyFill="1" applyAlignment="1"/>
    <xf numFmtId="3" fontId="37" fillId="0" borderId="6" xfId="0" applyNumberFormat="1" applyFont="1" applyFill="1" applyBorder="1" applyAlignment="1"/>
    <xf numFmtId="0" fontId="45" fillId="0" borderId="0" xfId="0" applyFont="1" applyFill="1" applyAlignment="1"/>
    <xf numFmtId="3" fontId="37" fillId="0" borderId="6" xfId="0" applyNumberFormat="1" applyFont="1" applyFill="1" applyBorder="1" applyAlignment="1">
      <alignment vertical="center"/>
    </xf>
    <xf numFmtId="0" fontId="42" fillId="0" borderId="2" xfId="0" quotePrefix="1" applyNumberFormat="1" applyFont="1" applyFill="1" applyBorder="1" applyAlignment="1">
      <alignment horizontal="left" vertical="center"/>
    </xf>
    <xf numFmtId="0" fontId="35" fillId="0" borderId="2" xfId="0" quotePrefix="1" applyNumberFormat="1" applyFont="1" applyFill="1" applyBorder="1" applyAlignment="1">
      <alignment horizontal="left" vertical="center"/>
    </xf>
    <xf numFmtId="164" fontId="44" fillId="0" borderId="2" xfId="0" applyNumberFormat="1" applyFont="1" applyFill="1" applyBorder="1"/>
    <xf numFmtId="0" fontId="37" fillId="0" borderId="2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left" vertical="center"/>
    </xf>
    <xf numFmtId="164" fontId="37" fillId="0" borderId="4" xfId="1" applyNumberFormat="1" applyFont="1" applyFill="1" applyBorder="1" applyAlignment="1">
      <alignment horizontal="center" vertical="center"/>
    </xf>
    <xf numFmtId="164" fontId="24" fillId="0" borderId="2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3" fontId="7" fillId="0" borderId="3" xfId="0" applyNumberFormat="1" applyFont="1" applyBorder="1" applyAlignment="1">
      <alignment horizontal="left" vertical="center"/>
    </xf>
    <xf numFmtId="3" fontId="7" fillId="0" borderId="5" xfId="0" applyNumberFormat="1" applyFont="1" applyBorder="1" applyAlignment="1">
      <alignment horizontal="left" vertical="center"/>
    </xf>
    <xf numFmtId="3" fontId="7" fillId="0" borderId="4" xfId="0" applyNumberFormat="1" applyFont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5" fillId="2" borderId="0" xfId="0" applyFont="1" applyFill="1" applyBorder="1" applyAlignment="1">
      <alignment horizontal="center" vertical="center"/>
    </xf>
    <xf numFmtId="0" fontId="1" fillId="0" borderId="3" xfId="0" quotePrefix="1" applyNumberFormat="1" applyFont="1" applyBorder="1" applyAlignment="1">
      <alignment horizontal="left" vertical="center"/>
    </xf>
    <xf numFmtId="0" fontId="1" fillId="0" borderId="4" xfId="0" quotePrefix="1" applyNumberFormat="1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38" fillId="2" borderId="0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 wrapText="1"/>
    </xf>
    <xf numFmtId="0" fontId="37" fillId="0" borderId="4" xfId="0" applyFont="1" applyFill="1" applyBorder="1" applyAlignment="1">
      <alignment horizontal="left" vertical="center" wrapText="1"/>
    </xf>
    <xf numFmtId="0" fontId="37" fillId="0" borderId="2" xfId="0" applyFont="1" applyFill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40" fillId="0" borderId="3" xfId="0" applyFont="1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164" fontId="12" fillId="0" borderId="9" xfId="0" applyNumberFormat="1" applyFont="1" applyBorder="1" applyAlignment="1">
      <alignment horizontal="center" vertical="center"/>
    </xf>
    <xf numFmtId="164" fontId="40" fillId="0" borderId="5" xfId="1" applyNumberFormat="1" applyFont="1" applyBorder="1" applyAlignment="1">
      <alignment horizontal="center" vertical="center"/>
    </xf>
    <xf numFmtId="164" fontId="40" fillId="0" borderId="4" xfId="1" applyNumberFormat="1" applyFont="1" applyBorder="1" applyAlignment="1">
      <alignment horizontal="center" vertical="center"/>
    </xf>
    <xf numFmtId="0" fontId="32" fillId="0" borderId="3" xfId="0" applyFont="1" applyFill="1" applyBorder="1" applyAlignment="1">
      <alignment horizontal="left" vertical="center"/>
    </xf>
    <xf numFmtId="0" fontId="32" fillId="0" borderId="5" xfId="0" applyFont="1" applyFill="1" applyBorder="1" applyAlignment="1">
      <alignment horizontal="left" vertical="center"/>
    </xf>
    <xf numFmtId="0" fontId="32" fillId="0" borderId="4" xfId="0" applyFont="1" applyFill="1" applyBorder="1" applyAlignment="1">
      <alignment horizontal="left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3" fontId="12" fillId="0" borderId="3" xfId="0" applyNumberFormat="1" applyFont="1" applyFill="1" applyBorder="1" applyAlignment="1">
      <alignment horizontal="left" vertical="center"/>
    </xf>
    <xf numFmtId="3" fontId="12" fillId="0" borderId="5" xfId="0" applyNumberFormat="1" applyFont="1" applyFill="1" applyBorder="1" applyAlignment="1">
      <alignment horizontal="left" vertical="center"/>
    </xf>
    <xf numFmtId="3" fontId="12" fillId="0" borderId="4" xfId="0" applyNumberFormat="1" applyFont="1" applyFill="1" applyBorder="1" applyAlignment="1">
      <alignment horizontal="left" vertical="center"/>
    </xf>
    <xf numFmtId="164" fontId="35" fillId="0" borderId="3" xfId="1" applyNumberFormat="1" applyFont="1" applyFill="1" applyBorder="1" applyAlignment="1">
      <alignment horizontal="center" vertical="center"/>
    </xf>
    <xf numFmtId="164" fontId="35" fillId="0" borderId="5" xfId="1" applyNumberFormat="1" applyFont="1" applyFill="1" applyBorder="1" applyAlignment="1">
      <alignment horizontal="center" vertical="center"/>
    </xf>
    <xf numFmtId="164" fontId="35" fillId="0" borderId="4" xfId="1" applyNumberFormat="1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left" vertical="center"/>
    </xf>
    <xf numFmtId="0" fontId="35" fillId="0" borderId="5" xfId="0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 vertical="center"/>
    </xf>
    <xf numFmtId="164" fontId="32" fillId="0" borderId="3" xfId="1" applyNumberFormat="1" applyFont="1" applyFill="1" applyBorder="1" applyAlignment="1">
      <alignment horizontal="center" vertical="center"/>
    </xf>
    <xf numFmtId="164" fontId="32" fillId="0" borderId="5" xfId="1" applyNumberFormat="1" applyFont="1" applyFill="1" applyBorder="1" applyAlignment="1">
      <alignment horizontal="center" vertical="center"/>
    </xf>
    <xf numFmtId="164" fontId="32" fillId="0" borderId="4" xfId="1" applyNumberFormat="1" applyFont="1" applyFill="1" applyBorder="1" applyAlignment="1">
      <alignment horizontal="center" vertical="center"/>
    </xf>
    <xf numFmtId="3" fontId="35" fillId="0" borderId="3" xfId="0" applyNumberFormat="1" applyFont="1" applyFill="1" applyBorder="1" applyAlignment="1">
      <alignment horizontal="right" vertical="center"/>
    </xf>
    <xf numFmtId="3" fontId="35" fillId="0" borderId="5" xfId="0" applyNumberFormat="1" applyFont="1" applyFill="1" applyBorder="1" applyAlignment="1">
      <alignment horizontal="right" vertical="center"/>
    </xf>
    <xf numFmtId="3" fontId="35" fillId="0" borderId="4" xfId="0" applyNumberFormat="1" applyFont="1" applyFill="1" applyBorder="1" applyAlignment="1">
      <alignment horizontal="right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5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3" fontId="32" fillId="0" borderId="3" xfId="0" applyNumberFormat="1" applyFont="1" applyFill="1" applyBorder="1" applyAlignment="1">
      <alignment horizontal="left" vertical="center"/>
    </xf>
    <xf numFmtId="3" fontId="32" fillId="0" borderId="5" xfId="0" applyNumberFormat="1" applyFont="1" applyFill="1" applyBorder="1" applyAlignment="1">
      <alignment horizontal="left" vertical="center"/>
    </xf>
    <xf numFmtId="3" fontId="32" fillId="0" borderId="4" xfId="0" applyNumberFormat="1" applyFont="1" applyFill="1" applyBorder="1" applyAlignment="1">
      <alignment horizontal="left" vertical="center"/>
    </xf>
    <xf numFmtId="164" fontId="37" fillId="0" borderId="3" xfId="1" applyNumberFormat="1" applyFont="1" applyFill="1" applyBorder="1" applyAlignment="1">
      <alignment horizontal="center" vertical="center"/>
    </xf>
    <xf numFmtId="164" fontId="37" fillId="0" borderId="5" xfId="1" applyNumberFormat="1" applyFont="1" applyFill="1" applyBorder="1" applyAlignment="1">
      <alignment horizontal="center" vertical="center"/>
    </xf>
    <xf numFmtId="164" fontId="37" fillId="0" borderId="4" xfId="1" applyNumberFormat="1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7" fillId="0" borderId="5" xfId="0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/>
    </xf>
    <xf numFmtId="3" fontId="37" fillId="0" borderId="3" xfId="0" applyNumberFormat="1" applyFont="1" applyFill="1" applyBorder="1" applyAlignment="1">
      <alignment horizontal="right" vertical="center"/>
    </xf>
    <xf numFmtId="3" fontId="37" fillId="0" borderId="5" xfId="0" applyNumberFormat="1" applyFont="1" applyFill="1" applyBorder="1" applyAlignment="1">
      <alignment horizontal="right" vertical="center"/>
    </xf>
    <xf numFmtId="3" fontId="37" fillId="0" borderId="4" xfId="0" applyNumberFormat="1" applyFont="1" applyFill="1" applyBorder="1" applyAlignment="1">
      <alignment horizontal="right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57" fillId="2" borderId="3" xfId="0" applyFont="1" applyFill="1" applyBorder="1" applyAlignment="1">
      <alignment horizontal="center" vertical="center"/>
    </xf>
    <xf numFmtId="0" fontId="57" fillId="2" borderId="5" xfId="0" applyFont="1" applyFill="1" applyBorder="1" applyAlignment="1">
      <alignment horizontal="center" vertical="center"/>
    </xf>
    <xf numFmtId="0" fontId="57" fillId="2" borderId="4" xfId="0" applyFont="1" applyFill="1" applyBorder="1" applyAlignment="1">
      <alignment horizontal="center" vertical="center"/>
    </xf>
    <xf numFmtId="164" fontId="40" fillId="0" borderId="3" xfId="1" applyNumberFormat="1" applyFont="1" applyFill="1" applyBorder="1" applyAlignment="1">
      <alignment horizontal="center" vertical="center"/>
    </xf>
    <xf numFmtId="164" fontId="40" fillId="0" borderId="4" xfId="1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left" vertical="center"/>
    </xf>
    <xf numFmtId="0" fontId="58" fillId="0" borderId="3" xfId="0" applyFont="1" applyFill="1" applyBorder="1" applyAlignment="1">
      <alignment horizontal="left" vertical="center"/>
    </xf>
    <xf numFmtId="0" fontId="58" fillId="0" borderId="5" xfId="0" applyFont="1" applyFill="1" applyBorder="1" applyAlignment="1">
      <alignment horizontal="left" vertical="center"/>
    </xf>
    <xf numFmtId="0" fontId="58" fillId="0" borderId="4" xfId="0" applyFont="1" applyFill="1" applyBorder="1" applyAlignment="1">
      <alignment horizontal="left" vertical="center"/>
    </xf>
    <xf numFmtId="164" fontId="40" fillId="0" borderId="3" xfId="1" applyNumberFormat="1" applyFont="1" applyFill="1" applyBorder="1" applyAlignment="1">
      <alignment horizontal="left" vertical="center"/>
    </xf>
    <xf numFmtId="164" fontId="40" fillId="0" borderId="5" xfId="1" applyNumberFormat="1" applyFont="1" applyFill="1" applyBorder="1" applyAlignment="1">
      <alignment horizontal="left" vertical="center"/>
    </xf>
    <xf numFmtId="164" fontId="40" fillId="0" borderId="4" xfId="1" applyNumberFormat="1" applyFont="1" applyFill="1" applyBorder="1" applyAlignment="1">
      <alignment horizontal="left" vertical="center"/>
    </xf>
    <xf numFmtId="0" fontId="37" fillId="0" borderId="3" xfId="0" quotePrefix="1" applyFont="1" applyFill="1" applyBorder="1" applyAlignment="1">
      <alignment horizontal="left" vertical="center"/>
    </xf>
    <xf numFmtId="0" fontId="37" fillId="0" borderId="4" xfId="0" quotePrefix="1" applyFont="1" applyFill="1" applyBorder="1" applyAlignment="1">
      <alignment horizontal="left" vertical="center"/>
    </xf>
    <xf numFmtId="0" fontId="37" fillId="0" borderId="5" xfId="0" applyFont="1" applyFill="1" applyBorder="1" applyAlignment="1">
      <alignment horizontal="left" vertical="center" wrapText="1"/>
    </xf>
    <xf numFmtId="164" fontId="37" fillId="2" borderId="3" xfId="1" applyNumberFormat="1" applyFont="1" applyFill="1" applyBorder="1" applyAlignment="1">
      <alignment horizontal="center" vertical="center"/>
    </xf>
    <xf numFmtId="164" fontId="37" fillId="2" borderId="5" xfId="1" applyNumberFormat="1" applyFont="1" applyFill="1" applyBorder="1" applyAlignment="1">
      <alignment horizontal="center" vertical="center"/>
    </xf>
    <xf numFmtId="164" fontId="37" fillId="2" borderId="4" xfId="1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32" fillId="0" borderId="3" xfId="2" applyFont="1" applyFill="1" applyBorder="1" applyAlignment="1">
      <alignment horizontal="left" vertical="center"/>
    </xf>
    <xf numFmtId="0" fontId="32" fillId="0" borderId="4" xfId="2" applyFont="1" applyFill="1" applyBorder="1" applyAlignment="1">
      <alignment horizontal="left" vertical="center"/>
    </xf>
    <xf numFmtId="164" fontId="12" fillId="0" borderId="8" xfId="1" applyNumberFormat="1" applyFont="1" applyFill="1" applyBorder="1" applyAlignment="1">
      <alignment horizontal="center" vertical="center"/>
    </xf>
    <xf numFmtId="164" fontId="12" fillId="0" borderId="13" xfId="1" applyNumberFormat="1" applyFont="1" applyFill="1" applyBorder="1" applyAlignment="1">
      <alignment horizontal="center" vertical="center"/>
    </xf>
    <xf numFmtId="0" fontId="60" fillId="0" borderId="2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60" fillId="0" borderId="0" xfId="0" applyFont="1" applyFill="1" applyBorder="1" applyAlignment="1">
      <alignment horizontal="left" vertical="center"/>
    </xf>
    <xf numFmtId="0" fontId="12" fillId="0" borderId="8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horizontal="left" vertical="center"/>
    </xf>
    <xf numFmtId="3" fontId="12" fillId="0" borderId="8" xfId="0" applyNumberFormat="1" applyFont="1" applyFill="1" applyBorder="1" applyAlignment="1">
      <alignment horizontal="right" vertical="center"/>
    </xf>
    <xf numFmtId="3" fontId="12" fillId="0" borderId="13" xfId="0" applyNumberFormat="1" applyFont="1" applyFill="1" applyBorder="1" applyAlignment="1">
      <alignment horizontal="right" vertical="center"/>
    </xf>
    <xf numFmtId="0" fontId="37" fillId="0" borderId="2" xfId="0" applyFont="1" applyFill="1" applyBorder="1" applyAlignment="1">
      <alignment horizontal="left" vertical="center" wrapText="1"/>
    </xf>
    <xf numFmtId="3" fontId="37" fillId="0" borderId="2" xfId="0" applyNumberFormat="1" applyFont="1" applyFill="1" applyBorder="1" applyAlignment="1">
      <alignment horizontal="right" vertical="center"/>
    </xf>
    <xf numFmtId="164" fontId="32" fillId="0" borderId="2" xfId="1" applyNumberFormat="1" applyFont="1" applyFill="1" applyBorder="1" applyAlignment="1">
      <alignment horizontal="center" vertical="center"/>
    </xf>
    <xf numFmtId="164" fontId="37" fillId="0" borderId="2" xfId="1" applyNumberFormat="1" applyFont="1" applyFill="1" applyBorder="1" applyAlignment="1">
      <alignment horizontal="center" vertical="center"/>
    </xf>
    <xf numFmtId="0" fontId="58" fillId="0" borderId="0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 4" xfId="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9"/>
  <sheetViews>
    <sheetView showGridLines="0" topLeftCell="A37" zoomScaleNormal="100" workbookViewId="0">
      <selection activeCell="E4" sqref="E4:E11"/>
    </sheetView>
  </sheetViews>
  <sheetFormatPr defaultColWidth="8.85546875" defaultRowHeight="19.899999999999999" customHeight="1" x14ac:dyDescent="0.25"/>
  <cols>
    <col min="1" max="1" width="4.7109375" style="45" bestFit="1" customWidth="1"/>
    <col min="2" max="2" width="53.85546875" style="1" customWidth="1"/>
    <col min="3" max="3" width="16.5703125" style="19" bestFit="1" customWidth="1"/>
    <col min="4" max="4" width="16.5703125" style="3" bestFit="1" customWidth="1"/>
    <col min="5" max="5" width="23.42578125" style="1" bestFit="1" customWidth="1"/>
    <col min="6" max="16384" width="8.85546875" style="1"/>
  </cols>
  <sheetData>
    <row r="1" spans="1:5" ht="39.6" customHeight="1" x14ac:dyDescent="0.25">
      <c r="A1" s="654" t="s">
        <v>37</v>
      </c>
      <c r="B1" s="654"/>
      <c r="C1" s="654"/>
      <c r="D1" s="654"/>
      <c r="E1" s="654"/>
    </row>
    <row r="2" spans="1:5" ht="19.899999999999999" customHeight="1" x14ac:dyDescent="0.25">
      <c r="A2" s="653" t="s">
        <v>0</v>
      </c>
      <c r="B2" s="653"/>
      <c r="C2" s="2"/>
    </row>
    <row r="3" spans="1:5" ht="59.45" customHeight="1" x14ac:dyDescent="0.25">
      <c r="A3" s="38" t="s">
        <v>1</v>
      </c>
      <c r="B3" s="4" t="s">
        <v>2</v>
      </c>
      <c r="C3" s="5" t="s">
        <v>39</v>
      </c>
      <c r="D3" s="20" t="s">
        <v>84</v>
      </c>
      <c r="E3" s="20" t="s">
        <v>51</v>
      </c>
    </row>
    <row r="4" spans="1:5" s="31" customFormat="1" ht="19.899999999999999" customHeight="1" x14ac:dyDescent="0.25">
      <c r="A4" s="39">
        <v>1</v>
      </c>
      <c r="B4" s="29" t="s">
        <v>40</v>
      </c>
      <c r="C4" s="30">
        <v>23000000</v>
      </c>
      <c r="D4" s="30"/>
      <c r="E4" s="655" t="s">
        <v>70</v>
      </c>
    </row>
    <row r="5" spans="1:5" s="31" customFormat="1" ht="19.899999999999999" customHeight="1" x14ac:dyDescent="0.25">
      <c r="A5" s="40">
        <v>2</v>
      </c>
      <c r="B5" s="32" t="s">
        <v>41</v>
      </c>
      <c r="C5" s="33">
        <v>12000000</v>
      </c>
      <c r="D5" s="30"/>
      <c r="E5" s="655"/>
    </row>
    <row r="6" spans="1:5" s="31" customFormat="1" ht="19.899999999999999" customHeight="1" x14ac:dyDescent="0.25">
      <c r="A6" s="39">
        <v>3</v>
      </c>
      <c r="B6" s="32" t="s">
        <v>3</v>
      </c>
      <c r="C6" s="33">
        <v>9000000</v>
      </c>
      <c r="D6" s="30"/>
      <c r="E6" s="655"/>
    </row>
    <row r="7" spans="1:5" s="31" customFormat="1" ht="19.899999999999999" customHeight="1" x14ac:dyDescent="0.25">
      <c r="A7" s="40">
        <v>4</v>
      </c>
      <c r="B7" s="32" t="s">
        <v>4</v>
      </c>
      <c r="C7" s="33">
        <v>10000000</v>
      </c>
      <c r="D7" s="30"/>
      <c r="E7" s="655"/>
    </row>
    <row r="8" spans="1:5" s="31" customFormat="1" ht="19.899999999999999" customHeight="1" x14ac:dyDescent="0.25">
      <c r="A8" s="39">
        <v>5</v>
      </c>
      <c r="B8" s="32" t="s">
        <v>42</v>
      </c>
      <c r="C8" s="33">
        <v>30127778</v>
      </c>
      <c r="D8" s="30"/>
      <c r="E8" s="34" t="s">
        <v>71</v>
      </c>
    </row>
    <row r="9" spans="1:5" s="31" customFormat="1" ht="19.899999999999999" customHeight="1" x14ac:dyDescent="0.25">
      <c r="A9" s="40">
        <v>6</v>
      </c>
      <c r="B9" s="32" t="s">
        <v>43</v>
      </c>
      <c r="C9" s="33">
        <v>135000000</v>
      </c>
      <c r="D9" s="30"/>
      <c r="E9" s="34" t="s">
        <v>72</v>
      </c>
    </row>
    <row r="10" spans="1:5" s="31" customFormat="1" ht="19.899999999999999" customHeight="1" x14ac:dyDescent="0.25">
      <c r="A10" s="39">
        <v>7</v>
      </c>
      <c r="B10" s="29" t="s">
        <v>44</v>
      </c>
      <c r="C10" s="30">
        <v>180000000</v>
      </c>
      <c r="D10" s="30"/>
      <c r="E10" s="34" t="s">
        <v>73</v>
      </c>
    </row>
    <row r="11" spans="1:5" s="31" customFormat="1" ht="19.899999999999999" customHeight="1" x14ac:dyDescent="0.25">
      <c r="A11" s="40">
        <v>8</v>
      </c>
      <c r="B11" s="29" t="s">
        <v>45</v>
      </c>
      <c r="C11" s="30">
        <v>13800000</v>
      </c>
      <c r="D11" s="30"/>
      <c r="E11" s="34" t="s">
        <v>74</v>
      </c>
    </row>
    <row r="12" spans="1:5" ht="19.899999999999999" customHeight="1" x14ac:dyDescent="0.25">
      <c r="A12" s="38">
        <v>9</v>
      </c>
      <c r="B12" s="6" t="s">
        <v>5</v>
      </c>
      <c r="C12" s="7">
        <v>40474800</v>
      </c>
      <c r="D12" s="7"/>
      <c r="E12" s="8" t="s">
        <v>69</v>
      </c>
    </row>
    <row r="13" spans="1:5" ht="19.899999999999999" customHeight="1" x14ac:dyDescent="0.25">
      <c r="A13" s="41">
        <v>10</v>
      </c>
      <c r="B13" s="6" t="s">
        <v>46</v>
      </c>
      <c r="C13" s="7">
        <v>14715317</v>
      </c>
      <c r="D13" s="7"/>
      <c r="E13" s="9" t="s">
        <v>75</v>
      </c>
    </row>
    <row r="14" spans="1:5" ht="19.899999999999999" customHeight="1" x14ac:dyDescent="0.25">
      <c r="A14" s="38">
        <v>11</v>
      </c>
      <c r="B14" s="6" t="s">
        <v>6</v>
      </c>
      <c r="C14" s="7">
        <v>5770001</v>
      </c>
      <c r="D14" s="7"/>
      <c r="E14" s="9" t="s">
        <v>76</v>
      </c>
    </row>
    <row r="15" spans="1:5" ht="19.899999999999999" customHeight="1" x14ac:dyDescent="0.25">
      <c r="A15" s="41">
        <v>12</v>
      </c>
      <c r="B15" s="6" t="s">
        <v>7</v>
      </c>
      <c r="C15" s="7">
        <v>1180000</v>
      </c>
      <c r="D15" s="7"/>
      <c r="E15" s="9" t="s">
        <v>76</v>
      </c>
    </row>
    <row r="16" spans="1:5" ht="19.899999999999999" customHeight="1" x14ac:dyDescent="0.25">
      <c r="A16" s="38">
        <v>13</v>
      </c>
      <c r="B16" s="6" t="s">
        <v>47</v>
      </c>
      <c r="C16" s="7">
        <v>47502048</v>
      </c>
      <c r="D16" s="7"/>
      <c r="E16" s="9" t="s">
        <v>77</v>
      </c>
    </row>
    <row r="17" spans="1:5" ht="19.899999999999999" customHeight="1" x14ac:dyDescent="0.25">
      <c r="A17" s="41">
        <v>14</v>
      </c>
      <c r="B17" s="10" t="s">
        <v>48</v>
      </c>
      <c r="C17" s="7" t="s">
        <v>50</v>
      </c>
      <c r="D17" s="7">
        <v>12000000</v>
      </c>
      <c r="E17" s="8" t="s">
        <v>78</v>
      </c>
    </row>
    <row r="18" spans="1:5" ht="19.899999999999999" customHeight="1" x14ac:dyDescent="0.25">
      <c r="A18" s="38">
        <v>15</v>
      </c>
      <c r="B18" s="9" t="s">
        <v>49</v>
      </c>
      <c r="C18" s="7" t="s">
        <v>50</v>
      </c>
      <c r="D18" s="7">
        <f>59334000+11048400</f>
        <v>70382400</v>
      </c>
      <c r="E18" s="656" t="s">
        <v>79</v>
      </c>
    </row>
    <row r="19" spans="1:5" ht="19.899999999999999" customHeight="1" x14ac:dyDescent="0.25">
      <c r="A19" s="41">
        <v>16</v>
      </c>
      <c r="B19" s="9" t="s">
        <v>8</v>
      </c>
      <c r="C19" s="7" t="s">
        <v>50</v>
      </c>
      <c r="D19" s="7">
        <v>18299780</v>
      </c>
      <c r="E19" s="657"/>
    </row>
    <row r="20" spans="1:5" ht="19.899999999999999" customHeight="1" x14ac:dyDescent="0.25">
      <c r="A20" s="38">
        <v>17</v>
      </c>
      <c r="B20" s="6" t="s">
        <v>9</v>
      </c>
      <c r="C20" s="7">
        <v>19547000</v>
      </c>
      <c r="D20" s="7"/>
      <c r="E20" s="9" t="s">
        <v>10</v>
      </c>
    </row>
    <row r="21" spans="1:5" ht="19.899999999999999" customHeight="1" x14ac:dyDescent="0.25">
      <c r="A21" s="41">
        <v>18</v>
      </c>
      <c r="B21" s="9" t="s">
        <v>11</v>
      </c>
      <c r="C21" s="7">
        <v>4779000</v>
      </c>
      <c r="D21" s="7"/>
      <c r="E21" s="9" t="s">
        <v>80</v>
      </c>
    </row>
    <row r="22" spans="1:5" s="31" customFormat="1" ht="19.899999999999999" customHeight="1" x14ac:dyDescent="0.25">
      <c r="A22" s="39">
        <v>19</v>
      </c>
      <c r="B22" s="35" t="s">
        <v>12</v>
      </c>
      <c r="C22" s="30" t="s">
        <v>50</v>
      </c>
      <c r="D22" s="30">
        <v>21450000</v>
      </c>
      <c r="E22" s="656" t="s">
        <v>81</v>
      </c>
    </row>
    <row r="23" spans="1:5" ht="19.899999999999999" customHeight="1" x14ac:dyDescent="0.25">
      <c r="A23" s="41">
        <v>20</v>
      </c>
      <c r="B23" s="9" t="s">
        <v>13</v>
      </c>
      <c r="C23" s="7">
        <v>20548000</v>
      </c>
      <c r="D23" s="7"/>
      <c r="E23" s="657"/>
    </row>
    <row r="24" spans="1:5" ht="19.899999999999999" customHeight="1" x14ac:dyDescent="0.25">
      <c r="A24" s="38">
        <v>21</v>
      </c>
      <c r="B24" s="22" t="s">
        <v>52</v>
      </c>
      <c r="C24" s="7">
        <f>11000000+22698368</f>
        <v>33698368</v>
      </c>
      <c r="D24" s="7"/>
      <c r="E24" s="9" t="s">
        <v>82</v>
      </c>
    </row>
    <row r="25" spans="1:5" s="25" customFormat="1" ht="19.899999999999999" customHeight="1" x14ac:dyDescent="0.25">
      <c r="A25" s="41">
        <v>22</v>
      </c>
      <c r="B25" s="22" t="s">
        <v>55</v>
      </c>
      <c r="C25" s="7">
        <v>6002868</v>
      </c>
      <c r="D25" s="7"/>
      <c r="E25" s="658" t="s">
        <v>16</v>
      </c>
    </row>
    <row r="26" spans="1:5" s="25" customFormat="1" ht="19.899999999999999" customHeight="1" x14ac:dyDescent="0.25">
      <c r="A26" s="38">
        <v>23</v>
      </c>
      <c r="B26" s="22" t="s">
        <v>24</v>
      </c>
      <c r="C26" s="7">
        <v>7710153</v>
      </c>
      <c r="D26" s="7"/>
      <c r="E26" s="659"/>
    </row>
    <row r="27" spans="1:5" s="25" customFormat="1" ht="19.899999999999999" customHeight="1" x14ac:dyDescent="0.25">
      <c r="A27" s="41">
        <v>24</v>
      </c>
      <c r="B27" s="22" t="s">
        <v>25</v>
      </c>
      <c r="C27" s="7">
        <v>4166175</v>
      </c>
      <c r="D27" s="7"/>
      <c r="E27" s="659"/>
    </row>
    <row r="28" spans="1:5" s="25" customFormat="1" ht="19.899999999999999" customHeight="1" x14ac:dyDescent="0.25">
      <c r="A28" s="38">
        <v>25</v>
      </c>
      <c r="B28" s="22" t="s">
        <v>59</v>
      </c>
      <c r="C28" s="7">
        <v>7411866</v>
      </c>
      <c r="D28" s="7"/>
      <c r="E28" s="659"/>
    </row>
    <row r="29" spans="1:5" s="25" customFormat="1" ht="19.899999999999999" customHeight="1" x14ac:dyDescent="0.25">
      <c r="A29" s="41">
        <v>26</v>
      </c>
      <c r="B29" s="22" t="s">
        <v>60</v>
      </c>
      <c r="C29" s="7">
        <v>181000</v>
      </c>
      <c r="D29" s="7"/>
      <c r="E29" s="659"/>
    </row>
    <row r="30" spans="1:5" s="25" customFormat="1" ht="19.899999999999999" customHeight="1" x14ac:dyDescent="0.25">
      <c r="A30" s="38">
        <v>27</v>
      </c>
      <c r="B30" s="22" t="s">
        <v>62</v>
      </c>
      <c r="C30" s="7">
        <v>8217000</v>
      </c>
      <c r="D30" s="7"/>
      <c r="E30" s="659"/>
    </row>
    <row r="31" spans="1:5" s="25" customFormat="1" ht="19.899999999999999" customHeight="1" x14ac:dyDescent="0.25">
      <c r="A31" s="41">
        <v>28</v>
      </c>
      <c r="B31" s="22" t="s">
        <v>17</v>
      </c>
      <c r="C31" s="7">
        <v>5710320</v>
      </c>
      <c r="D31" s="7"/>
      <c r="E31" s="660"/>
    </row>
    <row r="32" spans="1:5" s="31" customFormat="1" ht="19.899999999999999" customHeight="1" x14ac:dyDescent="0.25">
      <c r="A32" s="39">
        <v>29</v>
      </c>
      <c r="B32" s="36" t="s">
        <v>64</v>
      </c>
      <c r="C32" s="30">
        <v>171000000</v>
      </c>
      <c r="D32" s="30"/>
      <c r="E32" s="37" t="s">
        <v>83</v>
      </c>
    </row>
    <row r="33" spans="1:5" s="12" customFormat="1" ht="19.899999999999999" customHeight="1" x14ac:dyDescent="0.25">
      <c r="A33" s="651" t="s">
        <v>68</v>
      </c>
      <c r="B33" s="652"/>
      <c r="C33" s="11">
        <f>SUM(C4:C32)</f>
        <v>811541694</v>
      </c>
      <c r="D33" s="11">
        <f>SUM(D4:D32)</f>
        <v>122132180</v>
      </c>
      <c r="E33" s="11"/>
    </row>
    <row r="34" spans="1:5" s="16" customFormat="1" ht="19.899999999999999" customHeight="1" x14ac:dyDescent="0.25">
      <c r="A34" s="42"/>
      <c r="B34" s="13"/>
      <c r="C34" s="14"/>
      <c r="D34" s="15"/>
    </row>
    <row r="35" spans="1:5" s="16" customFormat="1" ht="19.899999999999999" customHeight="1" x14ac:dyDescent="0.25">
      <c r="A35" s="42"/>
      <c r="B35" s="13"/>
      <c r="C35" s="14"/>
      <c r="D35" s="15"/>
    </row>
    <row r="36" spans="1:5" s="16" customFormat="1" ht="19.899999999999999" customHeight="1" x14ac:dyDescent="0.25">
      <c r="A36" s="42"/>
      <c r="B36" s="13"/>
      <c r="C36" s="14">
        <f>C33+C69</f>
        <v>12241651697</v>
      </c>
      <c r="D36" s="17">
        <v>12241651697</v>
      </c>
      <c r="E36" s="18">
        <f>D36-C36</f>
        <v>0</v>
      </c>
    </row>
    <row r="37" spans="1:5" s="16" customFormat="1" ht="19.899999999999999" customHeight="1" x14ac:dyDescent="0.25">
      <c r="A37" s="43"/>
      <c r="B37" s="13"/>
      <c r="C37" s="14"/>
      <c r="D37" s="15"/>
    </row>
    <row r="38" spans="1:5" s="16" customFormat="1" ht="19.899999999999999" customHeight="1" x14ac:dyDescent="0.25">
      <c r="A38" s="43"/>
      <c r="B38" s="13"/>
      <c r="C38" s="14"/>
      <c r="D38" s="15"/>
    </row>
    <row r="39" spans="1:5" s="27" customFormat="1" ht="19.899999999999999" customHeight="1" x14ac:dyDescent="0.25">
      <c r="A39" s="661" t="s">
        <v>21</v>
      </c>
      <c r="B39" s="661"/>
      <c r="C39" s="26"/>
      <c r="D39" s="26"/>
    </row>
    <row r="40" spans="1:5" s="25" customFormat="1" ht="19.899999999999999" customHeight="1" x14ac:dyDescent="0.25">
      <c r="A40" s="44" t="s">
        <v>1</v>
      </c>
      <c r="B40" s="24" t="s">
        <v>2</v>
      </c>
      <c r="C40" s="5" t="str">
        <f>C3</f>
        <v>KỲ 1 T01</v>
      </c>
      <c r="D40" s="23" t="s">
        <v>38</v>
      </c>
    </row>
    <row r="41" spans="1:5" s="25" customFormat="1" ht="19.899999999999999" customHeight="1" x14ac:dyDescent="0.25">
      <c r="A41" s="44">
        <v>1</v>
      </c>
      <c r="B41" s="22" t="s">
        <v>14</v>
      </c>
      <c r="C41" s="7">
        <v>46283787</v>
      </c>
      <c r="D41" s="7">
        <f>C41</f>
        <v>46283787</v>
      </c>
    </row>
    <row r="42" spans="1:5" s="25" customFormat="1" ht="19.899999999999999" customHeight="1" x14ac:dyDescent="0.25">
      <c r="A42" s="44">
        <v>2</v>
      </c>
      <c r="B42" s="22" t="s">
        <v>52</v>
      </c>
      <c r="C42" s="7">
        <f>141146368-$C$24</f>
        <v>107448000</v>
      </c>
      <c r="D42" s="7">
        <f>C42+C24</f>
        <v>141146368</v>
      </c>
    </row>
    <row r="43" spans="1:5" s="25" customFormat="1" ht="19.899999999999999" customHeight="1" x14ac:dyDescent="0.25">
      <c r="A43" s="44">
        <v>3</v>
      </c>
      <c r="B43" s="22" t="s">
        <v>33</v>
      </c>
      <c r="C43" s="7">
        <v>117325000</v>
      </c>
      <c r="D43" s="7">
        <f>C43</f>
        <v>117325000</v>
      </c>
    </row>
    <row r="44" spans="1:5" s="25" customFormat="1" ht="19.899999999999999" customHeight="1" x14ac:dyDescent="0.25">
      <c r="A44" s="44">
        <v>4</v>
      </c>
      <c r="B44" s="22" t="s">
        <v>32</v>
      </c>
      <c r="C44" s="7">
        <v>20900000</v>
      </c>
      <c r="D44" s="7">
        <f t="shared" ref="D44:D46" si="0">C44</f>
        <v>20900000</v>
      </c>
    </row>
    <row r="45" spans="1:5" s="25" customFormat="1" ht="19.899999999999999" customHeight="1" x14ac:dyDescent="0.25">
      <c r="A45" s="44">
        <v>5</v>
      </c>
      <c r="B45" s="22" t="s">
        <v>53</v>
      </c>
      <c r="C45" s="7">
        <v>36685000</v>
      </c>
      <c r="D45" s="7">
        <f t="shared" si="0"/>
        <v>36685000</v>
      </c>
    </row>
    <row r="46" spans="1:5" s="25" customFormat="1" ht="19.899999999999999" customHeight="1" x14ac:dyDescent="0.25">
      <c r="A46" s="44">
        <v>6</v>
      </c>
      <c r="B46" s="22" t="s">
        <v>54</v>
      </c>
      <c r="C46" s="7">
        <v>9735000</v>
      </c>
      <c r="D46" s="7">
        <f t="shared" si="0"/>
        <v>9735000</v>
      </c>
    </row>
    <row r="47" spans="1:5" s="25" customFormat="1" ht="19.899999999999999" customHeight="1" x14ac:dyDescent="0.25">
      <c r="A47" s="44">
        <v>7</v>
      </c>
      <c r="B47" s="22" t="s">
        <v>19</v>
      </c>
      <c r="C47" s="7">
        <v>101603381</v>
      </c>
      <c r="D47" s="7">
        <v>124407173</v>
      </c>
    </row>
    <row r="48" spans="1:5" s="25" customFormat="1" ht="19.899999999999999" customHeight="1" x14ac:dyDescent="0.25">
      <c r="A48" s="44">
        <v>8</v>
      </c>
      <c r="B48" s="22" t="s">
        <v>20</v>
      </c>
      <c r="C48" s="7">
        <v>11616000</v>
      </c>
      <c r="D48" s="7">
        <v>11616000</v>
      </c>
    </row>
    <row r="49" spans="1:4" s="25" customFormat="1" ht="19.899999999999999" customHeight="1" x14ac:dyDescent="0.25">
      <c r="A49" s="44">
        <v>9</v>
      </c>
      <c r="B49" s="22" t="s">
        <v>22</v>
      </c>
      <c r="C49" s="7">
        <v>45375000</v>
      </c>
      <c r="D49" s="7">
        <v>45375000</v>
      </c>
    </row>
    <row r="50" spans="1:4" s="25" customFormat="1" ht="19.899999999999999" customHeight="1" x14ac:dyDescent="0.25">
      <c r="A50" s="44">
        <v>10</v>
      </c>
      <c r="B50" s="22" t="s">
        <v>56</v>
      </c>
      <c r="C50" s="7">
        <v>317183837</v>
      </c>
      <c r="D50" s="7">
        <v>343446887</v>
      </c>
    </row>
    <row r="51" spans="1:4" s="25" customFormat="1" ht="19.899999999999999" customHeight="1" x14ac:dyDescent="0.25">
      <c r="A51" s="44">
        <v>11</v>
      </c>
      <c r="B51" s="22" t="s">
        <v>23</v>
      </c>
      <c r="C51" s="7">
        <v>225122920</v>
      </c>
      <c r="D51" s="7">
        <v>225122920</v>
      </c>
    </row>
    <row r="52" spans="1:4" s="25" customFormat="1" ht="19.899999999999999" customHeight="1" x14ac:dyDescent="0.25">
      <c r="A52" s="44">
        <v>12</v>
      </c>
      <c r="B52" s="22" t="s">
        <v>26</v>
      </c>
      <c r="C52" s="7">
        <v>82523259</v>
      </c>
      <c r="D52" s="7">
        <v>82523259</v>
      </c>
    </row>
    <row r="53" spans="1:4" s="25" customFormat="1" ht="19.899999999999999" customHeight="1" x14ac:dyDescent="0.25">
      <c r="A53" s="44">
        <v>13</v>
      </c>
      <c r="B53" s="22" t="s">
        <v>57</v>
      </c>
      <c r="C53" s="7">
        <v>4608097799</v>
      </c>
      <c r="D53" s="7">
        <v>5007705876</v>
      </c>
    </row>
    <row r="54" spans="1:4" s="25" customFormat="1" ht="19.899999999999999" customHeight="1" x14ac:dyDescent="0.25">
      <c r="A54" s="44">
        <v>14</v>
      </c>
      <c r="B54" s="22" t="s">
        <v>27</v>
      </c>
      <c r="C54" s="7">
        <v>33660000</v>
      </c>
      <c r="D54" s="7">
        <v>33660000</v>
      </c>
    </row>
    <row r="55" spans="1:4" s="25" customFormat="1" ht="19.899999999999999" customHeight="1" x14ac:dyDescent="0.25">
      <c r="A55" s="44">
        <v>15</v>
      </c>
      <c r="B55" s="22" t="s">
        <v>58</v>
      </c>
      <c r="C55" s="7">
        <v>191127636</v>
      </c>
      <c r="D55" s="7">
        <v>191127636</v>
      </c>
    </row>
    <row r="56" spans="1:4" s="25" customFormat="1" ht="19.899999999999999" customHeight="1" x14ac:dyDescent="0.25">
      <c r="A56" s="44">
        <v>16</v>
      </c>
      <c r="B56" s="22" t="s">
        <v>28</v>
      </c>
      <c r="C56" s="7">
        <v>350184718</v>
      </c>
      <c r="D56" s="7">
        <v>737094108</v>
      </c>
    </row>
    <row r="57" spans="1:4" s="25" customFormat="1" ht="19.899999999999999" customHeight="1" x14ac:dyDescent="0.25">
      <c r="A57" s="44">
        <v>17</v>
      </c>
      <c r="B57" s="22" t="s">
        <v>35</v>
      </c>
      <c r="C57" s="7">
        <v>1000000000</v>
      </c>
      <c r="D57" s="7">
        <v>7459385136</v>
      </c>
    </row>
    <row r="58" spans="1:4" s="25" customFormat="1" ht="19.899999999999999" customHeight="1" x14ac:dyDescent="0.25">
      <c r="A58" s="44">
        <v>18</v>
      </c>
      <c r="B58" s="22" t="s">
        <v>61</v>
      </c>
      <c r="C58" s="7">
        <v>13409000</v>
      </c>
      <c r="D58" s="7">
        <v>13409000</v>
      </c>
    </row>
    <row r="59" spans="1:4" s="25" customFormat="1" ht="19.899999999999999" customHeight="1" x14ac:dyDescent="0.25">
      <c r="A59" s="44">
        <v>19</v>
      </c>
      <c r="B59" s="22" t="s">
        <v>29</v>
      </c>
      <c r="C59" s="7">
        <v>594082930</v>
      </c>
      <c r="D59" s="7">
        <v>865709340</v>
      </c>
    </row>
    <row r="60" spans="1:4" s="25" customFormat="1" ht="19.899999999999999" customHeight="1" x14ac:dyDescent="0.25">
      <c r="A60" s="44">
        <v>20</v>
      </c>
      <c r="B60" s="22" t="s">
        <v>34</v>
      </c>
      <c r="C60" s="7">
        <v>3099407275</v>
      </c>
      <c r="D60" s="7">
        <v>3099407275</v>
      </c>
    </row>
    <row r="61" spans="1:4" ht="19.899999999999999" customHeight="1" x14ac:dyDescent="0.25">
      <c r="A61" s="44">
        <v>21</v>
      </c>
      <c r="B61" s="6" t="s">
        <v>18</v>
      </c>
      <c r="C61" s="7">
        <v>29139000</v>
      </c>
      <c r="D61" s="7">
        <v>29139000</v>
      </c>
    </row>
    <row r="62" spans="1:4" ht="19.899999999999999" customHeight="1" x14ac:dyDescent="0.25">
      <c r="A62" s="44">
        <v>22</v>
      </c>
      <c r="B62" s="8" t="s">
        <v>30</v>
      </c>
      <c r="C62" s="7">
        <v>127659010</v>
      </c>
      <c r="D62" s="7">
        <v>127659010</v>
      </c>
    </row>
    <row r="63" spans="1:4" ht="19.899999999999999" customHeight="1" x14ac:dyDescent="0.25">
      <c r="A63" s="44">
        <v>23</v>
      </c>
      <c r="B63" s="8" t="s">
        <v>31</v>
      </c>
      <c r="C63" s="7">
        <v>59400000</v>
      </c>
      <c r="D63" s="7">
        <v>59400000</v>
      </c>
    </row>
    <row r="64" spans="1:4" ht="19.899999999999999" customHeight="1" x14ac:dyDescent="0.25">
      <c r="A64" s="44">
        <v>24</v>
      </c>
      <c r="B64" s="8" t="s">
        <v>63</v>
      </c>
      <c r="C64" s="7">
        <v>28435000</v>
      </c>
      <c r="D64" s="7">
        <v>28435000</v>
      </c>
    </row>
    <row r="65" spans="1:4" ht="19.899999999999999" customHeight="1" x14ac:dyDescent="0.25">
      <c r="A65" s="44">
        <v>25</v>
      </c>
      <c r="B65" s="8" t="s">
        <v>65</v>
      </c>
      <c r="C65" s="7">
        <v>12058200</v>
      </c>
      <c r="D65" s="7">
        <v>12058200</v>
      </c>
    </row>
    <row r="66" spans="1:4" ht="19.899999999999999" customHeight="1" x14ac:dyDescent="0.25">
      <c r="A66" s="44">
        <v>26</v>
      </c>
      <c r="B66" s="8" t="s">
        <v>15</v>
      </c>
      <c r="C66" s="7">
        <v>29406251</v>
      </c>
      <c r="D66" s="7">
        <v>29406251</v>
      </c>
    </row>
    <row r="67" spans="1:4" ht="19.899999999999999" customHeight="1" x14ac:dyDescent="0.25">
      <c r="A67" s="44">
        <v>27</v>
      </c>
      <c r="B67" s="8" t="s">
        <v>66</v>
      </c>
      <c r="C67" s="7">
        <v>43340000</v>
      </c>
      <c r="D67" s="7">
        <v>43340000</v>
      </c>
    </row>
    <row r="68" spans="1:4" ht="19.899999999999999" customHeight="1" x14ac:dyDescent="0.25">
      <c r="A68" s="44">
        <v>28</v>
      </c>
      <c r="B68" s="8" t="s">
        <v>67</v>
      </c>
      <c r="C68" s="7">
        <v>88902000</v>
      </c>
      <c r="D68" s="7">
        <v>88902000</v>
      </c>
    </row>
    <row r="69" spans="1:4" ht="19.899999999999999" customHeight="1" x14ac:dyDescent="0.25">
      <c r="A69" s="651" t="s">
        <v>36</v>
      </c>
      <c r="B69" s="652"/>
      <c r="C69" s="21">
        <f>SUM(C41:C68)</f>
        <v>11430110003</v>
      </c>
      <c r="D69" s="21">
        <f>SUM(D41:D68)</f>
        <v>19030404226</v>
      </c>
    </row>
  </sheetData>
  <mergeCells count="9">
    <mergeCell ref="A69:B69"/>
    <mergeCell ref="A2:B2"/>
    <mergeCell ref="A1:E1"/>
    <mergeCell ref="E4:E7"/>
    <mergeCell ref="E18:E19"/>
    <mergeCell ref="E22:E23"/>
    <mergeCell ref="E25:E31"/>
    <mergeCell ref="A33:B33"/>
    <mergeCell ref="A39:B39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28" workbookViewId="0">
      <selection activeCell="D35" sqref="D35:F35"/>
    </sheetView>
  </sheetViews>
  <sheetFormatPr defaultRowHeight="15" x14ac:dyDescent="0.25"/>
  <cols>
    <col min="1" max="1" width="6.42578125" customWidth="1"/>
    <col min="2" max="2" width="63.5703125" customWidth="1"/>
    <col min="3" max="3" width="21" customWidth="1"/>
    <col min="4" max="4" width="20.42578125" customWidth="1"/>
    <col min="5" max="5" width="21.140625" customWidth="1"/>
    <col min="6" max="6" width="17.28515625" customWidth="1"/>
    <col min="7" max="7" width="51.28515625" customWidth="1"/>
  </cols>
  <sheetData>
    <row r="1" spans="1:8" ht="20.25" x14ac:dyDescent="0.25">
      <c r="A1" s="654" t="s">
        <v>215</v>
      </c>
      <c r="B1" s="654"/>
      <c r="C1" s="654"/>
      <c r="D1" s="654"/>
      <c r="E1" s="654"/>
      <c r="F1" s="654"/>
      <c r="G1" s="654"/>
      <c r="H1" s="131"/>
    </row>
    <row r="2" spans="1:8" ht="15.75" x14ac:dyDescent="0.25">
      <c r="A2" s="132"/>
      <c r="B2" s="133"/>
      <c r="C2" s="134"/>
      <c r="D2" s="134"/>
      <c r="E2" s="134"/>
      <c r="F2" s="134"/>
      <c r="G2" s="135"/>
      <c r="H2" s="133"/>
    </row>
    <row r="3" spans="1:8" ht="15.75" x14ac:dyDescent="0.25">
      <c r="A3" s="676" t="s">
        <v>0</v>
      </c>
      <c r="B3" s="676"/>
      <c r="C3" s="168"/>
      <c r="D3" s="168"/>
      <c r="E3" s="168"/>
      <c r="F3" s="168"/>
      <c r="G3" s="137"/>
      <c r="H3" s="133"/>
    </row>
    <row r="4" spans="1:8" ht="47.25" x14ac:dyDescent="0.25">
      <c r="A4" s="312" t="s">
        <v>1</v>
      </c>
      <c r="B4" s="312" t="s">
        <v>2</v>
      </c>
      <c r="C4" s="171" t="s">
        <v>216</v>
      </c>
      <c r="D4" s="172" t="s">
        <v>217</v>
      </c>
      <c r="E4" s="312" t="s">
        <v>159</v>
      </c>
      <c r="F4" s="325"/>
      <c r="H4" s="133"/>
    </row>
    <row r="5" spans="1:8" s="152" customFormat="1" ht="15.75" x14ac:dyDescent="0.25">
      <c r="A5" s="192">
        <v>1</v>
      </c>
      <c r="B5" s="192" t="s">
        <v>7</v>
      </c>
      <c r="C5" s="183">
        <v>780000</v>
      </c>
      <c r="D5" s="183"/>
      <c r="E5" s="236" t="s">
        <v>222</v>
      </c>
      <c r="F5" s="326"/>
      <c r="H5" s="158"/>
    </row>
    <row r="6" spans="1:8" s="152" customFormat="1" ht="47.25" x14ac:dyDescent="0.25">
      <c r="A6" s="182">
        <v>2</v>
      </c>
      <c r="B6" s="307" t="s">
        <v>111</v>
      </c>
      <c r="C6" s="183">
        <v>12072500</v>
      </c>
      <c r="D6" s="183"/>
      <c r="E6" s="323" t="s">
        <v>223</v>
      </c>
      <c r="F6" s="326"/>
      <c r="H6" s="158"/>
    </row>
    <row r="7" spans="1:8" s="152" customFormat="1" ht="15.75" x14ac:dyDescent="0.25">
      <c r="A7" s="192">
        <v>3</v>
      </c>
      <c r="B7" s="307" t="s">
        <v>9</v>
      </c>
      <c r="C7" s="183">
        <v>22110000</v>
      </c>
      <c r="D7" s="183"/>
      <c r="E7" s="236" t="s">
        <v>10</v>
      </c>
      <c r="F7" s="326"/>
      <c r="H7" s="158"/>
    </row>
    <row r="8" spans="1:8" s="152" customFormat="1" ht="15.75" x14ac:dyDescent="0.25">
      <c r="A8" s="192">
        <v>4</v>
      </c>
      <c r="B8" s="307" t="s">
        <v>11</v>
      </c>
      <c r="C8" s="183">
        <v>2418000</v>
      </c>
      <c r="D8" s="183"/>
      <c r="E8" s="236" t="s">
        <v>224</v>
      </c>
      <c r="F8" s="326"/>
      <c r="H8" s="158"/>
    </row>
    <row r="9" spans="1:8" s="152" customFormat="1" ht="15.75" x14ac:dyDescent="0.25">
      <c r="A9" s="192">
        <v>5</v>
      </c>
      <c r="B9" s="205" t="s">
        <v>204</v>
      </c>
      <c r="C9" s="206">
        <v>15180000</v>
      </c>
      <c r="D9" s="183"/>
      <c r="E9" s="236" t="s">
        <v>208</v>
      </c>
      <c r="F9" s="327"/>
      <c r="H9" s="158"/>
    </row>
    <row r="10" spans="1:8" s="152" customFormat="1" ht="15.75" x14ac:dyDescent="0.25">
      <c r="A10" s="192">
        <v>6</v>
      </c>
      <c r="B10" s="236" t="s">
        <v>32</v>
      </c>
      <c r="C10" s="305">
        <v>5200000</v>
      </c>
      <c r="D10" s="282"/>
      <c r="E10" s="182" t="s">
        <v>230</v>
      </c>
      <c r="F10" s="328"/>
      <c r="H10" s="158"/>
    </row>
    <row r="11" spans="1:8" s="152" customFormat="1" ht="15.75" x14ac:dyDescent="0.25">
      <c r="A11" s="192">
        <v>7</v>
      </c>
      <c r="B11" s="236" t="s">
        <v>5</v>
      </c>
      <c r="C11" s="305"/>
      <c r="D11" s="305">
        <v>21498000</v>
      </c>
      <c r="E11" s="182" t="s">
        <v>244</v>
      </c>
      <c r="F11" s="328"/>
      <c r="H11" s="158"/>
    </row>
    <row r="12" spans="1:8" s="152" customFormat="1" ht="15.75" x14ac:dyDescent="0.25">
      <c r="A12" s="192">
        <v>8</v>
      </c>
      <c r="B12" s="205" t="s">
        <v>46</v>
      </c>
      <c r="C12" s="206"/>
      <c r="D12" s="183">
        <v>11986992</v>
      </c>
      <c r="E12" s="236" t="s">
        <v>225</v>
      </c>
      <c r="F12" s="327"/>
      <c r="H12" s="158"/>
    </row>
    <row r="13" spans="1:8" s="152" customFormat="1" ht="15.75" x14ac:dyDescent="0.25">
      <c r="A13" s="192">
        <v>9</v>
      </c>
      <c r="B13" s="205" t="s">
        <v>49</v>
      </c>
      <c r="C13" s="206"/>
      <c r="D13" s="305">
        <v>89496000</v>
      </c>
      <c r="E13" s="236" t="s">
        <v>226</v>
      </c>
      <c r="F13" s="327"/>
      <c r="H13" s="158"/>
    </row>
    <row r="14" spans="1:8" s="152" customFormat="1" ht="31.5" x14ac:dyDescent="0.25">
      <c r="A14" s="182">
        <v>10</v>
      </c>
      <c r="B14" s="205" t="s">
        <v>6</v>
      </c>
      <c r="C14" s="206"/>
      <c r="D14" s="183">
        <v>6592000</v>
      </c>
      <c r="E14" s="323" t="s">
        <v>227</v>
      </c>
      <c r="F14" s="327"/>
      <c r="H14" s="158"/>
    </row>
    <row r="15" spans="1:8" s="152" customFormat="1" ht="15.75" x14ac:dyDescent="0.25">
      <c r="A15" s="192">
        <v>11</v>
      </c>
      <c r="B15" s="205" t="s">
        <v>48</v>
      </c>
      <c r="C15" s="206"/>
      <c r="D15" s="183">
        <v>12000000</v>
      </c>
      <c r="E15" s="236" t="s">
        <v>228</v>
      </c>
      <c r="F15" s="327"/>
      <c r="H15" s="158"/>
    </row>
    <row r="16" spans="1:8" s="152" customFormat="1" ht="15.75" x14ac:dyDescent="0.25">
      <c r="A16" s="192">
        <v>12</v>
      </c>
      <c r="B16" s="205" t="s">
        <v>203</v>
      </c>
      <c r="C16" s="206"/>
      <c r="D16" s="183">
        <v>1199000</v>
      </c>
      <c r="E16" s="236" t="s">
        <v>229</v>
      </c>
      <c r="F16" s="327"/>
      <c r="H16" s="158"/>
    </row>
    <row r="17" spans="1:8" s="152" customFormat="1" ht="15.75" x14ac:dyDescent="0.25">
      <c r="A17" s="192">
        <v>13</v>
      </c>
      <c r="B17" s="205" t="s">
        <v>108</v>
      </c>
      <c r="C17" s="206"/>
      <c r="D17" s="183">
        <v>26250000</v>
      </c>
      <c r="E17" s="236" t="s">
        <v>231</v>
      </c>
      <c r="F17" s="327"/>
      <c r="H17" s="158"/>
    </row>
    <row r="18" spans="1:8" s="152" customFormat="1" ht="15.75" x14ac:dyDescent="0.25">
      <c r="A18" s="192">
        <v>14</v>
      </c>
      <c r="B18" s="320" t="s">
        <v>15</v>
      </c>
      <c r="C18" s="282"/>
      <c r="D18" s="305">
        <v>5171320</v>
      </c>
      <c r="E18" s="282" t="s">
        <v>243</v>
      </c>
      <c r="F18" s="327"/>
      <c r="H18" s="158"/>
    </row>
    <row r="19" spans="1:8" s="163" customFormat="1" ht="78.75" x14ac:dyDescent="0.25">
      <c r="A19" s="332">
        <v>15</v>
      </c>
      <c r="B19" s="313" t="s">
        <v>232</v>
      </c>
      <c r="C19" s="314"/>
      <c r="D19" s="314">
        <v>15750000</v>
      </c>
      <c r="E19" s="324" t="s">
        <v>233</v>
      </c>
      <c r="F19" s="331"/>
      <c r="H19" s="204"/>
    </row>
    <row r="20" spans="1:8" s="152" customFormat="1" ht="15.75" x14ac:dyDescent="0.25">
      <c r="A20" s="192">
        <v>16</v>
      </c>
      <c r="B20" s="236" t="s">
        <v>236</v>
      </c>
      <c r="C20" s="305"/>
      <c r="D20" s="206">
        <v>7524000</v>
      </c>
      <c r="E20" s="688" t="s">
        <v>16</v>
      </c>
      <c r="F20" s="328"/>
      <c r="H20" s="158"/>
    </row>
    <row r="21" spans="1:8" s="152" customFormat="1" ht="15.75" x14ac:dyDescent="0.25">
      <c r="A21" s="192">
        <v>17</v>
      </c>
      <c r="B21" s="236" t="s">
        <v>117</v>
      </c>
      <c r="C21" s="305"/>
      <c r="D21" s="206">
        <v>3562429</v>
      </c>
      <c r="E21" s="689"/>
      <c r="F21" s="328"/>
      <c r="H21" s="158"/>
    </row>
    <row r="22" spans="1:8" s="152" customFormat="1" ht="15.75" x14ac:dyDescent="0.25">
      <c r="A22" s="192">
        <v>18</v>
      </c>
      <c r="B22" s="236" t="s">
        <v>237</v>
      </c>
      <c r="C22" s="305"/>
      <c r="D22" s="322">
        <v>17160000</v>
      </c>
      <c r="E22" s="689"/>
      <c r="F22" s="328"/>
      <c r="H22" s="158"/>
    </row>
    <row r="23" spans="1:8" s="152" customFormat="1" ht="15.75" x14ac:dyDescent="0.25">
      <c r="A23" s="192">
        <v>19</v>
      </c>
      <c r="B23" s="307" t="s">
        <v>13</v>
      </c>
      <c r="C23" s="206">
        <v>1782000</v>
      </c>
      <c r="D23" s="198"/>
      <c r="E23" s="689"/>
      <c r="F23" s="327"/>
      <c r="H23" s="158"/>
    </row>
    <row r="24" spans="1:8" s="163" customFormat="1" ht="15.75" x14ac:dyDescent="0.25">
      <c r="A24" s="192">
        <v>20</v>
      </c>
      <c r="B24" s="307" t="s">
        <v>14</v>
      </c>
      <c r="C24" s="206">
        <v>11007480</v>
      </c>
      <c r="D24" s="198"/>
      <c r="E24" s="689"/>
      <c r="F24" s="327"/>
      <c r="H24" s="204"/>
    </row>
    <row r="25" spans="1:8" s="163" customFormat="1" ht="15.75" x14ac:dyDescent="0.25">
      <c r="A25" s="192">
        <v>21</v>
      </c>
      <c r="B25" s="296" t="s">
        <v>148</v>
      </c>
      <c r="C25" s="206">
        <v>5544000</v>
      </c>
      <c r="D25" s="198"/>
      <c r="E25" s="689"/>
      <c r="F25" s="327"/>
      <c r="H25" s="204"/>
    </row>
    <row r="26" spans="1:8" s="163" customFormat="1" ht="15.75" x14ac:dyDescent="0.25">
      <c r="A26" s="192">
        <v>22</v>
      </c>
      <c r="B26" s="307" t="s">
        <v>20</v>
      </c>
      <c r="C26" s="206">
        <v>8855000</v>
      </c>
      <c r="D26" s="198"/>
      <c r="E26" s="689"/>
      <c r="F26" s="327"/>
      <c r="H26" s="204"/>
    </row>
    <row r="27" spans="1:8" s="163" customFormat="1" ht="15.75" x14ac:dyDescent="0.25">
      <c r="A27" s="192">
        <v>23</v>
      </c>
      <c r="B27" s="309" t="s">
        <v>109</v>
      </c>
      <c r="C27" s="206">
        <v>25300000</v>
      </c>
      <c r="D27" s="198"/>
      <c r="E27" s="689"/>
      <c r="F27" s="327"/>
      <c r="H27" s="204"/>
    </row>
    <row r="28" spans="1:8" s="163" customFormat="1" ht="15.75" x14ac:dyDescent="0.25">
      <c r="A28" s="192">
        <v>24</v>
      </c>
      <c r="B28" s="307" t="s">
        <v>220</v>
      </c>
      <c r="C28" s="206">
        <v>18659810</v>
      </c>
      <c r="D28" s="198"/>
      <c r="E28" s="689"/>
      <c r="F28" s="327"/>
      <c r="H28" s="204"/>
    </row>
    <row r="29" spans="1:8" s="163" customFormat="1" ht="15.75" x14ac:dyDescent="0.25">
      <c r="A29" s="192">
        <v>25</v>
      </c>
      <c r="B29" s="185" t="s">
        <v>65</v>
      </c>
      <c r="C29" s="206">
        <v>1016400</v>
      </c>
      <c r="D29" s="206"/>
      <c r="E29" s="689"/>
      <c r="F29" s="327"/>
      <c r="H29" s="204"/>
    </row>
    <row r="30" spans="1:8" s="163" customFormat="1" ht="15.75" x14ac:dyDescent="0.25">
      <c r="A30" s="192">
        <v>26</v>
      </c>
      <c r="B30" s="185" t="s">
        <v>62</v>
      </c>
      <c r="C30" s="206">
        <v>8217000</v>
      </c>
      <c r="D30" s="206"/>
      <c r="E30" s="690"/>
      <c r="F30" s="327"/>
      <c r="H30" s="204"/>
    </row>
    <row r="31" spans="1:8" ht="15.75" x14ac:dyDescent="0.25">
      <c r="A31" s="673" t="s">
        <v>99</v>
      </c>
      <c r="B31" s="673"/>
      <c r="C31" s="190">
        <f>SUBTOTAL(9,C5:C30)</f>
        <v>138142190</v>
      </c>
      <c r="D31" s="190">
        <f>SUBTOTAL(9,D5:D30)</f>
        <v>218189741</v>
      </c>
      <c r="E31" s="194"/>
      <c r="F31" s="329"/>
      <c r="H31" s="133"/>
    </row>
    <row r="32" spans="1:8" ht="15.75" x14ac:dyDescent="0.25">
      <c r="A32" s="297"/>
      <c r="B32" s="297"/>
      <c r="C32" s="298"/>
      <c r="D32" s="298"/>
      <c r="E32" s="298"/>
      <c r="F32" s="298"/>
      <c r="G32" s="137"/>
      <c r="H32" s="133"/>
    </row>
    <row r="33" spans="1:8" ht="15.75" x14ac:dyDescent="0.25">
      <c r="A33" s="299"/>
      <c r="B33" s="300"/>
      <c r="C33" s="301"/>
      <c r="D33" s="301"/>
      <c r="E33" s="301"/>
      <c r="F33" s="301"/>
      <c r="G33" s="137"/>
      <c r="H33" s="133"/>
    </row>
    <row r="34" spans="1:8" ht="15.75" x14ac:dyDescent="0.25">
      <c r="A34" s="676" t="s">
        <v>21</v>
      </c>
      <c r="B34" s="676"/>
      <c r="C34" s="168"/>
      <c r="D34" s="168"/>
      <c r="E34" s="168"/>
      <c r="F34" s="168"/>
      <c r="G34" s="137"/>
      <c r="H34" s="133"/>
    </row>
    <row r="35" spans="1:8" ht="31.5" x14ac:dyDescent="0.25">
      <c r="A35" s="312" t="s">
        <v>1</v>
      </c>
      <c r="B35" s="312" t="s">
        <v>2</v>
      </c>
      <c r="C35" s="220" t="s">
        <v>234</v>
      </c>
      <c r="D35" s="171" t="s">
        <v>216</v>
      </c>
      <c r="E35" s="172" t="s">
        <v>238</v>
      </c>
      <c r="F35" s="321" t="s">
        <v>239</v>
      </c>
      <c r="G35" s="72" t="s">
        <v>102</v>
      </c>
    </row>
    <row r="36" spans="1:8" ht="15.75" x14ac:dyDescent="0.25">
      <c r="A36" s="173">
        <v>1</v>
      </c>
      <c r="B36" s="307" t="s">
        <v>52</v>
      </c>
      <c r="C36" s="295">
        <v>74183648</v>
      </c>
      <c r="D36" s="295">
        <v>70474466</v>
      </c>
      <c r="E36" s="295"/>
      <c r="F36" s="295">
        <f t="shared" ref="F36:F38" si="0">D36+E36</f>
        <v>70474466</v>
      </c>
      <c r="G36" s="311" t="s">
        <v>218</v>
      </c>
    </row>
    <row r="37" spans="1:8" ht="15.75" x14ac:dyDescent="0.25">
      <c r="A37" s="173">
        <v>2</v>
      </c>
      <c r="B37" s="307" t="s">
        <v>33</v>
      </c>
      <c r="C37" s="295">
        <v>59750000</v>
      </c>
      <c r="D37" s="295">
        <v>59750000</v>
      </c>
      <c r="E37" s="295"/>
      <c r="F37" s="295">
        <f t="shared" si="0"/>
        <v>59750000</v>
      </c>
      <c r="G37" s="106"/>
    </row>
    <row r="38" spans="1:8" ht="15.75" x14ac:dyDescent="0.25">
      <c r="A38" s="173">
        <v>3</v>
      </c>
      <c r="B38" s="307" t="s">
        <v>54</v>
      </c>
      <c r="C38" s="295">
        <v>247511567</v>
      </c>
      <c r="D38" s="295">
        <v>247511567</v>
      </c>
      <c r="E38" s="295"/>
      <c r="F38" s="295">
        <f t="shared" si="0"/>
        <v>247511567</v>
      </c>
      <c r="G38" s="106"/>
    </row>
    <row r="39" spans="1:8" ht="15.75" x14ac:dyDescent="0.25">
      <c r="A39" s="173">
        <v>4</v>
      </c>
      <c r="B39" s="307" t="s">
        <v>19</v>
      </c>
      <c r="C39" s="295">
        <v>44723800</v>
      </c>
      <c r="D39" s="295">
        <v>18873800</v>
      </c>
      <c r="E39" s="295">
        <v>25850000</v>
      </c>
      <c r="F39" s="295">
        <f>D39+E39</f>
        <v>44723800</v>
      </c>
      <c r="G39" s="106"/>
    </row>
    <row r="40" spans="1:8" ht="15.75" x14ac:dyDescent="0.25">
      <c r="A40" s="173">
        <v>5</v>
      </c>
      <c r="B40" s="310" t="s">
        <v>55</v>
      </c>
      <c r="C40" s="295">
        <v>102231507</v>
      </c>
      <c r="D40" s="295">
        <v>21475502</v>
      </c>
      <c r="E40" s="295">
        <v>80756005</v>
      </c>
      <c r="F40" s="295">
        <f t="shared" ref="F40:F60" si="1">D40+E40</f>
        <v>102231507</v>
      </c>
      <c r="G40" s="106"/>
    </row>
    <row r="41" spans="1:8" ht="15.75" x14ac:dyDescent="0.25">
      <c r="A41" s="173">
        <v>6</v>
      </c>
      <c r="B41" s="307" t="s">
        <v>23</v>
      </c>
      <c r="C41" s="295">
        <v>781499360</v>
      </c>
      <c r="D41" s="206">
        <v>601642320</v>
      </c>
      <c r="E41" s="206"/>
      <c r="F41" s="295">
        <f t="shared" si="1"/>
        <v>601642320</v>
      </c>
      <c r="G41" s="106"/>
    </row>
    <row r="42" spans="1:8" ht="15.75" x14ac:dyDescent="0.25">
      <c r="A42" s="173">
        <v>7</v>
      </c>
      <c r="B42" s="307" t="s">
        <v>26</v>
      </c>
      <c r="C42" s="295">
        <v>100515017</v>
      </c>
      <c r="D42" s="295">
        <v>98036400</v>
      </c>
      <c r="E42" s="295"/>
      <c r="F42" s="295">
        <f t="shared" si="1"/>
        <v>98036400</v>
      </c>
      <c r="G42" s="106"/>
    </row>
    <row r="43" spans="1:8" ht="15.75" x14ac:dyDescent="0.25">
      <c r="A43" s="173">
        <v>8</v>
      </c>
      <c r="B43" s="307" t="s">
        <v>27</v>
      </c>
      <c r="C43" s="295">
        <v>222650000</v>
      </c>
      <c r="D43" s="295">
        <v>222650000</v>
      </c>
      <c r="E43" s="295"/>
      <c r="F43" s="295">
        <f t="shared" si="1"/>
        <v>222650000</v>
      </c>
      <c r="G43" s="106"/>
    </row>
    <row r="44" spans="1:8" ht="15.75" x14ac:dyDescent="0.25">
      <c r="A44" s="173">
        <v>9</v>
      </c>
      <c r="B44" s="307" t="s">
        <v>17</v>
      </c>
      <c r="C44" s="295">
        <v>145306240</v>
      </c>
      <c r="D44" s="295">
        <v>145306240</v>
      </c>
      <c r="E44" s="295"/>
      <c r="F44" s="295">
        <f t="shared" si="1"/>
        <v>145306240</v>
      </c>
      <c r="G44" s="106"/>
    </row>
    <row r="45" spans="1:8" ht="15.75" x14ac:dyDescent="0.25">
      <c r="A45" s="173">
        <v>10</v>
      </c>
      <c r="B45" s="307" t="s">
        <v>18</v>
      </c>
      <c r="C45" s="295">
        <v>13513500</v>
      </c>
      <c r="D45" s="295">
        <v>13513500</v>
      </c>
      <c r="E45" s="295"/>
      <c r="F45" s="295">
        <f t="shared" si="1"/>
        <v>13513500</v>
      </c>
      <c r="G45" s="106"/>
    </row>
    <row r="46" spans="1:8" ht="15.75" x14ac:dyDescent="0.25">
      <c r="A46" s="173">
        <v>11</v>
      </c>
      <c r="B46" s="307" t="s">
        <v>30</v>
      </c>
      <c r="C46" s="295">
        <v>92431900</v>
      </c>
      <c r="D46" s="295">
        <v>92431900</v>
      </c>
      <c r="E46" s="295"/>
      <c r="F46" s="295">
        <f t="shared" si="1"/>
        <v>92431900</v>
      </c>
      <c r="G46" s="106"/>
    </row>
    <row r="47" spans="1:8" ht="15.75" x14ac:dyDescent="0.25">
      <c r="A47" s="173">
        <v>12</v>
      </c>
      <c r="B47" s="307" t="s">
        <v>219</v>
      </c>
      <c r="C47" s="206">
        <v>33660000</v>
      </c>
      <c r="D47" s="206">
        <v>33660000</v>
      </c>
      <c r="E47" s="206"/>
      <c r="F47" s="295">
        <f t="shared" si="1"/>
        <v>33660000</v>
      </c>
      <c r="G47" s="106" t="s">
        <v>246</v>
      </c>
    </row>
    <row r="48" spans="1:8" s="152" customFormat="1" ht="15.75" x14ac:dyDescent="0.25">
      <c r="A48" s="173">
        <v>13</v>
      </c>
      <c r="B48" s="188" t="s">
        <v>22</v>
      </c>
      <c r="C48" s="183">
        <v>156174920</v>
      </c>
      <c r="D48" s="183">
        <v>156174920</v>
      </c>
      <c r="E48" s="183"/>
      <c r="F48" s="295">
        <f t="shared" si="1"/>
        <v>156174920</v>
      </c>
      <c r="G48" s="198"/>
    </row>
    <row r="49" spans="1:8" s="152" customFormat="1" ht="15.75" x14ac:dyDescent="0.25">
      <c r="A49" s="173">
        <v>14</v>
      </c>
      <c r="B49" s="188" t="s">
        <v>60</v>
      </c>
      <c r="C49" s="183">
        <v>30787000</v>
      </c>
      <c r="D49" s="183">
        <v>30787000</v>
      </c>
      <c r="E49" s="183"/>
      <c r="F49" s="295">
        <f t="shared" si="1"/>
        <v>30787000</v>
      </c>
      <c r="G49" s="198"/>
    </row>
    <row r="50" spans="1:8" s="152" customFormat="1" ht="15.75" x14ac:dyDescent="0.25">
      <c r="A50" s="173">
        <v>15</v>
      </c>
      <c r="B50" s="188" t="s">
        <v>56</v>
      </c>
      <c r="C50" s="183">
        <v>220849867</v>
      </c>
      <c r="D50" s="183">
        <v>58957635</v>
      </c>
      <c r="E50" s="183">
        <v>161892232</v>
      </c>
      <c r="F50" s="295">
        <f t="shared" si="1"/>
        <v>220849867</v>
      </c>
      <c r="G50" s="198"/>
    </row>
    <row r="51" spans="1:8" s="152" customFormat="1" ht="15.75" x14ac:dyDescent="0.25">
      <c r="A51" s="173">
        <v>16</v>
      </c>
      <c r="B51" s="185" t="s">
        <v>57</v>
      </c>
      <c r="C51" s="183">
        <v>4149520806</v>
      </c>
      <c r="D51" s="183">
        <v>3414385932</v>
      </c>
      <c r="E51" s="183"/>
      <c r="F51" s="295">
        <f t="shared" si="1"/>
        <v>3414385932</v>
      </c>
      <c r="G51" s="198"/>
    </row>
    <row r="52" spans="1:8" s="152" customFormat="1" ht="15.75" x14ac:dyDescent="0.25">
      <c r="A52" s="173">
        <v>17</v>
      </c>
      <c r="B52" s="188" t="s">
        <v>28</v>
      </c>
      <c r="C52" s="183">
        <v>203462392</v>
      </c>
      <c r="D52" s="183">
        <v>131229070</v>
      </c>
      <c r="E52" s="183"/>
      <c r="F52" s="295">
        <f t="shared" si="1"/>
        <v>131229070</v>
      </c>
      <c r="G52" s="198"/>
    </row>
    <row r="53" spans="1:8" s="163" customFormat="1" ht="15.75" x14ac:dyDescent="0.25">
      <c r="A53" s="173">
        <v>18</v>
      </c>
      <c r="B53" s="296" t="s">
        <v>35</v>
      </c>
      <c r="C53" s="206">
        <v>8065213099</v>
      </c>
      <c r="D53" s="198"/>
      <c r="E53" s="198"/>
      <c r="F53" s="295">
        <f t="shared" si="1"/>
        <v>0</v>
      </c>
      <c r="G53" s="198" t="s">
        <v>235</v>
      </c>
    </row>
    <row r="54" spans="1:8" s="280" customFormat="1" ht="15.75" x14ac:dyDescent="0.25">
      <c r="A54" s="173">
        <v>19</v>
      </c>
      <c r="B54" s="296" t="s">
        <v>134</v>
      </c>
      <c r="C54" s="206">
        <v>5264981531</v>
      </c>
      <c r="D54" s="206">
        <v>1615000000</v>
      </c>
      <c r="E54" s="207"/>
      <c r="F54" s="295">
        <f t="shared" si="1"/>
        <v>1615000000</v>
      </c>
      <c r="G54" s="198" t="s">
        <v>245</v>
      </c>
    </row>
    <row r="55" spans="1:8" s="152" customFormat="1" ht="15.75" x14ac:dyDescent="0.25">
      <c r="A55" s="173">
        <v>20</v>
      </c>
      <c r="B55" s="185" t="s">
        <v>29</v>
      </c>
      <c r="C55" s="183">
        <v>553449710</v>
      </c>
      <c r="D55" s="183">
        <v>249233050</v>
      </c>
      <c r="E55" s="183">
        <v>300289000</v>
      </c>
      <c r="F55" s="295">
        <f t="shared" si="1"/>
        <v>549522050</v>
      </c>
      <c r="G55" s="198"/>
    </row>
    <row r="56" spans="1:8" s="152" customFormat="1" ht="15.75" x14ac:dyDescent="0.25">
      <c r="A56" s="173">
        <v>21</v>
      </c>
      <c r="B56" s="185" t="s">
        <v>34</v>
      </c>
      <c r="C56" s="183">
        <v>5284396121</v>
      </c>
      <c r="D56" s="183">
        <v>5130556123</v>
      </c>
      <c r="E56" s="183"/>
      <c r="F56" s="295">
        <f t="shared" si="1"/>
        <v>5130556123</v>
      </c>
      <c r="G56" s="198"/>
    </row>
    <row r="57" spans="1:8" s="152" customFormat="1" ht="15.75" x14ac:dyDescent="0.25">
      <c r="A57" s="709">
        <v>22</v>
      </c>
      <c r="B57" s="712" t="s">
        <v>135</v>
      </c>
      <c r="C57" s="715">
        <v>419436000</v>
      </c>
      <c r="D57" s="715">
        <v>610461000</v>
      </c>
      <c r="E57" s="715"/>
      <c r="F57" s="715">
        <f t="shared" si="1"/>
        <v>610461000</v>
      </c>
      <c r="G57" s="302" t="s">
        <v>240</v>
      </c>
    </row>
    <row r="58" spans="1:8" s="152" customFormat="1" ht="15.75" x14ac:dyDescent="0.25">
      <c r="A58" s="710"/>
      <c r="B58" s="713"/>
      <c r="C58" s="716"/>
      <c r="D58" s="716"/>
      <c r="E58" s="716"/>
      <c r="F58" s="716"/>
      <c r="G58" s="302" t="s">
        <v>241</v>
      </c>
    </row>
    <row r="59" spans="1:8" s="152" customFormat="1" ht="32.25" customHeight="1" x14ac:dyDescent="0.25">
      <c r="A59" s="711"/>
      <c r="B59" s="714"/>
      <c r="C59" s="717"/>
      <c r="D59" s="717"/>
      <c r="E59" s="717"/>
      <c r="F59" s="717"/>
      <c r="G59" s="303" t="s">
        <v>242</v>
      </c>
    </row>
    <row r="60" spans="1:8" s="152" customFormat="1" ht="15.75" x14ac:dyDescent="0.25">
      <c r="A60" s="709">
        <v>23</v>
      </c>
      <c r="B60" s="718" t="s">
        <v>163</v>
      </c>
      <c r="C60" s="721">
        <v>2560948131</v>
      </c>
      <c r="D60" s="703">
        <v>2560948131</v>
      </c>
      <c r="E60" s="703"/>
      <c r="F60" s="715">
        <f t="shared" si="1"/>
        <v>2560948131</v>
      </c>
      <c r="G60" s="198" t="s">
        <v>197</v>
      </c>
    </row>
    <row r="61" spans="1:8" s="152" customFormat="1" ht="15.75" x14ac:dyDescent="0.25">
      <c r="A61" s="711"/>
      <c r="B61" s="720"/>
      <c r="C61" s="723"/>
      <c r="D61" s="705"/>
      <c r="E61" s="705"/>
      <c r="F61" s="717"/>
      <c r="G61" s="304" t="s">
        <v>221</v>
      </c>
    </row>
    <row r="62" spans="1:8" ht="15.75" x14ac:dyDescent="0.25">
      <c r="A62" s="675" t="s">
        <v>99</v>
      </c>
      <c r="B62" s="675"/>
      <c r="C62" s="146">
        <f>SUM(C36:C61)</f>
        <v>28827196116</v>
      </c>
      <c r="D62" s="146">
        <f>SUM(D36:D61)</f>
        <v>15583058556</v>
      </c>
      <c r="E62" s="146">
        <f>SUM(E36:E61)</f>
        <v>568787237</v>
      </c>
      <c r="F62" s="146">
        <f>SUM(F36:F61)</f>
        <v>16151845793</v>
      </c>
      <c r="G62" s="146"/>
    </row>
    <row r="63" spans="1:8" ht="15.75" x14ac:dyDescent="0.25">
      <c r="A63" s="132"/>
      <c r="B63" s="133"/>
      <c r="C63" s="134"/>
      <c r="D63" s="134"/>
      <c r="E63" s="134"/>
      <c r="F63" s="134"/>
      <c r="G63" s="135"/>
      <c r="H63" s="133"/>
    </row>
    <row r="64" spans="1:8" ht="15.75" x14ac:dyDescent="0.25">
      <c r="A64" s="195"/>
      <c r="B64" s="195"/>
      <c r="C64" s="195"/>
      <c r="D64" s="195"/>
      <c r="E64" s="195"/>
      <c r="F64" s="195"/>
      <c r="G64" s="195"/>
    </row>
  </sheetData>
  <mergeCells count="18">
    <mergeCell ref="F60:F61"/>
    <mergeCell ref="B60:B61"/>
    <mergeCell ref="A60:A61"/>
    <mergeCell ref="C60:C61"/>
    <mergeCell ref="A62:B62"/>
    <mergeCell ref="D60:D61"/>
    <mergeCell ref="E60:E61"/>
    <mergeCell ref="E20:E30"/>
    <mergeCell ref="A1:G1"/>
    <mergeCell ref="A3:B3"/>
    <mergeCell ref="A31:B31"/>
    <mergeCell ref="A34:B34"/>
    <mergeCell ref="A57:A59"/>
    <mergeCell ref="B57:B59"/>
    <mergeCell ref="D57:D59"/>
    <mergeCell ref="C57:C59"/>
    <mergeCell ref="F57:F59"/>
    <mergeCell ref="E57:E59"/>
  </mergeCells>
  <dataValidations count="8">
    <dataValidation type="custom" errorStyle="warning" allowBlank="1" showInputMessage="1" showErrorMessage="1" error="da tồn tại " sqref="B7:B8">
      <formula1>COUNTIF(B61:$C$78,B61)=1</formula1>
    </dataValidation>
    <dataValidation type="custom" errorStyle="warning" allowBlank="1" showInputMessage="1" showErrorMessage="1" error="da tồn tại " sqref="B26">
      <formula1>COUNTIF(B27:$C$68,#REF!)=1</formula1>
    </dataValidation>
    <dataValidation type="custom" errorStyle="warning" allowBlank="1" showInputMessage="1" showErrorMessage="1" error="da tồn tại " sqref="B41">
      <formula1>COUNTIF(B47:$C$68,#REF!)=1</formula1>
    </dataValidation>
    <dataValidation type="custom" errorStyle="warning" allowBlank="1" showInputMessage="1" showErrorMessage="1" error="da tồn tại " sqref="B40 B42">
      <formula1>COUNTIF(B41:$C$68,B41)=1</formula1>
    </dataValidation>
    <dataValidation type="custom" errorStyle="warning" allowBlank="1" showInputMessage="1" showErrorMessage="1" error="da tồn tại " sqref="B39">
      <formula1>COUNTIF(B41:$C$68,#REF!)=1</formula1>
    </dataValidation>
    <dataValidation type="custom" errorStyle="warning" allowBlank="1" showInputMessage="1" showErrorMessage="1" error="da tồn tại " sqref="B28">
      <formula1>COUNTIF($B$66:C1048453,B56)=1</formula1>
    </dataValidation>
    <dataValidation type="custom" errorStyle="warning" allowBlank="1" showInputMessage="1" showErrorMessage="1" error="da tồn tại " sqref="B23">
      <formula1>COUNTIF(B51:$C$77,#REF!)=1</formula1>
    </dataValidation>
    <dataValidation type="custom" errorStyle="warning" allowBlank="1" showInputMessage="1" showErrorMessage="1" error="da tồn tại " sqref="B43">
      <formula1>COUNTIF(B67:$C$1048576,#REF!)=1</formula1>
    </dataValidation>
  </dataValidations>
  <pageMargins left="0.53" right="0.1574803149606299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6"/>
  <sheetViews>
    <sheetView showGridLines="0" zoomScale="90" zoomScaleNormal="90" workbookViewId="0">
      <selection activeCell="B13" sqref="B13"/>
    </sheetView>
  </sheetViews>
  <sheetFormatPr defaultColWidth="9" defaultRowHeight="15" x14ac:dyDescent="0.25"/>
  <cols>
    <col min="1" max="1" width="6.42578125" style="152" customWidth="1"/>
    <col min="2" max="2" width="49.140625" style="152" customWidth="1"/>
    <col min="3" max="3" width="17.28515625" style="152" customWidth="1"/>
    <col min="4" max="4" width="17" style="152" bestFit="1" customWidth="1"/>
    <col min="5" max="5" width="15.5703125" style="152" customWidth="1"/>
    <col min="6" max="6" width="24.28515625" style="152" bestFit="1" customWidth="1"/>
    <col min="7" max="7" width="17" style="152" bestFit="1" customWidth="1"/>
    <col min="8" max="8" width="55.85546875" style="152" customWidth="1"/>
    <col min="9" max="16384" width="9" style="152"/>
  </cols>
  <sheetData>
    <row r="1" spans="1:8" ht="20.25" x14ac:dyDescent="0.25">
      <c r="A1" s="727" t="s">
        <v>215</v>
      </c>
      <c r="B1" s="727"/>
      <c r="C1" s="727"/>
      <c r="D1" s="727"/>
      <c r="E1" s="727"/>
      <c r="F1" s="727"/>
      <c r="G1" s="366"/>
      <c r="H1" s="365"/>
    </row>
    <row r="2" spans="1:8" ht="7.5" customHeight="1" x14ac:dyDescent="0.25">
      <c r="A2" s="338"/>
      <c r="B2" s="151"/>
      <c r="C2" s="337"/>
      <c r="D2" s="337"/>
      <c r="E2" s="337"/>
      <c r="F2" s="337"/>
      <c r="G2" s="336"/>
      <c r="H2" s="151"/>
    </row>
    <row r="3" spans="1:8" ht="15.75" x14ac:dyDescent="0.25">
      <c r="A3" s="729" t="s">
        <v>0</v>
      </c>
      <c r="B3" s="729"/>
      <c r="C3" s="354"/>
      <c r="D3" s="354"/>
      <c r="E3" s="354"/>
      <c r="F3" s="354"/>
      <c r="G3" s="150"/>
      <c r="H3" s="151"/>
    </row>
    <row r="4" spans="1:8" ht="63" x14ac:dyDescent="0.25">
      <c r="A4" s="353" t="s">
        <v>1</v>
      </c>
      <c r="B4" s="353" t="s">
        <v>2</v>
      </c>
      <c r="C4" s="351" t="s">
        <v>216</v>
      </c>
      <c r="D4" s="350" t="s">
        <v>217</v>
      </c>
      <c r="E4" s="349" t="s">
        <v>258</v>
      </c>
      <c r="F4" s="353" t="s">
        <v>159</v>
      </c>
      <c r="H4" s="151"/>
    </row>
    <row r="5" spans="1:8" ht="15.75" x14ac:dyDescent="0.25">
      <c r="A5" s="192">
        <v>1</v>
      </c>
      <c r="B5" s="192" t="s">
        <v>7</v>
      </c>
      <c r="C5" s="183">
        <v>780000</v>
      </c>
      <c r="D5" s="183"/>
      <c r="E5" s="198">
        <f t="shared" ref="E5:E30" si="0">C5+D5</f>
        <v>780000</v>
      </c>
      <c r="F5" s="236" t="s">
        <v>222</v>
      </c>
      <c r="H5" s="158"/>
    </row>
    <row r="6" spans="1:8" ht="31.5" x14ac:dyDescent="0.25">
      <c r="A6" s="182">
        <v>2</v>
      </c>
      <c r="B6" s="307" t="s">
        <v>111</v>
      </c>
      <c r="C6" s="183">
        <v>12072500</v>
      </c>
      <c r="D6" s="183"/>
      <c r="E6" s="198">
        <f t="shared" si="0"/>
        <v>12072500</v>
      </c>
      <c r="F6" s="323" t="s">
        <v>223</v>
      </c>
      <c r="H6" s="158"/>
    </row>
    <row r="7" spans="1:8" ht="15.75" x14ac:dyDescent="0.25">
      <c r="A7" s="192">
        <v>3</v>
      </c>
      <c r="B7" s="307" t="s">
        <v>9</v>
      </c>
      <c r="C7" s="183">
        <v>22110000</v>
      </c>
      <c r="D7" s="183"/>
      <c r="E7" s="198">
        <f t="shared" si="0"/>
        <v>22110000</v>
      </c>
      <c r="F7" s="236" t="s">
        <v>10</v>
      </c>
      <c r="H7" s="158"/>
    </row>
    <row r="8" spans="1:8" ht="15.75" x14ac:dyDescent="0.25">
      <c r="A8" s="192">
        <v>4</v>
      </c>
      <c r="B8" s="307" t="s">
        <v>11</v>
      </c>
      <c r="C8" s="183">
        <v>2418000</v>
      </c>
      <c r="D8" s="183"/>
      <c r="E8" s="198">
        <f t="shared" si="0"/>
        <v>2418000</v>
      </c>
      <c r="F8" s="236" t="s">
        <v>224</v>
      </c>
      <c r="H8" s="158"/>
    </row>
    <row r="9" spans="1:8" ht="15.75" x14ac:dyDescent="0.25">
      <c r="A9" s="192">
        <v>5</v>
      </c>
      <c r="B9" s="205" t="s">
        <v>204</v>
      </c>
      <c r="C9" s="206">
        <v>15180000</v>
      </c>
      <c r="D9" s="183"/>
      <c r="E9" s="198">
        <f t="shared" si="0"/>
        <v>15180000</v>
      </c>
      <c r="F9" s="236" t="s">
        <v>208</v>
      </c>
      <c r="H9" s="158"/>
    </row>
    <row r="10" spans="1:8" ht="15.75" x14ac:dyDescent="0.25">
      <c r="A10" s="192">
        <v>6</v>
      </c>
      <c r="B10" s="236" t="s">
        <v>32</v>
      </c>
      <c r="C10" s="305">
        <v>5200000</v>
      </c>
      <c r="D10" s="282"/>
      <c r="E10" s="198">
        <f t="shared" si="0"/>
        <v>5200000</v>
      </c>
      <c r="F10" s="182" t="s">
        <v>230</v>
      </c>
      <c r="H10" s="158"/>
    </row>
    <row r="11" spans="1:8" ht="15.75" x14ac:dyDescent="0.25">
      <c r="A11" s="192">
        <v>7</v>
      </c>
      <c r="B11" s="236" t="s">
        <v>5</v>
      </c>
      <c r="C11" s="305"/>
      <c r="D11" s="305">
        <v>21498000</v>
      </c>
      <c r="E11" s="198">
        <f t="shared" si="0"/>
        <v>21498000</v>
      </c>
      <c r="F11" s="182" t="s">
        <v>244</v>
      </c>
      <c r="H11" s="158"/>
    </row>
    <row r="12" spans="1:8" ht="15.75" x14ac:dyDescent="0.25">
      <c r="A12" s="192">
        <v>8</v>
      </c>
      <c r="B12" s="205" t="s">
        <v>46</v>
      </c>
      <c r="C12" s="206"/>
      <c r="D12" s="183">
        <v>11986992</v>
      </c>
      <c r="E12" s="198">
        <f t="shared" si="0"/>
        <v>11986992</v>
      </c>
      <c r="F12" s="236" t="s">
        <v>225</v>
      </c>
      <c r="H12" s="158"/>
    </row>
    <row r="13" spans="1:8" ht="15.75" x14ac:dyDescent="0.25">
      <c r="A13" s="192">
        <v>9</v>
      </c>
      <c r="B13" s="205" t="s">
        <v>49</v>
      </c>
      <c r="C13" s="206"/>
      <c r="D13" s="305">
        <v>89496000</v>
      </c>
      <c r="E13" s="198">
        <f t="shared" si="0"/>
        <v>89496000</v>
      </c>
      <c r="F13" s="236" t="s">
        <v>226</v>
      </c>
      <c r="H13" s="158"/>
    </row>
    <row r="14" spans="1:8" ht="31.5" x14ac:dyDescent="0.25">
      <c r="A14" s="182">
        <v>10</v>
      </c>
      <c r="B14" s="205" t="s">
        <v>6</v>
      </c>
      <c r="C14" s="206"/>
      <c r="D14" s="183">
        <v>6592000</v>
      </c>
      <c r="E14" s="198">
        <f t="shared" si="0"/>
        <v>6592000</v>
      </c>
      <c r="F14" s="323" t="s">
        <v>227</v>
      </c>
      <c r="H14" s="158"/>
    </row>
    <row r="15" spans="1:8" ht="15.75" x14ac:dyDescent="0.25">
      <c r="A15" s="192">
        <v>11</v>
      </c>
      <c r="B15" s="205" t="s">
        <v>48</v>
      </c>
      <c r="C15" s="206"/>
      <c r="D15" s="183">
        <v>12000000</v>
      </c>
      <c r="E15" s="198">
        <f t="shared" si="0"/>
        <v>12000000</v>
      </c>
      <c r="F15" s="236" t="s">
        <v>228</v>
      </c>
      <c r="H15" s="158"/>
    </row>
    <row r="16" spans="1:8" ht="15.75" x14ac:dyDescent="0.25">
      <c r="A16" s="192">
        <v>12</v>
      </c>
      <c r="B16" s="205" t="s">
        <v>203</v>
      </c>
      <c r="C16" s="206"/>
      <c r="D16" s="183">
        <v>1199000</v>
      </c>
      <c r="E16" s="198">
        <f t="shared" si="0"/>
        <v>1199000</v>
      </c>
      <c r="F16" s="236" t="s">
        <v>229</v>
      </c>
      <c r="H16" s="158"/>
    </row>
    <row r="17" spans="1:8" ht="15.75" x14ac:dyDescent="0.25">
      <c r="A17" s="192">
        <v>13</v>
      </c>
      <c r="B17" s="205" t="s">
        <v>108</v>
      </c>
      <c r="C17" s="206"/>
      <c r="D17" s="183">
        <v>26250000</v>
      </c>
      <c r="E17" s="198">
        <f t="shared" si="0"/>
        <v>26250000</v>
      </c>
      <c r="F17" s="236" t="s">
        <v>231</v>
      </c>
      <c r="H17" s="158"/>
    </row>
    <row r="18" spans="1:8" ht="15.75" x14ac:dyDescent="0.25">
      <c r="A18" s="192">
        <v>14</v>
      </c>
      <c r="B18" s="320" t="s">
        <v>15</v>
      </c>
      <c r="C18" s="282"/>
      <c r="D18" s="305">
        <v>5171320</v>
      </c>
      <c r="E18" s="198">
        <f t="shared" si="0"/>
        <v>5171320</v>
      </c>
      <c r="F18" s="282" t="s">
        <v>243</v>
      </c>
      <c r="H18" s="158"/>
    </row>
    <row r="19" spans="1:8" s="163" customFormat="1" ht="63" x14ac:dyDescent="0.25">
      <c r="A19" s="364">
        <v>15</v>
      </c>
      <c r="B19" s="363" t="s">
        <v>257</v>
      </c>
      <c r="C19" s="198"/>
      <c r="D19" s="198">
        <v>15750000</v>
      </c>
      <c r="E19" s="198">
        <f t="shared" si="0"/>
        <v>15750000</v>
      </c>
      <c r="F19" s="362" t="s">
        <v>259</v>
      </c>
      <c r="H19" s="204"/>
    </row>
    <row r="20" spans="1:8" ht="15.75" x14ac:dyDescent="0.25">
      <c r="A20" s="192">
        <v>16</v>
      </c>
      <c r="B20" s="236" t="s">
        <v>236</v>
      </c>
      <c r="C20" s="305"/>
      <c r="D20" s="206">
        <v>7524000</v>
      </c>
      <c r="E20" s="198">
        <f t="shared" si="0"/>
        <v>7524000</v>
      </c>
      <c r="F20" s="688" t="s">
        <v>16</v>
      </c>
      <c r="H20" s="158"/>
    </row>
    <row r="21" spans="1:8" ht="15.75" x14ac:dyDescent="0.25">
      <c r="A21" s="192">
        <v>17</v>
      </c>
      <c r="B21" s="236" t="s">
        <v>117</v>
      </c>
      <c r="C21" s="305"/>
      <c r="D21" s="206">
        <v>3562429</v>
      </c>
      <c r="E21" s="198">
        <f t="shared" si="0"/>
        <v>3562429</v>
      </c>
      <c r="F21" s="689"/>
      <c r="H21" s="158"/>
    </row>
    <row r="22" spans="1:8" ht="15.75" x14ac:dyDescent="0.25">
      <c r="A22" s="192">
        <v>18</v>
      </c>
      <c r="B22" s="236" t="s">
        <v>237</v>
      </c>
      <c r="C22" s="305"/>
      <c r="D22" s="322">
        <v>17160000</v>
      </c>
      <c r="E22" s="198">
        <f t="shared" si="0"/>
        <v>17160000</v>
      </c>
      <c r="F22" s="689"/>
      <c r="H22" s="158"/>
    </row>
    <row r="23" spans="1:8" ht="15.75" x14ac:dyDescent="0.25">
      <c r="A23" s="192">
        <v>19</v>
      </c>
      <c r="B23" s="307" t="s">
        <v>13</v>
      </c>
      <c r="C23" s="206">
        <v>1782000</v>
      </c>
      <c r="D23" s="198"/>
      <c r="E23" s="198">
        <f t="shared" si="0"/>
        <v>1782000</v>
      </c>
      <c r="F23" s="689"/>
      <c r="H23" s="158"/>
    </row>
    <row r="24" spans="1:8" s="163" customFormat="1" ht="15.75" x14ac:dyDescent="0.25">
      <c r="A24" s="192">
        <v>20</v>
      </c>
      <c r="B24" s="307" t="s">
        <v>14</v>
      </c>
      <c r="C24" s="206">
        <v>11007480</v>
      </c>
      <c r="D24" s="198"/>
      <c r="E24" s="198">
        <f t="shared" si="0"/>
        <v>11007480</v>
      </c>
      <c r="F24" s="689"/>
      <c r="H24" s="204"/>
    </row>
    <row r="25" spans="1:8" s="163" customFormat="1" ht="15.75" x14ac:dyDescent="0.25">
      <c r="A25" s="192">
        <v>21</v>
      </c>
      <c r="B25" s="309" t="s">
        <v>109</v>
      </c>
      <c r="C25" s="206">
        <v>25300000</v>
      </c>
      <c r="D25" s="198"/>
      <c r="E25" s="198">
        <f t="shared" si="0"/>
        <v>25300000</v>
      </c>
      <c r="F25" s="689"/>
      <c r="H25" s="204"/>
    </row>
    <row r="26" spans="1:8" s="163" customFormat="1" ht="15.75" x14ac:dyDescent="0.25">
      <c r="A26" s="192">
        <v>22</v>
      </c>
      <c r="B26" s="185" t="s">
        <v>65</v>
      </c>
      <c r="C26" s="206">
        <v>1016400</v>
      </c>
      <c r="D26" s="206"/>
      <c r="E26" s="198">
        <f t="shared" si="0"/>
        <v>1016400</v>
      </c>
      <c r="F26" s="689"/>
      <c r="H26" s="204"/>
    </row>
    <row r="27" spans="1:8" s="163" customFormat="1" ht="15.75" x14ac:dyDescent="0.25">
      <c r="A27" s="192">
        <v>23</v>
      </c>
      <c r="B27" s="185" t="s">
        <v>256</v>
      </c>
      <c r="C27" s="206">
        <v>8217000</v>
      </c>
      <c r="D27" s="206"/>
      <c r="E27" s="198">
        <f t="shared" si="0"/>
        <v>8217000</v>
      </c>
      <c r="F27" s="690"/>
      <c r="H27" s="204"/>
    </row>
    <row r="28" spans="1:8" s="163" customFormat="1" ht="15.75" x14ac:dyDescent="0.25">
      <c r="A28" s="192">
        <v>24</v>
      </c>
      <c r="B28" s="307" t="s">
        <v>251</v>
      </c>
      <c r="C28" s="206">
        <v>33660000</v>
      </c>
      <c r="D28" s="206">
        <v>33660000</v>
      </c>
      <c r="E28" s="198">
        <f t="shared" si="0"/>
        <v>67320000</v>
      </c>
      <c r="F28" s="334"/>
      <c r="H28" s="204"/>
    </row>
    <row r="29" spans="1:8" s="163" customFormat="1" ht="15.75" x14ac:dyDescent="0.25">
      <c r="A29" s="192">
        <v>25</v>
      </c>
      <c r="B29" s="307" t="s">
        <v>260</v>
      </c>
      <c r="C29" s="208"/>
      <c r="D29" s="208">
        <v>82500000</v>
      </c>
      <c r="E29" s="198">
        <f t="shared" si="0"/>
        <v>82500000</v>
      </c>
      <c r="F29" s="367"/>
      <c r="H29" s="204"/>
    </row>
    <row r="30" spans="1:8" s="163" customFormat="1" ht="15.75" x14ac:dyDescent="0.25">
      <c r="A30" s="192">
        <v>26</v>
      </c>
      <c r="B30" s="185" t="s">
        <v>255</v>
      </c>
      <c r="C30" s="208"/>
      <c r="D30" s="208">
        <v>50000000</v>
      </c>
      <c r="E30" s="198">
        <f t="shared" si="0"/>
        <v>50000000</v>
      </c>
      <c r="F30" s="334"/>
      <c r="H30" s="204"/>
    </row>
    <row r="31" spans="1:8" ht="15.75" x14ac:dyDescent="0.25">
      <c r="A31" s="730" t="s">
        <v>99</v>
      </c>
      <c r="B31" s="730"/>
      <c r="C31" s="361">
        <f>SUM(C5:C30)</f>
        <v>138743380</v>
      </c>
      <c r="D31" s="361">
        <f>SUM(D5:D30)</f>
        <v>384349741</v>
      </c>
      <c r="E31" s="360">
        <f>SUM(E5:E30)</f>
        <v>523093121</v>
      </c>
      <c r="F31" s="359"/>
      <c r="H31" s="151"/>
    </row>
    <row r="32" spans="1:8" ht="15.75" x14ac:dyDescent="0.25">
      <c r="A32" s="358"/>
      <c r="B32" s="358"/>
      <c r="C32" s="357"/>
      <c r="D32" s="357"/>
      <c r="E32" s="357"/>
      <c r="F32" s="357"/>
      <c r="G32" s="150"/>
      <c r="H32" s="151"/>
    </row>
    <row r="33" spans="1:8" ht="15.75" x14ac:dyDescent="0.25">
      <c r="A33" s="356"/>
      <c r="B33" s="355"/>
      <c r="C33" s="326"/>
      <c r="D33" s="326"/>
      <c r="E33" s="326"/>
      <c r="F33" s="326"/>
      <c r="G33" s="150"/>
      <c r="H33" s="151"/>
    </row>
    <row r="34" spans="1:8" ht="15.75" x14ac:dyDescent="0.25">
      <c r="A34" s="729" t="s">
        <v>21</v>
      </c>
      <c r="B34" s="729"/>
      <c r="C34" s="354"/>
      <c r="D34" s="354"/>
      <c r="E34" s="354"/>
      <c r="F34" s="354"/>
      <c r="G34" s="150"/>
      <c r="H34" s="151"/>
    </row>
    <row r="35" spans="1:8" ht="47.25" x14ac:dyDescent="0.25">
      <c r="A35" s="353" t="s">
        <v>1</v>
      </c>
      <c r="B35" s="353" t="s">
        <v>2</v>
      </c>
      <c r="C35" s="352" t="s">
        <v>234</v>
      </c>
      <c r="D35" s="351" t="s">
        <v>216</v>
      </c>
      <c r="E35" s="350" t="s">
        <v>238</v>
      </c>
      <c r="F35" s="349" t="s">
        <v>254</v>
      </c>
      <c r="G35" s="349" t="s">
        <v>239</v>
      </c>
      <c r="H35" s="348" t="s">
        <v>102</v>
      </c>
    </row>
    <row r="36" spans="1:8" ht="15.75" x14ac:dyDescent="0.25">
      <c r="A36" s="333">
        <v>1</v>
      </c>
      <c r="B36" s="307" t="s">
        <v>52</v>
      </c>
      <c r="C36" s="295">
        <v>74183648</v>
      </c>
      <c r="D36" s="295">
        <v>70474466</v>
      </c>
      <c r="E36" s="295"/>
      <c r="F36" s="330">
        <f>D36</f>
        <v>70474466</v>
      </c>
      <c r="G36" s="295">
        <f t="shared" ref="G36:G46" si="1">D36+E36</f>
        <v>70474466</v>
      </c>
      <c r="H36" s="347" t="s">
        <v>218</v>
      </c>
    </row>
    <row r="37" spans="1:8" ht="15.75" x14ac:dyDescent="0.25">
      <c r="A37" s="333">
        <v>2</v>
      </c>
      <c r="B37" s="307" t="s">
        <v>33</v>
      </c>
      <c r="C37" s="295">
        <v>59750000</v>
      </c>
      <c r="D37" s="295">
        <v>59750000</v>
      </c>
      <c r="E37" s="295"/>
      <c r="F37" s="330">
        <f>D37</f>
        <v>59750000</v>
      </c>
      <c r="G37" s="295">
        <f t="shared" si="1"/>
        <v>59750000</v>
      </c>
      <c r="H37" s="346"/>
    </row>
    <row r="38" spans="1:8" ht="15.75" x14ac:dyDescent="0.25">
      <c r="A38" s="333">
        <v>3</v>
      </c>
      <c r="B38" s="307" t="s">
        <v>253</v>
      </c>
      <c r="C38" s="295">
        <v>247511567</v>
      </c>
      <c r="D38" s="295">
        <v>247511567</v>
      </c>
      <c r="E38" s="295"/>
      <c r="F38" s="345" t="s">
        <v>250</v>
      </c>
      <c r="G38" s="295">
        <f t="shared" si="1"/>
        <v>247511567</v>
      </c>
      <c r="H38" s="346"/>
    </row>
    <row r="39" spans="1:8" ht="15.75" x14ac:dyDescent="0.25">
      <c r="A39" s="333">
        <v>4</v>
      </c>
      <c r="B39" s="307" t="s">
        <v>19</v>
      </c>
      <c r="C39" s="295">
        <v>44723800</v>
      </c>
      <c r="D39" s="295">
        <v>18873800</v>
      </c>
      <c r="E39" s="295">
        <v>25850000</v>
      </c>
      <c r="F39" s="330">
        <f>D39</f>
        <v>18873800</v>
      </c>
      <c r="G39" s="295">
        <f t="shared" si="1"/>
        <v>44723800</v>
      </c>
      <c r="H39" s="346"/>
    </row>
    <row r="40" spans="1:8" ht="15.75" x14ac:dyDescent="0.25">
      <c r="A40" s="333">
        <v>5</v>
      </c>
      <c r="B40" s="310" t="s">
        <v>55</v>
      </c>
      <c r="C40" s="295">
        <v>102231507</v>
      </c>
      <c r="D40" s="295">
        <v>21475502</v>
      </c>
      <c r="E40" s="295">
        <v>80756005</v>
      </c>
      <c r="F40" s="330">
        <f>D40</f>
        <v>21475502</v>
      </c>
      <c r="G40" s="295">
        <f t="shared" si="1"/>
        <v>102231507</v>
      </c>
      <c r="H40" s="346"/>
    </row>
    <row r="41" spans="1:8" ht="15.75" x14ac:dyDescent="0.25">
      <c r="A41" s="333">
        <v>6</v>
      </c>
      <c r="B41" s="307" t="s">
        <v>23</v>
      </c>
      <c r="C41" s="295">
        <v>781499360</v>
      </c>
      <c r="D41" s="206">
        <v>601642320</v>
      </c>
      <c r="E41" s="206"/>
      <c r="F41" s="345" t="s">
        <v>250</v>
      </c>
      <c r="G41" s="295">
        <f t="shared" si="1"/>
        <v>601642320</v>
      </c>
      <c r="H41" s="346"/>
    </row>
    <row r="42" spans="1:8" ht="15.75" x14ac:dyDescent="0.25">
      <c r="A42" s="333">
        <v>7</v>
      </c>
      <c r="B42" s="307" t="s">
        <v>252</v>
      </c>
      <c r="C42" s="295">
        <v>100515017</v>
      </c>
      <c r="D42" s="295">
        <v>98036400</v>
      </c>
      <c r="E42" s="295"/>
      <c r="F42" s="345" t="s">
        <v>250</v>
      </c>
      <c r="G42" s="295">
        <f t="shared" si="1"/>
        <v>98036400</v>
      </c>
      <c r="H42" s="346"/>
    </row>
    <row r="43" spans="1:8" ht="15.75" x14ac:dyDescent="0.25">
      <c r="A43" s="333">
        <v>8</v>
      </c>
      <c r="B43" s="307" t="s">
        <v>27</v>
      </c>
      <c r="C43" s="295">
        <v>222650000</v>
      </c>
      <c r="D43" s="295">
        <v>222650000</v>
      </c>
      <c r="E43" s="295"/>
      <c r="F43" s="345" t="s">
        <v>250</v>
      </c>
      <c r="G43" s="295">
        <f t="shared" si="1"/>
        <v>222650000</v>
      </c>
      <c r="H43" s="346"/>
    </row>
    <row r="44" spans="1:8" ht="15.75" x14ac:dyDescent="0.25">
      <c r="A44" s="333">
        <v>9</v>
      </c>
      <c r="B44" s="307" t="s">
        <v>17</v>
      </c>
      <c r="C44" s="295">
        <v>145306240</v>
      </c>
      <c r="D44" s="295">
        <v>145306240</v>
      </c>
      <c r="E44" s="295"/>
      <c r="F44" s="345" t="s">
        <v>250</v>
      </c>
      <c r="G44" s="295">
        <f t="shared" si="1"/>
        <v>145306240</v>
      </c>
      <c r="H44" s="346"/>
    </row>
    <row r="45" spans="1:8" ht="15.75" x14ac:dyDescent="0.25">
      <c r="A45" s="333">
        <v>10</v>
      </c>
      <c r="B45" s="307" t="s">
        <v>18</v>
      </c>
      <c r="C45" s="295">
        <v>13513500</v>
      </c>
      <c r="D45" s="295">
        <v>13513500</v>
      </c>
      <c r="E45" s="295"/>
      <c r="F45" s="330">
        <f>D45</f>
        <v>13513500</v>
      </c>
      <c r="G45" s="295">
        <f t="shared" si="1"/>
        <v>13513500</v>
      </c>
      <c r="H45" s="346"/>
    </row>
    <row r="46" spans="1:8" ht="15.75" x14ac:dyDescent="0.25">
      <c r="A46" s="333">
        <v>11</v>
      </c>
      <c r="B46" s="307" t="s">
        <v>30</v>
      </c>
      <c r="C46" s="295">
        <v>92431900</v>
      </c>
      <c r="D46" s="295">
        <v>92431900</v>
      </c>
      <c r="E46" s="295"/>
      <c r="F46" s="330">
        <f>D46</f>
        <v>92431900</v>
      </c>
      <c r="G46" s="295">
        <f t="shared" si="1"/>
        <v>92431900</v>
      </c>
      <c r="H46" s="346"/>
    </row>
    <row r="47" spans="1:8" ht="15.75" x14ac:dyDescent="0.25">
      <c r="A47" s="333">
        <v>12</v>
      </c>
      <c r="B47" s="296" t="s">
        <v>148</v>
      </c>
      <c r="C47" s="295"/>
      <c r="D47" s="206">
        <v>5544000</v>
      </c>
      <c r="E47" s="295"/>
      <c r="F47" s="330">
        <v>5544000</v>
      </c>
      <c r="G47" s="295">
        <f t="shared" ref="G47:G48" si="2">D47+E47</f>
        <v>5544000</v>
      </c>
      <c r="H47" s="346"/>
    </row>
    <row r="48" spans="1:8" ht="15.75" x14ac:dyDescent="0.25">
      <c r="A48" s="333">
        <v>13</v>
      </c>
      <c r="B48" s="307" t="s">
        <v>20</v>
      </c>
      <c r="C48" s="295"/>
      <c r="D48" s="206">
        <v>8855000</v>
      </c>
      <c r="E48" s="295"/>
      <c r="F48" s="330">
        <v>8855000</v>
      </c>
      <c r="G48" s="295">
        <f t="shared" si="2"/>
        <v>8855000</v>
      </c>
      <c r="H48" s="346"/>
    </row>
    <row r="49" spans="1:8" ht="15.75" x14ac:dyDescent="0.25">
      <c r="A49" s="333">
        <v>14</v>
      </c>
      <c r="B49" s="307" t="s">
        <v>220</v>
      </c>
      <c r="C49" s="282"/>
      <c r="D49" s="206">
        <v>18659810</v>
      </c>
      <c r="E49" s="206"/>
      <c r="F49" s="198">
        <v>18659810</v>
      </c>
      <c r="G49" s="295">
        <f>D28+E49</f>
        <v>33660000</v>
      </c>
      <c r="H49" s="346"/>
    </row>
    <row r="50" spans="1:8" ht="15.75" x14ac:dyDescent="0.25">
      <c r="A50" s="333">
        <v>15</v>
      </c>
      <c r="B50" s="188" t="s">
        <v>22</v>
      </c>
      <c r="C50" s="183">
        <v>156174920</v>
      </c>
      <c r="D50" s="183">
        <v>156174920</v>
      </c>
      <c r="E50" s="183"/>
      <c r="F50" s="345" t="s">
        <v>250</v>
      </c>
      <c r="G50" s="295">
        <f t="shared" ref="G50:G59" si="3">D50+E50</f>
        <v>156174920</v>
      </c>
      <c r="H50" s="198"/>
    </row>
    <row r="51" spans="1:8" ht="15.75" x14ac:dyDescent="0.25">
      <c r="A51" s="333">
        <v>16</v>
      </c>
      <c r="B51" s="188" t="s">
        <v>60</v>
      </c>
      <c r="C51" s="183">
        <v>30787000</v>
      </c>
      <c r="D51" s="183">
        <v>30787000</v>
      </c>
      <c r="E51" s="183"/>
      <c r="F51" s="330">
        <f>D51</f>
        <v>30787000</v>
      </c>
      <c r="G51" s="295">
        <f t="shared" si="3"/>
        <v>30787000</v>
      </c>
      <c r="H51" s="198"/>
    </row>
    <row r="52" spans="1:8" ht="15.75" x14ac:dyDescent="0.25">
      <c r="A52" s="333">
        <v>17</v>
      </c>
      <c r="B52" s="188" t="s">
        <v>56</v>
      </c>
      <c r="C52" s="183">
        <v>220849867</v>
      </c>
      <c r="D52" s="183">
        <v>58957635</v>
      </c>
      <c r="E52" s="183">
        <v>161892232</v>
      </c>
      <c r="F52" s="330">
        <f>D52</f>
        <v>58957635</v>
      </c>
      <c r="G52" s="295">
        <f t="shared" si="3"/>
        <v>220849867</v>
      </c>
      <c r="H52" s="198"/>
    </row>
    <row r="53" spans="1:8" ht="15.75" x14ac:dyDescent="0.25">
      <c r="A53" s="333">
        <v>18</v>
      </c>
      <c r="B53" s="185" t="s">
        <v>57</v>
      </c>
      <c r="C53" s="183">
        <v>4149520806</v>
      </c>
      <c r="D53" s="183">
        <v>3414385932</v>
      </c>
      <c r="E53" s="183"/>
      <c r="F53" s="330">
        <v>1000000000</v>
      </c>
      <c r="G53" s="295">
        <f t="shared" si="3"/>
        <v>3414385932</v>
      </c>
      <c r="H53" s="198"/>
    </row>
    <row r="54" spans="1:8" ht="15.75" x14ac:dyDescent="0.25">
      <c r="A54" s="333">
        <v>19</v>
      </c>
      <c r="B54" s="188" t="s">
        <v>28</v>
      </c>
      <c r="C54" s="183">
        <v>203462392</v>
      </c>
      <c r="D54" s="183">
        <v>131229070</v>
      </c>
      <c r="E54" s="183"/>
      <c r="F54" s="330">
        <f>D54</f>
        <v>131229070</v>
      </c>
      <c r="G54" s="295">
        <f t="shared" si="3"/>
        <v>131229070</v>
      </c>
      <c r="H54" s="198"/>
    </row>
    <row r="55" spans="1:8" s="163" customFormat="1" ht="15.75" x14ac:dyDescent="0.25">
      <c r="A55" s="333">
        <v>20</v>
      </c>
      <c r="B55" s="296" t="s">
        <v>249</v>
      </c>
      <c r="C55" s="206">
        <v>8065213099</v>
      </c>
      <c r="D55" s="198"/>
      <c r="E55" s="198"/>
      <c r="F55" s="330">
        <f>D55</f>
        <v>0</v>
      </c>
      <c r="G55" s="295">
        <f t="shared" si="3"/>
        <v>0</v>
      </c>
      <c r="H55" s="198" t="s">
        <v>235</v>
      </c>
    </row>
    <row r="56" spans="1:8" s="280" customFormat="1" ht="15.75" x14ac:dyDescent="0.25">
      <c r="A56" s="333">
        <v>21</v>
      </c>
      <c r="B56" s="296" t="s">
        <v>134</v>
      </c>
      <c r="C56" s="206">
        <v>5264981531</v>
      </c>
      <c r="D56" s="206">
        <v>1615000000</v>
      </c>
      <c r="E56" s="207"/>
      <c r="F56" s="344">
        <f>D56</f>
        <v>1615000000</v>
      </c>
      <c r="G56" s="295">
        <f t="shared" si="3"/>
        <v>1615000000</v>
      </c>
      <c r="H56" s="198" t="s">
        <v>248</v>
      </c>
    </row>
    <row r="57" spans="1:8" ht="15.75" x14ac:dyDescent="0.25">
      <c r="A57" s="333">
        <v>22</v>
      </c>
      <c r="B57" s="185" t="s">
        <v>29</v>
      </c>
      <c r="C57" s="183">
        <v>553449710</v>
      </c>
      <c r="D57" s="183">
        <v>249233050</v>
      </c>
      <c r="E57" s="183">
        <v>300289000</v>
      </c>
      <c r="F57" s="330">
        <f>D57</f>
        <v>249233050</v>
      </c>
      <c r="G57" s="295">
        <f t="shared" si="3"/>
        <v>549522050</v>
      </c>
      <c r="H57" s="198"/>
    </row>
    <row r="58" spans="1:8" ht="15.75" x14ac:dyDescent="0.25">
      <c r="A58" s="333">
        <v>23</v>
      </c>
      <c r="B58" s="185" t="s">
        <v>34</v>
      </c>
      <c r="C58" s="183">
        <v>5284396121</v>
      </c>
      <c r="D58" s="183">
        <v>5130556123</v>
      </c>
      <c r="E58" s="183"/>
      <c r="F58" s="330">
        <v>1000000000</v>
      </c>
      <c r="G58" s="295">
        <f t="shared" si="3"/>
        <v>5130556123</v>
      </c>
      <c r="H58" s="198"/>
    </row>
    <row r="59" spans="1:8" ht="15.75" x14ac:dyDescent="0.25">
      <c r="A59" s="709">
        <v>24</v>
      </c>
      <c r="B59" s="712" t="s">
        <v>135</v>
      </c>
      <c r="C59" s="715">
        <v>419436000</v>
      </c>
      <c r="D59" s="715">
        <f>C59</f>
        <v>419436000</v>
      </c>
      <c r="E59" s="715"/>
      <c r="F59" s="343"/>
      <c r="G59" s="715">
        <f t="shared" si="3"/>
        <v>419436000</v>
      </c>
      <c r="H59" s="302" t="s">
        <v>240</v>
      </c>
    </row>
    <row r="60" spans="1:8" ht="15.75" x14ac:dyDescent="0.25">
      <c r="A60" s="710"/>
      <c r="B60" s="713"/>
      <c r="C60" s="716"/>
      <c r="D60" s="716"/>
      <c r="E60" s="716"/>
      <c r="F60" s="342">
        <v>0</v>
      </c>
      <c r="G60" s="716"/>
      <c r="H60" s="302" t="s">
        <v>241</v>
      </c>
    </row>
    <row r="61" spans="1:8" ht="15.75" x14ac:dyDescent="0.25">
      <c r="A61" s="711"/>
      <c r="B61" s="714"/>
      <c r="C61" s="717"/>
      <c r="D61" s="717"/>
      <c r="E61" s="717"/>
      <c r="F61" s="341"/>
      <c r="G61" s="717"/>
      <c r="H61" s="302" t="s">
        <v>242</v>
      </c>
    </row>
    <row r="62" spans="1:8" ht="15.75" x14ac:dyDescent="0.25">
      <c r="A62" s="709">
        <v>25</v>
      </c>
      <c r="B62" s="677" t="s">
        <v>247</v>
      </c>
      <c r="C62" s="721">
        <v>2560948131</v>
      </c>
      <c r="D62" s="703">
        <v>2560948131</v>
      </c>
      <c r="E62" s="703"/>
      <c r="F62" s="330">
        <v>1823227356</v>
      </c>
      <c r="G62" s="715">
        <f>D62+E62</f>
        <v>2560948131</v>
      </c>
      <c r="H62" s="198" t="s">
        <v>197</v>
      </c>
    </row>
    <row r="63" spans="1:8" ht="15.75" x14ac:dyDescent="0.25">
      <c r="A63" s="711"/>
      <c r="B63" s="720"/>
      <c r="C63" s="723"/>
      <c r="D63" s="705"/>
      <c r="E63" s="705"/>
      <c r="F63" s="330">
        <f>D63</f>
        <v>0</v>
      </c>
      <c r="G63" s="717"/>
      <c r="H63" s="304" t="s">
        <v>221</v>
      </c>
    </row>
    <row r="64" spans="1:8" ht="15.75" x14ac:dyDescent="0.25">
      <c r="A64" s="728" t="s">
        <v>99</v>
      </c>
      <c r="B64" s="728"/>
      <c r="C64" s="339">
        <f>SUM(C36:C63)</f>
        <v>28793536116</v>
      </c>
      <c r="D64" s="339">
        <f>SUM(D36:D63)</f>
        <v>15391432366</v>
      </c>
      <c r="E64" s="339">
        <f>SUM(E36:E63)</f>
        <v>568787237</v>
      </c>
      <c r="F64" s="340">
        <f>SUM(F36:F63)</f>
        <v>6218012089</v>
      </c>
      <c r="G64" s="339">
        <f>SUM(G36:G63)</f>
        <v>15975219793</v>
      </c>
      <c r="H64" s="339"/>
    </row>
    <row r="65" spans="1:8" ht="15.75" x14ac:dyDescent="0.25">
      <c r="A65" s="338"/>
      <c r="B65" s="151"/>
      <c r="C65" s="337"/>
      <c r="D65" s="337"/>
      <c r="E65" s="337"/>
      <c r="F65" s="337"/>
      <c r="G65" s="336"/>
      <c r="H65" s="151"/>
    </row>
    <row r="66" spans="1:8" ht="15.75" x14ac:dyDescent="0.25">
      <c r="A66" s="335"/>
      <c r="B66" s="335"/>
      <c r="C66" s="335"/>
      <c r="D66" s="335"/>
      <c r="E66" s="335"/>
      <c r="F66" s="335"/>
      <c r="G66" s="335"/>
    </row>
  </sheetData>
  <mergeCells count="18">
    <mergeCell ref="A1:F1"/>
    <mergeCell ref="A64:B64"/>
    <mergeCell ref="F20:F27"/>
    <mergeCell ref="A3:B3"/>
    <mergeCell ref="A31:B31"/>
    <mergeCell ref="A34:B34"/>
    <mergeCell ref="A59:A61"/>
    <mergeCell ref="B59:B61"/>
    <mergeCell ref="D59:D61"/>
    <mergeCell ref="C59:C61"/>
    <mergeCell ref="B62:B63"/>
    <mergeCell ref="A62:A63"/>
    <mergeCell ref="C62:C63"/>
    <mergeCell ref="G59:G61"/>
    <mergeCell ref="E59:E61"/>
    <mergeCell ref="D62:D63"/>
    <mergeCell ref="E62:E63"/>
    <mergeCell ref="G62:G63"/>
  </mergeCells>
  <dataValidations count="8">
    <dataValidation type="custom" errorStyle="warning" allowBlank="1" showInputMessage="1" showErrorMessage="1" error="da tồn tại " sqref="B23">
      <formula1>COUNTIF(B53:$C$79,#REF!)=1</formula1>
    </dataValidation>
    <dataValidation type="custom" errorStyle="warning" allowBlank="1" showInputMessage="1" showErrorMessage="1" error="da tồn tại " sqref="B49">
      <formula1>COUNTIF($B$68:C1048455,B58)=1</formula1>
    </dataValidation>
    <dataValidation type="custom" errorStyle="warning" allowBlank="1" showInputMessage="1" showErrorMessage="1" error="da tồn tại " sqref="B7:B8">
      <formula1>COUNTIF(B63:$C$80,B63)=1</formula1>
    </dataValidation>
    <dataValidation type="custom" errorStyle="warning" allowBlank="1" showInputMessage="1" showErrorMessage="1" error="da tồn tại " sqref="B39">
      <formula1>COUNTIF(B41:$C$70,#REF!)=1</formula1>
    </dataValidation>
    <dataValidation type="custom" errorStyle="warning" allowBlank="1" showInputMessage="1" showErrorMessage="1" error="da tồn tại " sqref="B40 B42">
      <formula1>COUNTIF(B41:$C$70,B41)=1</formula1>
    </dataValidation>
    <dataValidation type="custom" errorStyle="warning" allowBlank="1" showInputMessage="1" showErrorMessage="1" error="da tồn tại " sqref="B48">
      <formula1>COUNTIF(B49:$C$70,#REF!)=1</formula1>
    </dataValidation>
    <dataValidation type="custom" errorStyle="warning" allowBlank="1" showInputMessage="1" showErrorMessage="1" error="da tồn tại " sqref="B41">
      <formula1>COUNTIF(B28:$C$70,#REF!)=1</formula1>
    </dataValidation>
    <dataValidation type="custom" errorStyle="warning" allowBlank="1" showInputMessage="1" showErrorMessage="1" error="da tồn tại " sqref="B43">
      <formula1>COUNTIF(B69:$C$1048576,#REF!)=1</formula1>
    </dataValidation>
  </dataValidations>
  <pageMargins left="0.23622047244094491" right="0.23622047244094491" top="0.74803149606299213" bottom="0.74803149606299213" header="0.31496062992125984" footer="0.31496062992125984"/>
  <pageSetup paperSize="9"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showGridLines="0" topLeftCell="A16" zoomScale="90" zoomScaleNormal="90" workbookViewId="0">
      <selection activeCell="G14" sqref="G14"/>
    </sheetView>
  </sheetViews>
  <sheetFormatPr defaultColWidth="9" defaultRowHeight="15" x14ac:dyDescent="0.25"/>
  <cols>
    <col min="1" max="1" width="6.42578125" style="152" customWidth="1"/>
    <col min="2" max="2" width="49.140625" style="152" customWidth="1"/>
    <col min="3" max="3" width="17.28515625" style="152" customWidth="1"/>
    <col min="4" max="4" width="17" style="152" bestFit="1" customWidth="1"/>
    <col min="5" max="5" width="25.42578125" style="152" customWidth="1"/>
    <col min="6" max="6" width="17.42578125" style="152" customWidth="1"/>
    <col min="7" max="7" width="17" style="152" bestFit="1" customWidth="1"/>
    <col min="8" max="8" width="51.5703125" style="152" customWidth="1"/>
    <col min="9" max="16384" width="9" style="152"/>
  </cols>
  <sheetData>
    <row r="1" spans="1:8" ht="20.25" x14ac:dyDescent="0.25">
      <c r="A1" s="727" t="s">
        <v>267</v>
      </c>
      <c r="B1" s="727"/>
      <c r="C1" s="727"/>
      <c r="D1" s="727"/>
      <c r="E1" s="727"/>
      <c r="F1" s="727"/>
      <c r="G1" s="366"/>
      <c r="H1" s="365"/>
    </row>
    <row r="2" spans="1:8" ht="7.5" customHeight="1" x14ac:dyDescent="0.25">
      <c r="A2" s="338"/>
      <c r="B2" s="151"/>
      <c r="C2" s="337"/>
      <c r="D2" s="337"/>
      <c r="E2" s="337"/>
      <c r="F2" s="337"/>
      <c r="G2" s="336"/>
      <c r="H2" s="151"/>
    </row>
    <row r="3" spans="1:8" ht="15.75" x14ac:dyDescent="0.25">
      <c r="A3" s="736" t="s">
        <v>0</v>
      </c>
      <c r="B3" s="736"/>
      <c r="C3" s="354"/>
      <c r="D3" s="354"/>
      <c r="E3" s="354"/>
      <c r="F3" s="354"/>
      <c r="G3" s="150"/>
      <c r="H3" s="151"/>
    </row>
    <row r="4" spans="1:8" ht="63" x14ac:dyDescent="0.25">
      <c r="A4" s="370" t="s">
        <v>1</v>
      </c>
      <c r="B4" s="370" t="s">
        <v>2</v>
      </c>
      <c r="C4" s="351" t="s">
        <v>216</v>
      </c>
      <c r="D4" s="350" t="s">
        <v>217</v>
      </c>
      <c r="E4" s="370" t="s">
        <v>159</v>
      </c>
      <c r="F4" s="371" t="s">
        <v>102</v>
      </c>
      <c r="H4" s="151"/>
    </row>
    <row r="5" spans="1:8" ht="15.75" x14ac:dyDescent="0.25">
      <c r="A5" s="192">
        <v>1</v>
      </c>
      <c r="B5" s="192" t="s">
        <v>7</v>
      </c>
      <c r="C5" s="183">
        <v>780000</v>
      </c>
      <c r="D5" s="183"/>
      <c r="E5" s="236" t="s">
        <v>222</v>
      </c>
      <c r="F5" s="731" t="s">
        <v>261</v>
      </c>
      <c r="H5" s="158"/>
    </row>
    <row r="6" spans="1:8" ht="31.5" x14ac:dyDescent="0.25">
      <c r="A6" s="182">
        <v>2</v>
      </c>
      <c r="B6" s="307" t="s">
        <v>111</v>
      </c>
      <c r="C6" s="183">
        <v>12072500</v>
      </c>
      <c r="D6" s="183"/>
      <c r="E6" s="323" t="s">
        <v>223</v>
      </c>
      <c r="F6" s="732"/>
      <c r="G6" s="152" t="s">
        <v>268</v>
      </c>
      <c r="H6" s="158"/>
    </row>
    <row r="7" spans="1:8" ht="15.75" x14ac:dyDescent="0.25">
      <c r="A7" s="192">
        <v>3</v>
      </c>
      <c r="B7" s="307" t="s">
        <v>9</v>
      </c>
      <c r="C7" s="183">
        <v>22110000</v>
      </c>
      <c r="D7" s="183"/>
      <c r="E7" s="236" t="s">
        <v>10</v>
      </c>
      <c r="F7" s="732"/>
      <c r="H7" s="158"/>
    </row>
    <row r="8" spans="1:8" ht="15.75" x14ac:dyDescent="0.25">
      <c r="A8" s="192">
        <v>4</v>
      </c>
      <c r="B8" s="307" t="s">
        <v>11</v>
      </c>
      <c r="C8" s="183">
        <v>2418000</v>
      </c>
      <c r="D8" s="183"/>
      <c r="E8" s="236" t="s">
        <v>224</v>
      </c>
      <c r="F8" s="732"/>
      <c r="H8" s="158"/>
    </row>
    <row r="9" spans="1:8" ht="15.75" x14ac:dyDescent="0.25">
      <c r="A9" s="192">
        <v>5</v>
      </c>
      <c r="B9" s="205" t="s">
        <v>204</v>
      </c>
      <c r="C9" s="206">
        <v>15180000</v>
      </c>
      <c r="D9" s="183"/>
      <c r="E9" s="236" t="s">
        <v>208</v>
      </c>
      <c r="F9" s="732"/>
      <c r="G9" s="152" t="s">
        <v>269</v>
      </c>
      <c r="H9" s="158"/>
    </row>
    <row r="10" spans="1:8" ht="15.75" x14ac:dyDescent="0.25">
      <c r="A10" s="192">
        <v>6</v>
      </c>
      <c r="B10" s="236" t="s">
        <v>32</v>
      </c>
      <c r="C10" s="305">
        <v>5200000</v>
      </c>
      <c r="D10" s="282"/>
      <c r="E10" s="182" t="s">
        <v>230</v>
      </c>
      <c r="F10" s="732"/>
      <c r="G10" s="152" t="s">
        <v>268</v>
      </c>
      <c r="H10" s="158"/>
    </row>
    <row r="11" spans="1:8" ht="15.75" x14ac:dyDescent="0.25">
      <c r="A11" s="192">
        <v>7</v>
      </c>
      <c r="B11" s="236" t="s">
        <v>5</v>
      </c>
      <c r="C11" s="305"/>
      <c r="D11" s="305">
        <v>21498000</v>
      </c>
      <c r="E11" s="182" t="s">
        <v>244</v>
      </c>
      <c r="F11" s="732"/>
      <c r="H11" s="158"/>
    </row>
    <row r="12" spans="1:8" ht="15.75" x14ac:dyDescent="0.25">
      <c r="A12" s="192">
        <v>8</v>
      </c>
      <c r="B12" s="205" t="s">
        <v>46</v>
      </c>
      <c r="C12" s="206"/>
      <c r="D12" s="183">
        <v>11986992</v>
      </c>
      <c r="E12" s="236" t="s">
        <v>225</v>
      </c>
      <c r="F12" s="732"/>
      <c r="H12" s="158"/>
    </row>
    <row r="13" spans="1:8" ht="15.75" x14ac:dyDescent="0.25">
      <c r="A13" s="192">
        <v>9</v>
      </c>
      <c r="B13" s="205" t="s">
        <v>49</v>
      </c>
      <c r="C13" s="206"/>
      <c r="D13" s="305">
        <v>89496000</v>
      </c>
      <c r="E13" s="236" t="s">
        <v>226</v>
      </c>
      <c r="F13" s="732"/>
      <c r="G13" s="152" t="s">
        <v>268</v>
      </c>
      <c r="H13" s="158"/>
    </row>
    <row r="14" spans="1:8" ht="31.5" x14ac:dyDescent="0.25">
      <c r="A14" s="182">
        <v>10</v>
      </c>
      <c r="B14" s="205" t="s">
        <v>6</v>
      </c>
      <c r="C14" s="206"/>
      <c r="D14" s="183">
        <v>6592000</v>
      </c>
      <c r="E14" s="323" t="s">
        <v>227</v>
      </c>
      <c r="F14" s="732"/>
      <c r="H14" s="158"/>
    </row>
    <row r="15" spans="1:8" ht="15.75" x14ac:dyDescent="0.25">
      <c r="A15" s="192">
        <v>11</v>
      </c>
      <c r="B15" s="205" t="s">
        <v>48</v>
      </c>
      <c r="C15" s="206"/>
      <c r="D15" s="183">
        <v>12000000</v>
      </c>
      <c r="E15" s="236" t="s">
        <v>228</v>
      </c>
      <c r="F15" s="732"/>
      <c r="H15" s="158"/>
    </row>
    <row r="16" spans="1:8" ht="15.75" x14ac:dyDescent="0.25">
      <c r="A16" s="192">
        <v>12</v>
      </c>
      <c r="B16" s="205" t="s">
        <v>203</v>
      </c>
      <c r="C16" s="206"/>
      <c r="D16" s="183">
        <v>1199000</v>
      </c>
      <c r="E16" s="236" t="s">
        <v>229</v>
      </c>
      <c r="F16" s="732"/>
      <c r="H16" s="158"/>
    </row>
    <row r="17" spans="1:8" ht="15.75" x14ac:dyDescent="0.25">
      <c r="A17" s="192">
        <v>13</v>
      </c>
      <c r="B17" s="205" t="s">
        <v>108</v>
      </c>
      <c r="C17" s="206"/>
      <c r="D17" s="183">
        <v>26250000</v>
      </c>
      <c r="E17" s="236" t="s">
        <v>231</v>
      </c>
      <c r="F17" s="732"/>
      <c r="H17" s="158"/>
    </row>
    <row r="18" spans="1:8" ht="15.75" x14ac:dyDescent="0.25">
      <c r="A18" s="192">
        <v>14</v>
      </c>
      <c r="B18" s="320" t="s">
        <v>15</v>
      </c>
      <c r="C18" s="282"/>
      <c r="D18" s="305">
        <v>5171320</v>
      </c>
      <c r="E18" s="282" t="s">
        <v>243</v>
      </c>
      <c r="F18" s="732"/>
      <c r="H18" s="158"/>
    </row>
    <row r="19" spans="1:8" ht="15.75" x14ac:dyDescent="0.25">
      <c r="A19" s="192">
        <v>16</v>
      </c>
      <c r="B19" s="236" t="s">
        <v>236</v>
      </c>
      <c r="C19" s="305"/>
      <c r="D19" s="206">
        <v>7524000</v>
      </c>
      <c r="E19" s="688" t="s">
        <v>16</v>
      </c>
      <c r="F19" s="732"/>
      <c r="H19" s="158"/>
    </row>
    <row r="20" spans="1:8" ht="15.75" x14ac:dyDescent="0.25">
      <c r="A20" s="192">
        <v>17</v>
      </c>
      <c r="B20" s="236" t="s">
        <v>117</v>
      </c>
      <c r="C20" s="305"/>
      <c r="D20" s="206">
        <v>3562429</v>
      </c>
      <c r="E20" s="689"/>
      <c r="F20" s="732"/>
      <c r="H20" s="158"/>
    </row>
    <row r="21" spans="1:8" ht="15.75" x14ac:dyDescent="0.25">
      <c r="A21" s="192">
        <v>18</v>
      </c>
      <c r="B21" s="236" t="s">
        <v>237</v>
      </c>
      <c r="C21" s="305"/>
      <c r="D21" s="322">
        <v>17160000</v>
      </c>
      <c r="E21" s="689"/>
      <c r="F21" s="732"/>
      <c r="H21" s="158"/>
    </row>
    <row r="22" spans="1:8" ht="15.75" x14ac:dyDescent="0.25">
      <c r="A22" s="192">
        <v>19</v>
      </c>
      <c r="B22" s="307" t="s">
        <v>13</v>
      </c>
      <c r="C22" s="206">
        <v>1782000</v>
      </c>
      <c r="D22" s="198"/>
      <c r="E22" s="689"/>
      <c r="F22" s="732"/>
      <c r="H22" s="158"/>
    </row>
    <row r="23" spans="1:8" s="163" customFormat="1" ht="15.75" x14ac:dyDescent="0.25">
      <c r="A23" s="192">
        <v>20</v>
      </c>
      <c r="B23" s="307" t="s">
        <v>14</v>
      </c>
      <c r="C23" s="206">
        <v>11007480</v>
      </c>
      <c r="D23" s="198"/>
      <c r="E23" s="689"/>
      <c r="F23" s="732"/>
      <c r="H23" s="204"/>
    </row>
    <row r="24" spans="1:8" s="163" customFormat="1" ht="15.75" x14ac:dyDescent="0.25">
      <c r="A24" s="192">
        <v>21</v>
      </c>
      <c r="B24" s="309" t="s">
        <v>109</v>
      </c>
      <c r="C24" s="206">
        <v>25300000</v>
      </c>
      <c r="D24" s="198"/>
      <c r="E24" s="689"/>
      <c r="F24" s="732"/>
      <c r="H24" s="204"/>
    </row>
    <row r="25" spans="1:8" s="163" customFormat="1" ht="15.75" x14ac:dyDescent="0.25">
      <c r="A25" s="192">
        <v>22</v>
      </c>
      <c r="B25" s="185" t="s">
        <v>65</v>
      </c>
      <c r="C25" s="206">
        <v>1016400</v>
      </c>
      <c r="D25" s="206"/>
      <c r="E25" s="689"/>
      <c r="F25" s="732"/>
      <c r="H25" s="204"/>
    </row>
    <row r="26" spans="1:8" s="163" customFormat="1" ht="15.75" x14ac:dyDescent="0.25">
      <c r="A26" s="192">
        <v>23</v>
      </c>
      <c r="B26" s="185" t="s">
        <v>256</v>
      </c>
      <c r="C26" s="206">
        <v>8217000</v>
      </c>
      <c r="D26" s="206"/>
      <c r="E26" s="690"/>
      <c r="F26" s="732"/>
      <c r="H26" s="204"/>
    </row>
    <row r="27" spans="1:8" s="163" customFormat="1" ht="15.75" x14ac:dyDescent="0.25">
      <c r="A27" s="192">
        <v>24</v>
      </c>
      <c r="B27" s="307" t="s">
        <v>251</v>
      </c>
      <c r="C27" s="206">
        <v>33660000</v>
      </c>
      <c r="D27" s="206">
        <v>33660000</v>
      </c>
      <c r="E27" s="369"/>
      <c r="F27" s="733"/>
      <c r="H27" s="204"/>
    </row>
    <row r="28" spans="1:8" ht="15.75" x14ac:dyDescent="0.25">
      <c r="A28" s="730" t="s">
        <v>99</v>
      </c>
      <c r="B28" s="730"/>
      <c r="C28" s="361">
        <f>SUM(C5:C27)</f>
        <v>138743380</v>
      </c>
      <c r="D28" s="361">
        <f>SUM(D5:D27)</f>
        <v>236099741</v>
      </c>
      <c r="E28" s="360"/>
      <c r="F28" s="359"/>
      <c r="H28" s="151"/>
    </row>
    <row r="29" spans="1:8" ht="15.75" x14ac:dyDescent="0.25">
      <c r="A29" s="358"/>
      <c r="B29" s="358"/>
      <c r="C29" s="357"/>
      <c r="D29" s="357"/>
      <c r="E29" s="357"/>
      <c r="F29" s="357"/>
      <c r="G29" s="150"/>
      <c r="H29" s="151"/>
    </row>
    <row r="30" spans="1:8" ht="15.75" x14ac:dyDescent="0.25">
      <c r="A30" s="356"/>
      <c r="B30" s="355"/>
      <c r="C30" s="326"/>
      <c r="D30" s="326"/>
      <c r="E30" s="326"/>
      <c r="F30" s="326"/>
      <c r="G30" s="150"/>
      <c r="H30" s="151"/>
    </row>
    <row r="31" spans="1:8" ht="15.75" x14ac:dyDescent="0.25">
      <c r="A31" s="736" t="s">
        <v>21</v>
      </c>
      <c r="B31" s="736"/>
      <c r="C31" s="354"/>
      <c r="D31" s="354"/>
      <c r="E31" s="354"/>
      <c r="F31" s="354"/>
      <c r="G31" s="372"/>
      <c r="H31" s="151"/>
    </row>
    <row r="32" spans="1:8" ht="31.5" x14ac:dyDescent="0.25">
      <c r="A32" s="370" t="s">
        <v>1</v>
      </c>
      <c r="B32" s="370" t="s">
        <v>2</v>
      </c>
      <c r="C32" s="352" t="s">
        <v>262</v>
      </c>
      <c r="D32" s="373" t="s">
        <v>96</v>
      </c>
      <c r="E32" s="373" t="s">
        <v>97</v>
      </c>
      <c r="F32" s="374" t="s">
        <v>98</v>
      </c>
      <c r="G32" s="370" t="s">
        <v>263</v>
      </c>
      <c r="H32" s="348" t="s">
        <v>102</v>
      </c>
    </row>
    <row r="33" spans="1:8" ht="15.75" x14ac:dyDescent="0.25">
      <c r="A33" s="368">
        <v>1</v>
      </c>
      <c r="B33" s="307" t="s">
        <v>253</v>
      </c>
      <c r="C33" s="295">
        <v>147341567</v>
      </c>
      <c r="D33" s="295">
        <v>147341567</v>
      </c>
      <c r="E33" s="295"/>
      <c r="F33" s="345"/>
      <c r="G33" s="295">
        <f>D33+E33+F33</f>
        <v>147341567</v>
      </c>
      <c r="H33" s="346"/>
    </row>
    <row r="34" spans="1:8" ht="15.75" x14ac:dyDescent="0.25">
      <c r="A34" s="368">
        <v>2</v>
      </c>
      <c r="B34" s="310" t="s">
        <v>55</v>
      </c>
      <c r="C34" s="295">
        <v>85735206</v>
      </c>
      <c r="D34" s="295"/>
      <c r="E34" s="295">
        <v>80756005</v>
      </c>
      <c r="F34" s="330"/>
      <c r="G34" s="295">
        <f t="shared" ref="G34:G38" si="0">D34+E34</f>
        <v>80756005</v>
      </c>
      <c r="H34" s="346"/>
    </row>
    <row r="35" spans="1:8" ht="15.75" x14ac:dyDescent="0.25">
      <c r="A35" s="368">
        <v>3</v>
      </c>
      <c r="B35" s="307" t="s">
        <v>23</v>
      </c>
      <c r="C35" s="295">
        <v>510204170</v>
      </c>
      <c r="D35" s="206">
        <v>261420880</v>
      </c>
      <c r="E35" s="206">
        <v>179857040</v>
      </c>
      <c r="F35" s="345"/>
      <c r="G35" s="295">
        <f t="shared" si="0"/>
        <v>441277920</v>
      </c>
      <c r="H35" s="346"/>
    </row>
    <row r="36" spans="1:8" ht="15.75" x14ac:dyDescent="0.25">
      <c r="A36" s="368">
        <v>4</v>
      </c>
      <c r="B36" s="307" t="s">
        <v>27</v>
      </c>
      <c r="C36" s="295">
        <v>111325000</v>
      </c>
      <c r="D36" s="295">
        <v>111325000</v>
      </c>
      <c r="E36" s="295"/>
      <c r="F36" s="345"/>
      <c r="G36" s="295">
        <f t="shared" si="0"/>
        <v>111325000</v>
      </c>
      <c r="H36" s="346"/>
    </row>
    <row r="37" spans="1:8" ht="15.75" x14ac:dyDescent="0.25">
      <c r="A37" s="368">
        <v>5</v>
      </c>
      <c r="B37" s="307" t="s">
        <v>30</v>
      </c>
      <c r="C37" s="295">
        <v>237694600</v>
      </c>
      <c r="D37" s="295">
        <v>92431900</v>
      </c>
      <c r="E37" s="295"/>
      <c r="F37" s="345"/>
      <c r="G37" s="295">
        <f t="shared" si="0"/>
        <v>92431900</v>
      </c>
      <c r="H37" s="304" t="s">
        <v>265</v>
      </c>
    </row>
    <row r="38" spans="1:8" ht="15.75" x14ac:dyDescent="0.25">
      <c r="A38" s="368">
        <v>6</v>
      </c>
      <c r="B38" s="307" t="s">
        <v>17</v>
      </c>
      <c r="C38" s="295">
        <v>145306240</v>
      </c>
      <c r="D38" s="295">
        <v>72653120</v>
      </c>
      <c r="E38" s="295"/>
      <c r="F38" s="345"/>
      <c r="G38" s="295">
        <f t="shared" si="0"/>
        <v>72653120</v>
      </c>
      <c r="H38" s="346"/>
    </row>
    <row r="39" spans="1:8" ht="15.75" x14ac:dyDescent="0.25">
      <c r="A39" s="368">
        <v>7</v>
      </c>
      <c r="B39" s="188" t="s">
        <v>22</v>
      </c>
      <c r="C39" s="183">
        <v>78087460</v>
      </c>
      <c r="D39" s="183">
        <v>78087460</v>
      </c>
      <c r="E39" s="183"/>
      <c r="F39" s="345"/>
      <c r="G39" s="295">
        <f t="shared" ref="G39:G45" si="1">D39+E39</f>
        <v>78087460</v>
      </c>
      <c r="H39" s="198"/>
    </row>
    <row r="40" spans="1:8" ht="15.75" x14ac:dyDescent="0.25">
      <c r="A40" s="368">
        <v>8</v>
      </c>
      <c r="B40" s="185" t="s">
        <v>57</v>
      </c>
      <c r="C40" s="183">
        <v>4454354971</v>
      </c>
      <c r="D40" s="183">
        <v>3414385932</v>
      </c>
      <c r="E40" s="183">
        <v>715329568</v>
      </c>
      <c r="F40" s="330"/>
      <c r="G40" s="295">
        <f>D40+E40</f>
        <v>4129715500</v>
      </c>
      <c r="H40" s="198" t="s">
        <v>266</v>
      </c>
    </row>
    <row r="41" spans="1:8" ht="15.75" x14ac:dyDescent="0.25">
      <c r="A41" s="368">
        <v>9</v>
      </c>
      <c r="B41" s="188" t="s">
        <v>28</v>
      </c>
      <c r="C41" s="183">
        <v>163655454</v>
      </c>
      <c r="D41" s="183"/>
      <c r="E41" s="156">
        <v>55411046</v>
      </c>
      <c r="F41" s="330"/>
      <c r="G41" s="295">
        <f t="shared" si="1"/>
        <v>55411046</v>
      </c>
      <c r="H41" s="198"/>
    </row>
    <row r="42" spans="1:8" s="163" customFormat="1" ht="15.75" x14ac:dyDescent="0.25">
      <c r="A42" s="368">
        <v>10</v>
      </c>
      <c r="B42" s="296" t="s">
        <v>249</v>
      </c>
      <c r="C42" s="206">
        <v>8058006793</v>
      </c>
      <c r="D42" s="198"/>
      <c r="E42" s="198"/>
      <c r="F42" s="330"/>
      <c r="G42" s="295">
        <f t="shared" si="1"/>
        <v>0</v>
      </c>
      <c r="H42" s="198" t="s">
        <v>235</v>
      </c>
    </row>
    <row r="43" spans="1:8" s="280" customFormat="1" ht="15.75" x14ac:dyDescent="0.25">
      <c r="A43" s="368">
        <v>11</v>
      </c>
      <c r="B43" s="296" t="s">
        <v>134</v>
      </c>
      <c r="C43" s="206">
        <v>5264981531</v>
      </c>
      <c r="D43" s="206"/>
      <c r="E43" s="207"/>
      <c r="F43" s="344"/>
      <c r="G43" s="295">
        <f t="shared" si="1"/>
        <v>0</v>
      </c>
      <c r="H43" s="198" t="s">
        <v>235</v>
      </c>
    </row>
    <row r="44" spans="1:8" ht="15.75" x14ac:dyDescent="0.25">
      <c r="A44" s="368">
        <v>12</v>
      </c>
      <c r="B44" s="185" t="s">
        <v>34</v>
      </c>
      <c r="C44" s="183">
        <v>5505835003</v>
      </c>
      <c r="D44" s="183">
        <v>5130556123</v>
      </c>
      <c r="E44" s="183">
        <v>153840000</v>
      </c>
      <c r="F44" s="330"/>
      <c r="G44" s="295">
        <f t="shared" si="1"/>
        <v>5284396123</v>
      </c>
      <c r="H44" s="198" t="s">
        <v>266</v>
      </c>
    </row>
    <row r="45" spans="1:8" ht="15.75" x14ac:dyDescent="0.25">
      <c r="A45" s="709">
        <v>13</v>
      </c>
      <c r="B45" s="712" t="s">
        <v>135</v>
      </c>
      <c r="C45" s="715">
        <v>419436000</v>
      </c>
      <c r="D45" s="715">
        <f>C45</f>
        <v>419436000</v>
      </c>
      <c r="E45" s="715"/>
      <c r="F45" s="343"/>
      <c r="G45" s="715">
        <f t="shared" si="1"/>
        <v>419436000</v>
      </c>
      <c r="H45" s="302" t="s">
        <v>240</v>
      </c>
    </row>
    <row r="46" spans="1:8" ht="15.75" x14ac:dyDescent="0.25">
      <c r="A46" s="710"/>
      <c r="B46" s="713"/>
      <c r="C46" s="716"/>
      <c r="D46" s="716"/>
      <c r="E46" s="716"/>
      <c r="F46" s="342"/>
      <c r="G46" s="716"/>
      <c r="H46" s="302" t="s">
        <v>241</v>
      </c>
    </row>
    <row r="47" spans="1:8" ht="15.75" x14ac:dyDescent="0.25">
      <c r="A47" s="711"/>
      <c r="B47" s="714"/>
      <c r="C47" s="717"/>
      <c r="D47" s="717"/>
      <c r="E47" s="717"/>
      <c r="F47" s="341"/>
      <c r="G47" s="717"/>
      <c r="H47" s="302" t="s">
        <v>242</v>
      </c>
    </row>
    <row r="48" spans="1:8" ht="15.75" x14ac:dyDescent="0.25">
      <c r="A48" s="709">
        <v>14</v>
      </c>
      <c r="B48" s="677" t="s">
        <v>247</v>
      </c>
      <c r="C48" s="721">
        <v>4938557347</v>
      </c>
      <c r="D48" s="703">
        <v>2560948131</v>
      </c>
      <c r="E48" s="703"/>
      <c r="F48" s="734"/>
      <c r="G48" s="715">
        <f>D48+E48</f>
        <v>2560948131</v>
      </c>
      <c r="H48" s="198" t="s">
        <v>197</v>
      </c>
    </row>
    <row r="49" spans="1:8" ht="15.75" x14ac:dyDescent="0.25">
      <c r="A49" s="711"/>
      <c r="B49" s="720"/>
      <c r="C49" s="723"/>
      <c r="D49" s="705"/>
      <c r="E49" s="705"/>
      <c r="F49" s="735"/>
      <c r="G49" s="717"/>
      <c r="H49" s="304" t="s">
        <v>264</v>
      </c>
    </row>
    <row r="50" spans="1:8" ht="15.75" x14ac:dyDescent="0.25">
      <c r="A50" s="728" t="s">
        <v>99</v>
      </c>
      <c r="B50" s="728"/>
      <c r="C50" s="339">
        <f>SUM(C33:C49)</f>
        <v>30120521342</v>
      </c>
      <c r="D50" s="339">
        <f>SUM(D33:D49)</f>
        <v>12288586113</v>
      </c>
      <c r="E50" s="339">
        <f>SUM(E33:E49)</f>
        <v>1185193659</v>
      </c>
      <c r="F50" s="339">
        <f>SUM(F33:F49)</f>
        <v>0</v>
      </c>
      <c r="G50" s="339">
        <f>SUM(G33:G49)</f>
        <v>13473779772</v>
      </c>
      <c r="H50" s="339"/>
    </row>
    <row r="51" spans="1:8" ht="15.75" x14ac:dyDescent="0.25">
      <c r="A51" s="338"/>
      <c r="B51" s="151"/>
      <c r="C51" s="337"/>
      <c r="D51" s="337"/>
      <c r="E51" s="337"/>
      <c r="F51" s="337"/>
      <c r="G51" s="336"/>
      <c r="H51" s="151"/>
    </row>
    <row r="52" spans="1:8" ht="15.75" x14ac:dyDescent="0.25">
      <c r="A52" s="335"/>
      <c r="B52" s="335"/>
      <c r="C52" s="335"/>
      <c r="D52" s="335"/>
      <c r="E52" s="335"/>
      <c r="F52" s="335"/>
      <c r="G52" s="335"/>
    </row>
  </sheetData>
  <mergeCells count="20">
    <mergeCell ref="A1:F1"/>
    <mergeCell ref="A3:B3"/>
    <mergeCell ref="E19:E26"/>
    <mergeCell ref="A28:B28"/>
    <mergeCell ref="A31:B31"/>
    <mergeCell ref="A50:B50"/>
    <mergeCell ref="F5:F27"/>
    <mergeCell ref="F48:F49"/>
    <mergeCell ref="G45:G47"/>
    <mergeCell ref="A48:A49"/>
    <mergeCell ref="B48:B49"/>
    <mergeCell ref="C48:C49"/>
    <mergeCell ref="D48:D49"/>
    <mergeCell ref="E48:E49"/>
    <mergeCell ref="G48:G49"/>
    <mergeCell ref="A45:A47"/>
    <mergeCell ref="B45:B47"/>
    <mergeCell ref="C45:C47"/>
    <mergeCell ref="D45:D47"/>
    <mergeCell ref="E45:E47"/>
  </mergeCells>
  <dataValidations count="5">
    <dataValidation type="custom" errorStyle="warning" allowBlank="1" showInputMessage="1" showErrorMessage="1" error="da tồn tại " sqref="B7:B8">
      <formula1>COUNTIF(B49:$C$66,B49)=1</formula1>
    </dataValidation>
    <dataValidation type="custom" errorStyle="warning" allowBlank="1" showInputMessage="1" showErrorMessage="1" error="da tồn tại " sqref="B22">
      <formula1>COUNTIF(B40:$C$65,#REF!)=1</formula1>
    </dataValidation>
    <dataValidation type="custom" errorStyle="warning" allowBlank="1" showInputMessage="1" showErrorMessage="1" error="da tồn tại " sqref="B34">
      <formula1>COUNTIF(B35:$C$56,B35)=1</formula1>
    </dataValidation>
    <dataValidation type="custom" errorStyle="warning" allowBlank="1" showInputMessage="1" showErrorMessage="1" error="da tồn tại " sqref="B35">
      <formula1>COUNTIF(B27:$C$56,#REF!)=1</formula1>
    </dataValidation>
    <dataValidation type="custom" errorStyle="warning" allowBlank="1" showInputMessage="1" showErrorMessage="1" error="da tồn tại " sqref="B36">
      <formula1>COUNTIF(B55:$C$1048576,#REF!)=1</formula1>
    </dataValidation>
  </dataValidations>
  <pageMargins left="0.23622047244094491" right="0.23622047244094491" top="0.74803149606299213" bottom="0.74803149606299213" header="0.31496062992125984" footer="0.31496062992125984"/>
  <pageSetup paperSize="9" scale="8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showGridLines="0" topLeftCell="A10" zoomScale="90" zoomScaleNormal="90" workbookViewId="0">
      <selection activeCell="D35" sqref="D35"/>
    </sheetView>
  </sheetViews>
  <sheetFormatPr defaultColWidth="9" defaultRowHeight="15" x14ac:dyDescent="0.25"/>
  <cols>
    <col min="1" max="1" width="6.42578125" style="152" customWidth="1"/>
    <col min="2" max="2" width="49.140625" style="152" customWidth="1"/>
    <col min="3" max="5" width="20.28515625" style="152" customWidth="1"/>
    <col min="6" max="6" width="35" style="152" customWidth="1"/>
    <col min="7" max="7" width="34.140625" style="152" customWidth="1"/>
    <col min="8" max="8" width="51.5703125" style="152" customWidth="1"/>
    <col min="9" max="16384" width="9" style="152"/>
  </cols>
  <sheetData>
    <row r="1" spans="1:8" ht="20.25" x14ac:dyDescent="0.25">
      <c r="A1" s="727" t="s">
        <v>296</v>
      </c>
      <c r="B1" s="727"/>
      <c r="C1" s="727"/>
      <c r="D1" s="727"/>
      <c r="E1" s="727"/>
      <c r="F1" s="727"/>
      <c r="G1" s="366"/>
      <c r="H1" s="365"/>
    </row>
    <row r="2" spans="1:8" ht="7.5" customHeight="1" x14ac:dyDescent="0.25">
      <c r="A2" s="338"/>
      <c r="B2" s="151"/>
      <c r="C2" s="337"/>
      <c r="D2" s="337"/>
      <c r="E2" s="337"/>
      <c r="F2" s="337"/>
      <c r="G2" s="336"/>
      <c r="H2" s="151"/>
    </row>
    <row r="3" spans="1:8" ht="15.75" x14ac:dyDescent="0.25">
      <c r="A3" s="736" t="s">
        <v>0</v>
      </c>
      <c r="B3" s="736"/>
      <c r="C3" s="354"/>
      <c r="D3" s="354"/>
      <c r="E3" s="354"/>
      <c r="F3" s="354"/>
      <c r="G3" s="150"/>
      <c r="H3" s="151"/>
    </row>
    <row r="4" spans="1:8" ht="47.25" x14ac:dyDescent="0.25">
      <c r="A4" s="375" t="s">
        <v>1</v>
      </c>
      <c r="B4" s="375" t="s">
        <v>2</v>
      </c>
      <c r="C4" s="349" t="s">
        <v>281</v>
      </c>
      <c r="D4" s="350" t="s">
        <v>294</v>
      </c>
      <c r="E4" s="383" t="s">
        <v>280</v>
      </c>
      <c r="F4" s="375" t="s">
        <v>159</v>
      </c>
      <c r="G4" s="371" t="s">
        <v>102</v>
      </c>
      <c r="H4" s="151"/>
    </row>
    <row r="5" spans="1:8" ht="16.5" x14ac:dyDescent="0.25">
      <c r="A5" s="376">
        <v>1</v>
      </c>
      <c r="B5" s="388" t="s">
        <v>40</v>
      </c>
      <c r="C5" s="350"/>
      <c r="D5" s="411">
        <v>23000000</v>
      </c>
      <c r="E5" s="383"/>
      <c r="F5" s="749" t="s">
        <v>290</v>
      </c>
      <c r="G5" s="737" t="s">
        <v>322</v>
      </c>
      <c r="H5" s="151"/>
    </row>
    <row r="6" spans="1:8" ht="16.5" x14ac:dyDescent="0.25">
      <c r="A6" s="376">
        <v>2</v>
      </c>
      <c r="B6" s="388" t="s">
        <v>41</v>
      </c>
      <c r="C6" s="350"/>
      <c r="D6" s="411">
        <v>12000000</v>
      </c>
      <c r="E6" s="383"/>
      <c r="F6" s="749"/>
      <c r="G6" s="738"/>
      <c r="H6" s="151"/>
    </row>
    <row r="7" spans="1:8" s="163" customFormat="1" ht="16.5" x14ac:dyDescent="0.25">
      <c r="A7" s="406">
        <v>3</v>
      </c>
      <c r="B7" s="412" t="s">
        <v>3</v>
      </c>
      <c r="C7" s="349"/>
      <c r="D7" s="411">
        <v>9000000</v>
      </c>
      <c r="E7" s="413"/>
      <c r="F7" s="749"/>
      <c r="G7" s="738"/>
      <c r="H7" s="227"/>
    </row>
    <row r="8" spans="1:8" ht="16.5" x14ac:dyDescent="0.25">
      <c r="A8" s="376">
        <v>4</v>
      </c>
      <c r="B8" s="388" t="s">
        <v>4</v>
      </c>
      <c r="C8" s="350"/>
      <c r="D8" s="411">
        <v>10000000</v>
      </c>
      <c r="E8" s="383"/>
      <c r="F8" s="749"/>
      <c r="G8" s="738"/>
      <c r="H8" s="151"/>
    </row>
    <row r="9" spans="1:8" ht="16.5" x14ac:dyDescent="0.25">
      <c r="A9" s="376">
        <v>5</v>
      </c>
      <c r="B9" s="388" t="s">
        <v>42</v>
      </c>
      <c r="C9" s="350"/>
      <c r="D9" s="411">
        <v>30127778</v>
      </c>
      <c r="E9" s="383"/>
      <c r="F9" s="385" t="s">
        <v>291</v>
      </c>
      <c r="G9" s="738"/>
      <c r="H9" s="151"/>
    </row>
    <row r="10" spans="1:8" ht="16.5" x14ac:dyDescent="0.25">
      <c r="A10" s="376">
        <v>6</v>
      </c>
      <c r="B10" s="388" t="s">
        <v>43</v>
      </c>
      <c r="C10" s="350"/>
      <c r="D10" s="411">
        <v>135000000</v>
      </c>
      <c r="E10" s="383"/>
      <c r="F10" s="385" t="s">
        <v>292</v>
      </c>
      <c r="G10" s="738"/>
      <c r="H10" s="151"/>
    </row>
    <row r="11" spans="1:8" ht="16.5" x14ac:dyDescent="0.25">
      <c r="A11" s="376">
        <v>7</v>
      </c>
      <c r="B11" s="387" t="s">
        <v>45</v>
      </c>
      <c r="C11" s="350"/>
      <c r="D11" s="411">
        <v>13800000</v>
      </c>
      <c r="E11" s="383"/>
      <c r="F11" s="385" t="s">
        <v>293</v>
      </c>
      <c r="G11" s="739"/>
      <c r="H11" s="151"/>
    </row>
    <row r="12" spans="1:8" ht="16.5" x14ac:dyDescent="0.25">
      <c r="A12" s="376">
        <v>8</v>
      </c>
      <c r="B12" s="192" t="s">
        <v>7</v>
      </c>
      <c r="C12" s="506">
        <v>780000</v>
      </c>
      <c r="D12" s="163"/>
      <c r="E12" s="314">
        <v>780000</v>
      </c>
      <c r="F12" s="386" t="s">
        <v>272</v>
      </c>
      <c r="G12" s="392"/>
      <c r="H12" s="158"/>
    </row>
    <row r="13" spans="1:8" ht="15.75" x14ac:dyDescent="0.25">
      <c r="A13" s="376">
        <v>9</v>
      </c>
      <c r="B13" s="307" t="s">
        <v>9</v>
      </c>
      <c r="C13" s="314">
        <v>22110000</v>
      </c>
      <c r="D13" s="314">
        <v>24530000</v>
      </c>
      <c r="E13" s="192"/>
      <c r="F13" s="236" t="s">
        <v>317</v>
      </c>
      <c r="G13" s="392"/>
      <c r="H13" s="158"/>
    </row>
    <row r="14" spans="1:8" ht="15.75" x14ac:dyDescent="0.25">
      <c r="A14" s="405">
        <v>10</v>
      </c>
      <c r="B14" s="307" t="s">
        <v>11</v>
      </c>
      <c r="C14" s="314">
        <v>2418000</v>
      </c>
      <c r="D14" s="183"/>
      <c r="E14" s="419">
        <v>2826000</v>
      </c>
      <c r="F14" s="236" t="s">
        <v>319</v>
      </c>
      <c r="G14" s="392" t="s">
        <v>324</v>
      </c>
      <c r="H14" s="158"/>
    </row>
    <row r="15" spans="1:8" ht="15.75" x14ac:dyDescent="0.25">
      <c r="A15" s="384">
        <v>11</v>
      </c>
      <c r="B15" s="236" t="s">
        <v>5</v>
      </c>
      <c r="C15" s="419">
        <v>21498000</v>
      </c>
      <c r="D15" s="282"/>
      <c r="E15" s="192"/>
      <c r="F15" s="182" t="s">
        <v>244</v>
      </c>
      <c r="G15" s="392"/>
      <c r="H15" s="158"/>
    </row>
    <row r="16" spans="1:8" ht="15.75" x14ac:dyDescent="0.25">
      <c r="A16" s="384">
        <v>12</v>
      </c>
      <c r="B16" s="205" t="s">
        <v>46</v>
      </c>
      <c r="C16" s="314">
        <v>11986992</v>
      </c>
      <c r="D16" s="289"/>
      <c r="E16" s="408">
        <v>11534222</v>
      </c>
      <c r="F16" s="236" t="s">
        <v>274</v>
      </c>
      <c r="G16" s="392"/>
      <c r="H16" s="158"/>
    </row>
    <row r="17" spans="1:8" ht="31.5" x14ac:dyDescent="0.25">
      <c r="A17" s="384">
        <v>13</v>
      </c>
      <c r="B17" s="205" t="s">
        <v>6</v>
      </c>
      <c r="C17" s="314">
        <v>6592000</v>
      </c>
      <c r="D17" s="282"/>
      <c r="E17" s="409">
        <v>8653000</v>
      </c>
      <c r="F17" s="323" t="s">
        <v>276</v>
      </c>
      <c r="G17" s="392"/>
      <c r="H17" s="158"/>
    </row>
    <row r="18" spans="1:8" ht="15.75" x14ac:dyDescent="0.25">
      <c r="A18" s="384">
        <v>14</v>
      </c>
      <c r="B18" s="205" t="s">
        <v>48</v>
      </c>
      <c r="C18" s="314">
        <v>12000000</v>
      </c>
      <c r="D18" s="282"/>
      <c r="E18" s="408">
        <v>12000000</v>
      </c>
      <c r="F18" s="236" t="s">
        <v>277</v>
      </c>
      <c r="G18" s="392" t="s">
        <v>328</v>
      </c>
      <c r="H18" s="158"/>
    </row>
    <row r="19" spans="1:8" ht="15.75" x14ac:dyDescent="0.25">
      <c r="A19" s="384">
        <v>15</v>
      </c>
      <c r="B19" s="205" t="s">
        <v>203</v>
      </c>
      <c r="C19" s="314">
        <v>1199000</v>
      </c>
      <c r="D19" s="289"/>
      <c r="E19" s="408">
        <v>1199000</v>
      </c>
      <c r="F19" s="236" t="s">
        <v>278</v>
      </c>
      <c r="G19" s="392"/>
      <c r="H19" s="158"/>
    </row>
    <row r="20" spans="1:8" ht="15.75" x14ac:dyDescent="0.25">
      <c r="A20" s="384">
        <v>16</v>
      </c>
      <c r="B20" s="205" t="s">
        <v>108</v>
      </c>
      <c r="C20" s="314">
        <v>26250000</v>
      </c>
      <c r="D20" s="192"/>
      <c r="E20" s="192"/>
      <c r="F20" s="236" t="s">
        <v>231</v>
      </c>
      <c r="G20" s="392"/>
      <c r="H20" s="158"/>
    </row>
    <row r="21" spans="1:8" ht="15.75" x14ac:dyDescent="0.25">
      <c r="A21" s="384">
        <v>17</v>
      </c>
      <c r="B21" s="320" t="s">
        <v>15</v>
      </c>
      <c r="C21" s="419">
        <v>5171320</v>
      </c>
      <c r="D21" s="408">
        <v>5369650</v>
      </c>
      <c r="E21" s="192"/>
      <c r="F21" s="192" t="s">
        <v>243</v>
      </c>
      <c r="G21" s="392" t="s">
        <v>329</v>
      </c>
      <c r="H21" s="158"/>
    </row>
    <row r="22" spans="1:8" ht="15.75" x14ac:dyDescent="0.25">
      <c r="A22" s="384">
        <v>18</v>
      </c>
      <c r="B22" s="309" t="s">
        <v>109</v>
      </c>
      <c r="C22" s="314">
        <v>25300000</v>
      </c>
      <c r="D22" s="308"/>
      <c r="E22" s="192"/>
      <c r="F22" s="192" t="s">
        <v>279</v>
      </c>
      <c r="G22" s="392"/>
      <c r="H22" s="158"/>
    </row>
    <row r="23" spans="1:8" ht="15.75" x14ac:dyDescent="0.25">
      <c r="A23" s="384">
        <v>19</v>
      </c>
      <c r="B23" s="236" t="s">
        <v>236</v>
      </c>
      <c r="C23" s="314">
        <v>7524000</v>
      </c>
      <c r="D23" s="192"/>
      <c r="E23" s="192"/>
      <c r="F23" s="724" t="s">
        <v>16</v>
      </c>
      <c r="G23" s="392"/>
      <c r="H23" s="158"/>
    </row>
    <row r="24" spans="1:8" ht="15.75" x14ac:dyDescent="0.25">
      <c r="A24" s="384">
        <v>20</v>
      </c>
      <c r="B24" s="236" t="s">
        <v>117</v>
      </c>
      <c r="C24" s="314">
        <v>3562429</v>
      </c>
      <c r="D24" s="192"/>
      <c r="E24" s="192"/>
      <c r="F24" s="725"/>
      <c r="G24" s="392"/>
      <c r="H24" s="158"/>
    </row>
    <row r="25" spans="1:8" ht="15.75" x14ac:dyDescent="0.25">
      <c r="A25" s="384">
        <v>21</v>
      </c>
      <c r="B25" s="236" t="s">
        <v>237</v>
      </c>
      <c r="C25" s="419">
        <v>17160000</v>
      </c>
      <c r="D25" s="192"/>
      <c r="E25" s="192"/>
      <c r="F25" s="725"/>
      <c r="G25" s="392"/>
      <c r="H25" s="158"/>
    </row>
    <row r="26" spans="1:8" ht="15.75" x14ac:dyDescent="0.25">
      <c r="A26" s="384">
        <v>22</v>
      </c>
      <c r="B26" s="307" t="s">
        <v>13</v>
      </c>
      <c r="C26" s="314">
        <v>1782000</v>
      </c>
      <c r="D26" s="314">
        <v>5940000</v>
      </c>
      <c r="E26" s="192"/>
      <c r="F26" s="725"/>
      <c r="G26" s="392"/>
      <c r="H26" s="158"/>
    </row>
    <row r="27" spans="1:8" s="163" customFormat="1" ht="15.75" x14ac:dyDescent="0.25">
      <c r="A27" s="384">
        <v>23</v>
      </c>
      <c r="B27" s="307" t="s">
        <v>14</v>
      </c>
      <c r="C27" s="314">
        <v>11007480</v>
      </c>
      <c r="D27" s="198"/>
      <c r="E27" s="306"/>
      <c r="F27" s="725"/>
      <c r="G27" s="392"/>
      <c r="H27" s="204"/>
    </row>
    <row r="28" spans="1:8" s="163" customFormat="1" ht="15.75" x14ac:dyDescent="0.25">
      <c r="A28" s="384">
        <v>24</v>
      </c>
      <c r="B28" s="185" t="s">
        <v>65</v>
      </c>
      <c r="C28" s="314">
        <v>1016400</v>
      </c>
      <c r="D28" s="206"/>
      <c r="E28" s="306"/>
      <c r="F28" s="725"/>
      <c r="G28" s="392"/>
      <c r="H28" s="204"/>
    </row>
    <row r="29" spans="1:8" s="163" customFormat="1" ht="15.75" x14ac:dyDescent="0.25">
      <c r="A29" s="384">
        <v>25</v>
      </c>
      <c r="B29" s="185" t="s">
        <v>256</v>
      </c>
      <c r="C29" s="314">
        <v>8217000</v>
      </c>
      <c r="D29" s="314">
        <v>9955000</v>
      </c>
      <c r="E29" s="306"/>
      <c r="F29" s="725"/>
      <c r="G29" s="392"/>
      <c r="H29" s="204"/>
    </row>
    <row r="30" spans="1:8" s="163" customFormat="1" ht="15.75" x14ac:dyDescent="0.25">
      <c r="A30" s="384">
        <v>26</v>
      </c>
      <c r="B30" s="307" t="s">
        <v>251</v>
      </c>
      <c r="C30" s="314">
        <v>33660000</v>
      </c>
      <c r="D30" s="206"/>
      <c r="E30" s="306"/>
      <c r="F30" s="725"/>
      <c r="G30" s="392"/>
      <c r="H30" s="204"/>
    </row>
    <row r="31" spans="1:8" s="163" customFormat="1" ht="15.75" x14ac:dyDescent="0.25">
      <c r="A31" s="384">
        <v>27</v>
      </c>
      <c r="B31" s="309" t="s">
        <v>132</v>
      </c>
      <c r="D31" s="507">
        <v>3564000</v>
      </c>
      <c r="F31" s="725"/>
      <c r="G31" s="391"/>
      <c r="H31" s="204"/>
    </row>
    <row r="32" spans="1:8" s="163" customFormat="1" ht="15.75" x14ac:dyDescent="0.25">
      <c r="A32" s="384">
        <v>28</v>
      </c>
      <c r="B32" s="396" t="s">
        <v>149</v>
      </c>
      <c r="C32" s="198"/>
      <c r="D32" s="408">
        <v>990000</v>
      </c>
      <c r="E32" s="390"/>
      <c r="F32" s="726"/>
      <c r="G32" s="391"/>
      <c r="H32" s="204"/>
    </row>
    <row r="33" spans="1:8" ht="15.75" x14ac:dyDescent="0.25">
      <c r="A33" s="384">
        <v>29</v>
      </c>
      <c r="B33" s="309" t="s">
        <v>282</v>
      </c>
      <c r="C33" s="206"/>
      <c r="D33" s="308">
        <v>924000000</v>
      </c>
      <c r="E33" s="192"/>
      <c r="F33" s="382" t="s">
        <v>283</v>
      </c>
      <c r="G33" s="392" t="s">
        <v>284</v>
      </c>
      <c r="H33" s="158"/>
    </row>
    <row r="34" spans="1:8" s="163" customFormat="1" ht="15.75" x14ac:dyDescent="0.25">
      <c r="A34" s="384">
        <v>30</v>
      </c>
      <c r="B34" s="279" t="s">
        <v>52</v>
      </c>
      <c r="C34" s="206"/>
      <c r="D34" s="408">
        <v>4092304</v>
      </c>
      <c r="E34" s="419">
        <v>1618078</v>
      </c>
      <c r="F34" s="398" t="s">
        <v>316</v>
      </c>
      <c r="G34" s="392"/>
      <c r="H34" s="204"/>
    </row>
    <row r="35" spans="1:8" ht="15.75" x14ac:dyDescent="0.25">
      <c r="A35" s="384">
        <v>31</v>
      </c>
      <c r="B35" s="309" t="s">
        <v>270</v>
      </c>
      <c r="C35" s="206"/>
      <c r="D35" s="282"/>
      <c r="E35" s="408">
        <v>8747630</v>
      </c>
      <c r="F35" s="382" t="s">
        <v>285</v>
      </c>
      <c r="G35" s="392"/>
      <c r="H35" s="158"/>
    </row>
    <row r="36" spans="1:8" ht="15.75" x14ac:dyDescent="0.25">
      <c r="A36" s="405">
        <v>32</v>
      </c>
      <c r="B36" s="205" t="s">
        <v>49</v>
      </c>
      <c r="C36" s="322"/>
      <c r="E36" s="408">
        <v>59334000</v>
      </c>
      <c r="F36" s="236" t="s">
        <v>275</v>
      </c>
      <c r="G36" s="392" t="s">
        <v>347</v>
      </c>
      <c r="H36" s="158"/>
    </row>
    <row r="37" spans="1:8" ht="15.75" x14ac:dyDescent="0.25">
      <c r="A37" s="405">
        <v>33</v>
      </c>
      <c r="B37" s="414" t="s">
        <v>286</v>
      </c>
      <c r="C37" s="198"/>
      <c r="D37" s="389"/>
      <c r="E37" s="408">
        <v>17600000</v>
      </c>
      <c r="F37" s="404" t="s">
        <v>314</v>
      </c>
      <c r="G37" s="391" t="s">
        <v>322</v>
      </c>
      <c r="H37" s="158"/>
    </row>
    <row r="38" spans="1:8" s="163" customFormat="1" ht="15.75" x14ac:dyDescent="0.25">
      <c r="A38" s="405">
        <v>34</v>
      </c>
      <c r="B38" s="750" t="s">
        <v>287</v>
      </c>
      <c r="C38" s="198"/>
      <c r="D38" s="389"/>
      <c r="E38" s="389">
        <v>114264000</v>
      </c>
      <c r="F38" s="404" t="s">
        <v>320</v>
      </c>
      <c r="G38" s="392" t="s">
        <v>348</v>
      </c>
      <c r="H38" s="204"/>
    </row>
    <row r="39" spans="1:8" ht="15.75" x14ac:dyDescent="0.25">
      <c r="A39" s="405">
        <v>35</v>
      </c>
      <c r="B39" s="751"/>
      <c r="C39" s="206"/>
      <c r="D39" s="308"/>
      <c r="E39" s="408">
        <v>531566</v>
      </c>
      <c r="F39" s="404" t="s">
        <v>313</v>
      </c>
      <c r="G39" s="391" t="s">
        <v>322</v>
      </c>
      <c r="H39" s="158"/>
    </row>
    <row r="40" spans="1:8" s="163" customFormat="1" ht="63" x14ac:dyDescent="0.25">
      <c r="A40" s="406">
        <v>35</v>
      </c>
      <c r="B40" s="414" t="s">
        <v>288</v>
      </c>
      <c r="C40" s="198"/>
      <c r="D40" s="389"/>
      <c r="E40" s="409">
        <v>53000000</v>
      </c>
      <c r="F40" s="415" t="s">
        <v>289</v>
      </c>
      <c r="G40" s="391" t="s">
        <v>322</v>
      </c>
      <c r="H40" s="204"/>
    </row>
    <row r="41" spans="1:8" ht="31.5" x14ac:dyDescent="0.25">
      <c r="A41" s="384">
        <v>36</v>
      </c>
      <c r="B41" s="307" t="s">
        <v>111</v>
      </c>
      <c r="C41" s="206"/>
      <c r="D41" s="282"/>
      <c r="E41" s="314">
        <v>3105000</v>
      </c>
      <c r="F41" s="323" t="s">
        <v>273</v>
      </c>
      <c r="G41" s="392" t="s">
        <v>327</v>
      </c>
      <c r="H41" s="158"/>
    </row>
    <row r="42" spans="1:8" s="163" customFormat="1" ht="15.75" x14ac:dyDescent="0.25">
      <c r="A42" s="405">
        <v>37</v>
      </c>
      <c r="B42" s="414" t="s">
        <v>295</v>
      </c>
      <c r="C42" s="198"/>
      <c r="D42" s="389"/>
      <c r="E42" s="410">
        <v>13313415</v>
      </c>
      <c r="F42" s="416" t="s">
        <v>315</v>
      </c>
      <c r="G42" s="391" t="s">
        <v>323</v>
      </c>
      <c r="H42" s="204"/>
    </row>
    <row r="43" spans="1:8" ht="15.75" x14ac:dyDescent="0.25">
      <c r="A43" s="730" t="s">
        <v>99</v>
      </c>
      <c r="B43" s="730"/>
      <c r="C43" s="361">
        <f>SUM(C5:C42)</f>
        <v>219234621</v>
      </c>
      <c r="D43" s="361">
        <f t="shared" ref="D43:E43" si="0">SUM(D5:D42)</f>
        <v>1211368732</v>
      </c>
      <c r="E43" s="361">
        <f t="shared" si="0"/>
        <v>308505911</v>
      </c>
      <c r="F43" s="340"/>
      <c r="G43" s="359"/>
      <c r="H43" s="151"/>
    </row>
    <row r="44" spans="1:8" ht="15.75" x14ac:dyDescent="0.25">
      <c r="A44" s="358"/>
      <c r="B44" s="358"/>
      <c r="C44" s="357"/>
      <c r="D44" s="357"/>
      <c r="E44" s="357"/>
      <c r="F44" s="357"/>
      <c r="G44" s="150"/>
      <c r="H44" s="151"/>
    </row>
    <row r="45" spans="1:8" ht="15.75" x14ac:dyDescent="0.25">
      <c r="A45" s="356"/>
      <c r="B45" s="355"/>
      <c r="C45" s="326"/>
      <c r="D45" s="326"/>
      <c r="E45" s="326"/>
      <c r="F45" s="326"/>
      <c r="G45" s="150"/>
      <c r="H45" s="151"/>
    </row>
    <row r="46" spans="1:8" ht="15.75" x14ac:dyDescent="0.25">
      <c r="A46" s="736" t="s">
        <v>21</v>
      </c>
      <c r="B46" s="736"/>
      <c r="C46" s="354"/>
      <c r="D46" s="399"/>
      <c r="E46" s="400"/>
      <c r="F46" s="401"/>
      <c r="G46" s="372"/>
      <c r="H46" s="151"/>
    </row>
    <row r="47" spans="1:8" ht="31.5" x14ac:dyDescent="0.25">
      <c r="A47" s="375" t="s">
        <v>1</v>
      </c>
      <c r="B47" s="375" t="s">
        <v>2</v>
      </c>
      <c r="C47" s="352" t="s">
        <v>297</v>
      </c>
      <c r="D47" s="171" t="s">
        <v>271</v>
      </c>
      <c r="E47" s="172" t="s">
        <v>298</v>
      </c>
      <c r="F47" s="321" t="s">
        <v>239</v>
      </c>
      <c r="G47" s="348" t="s">
        <v>102</v>
      </c>
    </row>
    <row r="48" spans="1:8" ht="15.75" x14ac:dyDescent="0.25">
      <c r="A48" s="384">
        <v>1</v>
      </c>
      <c r="B48" s="193" t="s">
        <v>33</v>
      </c>
      <c r="C48" s="393">
        <v>70700000</v>
      </c>
      <c r="D48" s="393">
        <v>70700000</v>
      </c>
      <c r="E48" s="373"/>
      <c r="F48" s="394">
        <f>D48+E48</f>
        <v>70700000</v>
      </c>
      <c r="G48" s="395" t="s">
        <v>299</v>
      </c>
    </row>
    <row r="49" spans="1:7" ht="15.75" x14ac:dyDescent="0.25">
      <c r="A49" s="384">
        <v>2</v>
      </c>
      <c r="B49" s="184" t="s">
        <v>32</v>
      </c>
      <c r="C49" s="295">
        <v>26100000</v>
      </c>
      <c r="D49" s="295">
        <v>26100000</v>
      </c>
      <c r="E49" s="373"/>
      <c r="F49" s="394">
        <f t="shared" ref="F49:F67" si="1">D49+E49</f>
        <v>26100000</v>
      </c>
      <c r="G49" s="395" t="s">
        <v>300</v>
      </c>
    </row>
    <row r="50" spans="1:7" ht="15.75" x14ac:dyDescent="0.25">
      <c r="A50" s="384">
        <v>3</v>
      </c>
      <c r="B50" s="184" t="s">
        <v>53</v>
      </c>
      <c r="C50" s="295">
        <v>71280000</v>
      </c>
      <c r="D50" s="295">
        <v>17435000</v>
      </c>
      <c r="E50" s="295">
        <v>53845000</v>
      </c>
      <c r="F50" s="394">
        <f t="shared" si="1"/>
        <v>71280000</v>
      </c>
      <c r="G50" s="395" t="s">
        <v>301</v>
      </c>
    </row>
    <row r="51" spans="1:7" ht="15.75" x14ac:dyDescent="0.25">
      <c r="A51" s="384">
        <v>4</v>
      </c>
      <c r="B51" s="307" t="s">
        <v>253</v>
      </c>
      <c r="C51" s="393">
        <v>147341567</v>
      </c>
      <c r="D51" s="295">
        <v>147341567</v>
      </c>
      <c r="E51" s="295"/>
      <c r="F51" s="394">
        <f t="shared" si="1"/>
        <v>147341567</v>
      </c>
      <c r="G51" s="395" t="s">
        <v>302</v>
      </c>
    </row>
    <row r="52" spans="1:7" ht="15.75" x14ac:dyDescent="0.25">
      <c r="A52" s="384">
        <v>5</v>
      </c>
      <c r="B52" s="307" t="s">
        <v>19</v>
      </c>
      <c r="C52" s="393">
        <v>76695000</v>
      </c>
      <c r="D52" s="295">
        <v>34969000</v>
      </c>
      <c r="E52" s="295"/>
      <c r="F52" s="394">
        <f t="shared" si="1"/>
        <v>34969000</v>
      </c>
      <c r="G52" s="395"/>
    </row>
    <row r="53" spans="1:7" ht="15.75" x14ac:dyDescent="0.25">
      <c r="A53" s="384">
        <v>6</v>
      </c>
      <c r="B53" s="307" t="s">
        <v>20</v>
      </c>
      <c r="C53" s="393">
        <v>25300000</v>
      </c>
      <c r="D53" s="295">
        <v>25300000</v>
      </c>
      <c r="E53" s="295"/>
      <c r="F53" s="394">
        <f t="shared" si="1"/>
        <v>25300000</v>
      </c>
      <c r="G53" s="395"/>
    </row>
    <row r="54" spans="1:7" ht="15.75" x14ac:dyDescent="0.25">
      <c r="A54" s="384">
        <v>7</v>
      </c>
      <c r="B54" s="307" t="s">
        <v>22</v>
      </c>
      <c r="C54" s="393">
        <v>78087460</v>
      </c>
      <c r="D54" s="295">
        <v>78087460</v>
      </c>
      <c r="E54" s="295"/>
      <c r="F54" s="394">
        <f t="shared" si="1"/>
        <v>78087460</v>
      </c>
      <c r="G54" s="395"/>
    </row>
    <row r="55" spans="1:7" ht="15.75" x14ac:dyDescent="0.25">
      <c r="A55" s="384">
        <v>8</v>
      </c>
      <c r="B55" s="307" t="s">
        <v>56</v>
      </c>
      <c r="C55" s="393">
        <v>655884481</v>
      </c>
      <c r="D55" s="295">
        <v>166554032</v>
      </c>
      <c r="E55" s="295"/>
      <c r="F55" s="394">
        <f t="shared" si="1"/>
        <v>166554032</v>
      </c>
      <c r="G55" s="395"/>
    </row>
    <row r="56" spans="1:7" ht="15.75" x14ac:dyDescent="0.25">
      <c r="A56" s="384">
        <v>9</v>
      </c>
      <c r="B56" s="396" t="s">
        <v>59</v>
      </c>
      <c r="C56" s="393">
        <v>6186554</v>
      </c>
      <c r="D56" s="393">
        <v>6186554</v>
      </c>
      <c r="E56" s="295"/>
      <c r="F56" s="394">
        <f t="shared" si="1"/>
        <v>6186554</v>
      </c>
      <c r="G56" s="395"/>
    </row>
    <row r="57" spans="1:7" ht="15.75" x14ac:dyDescent="0.25">
      <c r="A57" s="384">
        <v>10</v>
      </c>
      <c r="B57" s="307" t="s">
        <v>148</v>
      </c>
      <c r="C57" s="393">
        <v>7144500</v>
      </c>
      <c r="D57" s="393">
        <v>7144500</v>
      </c>
      <c r="E57" s="295"/>
      <c r="F57" s="394">
        <f t="shared" si="1"/>
        <v>7144500</v>
      </c>
      <c r="G57" s="395"/>
    </row>
    <row r="58" spans="1:7" ht="15.75" x14ac:dyDescent="0.25">
      <c r="A58" s="384">
        <v>11</v>
      </c>
      <c r="B58" s="307" t="s">
        <v>24</v>
      </c>
      <c r="C58" s="295">
        <v>8940476</v>
      </c>
      <c r="D58" s="295">
        <v>8940476</v>
      </c>
      <c r="E58" s="295"/>
      <c r="F58" s="394">
        <f t="shared" si="1"/>
        <v>8940476</v>
      </c>
      <c r="G58" s="395"/>
    </row>
    <row r="59" spans="1:7" ht="15.75" x14ac:dyDescent="0.25">
      <c r="A59" s="384">
        <v>12</v>
      </c>
      <c r="B59" s="307" t="s">
        <v>303</v>
      </c>
      <c r="C59" s="295">
        <v>6340000</v>
      </c>
      <c r="D59" s="295">
        <v>6340000</v>
      </c>
      <c r="E59" s="295"/>
      <c r="F59" s="394">
        <f t="shared" si="1"/>
        <v>6340000</v>
      </c>
      <c r="G59" s="395"/>
    </row>
    <row r="60" spans="1:7" ht="15.75" x14ac:dyDescent="0.25">
      <c r="A60" s="384">
        <v>13</v>
      </c>
      <c r="B60" s="397" t="s">
        <v>18</v>
      </c>
      <c r="C60" s="295">
        <v>25179000</v>
      </c>
      <c r="D60" s="295">
        <v>17325000</v>
      </c>
      <c r="E60" s="295"/>
      <c r="F60" s="394">
        <f t="shared" si="1"/>
        <v>17325000</v>
      </c>
      <c r="G60" s="395"/>
    </row>
    <row r="61" spans="1:7" ht="15.75" x14ac:dyDescent="0.25">
      <c r="A61" s="384">
        <v>14</v>
      </c>
      <c r="B61" s="307" t="s">
        <v>31</v>
      </c>
      <c r="C61" s="295">
        <v>19800000</v>
      </c>
      <c r="D61" s="295">
        <v>19800000</v>
      </c>
      <c r="E61" s="295"/>
      <c r="F61" s="394">
        <f t="shared" si="1"/>
        <v>19800000</v>
      </c>
      <c r="G61" s="395"/>
    </row>
    <row r="62" spans="1:7" ht="15.75" x14ac:dyDescent="0.25">
      <c r="A62" s="384">
        <v>15</v>
      </c>
      <c r="B62" s="397" t="s">
        <v>63</v>
      </c>
      <c r="C62" s="295">
        <v>17556000</v>
      </c>
      <c r="D62" s="295">
        <v>17556000</v>
      </c>
      <c r="E62" s="295"/>
      <c r="F62" s="394">
        <f t="shared" si="1"/>
        <v>17556000</v>
      </c>
      <c r="G62" s="395"/>
    </row>
    <row r="63" spans="1:7" ht="15.75" x14ac:dyDescent="0.25">
      <c r="A63" s="384">
        <v>16</v>
      </c>
      <c r="B63" s="396" t="s">
        <v>220</v>
      </c>
      <c r="C63" s="295">
        <v>127316483</v>
      </c>
      <c r="D63" s="295">
        <v>98693925</v>
      </c>
      <c r="E63" s="295"/>
      <c r="F63" s="394">
        <f t="shared" si="1"/>
        <v>98693925</v>
      </c>
      <c r="G63" s="395"/>
    </row>
    <row r="64" spans="1:7" ht="15.75" x14ac:dyDescent="0.25">
      <c r="A64" s="384">
        <v>17</v>
      </c>
      <c r="B64" s="307" t="s">
        <v>29</v>
      </c>
      <c r="C64" s="295">
        <v>533258990</v>
      </c>
      <c r="D64" s="403">
        <v>473133980</v>
      </c>
      <c r="E64" s="295"/>
      <c r="F64" s="394">
        <f t="shared" si="1"/>
        <v>473133980</v>
      </c>
      <c r="G64" s="395" t="s">
        <v>321</v>
      </c>
    </row>
    <row r="65" spans="1:7" ht="15.75" x14ac:dyDescent="0.25">
      <c r="A65" s="384">
        <v>18</v>
      </c>
      <c r="B65" s="397" t="s">
        <v>26</v>
      </c>
      <c r="C65" s="393">
        <v>42890734</v>
      </c>
      <c r="D65" s="295">
        <v>42890734</v>
      </c>
      <c r="E65" s="295"/>
      <c r="F65" s="394">
        <f t="shared" si="1"/>
        <v>42890734</v>
      </c>
      <c r="G65" s="395"/>
    </row>
    <row r="66" spans="1:7" ht="15.75" x14ac:dyDescent="0.25">
      <c r="A66" s="384">
        <v>19</v>
      </c>
      <c r="B66" s="396" t="s">
        <v>60</v>
      </c>
      <c r="C66" s="393">
        <v>54654000</v>
      </c>
      <c r="D66" s="295">
        <v>35730000</v>
      </c>
      <c r="E66" s="295"/>
      <c r="F66" s="394">
        <f t="shared" si="1"/>
        <v>35730000</v>
      </c>
      <c r="G66" s="395"/>
    </row>
    <row r="67" spans="1:7" ht="15.75" x14ac:dyDescent="0.25">
      <c r="A67" s="384">
        <v>20</v>
      </c>
      <c r="B67" s="310" t="s">
        <v>55</v>
      </c>
      <c r="C67" s="295">
        <v>85735206</v>
      </c>
      <c r="D67" s="295">
        <v>85735206</v>
      </c>
      <c r="E67" s="295"/>
      <c r="F67" s="394">
        <f t="shared" si="1"/>
        <v>85735206</v>
      </c>
      <c r="G67" s="304"/>
    </row>
    <row r="68" spans="1:7" ht="15.75" x14ac:dyDescent="0.25">
      <c r="A68" s="384">
        <v>21</v>
      </c>
      <c r="B68" s="307" t="s">
        <v>23</v>
      </c>
      <c r="C68" s="295">
        <v>615650280</v>
      </c>
      <c r="D68" s="206">
        <v>510204170</v>
      </c>
      <c r="E68" s="206"/>
      <c r="F68" s="295">
        <f t="shared" ref="F68:F78" si="2">D68+E68</f>
        <v>510204170</v>
      </c>
      <c r="G68" s="304"/>
    </row>
    <row r="69" spans="1:7" ht="15.75" x14ac:dyDescent="0.25">
      <c r="A69" s="384">
        <v>22</v>
      </c>
      <c r="B69" s="307" t="s">
        <v>27</v>
      </c>
      <c r="C69" s="295">
        <v>111325000</v>
      </c>
      <c r="D69" s="295">
        <v>111325000</v>
      </c>
      <c r="E69" s="295"/>
      <c r="F69" s="295">
        <f t="shared" si="2"/>
        <v>111325000</v>
      </c>
      <c r="G69" s="346"/>
    </row>
    <row r="70" spans="1:7" ht="15.75" x14ac:dyDescent="0.25">
      <c r="A70" s="384">
        <v>23</v>
      </c>
      <c r="B70" s="307" t="s">
        <v>30</v>
      </c>
      <c r="C70" s="295">
        <v>259485600</v>
      </c>
      <c r="D70" s="295">
        <v>145262700</v>
      </c>
      <c r="E70" s="295"/>
      <c r="F70" s="295">
        <f t="shared" si="2"/>
        <v>145262700</v>
      </c>
      <c r="G70" s="304"/>
    </row>
    <row r="71" spans="1:7" ht="15.75" x14ac:dyDescent="0.25">
      <c r="A71" s="384">
        <v>24</v>
      </c>
      <c r="B71" s="307" t="s">
        <v>17</v>
      </c>
      <c r="C71" s="295">
        <v>72653120</v>
      </c>
      <c r="D71" s="295">
        <v>72653120</v>
      </c>
      <c r="E71" s="295"/>
      <c r="F71" s="295">
        <f t="shared" si="2"/>
        <v>72653120</v>
      </c>
      <c r="G71" s="346"/>
    </row>
    <row r="72" spans="1:7" ht="15.75" x14ac:dyDescent="0.25">
      <c r="A72" s="384">
        <v>25</v>
      </c>
      <c r="B72" s="185" t="s">
        <v>57</v>
      </c>
      <c r="C72" s="183">
        <v>3969224869</v>
      </c>
      <c r="D72" s="183">
        <v>3130787734</v>
      </c>
      <c r="E72" s="183"/>
      <c r="F72" s="295">
        <f t="shared" si="2"/>
        <v>3130787734</v>
      </c>
      <c r="G72" s="198"/>
    </row>
    <row r="73" spans="1:7" ht="15.75" x14ac:dyDescent="0.25">
      <c r="A73" s="384">
        <v>26</v>
      </c>
      <c r="B73" s="188" t="s">
        <v>28</v>
      </c>
      <c r="C73" s="183">
        <v>536919943</v>
      </c>
      <c r="D73" s="183">
        <v>163655454</v>
      </c>
      <c r="E73" s="156"/>
      <c r="F73" s="295">
        <f t="shared" si="2"/>
        <v>163655454</v>
      </c>
      <c r="G73" s="198"/>
    </row>
    <row r="74" spans="1:7" s="163" customFormat="1" ht="15.75" x14ac:dyDescent="0.25">
      <c r="A74" s="384">
        <v>27</v>
      </c>
      <c r="B74" s="296" t="s">
        <v>249</v>
      </c>
      <c r="C74" s="206">
        <v>8058006793</v>
      </c>
      <c r="D74" s="198"/>
      <c r="E74" s="198"/>
      <c r="F74" s="295">
        <f t="shared" si="2"/>
        <v>0</v>
      </c>
      <c r="G74" s="198" t="s">
        <v>235</v>
      </c>
    </row>
    <row r="75" spans="1:7" s="280" customFormat="1" ht="15.75" x14ac:dyDescent="0.25">
      <c r="A75" s="384">
        <v>28</v>
      </c>
      <c r="B75" s="296" t="s">
        <v>134</v>
      </c>
      <c r="C75" s="206">
        <v>4202852024</v>
      </c>
      <c r="D75" s="206"/>
      <c r="E75" s="207"/>
      <c r="F75" s="295">
        <f t="shared" si="2"/>
        <v>0</v>
      </c>
      <c r="G75" s="198" t="s">
        <v>235</v>
      </c>
    </row>
    <row r="76" spans="1:7" ht="15.75" x14ac:dyDescent="0.25">
      <c r="A76" s="384">
        <v>29</v>
      </c>
      <c r="B76" s="743" t="s">
        <v>34</v>
      </c>
      <c r="C76" s="183">
        <v>5008555003</v>
      </c>
      <c r="D76" s="183">
        <v>4384031369</v>
      </c>
      <c r="E76" s="183"/>
      <c r="F76" s="295">
        <f t="shared" si="2"/>
        <v>4384031369</v>
      </c>
      <c r="G76" s="198" t="s">
        <v>318</v>
      </c>
    </row>
    <row r="77" spans="1:7" ht="15.75" x14ac:dyDescent="0.25">
      <c r="A77" s="384">
        <v>30</v>
      </c>
      <c r="B77" s="744"/>
      <c r="C77" s="186"/>
      <c r="D77" s="186"/>
      <c r="E77" s="402">
        <v>976125000</v>
      </c>
      <c r="F77" s="295">
        <f t="shared" si="2"/>
        <v>976125000</v>
      </c>
      <c r="G77" s="302" t="s">
        <v>312</v>
      </c>
    </row>
    <row r="78" spans="1:7" ht="15.75" customHeight="1" x14ac:dyDescent="0.25">
      <c r="A78" s="709">
        <v>31</v>
      </c>
      <c r="B78" s="712" t="s">
        <v>135</v>
      </c>
      <c r="C78" s="715">
        <v>419436000</v>
      </c>
      <c r="D78" s="715">
        <v>610488000</v>
      </c>
      <c r="E78" s="715"/>
      <c r="F78" s="746">
        <f t="shared" si="2"/>
        <v>610488000</v>
      </c>
      <c r="G78" s="740" t="s">
        <v>308</v>
      </c>
    </row>
    <row r="79" spans="1:7" ht="15.75" customHeight="1" x14ac:dyDescent="0.25">
      <c r="A79" s="710"/>
      <c r="B79" s="713"/>
      <c r="C79" s="716"/>
      <c r="D79" s="716"/>
      <c r="E79" s="716"/>
      <c r="F79" s="747"/>
      <c r="G79" s="741"/>
    </row>
    <row r="80" spans="1:7" ht="15.75" customHeight="1" x14ac:dyDescent="0.25">
      <c r="A80" s="711"/>
      <c r="B80" s="714"/>
      <c r="C80" s="717"/>
      <c r="D80" s="717"/>
      <c r="E80" s="717"/>
      <c r="F80" s="748"/>
      <c r="G80" s="742"/>
    </row>
    <row r="81" spans="1:8" ht="15.75" x14ac:dyDescent="0.25">
      <c r="A81" s="709">
        <v>32</v>
      </c>
      <c r="B81" s="677" t="s">
        <v>304</v>
      </c>
      <c r="C81" s="721">
        <v>3115329991</v>
      </c>
      <c r="D81" s="703">
        <v>3115329991</v>
      </c>
      <c r="E81" s="703"/>
      <c r="F81" s="715">
        <f>D81+E81</f>
        <v>3115329991</v>
      </c>
      <c r="G81" s="198" t="s">
        <v>305</v>
      </c>
    </row>
    <row r="82" spans="1:8" ht="15.75" x14ac:dyDescent="0.25">
      <c r="A82" s="710"/>
      <c r="B82" s="745"/>
      <c r="C82" s="722"/>
      <c r="D82" s="704"/>
      <c r="E82" s="704"/>
      <c r="F82" s="716"/>
      <c r="G82" s="198" t="s">
        <v>306</v>
      </c>
    </row>
    <row r="83" spans="1:8" ht="15.75" x14ac:dyDescent="0.25">
      <c r="A83" s="711"/>
      <c r="B83" s="720"/>
      <c r="C83" s="723"/>
      <c r="D83" s="705"/>
      <c r="E83" s="705"/>
      <c r="F83" s="717"/>
      <c r="G83" s="304" t="s">
        <v>307</v>
      </c>
    </row>
    <row r="84" spans="1:8" ht="15.75" x14ac:dyDescent="0.25">
      <c r="A84" s="378">
        <v>33</v>
      </c>
      <c r="B84" s="380" t="s">
        <v>309</v>
      </c>
      <c r="C84" s="381">
        <v>241500000</v>
      </c>
      <c r="D84" s="377"/>
      <c r="E84" s="377">
        <v>241500000</v>
      </c>
      <c r="F84" s="379">
        <f>D84+E84</f>
        <v>241500000</v>
      </c>
      <c r="G84" s="304" t="s">
        <v>310</v>
      </c>
    </row>
    <row r="85" spans="1:8" ht="15.75" x14ac:dyDescent="0.25">
      <c r="A85" s="378">
        <v>34</v>
      </c>
      <c r="B85" s="236" t="s">
        <v>117</v>
      </c>
      <c r="C85" s="381">
        <v>169680050</v>
      </c>
      <c r="D85" s="377"/>
      <c r="E85" s="377">
        <v>169680050</v>
      </c>
      <c r="F85" s="379">
        <f>D85+E85</f>
        <v>169680050</v>
      </c>
      <c r="G85" s="304" t="s">
        <v>311</v>
      </c>
    </row>
    <row r="86" spans="1:8" s="163" customFormat="1" ht="15.75" x14ac:dyDescent="0.25">
      <c r="A86" s="417">
        <v>35</v>
      </c>
      <c r="B86" s="288" t="s">
        <v>325</v>
      </c>
      <c r="C86" s="418">
        <v>181770000</v>
      </c>
      <c r="D86" s="407"/>
      <c r="E86" s="407">
        <v>181770000</v>
      </c>
      <c r="F86" s="407">
        <f>D86+E86</f>
        <v>181770000</v>
      </c>
      <c r="G86" s="304" t="s">
        <v>326</v>
      </c>
    </row>
    <row r="87" spans="1:8" ht="15.75" x14ac:dyDescent="0.25">
      <c r="A87" s="728" t="s">
        <v>99</v>
      </c>
      <c r="B87" s="728"/>
      <c r="C87" s="339">
        <f>SUM(C48:C86)</f>
        <v>29048779124</v>
      </c>
      <c r="D87" s="339">
        <f t="shared" ref="D87:F87" si="3">SUM(D48:D86)</f>
        <v>13629700972</v>
      </c>
      <c r="E87" s="339">
        <f t="shared" si="3"/>
        <v>1622920050</v>
      </c>
      <c r="F87" s="339">
        <f t="shared" si="3"/>
        <v>15252621022</v>
      </c>
      <c r="G87" s="339"/>
    </row>
    <row r="88" spans="1:8" ht="15.75" x14ac:dyDescent="0.25">
      <c r="A88" s="338"/>
      <c r="B88" s="151"/>
      <c r="C88" s="337"/>
      <c r="D88" s="337"/>
      <c r="E88" s="337"/>
      <c r="F88" s="337"/>
      <c r="G88" s="336"/>
      <c r="H88" s="151"/>
    </row>
    <row r="89" spans="1:8" ht="15.75" x14ac:dyDescent="0.25">
      <c r="A89" s="335"/>
      <c r="B89" s="335"/>
      <c r="C89" s="335"/>
      <c r="D89" s="335"/>
      <c r="E89" s="335"/>
      <c r="F89" s="335"/>
      <c r="G89" s="335"/>
    </row>
  </sheetData>
  <mergeCells count="23">
    <mergeCell ref="A1:F1"/>
    <mergeCell ref="A3:B3"/>
    <mergeCell ref="A43:B43"/>
    <mergeCell ref="A46:B46"/>
    <mergeCell ref="A78:A80"/>
    <mergeCell ref="B78:B80"/>
    <mergeCell ref="C78:C80"/>
    <mergeCell ref="D78:D80"/>
    <mergeCell ref="E78:E80"/>
    <mergeCell ref="F5:F8"/>
    <mergeCell ref="F23:F32"/>
    <mergeCell ref="B38:B39"/>
    <mergeCell ref="G5:G11"/>
    <mergeCell ref="G78:G80"/>
    <mergeCell ref="B76:B77"/>
    <mergeCell ref="F81:F83"/>
    <mergeCell ref="A87:B87"/>
    <mergeCell ref="A81:A83"/>
    <mergeCell ref="B81:B83"/>
    <mergeCell ref="C81:C83"/>
    <mergeCell ref="D81:D83"/>
    <mergeCell ref="E81:E83"/>
    <mergeCell ref="F78:F80"/>
  </mergeCells>
  <dataValidations count="12">
    <dataValidation type="custom" errorStyle="warning" allowBlank="1" showInputMessage="1" showErrorMessage="1" error="da tồn tại " sqref="B65">
      <formula1>COUNTIF(B66:$C$79,B66)=1</formula1>
    </dataValidation>
    <dataValidation type="custom" errorStyle="warning" allowBlank="1" showInputMessage="1" showErrorMessage="1" error="da tồn tại " sqref="B66 B59">
      <formula1>COUNTIF(#REF!,#REF!)=1</formula1>
    </dataValidation>
    <dataValidation type="custom" errorStyle="warning" allowBlank="1" showInputMessage="1" showErrorMessage="1" error="da tồn tại " sqref="B14">
      <formula1>COUNTIF(B87:$C$103,B87)=1</formula1>
    </dataValidation>
    <dataValidation type="custom" errorStyle="warning" allowBlank="1" showInputMessage="1" showErrorMessage="1" error="da tồn tại " sqref="B26">
      <formula1>COUNTIF(B72:$C$102,#REF!)=1</formula1>
    </dataValidation>
    <dataValidation type="custom" errorStyle="warning" allowBlank="1" showInputMessage="1" showErrorMessage="1" error="da tồn tại " sqref="B67">
      <formula1>COUNTIF(B68:$C$93,B68)=1</formula1>
    </dataValidation>
    <dataValidation type="custom" errorStyle="warning" allowBlank="1" showInputMessage="1" showErrorMessage="1" error="da tồn tại " sqref="B13">
      <formula1>COUNTIF(B83:$C$103,B83)=1</formula1>
    </dataValidation>
    <dataValidation type="custom" errorStyle="warning" allowBlank="1" showInputMessage="1" showErrorMessage="1" error="da tồn tại " sqref="B63">
      <formula1>COUNTIF($B$65:C1048497,B98)=1</formula1>
    </dataValidation>
    <dataValidation type="custom" errorStyle="warning" allowBlank="1" showInputMessage="1" showErrorMessage="1" error="da tồn tại " sqref="B56">
      <formula1>COUNTIF(B58:$C$78,#REF!)=1</formula1>
    </dataValidation>
    <dataValidation type="custom" errorStyle="warning" allowBlank="1" showInputMessage="1" showErrorMessage="1" error="da tồn tại " sqref="B57">
      <formula1>COUNTIF(B34:$C$79,#REF!)=1</formula1>
    </dataValidation>
    <dataValidation type="custom" errorStyle="warning" allowBlank="1" showInputMessage="1" showErrorMessage="1" error="da tồn tại " sqref="B58">
      <formula1>COUNTIF(B34:$C$79,#REF!)=1</formula1>
    </dataValidation>
    <dataValidation type="custom" errorStyle="warning" allowBlank="1" showInputMessage="1" showErrorMessage="1" error="da tồn tại " sqref="B68">
      <formula1>COUNTIF(B30:$C$93,#REF!)=1</formula1>
    </dataValidation>
    <dataValidation type="custom" errorStyle="warning" allowBlank="1" showInputMessage="1" showErrorMessage="1" error="da tồn tại " sqref="B69">
      <formula1>COUNTIF(B92:$C$1048576,#REF!)=1</formula1>
    </dataValidation>
  </dataValidations>
  <printOptions horizontalCentered="1"/>
  <pageMargins left="0.23622047244094491" right="0.15748031496062992" top="0.74803149606299213" bottom="0.74803149606299213" header="0.31496062992125984" footer="0.31496062992125984"/>
  <pageSetup paperSize="9" scale="7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N80"/>
  <sheetViews>
    <sheetView showGridLines="0" topLeftCell="A43" zoomScale="90" zoomScaleNormal="90" workbookViewId="0">
      <selection activeCell="H53" sqref="H53"/>
    </sheetView>
  </sheetViews>
  <sheetFormatPr defaultColWidth="9" defaultRowHeight="16.5" x14ac:dyDescent="0.25"/>
  <cols>
    <col min="1" max="1" width="6.42578125" style="422" customWidth="1"/>
    <col min="2" max="2" width="47.7109375" style="422" bestFit="1" customWidth="1"/>
    <col min="3" max="3" width="17.42578125" style="422" hidden="1" customWidth="1"/>
    <col min="4" max="4" width="16.5703125" style="422" hidden="1" customWidth="1"/>
    <col min="5" max="5" width="16.42578125" style="422" hidden="1" customWidth="1"/>
    <col min="6" max="7" width="18.28515625" style="422" customWidth="1"/>
    <col min="8" max="8" width="59.7109375" style="422" bestFit="1" customWidth="1"/>
    <col min="9" max="16384" width="9" style="422"/>
  </cols>
  <sheetData>
    <row r="1" spans="1:8" hidden="1" x14ac:dyDescent="0.25">
      <c r="A1" s="755" t="s">
        <v>296</v>
      </c>
      <c r="B1" s="755"/>
      <c r="C1" s="755"/>
      <c r="D1" s="755"/>
      <c r="E1" s="755"/>
      <c r="F1" s="755"/>
      <c r="G1" s="420"/>
      <c r="H1" s="421"/>
    </row>
    <row r="2" spans="1:8" ht="7.5" hidden="1" customHeight="1" x14ac:dyDescent="0.25">
      <c r="A2" s="423"/>
      <c r="B2" s="424"/>
      <c r="C2" s="425"/>
      <c r="D2" s="425"/>
      <c r="E2" s="425"/>
      <c r="F2" s="425"/>
      <c r="G2" s="425"/>
      <c r="H2" s="426"/>
    </row>
    <row r="3" spans="1:8" hidden="1" x14ac:dyDescent="0.25">
      <c r="A3" s="756" t="s">
        <v>330</v>
      </c>
      <c r="B3" s="756"/>
      <c r="C3" s="425"/>
      <c r="D3" s="425"/>
      <c r="E3" s="425"/>
      <c r="F3" s="425"/>
      <c r="G3" s="425"/>
      <c r="H3" s="426"/>
    </row>
    <row r="4" spans="1:8" s="430" customFormat="1" ht="38.25" hidden="1" x14ac:dyDescent="0.25">
      <c r="A4" s="427" t="s">
        <v>1</v>
      </c>
      <c r="B4" s="427" t="s">
        <v>2</v>
      </c>
      <c r="C4" s="428" t="s">
        <v>281</v>
      </c>
      <c r="D4" s="428" t="s">
        <v>294</v>
      </c>
      <c r="E4" s="429" t="s">
        <v>280</v>
      </c>
      <c r="F4" s="427" t="s">
        <v>159</v>
      </c>
      <c r="G4" s="427"/>
      <c r="H4" s="427" t="s">
        <v>102</v>
      </c>
    </row>
    <row r="5" spans="1:8" hidden="1" x14ac:dyDescent="0.25">
      <c r="A5" s="431">
        <v>1</v>
      </c>
      <c r="B5" s="432" t="s">
        <v>7</v>
      </c>
      <c r="C5" s="433">
        <v>780000</v>
      </c>
      <c r="D5" s="432"/>
      <c r="E5" s="434">
        <v>780000</v>
      </c>
      <c r="F5" s="435" t="s">
        <v>272</v>
      </c>
      <c r="G5" s="435"/>
      <c r="H5" s="435"/>
    </row>
    <row r="6" spans="1:8" hidden="1" x14ac:dyDescent="0.25">
      <c r="A6" s="431">
        <v>2</v>
      </c>
      <c r="B6" s="436" t="s">
        <v>9</v>
      </c>
      <c r="C6" s="434">
        <v>22110000</v>
      </c>
      <c r="D6" s="434">
        <v>24530000</v>
      </c>
      <c r="E6" s="432"/>
      <c r="F6" s="435" t="s">
        <v>317</v>
      </c>
      <c r="G6" s="435"/>
      <c r="H6" s="435"/>
    </row>
    <row r="7" spans="1:8" hidden="1" x14ac:dyDescent="0.25">
      <c r="A7" s="431">
        <v>3</v>
      </c>
      <c r="B7" s="436" t="s">
        <v>11</v>
      </c>
      <c r="C7" s="434"/>
      <c r="D7" s="434"/>
      <c r="E7" s="437">
        <v>2826000</v>
      </c>
      <c r="F7" s="435" t="s">
        <v>319</v>
      </c>
      <c r="G7" s="435"/>
      <c r="H7" s="435" t="s">
        <v>324</v>
      </c>
    </row>
    <row r="8" spans="1:8" hidden="1" x14ac:dyDescent="0.25">
      <c r="A8" s="431">
        <v>4</v>
      </c>
      <c r="B8" s="435" t="s">
        <v>5</v>
      </c>
      <c r="C8" s="437">
        <v>21498000</v>
      </c>
      <c r="D8" s="432"/>
      <c r="E8" s="432"/>
      <c r="F8" s="435" t="s">
        <v>244</v>
      </c>
      <c r="G8" s="435"/>
      <c r="H8" s="435"/>
    </row>
    <row r="9" spans="1:8" hidden="1" x14ac:dyDescent="0.25">
      <c r="A9" s="431">
        <v>5</v>
      </c>
      <c r="B9" s="438" t="s">
        <v>46</v>
      </c>
      <c r="C9" s="434">
        <v>11986992</v>
      </c>
      <c r="D9" s="432"/>
      <c r="E9" s="439">
        <v>11534222</v>
      </c>
      <c r="F9" s="435" t="s">
        <v>274</v>
      </c>
      <c r="G9" s="435"/>
      <c r="H9" s="435"/>
    </row>
    <row r="10" spans="1:8" hidden="1" x14ac:dyDescent="0.25">
      <c r="A10" s="431">
        <v>6</v>
      </c>
      <c r="B10" s="438" t="s">
        <v>6</v>
      </c>
      <c r="C10" s="434">
        <v>6592000</v>
      </c>
      <c r="D10" s="432"/>
      <c r="E10" s="440">
        <v>8653000</v>
      </c>
      <c r="F10" s="435" t="s">
        <v>276</v>
      </c>
      <c r="G10" s="435"/>
      <c r="H10" s="435"/>
    </row>
    <row r="11" spans="1:8" hidden="1" x14ac:dyDescent="0.25">
      <c r="A11" s="431">
        <v>7</v>
      </c>
      <c r="B11" s="438" t="s">
        <v>48</v>
      </c>
      <c r="C11" s="434"/>
      <c r="D11" s="432"/>
      <c r="E11" s="439">
        <v>12000000</v>
      </c>
      <c r="F11" s="435" t="s">
        <v>277</v>
      </c>
      <c r="G11" s="435"/>
      <c r="H11" s="435"/>
    </row>
    <row r="12" spans="1:8" hidden="1" x14ac:dyDescent="0.25">
      <c r="A12" s="431">
        <v>8</v>
      </c>
      <c r="B12" s="438" t="s">
        <v>203</v>
      </c>
      <c r="C12" s="434">
        <v>1199000</v>
      </c>
      <c r="D12" s="432"/>
      <c r="E12" s="439">
        <v>1199000</v>
      </c>
      <c r="F12" s="435" t="s">
        <v>278</v>
      </c>
      <c r="G12" s="435"/>
      <c r="H12" s="435"/>
    </row>
    <row r="13" spans="1:8" hidden="1" x14ac:dyDescent="0.25">
      <c r="A13" s="431">
        <v>9</v>
      </c>
      <c r="B13" s="438" t="s">
        <v>108</v>
      </c>
      <c r="C13" s="434">
        <v>26250000</v>
      </c>
      <c r="D13" s="432"/>
      <c r="E13" s="432"/>
      <c r="F13" s="435" t="s">
        <v>231</v>
      </c>
      <c r="G13" s="435"/>
      <c r="H13" s="435"/>
    </row>
    <row r="14" spans="1:8" hidden="1" x14ac:dyDescent="0.25">
      <c r="A14" s="431">
        <v>10</v>
      </c>
      <c r="B14" s="435" t="s">
        <v>15</v>
      </c>
      <c r="C14" s="437"/>
      <c r="D14" s="439">
        <v>5369650</v>
      </c>
      <c r="E14" s="432"/>
      <c r="F14" s="441" t="s">
        <v>243</v>
      </c>
      <c r="G14" s="441"/>
      <c r="H14" s="435"/>
    </row>
    <row r="15" spans="1:8" hidden="1" x14ac:dyDescent="0.25">
      <c r="A15" s="431">
        <v>11</v>
      </c>
      <c r="B15" s="442" t="s">
        <v>109</v>
      </c>
      <c r="C15" s="434">
        <v>25300000</v>
      </c>
      <c r="D15" s="439"/>
      <c r="E15" s="432"/>
      <c r="F15" s="441" t="s">
        <v>279</v>
      </c>
      <c r="G15" s="441"/>
      <c r="H15" s="435"/>
    </row>
    <row r="16" spans="1:8" hidden="1" x14ac:dyDescent="0.25">
      <c r="A16" s="431">
        <v>12</v>
      </c>
      <c r="B16" s="435" t="s">
        <v>236</v>
      </c>
      <c r="C16" s="434">
        <v>7524000</v>
      </c>
      <c r="D16" s="432"/>
      <c r="E16" s="432"/>
      <c r="F16" s="757" t="s">
        <v>16</v>
      </c>
      <c r="G16" s="431"/>
      <c r="H16" s="435"/>
    </row>
    <row r="17" spans="1:8" hidden="1" x14ac:dyDescent="0.25">
      <c r="A17" s="431">
        <v>13</v>
      </c>
      <c r="B17" s="435" t="s">
        <v>117</v>
      </c>
      <c r="C17" s="434">
        <v>3562429</v>
      </c>
      <c r="D17" s="432"/>
      <c r="E17" s="432"/>
      <c r="F17" s="757"/>
      <c r="G17" s="431"/>
      <c r="H17" s="435"/>
    </row>
    <row r="18" spans="1:8" hidden="1" x14ac:dyDescent="0.25">
      <c r="A18" s="431">
        <v>14</v>
      </c>
      <c r="B18" s="435" t="s">
        <v>237</v>
      </c>
      <c r="C18" s="437">
        <v>17160000</v>
      </c>
      <c r="D18" s="432"/>
      <c r="E18" s="432"/>
      <c r="F18" s="757"/>
      <c r="G18" s="431"/>
      <c r="H18" s="435"/>
    </row>
    <row r="19" spans="1:8" hidden="1" x14ac:dyDescent="0.25">
      <c r="A19" s="431">
        <v>15</v>
      </c>
      <c r="B19" s="436" t="s">
        <v>13</v>
      </c>
      <c r="C19" s="434">
        <v>1782000</v>
      </c>
      <c r="D19" s="434">
        <v>5940000</v>
      </c>
      <c r="E19" s="432"/>
      <c r="F19" s="757"/>
      <c r="G19" s="431"/>
      <c r="H19" s="435"/>
    </row>
    <row r="20" spans="1:8" hidden="1" x14ac:dyDescent="0.25">
      <c r="A20" s="431">
        <v>16</v>
      </c>
      <c r="B20" s="436" t="s">
        <v>14</v>
      </c>
      <c r="C20" s="434">
        <v>11007480</v>
      </c>
      <c r="D20" s="434"/>
      <c r="E20" s="432"/>
      <c r="F20" s="757"/>
      <c r="G20" s="431"/>
      <c r="H20" s="435"/>
    </row>
    <row r="21" spans="1:8" hidden="1" x14ac:dyDescent="0.25">
      <c r="A21" s="431">
        <v>17</v>
      </c>
      <c r="B21" s="438" t="s">
        <v>65</v>
      </c>
      <c r="C21" s="434">
        <v>1016400</v>
      </c>
      <c r="D21" s="434"/>
      <c r="E21" s="432"/>
      <c r="F21" s="757"/>
      <c r="G21" s="431"/>
      <c r="H21" s="435"/>
    </row>
    <row r="22" spans="1:8" hidden="1" x14ac:dyDescent="0.25">
      <c r="A22" s="431">
        <v>18</v>
      </c>
      <c r="B22" s="438" t="s">
        <v>256</v>
      </c>
      <c r="C22" s="434">
        <v>8217000</v>
      </c>
      <c r="D22" s="434">
        <v>9955000</v>
      </c>
      <c r="E22" s="432"/>
      <c r="F22" s="757"/>
      <c r="G22" s="431"/>
      <c r="H22" s="435"/>
    </row>
    <row r="23" spans="1:8" hidden="1" x14ac:dyDescent="0.25">
      <c r="A23" s="431">
        <v>19</v>
      </c>
      <c r="B23" s="436" t="s">
        <v>251</v>
      </c>
      <c r="C23" s="434">
        <v>33660000</v>
      </c>
      <c r="D23" s="434"/>
      <c r="E23" s="432"/>
      <c r="F23" s="757"/>
      <c r="G23" s="431"/>
      <c r="H23" s="435"/>
    </row>
    <row r="24" spans="1:8" hidden="1" x14ac:dyDescent="0.25">
      <c r="A24" s="431">
        <v>20</v>
      </c>
      <c r="B24" s="442" t="s">
        <v>132</v>
      </c>
      <c r="C24" s="432"/>
      <c r="D24" s="443">
        <v>3564000</v>
      </c>
      <c r="E24" s="432"/>
      <c r="F24" s="757"/>
      <c r="G24" s="431"/>
      <c r="H24" s="435"/>
    </row>
    <row r="25" spans="1:8" hidden="1" x14ac:dyDescent="0.25">
      <c r="A25" s="431">
        <v>21</v>
      </c>
      <c r="B25" s="436" t="s">
        <v>149</v>
      </c>
      <c r="C25" s="434"/>
      <c r="D25" s="439">
        <v>990000</v>
      </c>
      <c r="E25" s="440"/>
      <c r="F25" s="757"/>
      <c r="G25" s="431"/>
      <c r="H25" s="435"/>
    </row>
    <row r="26" spans="1:8" hidden="1" x14ac:dyDescent="0.25">
      <c r="A26" s="431">
        <v>22</v>
      </c>
      <c r="B26" s="442" t="s">
        <v>282</v>
      </c>
      <c r="C26" s="434"/>
      <c r="D26" s="439">
        <v>924000000</v>
      </c>
      <c r="E26" s="432"/>
      <c r="F26" s="441" t="s">
        <v>283</v>
      </c>
      <c r="G26" s="441"/>
      <c r="H26" s="435" t="s">
        <v>284</v>
      </c>
    </row>
    <row r="27" spans="1:8" hidden="1" x14ac:dyDescent="0.25">
      <c r="A27" s="431">
        <v>23</v>
      </c>
      <c r="B27" s="444" t="s">
        <v>52</v>
      </c>
      <c r="C27" s="434"/>
      <c r="D27" s="439">
        <v>4092304</v>
      </c>
      <c r="E27" s="437">
        <v>1618078</v>
      </c>
      <c r="F27" s="441" t="s">
        <v>316</v>
      </c>
      <c r="G27" s="441"/>
      <c r="H27" s="435"/>
    </row>
    <row r="28" spans="1:8" hidden="1" x14ac:dyDescent="0.25">
      <c r="A28" s="431">
        <v>24</v>
      </c>
      <c r="B28" s="442" t="s">
        <v>270</v>
      </c>
      <c r="C28" s="434"/>
      <c r="D28" s="432"/>
      <c r="E28" s="439">
        <v>8747630</v>
      </c>
      <c r="F28" s="441" t="s">
        <v>285</v>
      </c>
      <c r="G28" s="441"/>
      <c r="H28" s="435"/>
    </row>
    <row r="29" spans="1:8" hidden="1" x14ac:dyDescent="0.25">
      <c r="A29" s="431">
        <v>25</v>
      </c>
      <c r="B29" s="438" t="s">
        <v>49</v>
      </c>
      <c r="C29" s="437"/>
      <c r="D29" s="432"/>
      <c r="E29" s="439">
        <v>59334000</v>
      </c>
      <c r="F29" s="435" t="s">
        <v>275</v>
      </c>
      <c r="G29" s="435"/>
      <c r="H29" s="435"/>
    </row>
    <row r="30" spans="1:8" hidden="1" x14ac:dyDescent="0.25">
      <c r="A30" s="758" t="s">
        <v>99</v>
      </c>
      <c r="B30" s="758"/>
      <c r="C30" s="445">
        <f>SUM(C5:C29)</f>
        <v>199645301</v>
      </c>
      <c r="D30" s="445">
        <f>SUM(D5:D29)</f>
        <v>978440954</v>
      </c>
      <c r="E30" s="445">
        <f>SUM(E5:E29)</f>
        <v>106691930</v>
      </c>
      <c r="F30" s="445"/>
      <c r="G30" s="445"/>
      <c r="H30" s="446"/>
    </row>
    <row r="31" spans="1:8" ht="22.5" customHeight="1" x14ac:dyDescent="0.25">
      <c r="A31" s="756" t="s">
        <v>21</v>
      </c>
      <c r="B31" s="756"/>
      <c r="C31" s="425"/>
      <c r="D31" s="447"/>
      <c r="E31" s="448"/>
      <c r="F31" s="448"/>
      <c r="G31" s="449"/>
      <c r="H31" s="423"/>
    </row>
    <row r="32" spans="1:8" ht="49.5" x14ac:dyDescent="0.25">
      <c r="A32" s="450" t="s">
        <v>1</v>
      </c>
      <c r="B32" s="450" t="s">
        <v>2</v>
      </c>
      <c r="C32" s="450" t="s">
        <v>297</v>
      </c>
      <c r="D32" s="451" t="s">
        <v>271</v>
      </c>
      <c r="E32" s="452" t="s">
        <v>298</v>
      </c>
      <c r="F32" s="452" t="s">
        <v>331</v>
      </c>
      <c r="G32" s="452" t="s">
        <v>332</v>
      </c>
      <c r="H32" s="451" t="s">
        <v>102</v>
      </c>
    </row>
    <row r="33" spans="1:14" s="456" customFormat="1" ht="20.100000000000001" customHeight="1" x14ac:dyDescent="0.25">
      <c r="A33" s="453"/>
      <c r="B33" s="453" t="s">
        <v>333</v>
      </c>
      <c r="C33" s="453"/>
      <c r="D33" s="454"/>
      <c r="E33" s="455"/>
      <c r="F33" s="455"/>
      <c r="G33" s="455">
        <f>G38+G52+G59+G65</f>
        <v>2513704444</v>
      </c>
      <c r="H33" s="454"/>
    </row>
    <row r="34" spans="1:14" ht="20.100000000000001" customHeight="1" x14ac:dyDescent="0.25">
      <c r="A34" s="457">
        <v>1</v>
      </c>
      <c r="B34" s="458" t="s">
        <v>33</v>
      </c>
      <c r="C34" s="459">
        <v>70700000</v>
      </c>
      <c r="D34" s="459">
        <v>70700000</v>
      </c>
      <c r="E34" s="460"/>
      <c r="F34" s="461">
        <f>D34+E34</f>
        <v>70700000</v>
      </c>
      <c r="G34" s="461">
        <f>F34</f>
        <v>70700000</v>
      </c>
      <c r="H34" s="462" t="s">
        <v>299</v>
      </c>
    </row>
    <row r="35" spans="1:14" ht="20.100000000000001" customHeight="1" x14ac:dyDescent="0.25">
      <c r="A35" s="431">
        <v>2</v>
      </c>
      <c r="B35" s="444" t="s">
        <v>32</v>
      </c>
      <c r="C35" s="443">
        <v>26100000</v>
      </c>
      <c r="D35" s="443">
        <v>26100000</v>
      </c>
      <c r="E35" s="463"/>
      <c r="F35" s="464">
        <f>D35+E35</f>
        <v>26100000</v>
      </c>
      <c r="G35" s="464">
        <f t="shared" ref="G35:G37" si="0">F35</f>
        <v>26100000</v>
      </c>
      <c r="H35" s="465" t="s">
        <v>300</v>
      </c>
    </row>
    <row r="36" spans="1:14" ht="20.100000000000001" customHeight="1" x14ac:dyDescent="0.25">
      <c r="A36" s="431">
        <v>3</v>
      </c>
      <c r="B36" s="444" t="s">
        <v>53</v>
      </c>
      <c r="C36" s="443">
        <v>71280000</v>
      </c>
      <c r="D36" s="443">
        <v>17435000</v>
      </c>
      <c r="E36" s="443">
        <v>53845000</v>
      </c>
      <c r="F36" s="464">
        <f t="shared" ref="F36:F71" si="1">D36+E36</f>
        <v>71280000</v>
      </c>
      <c r="G36" s="464">
        <f t="shared" si="0"/>
        <v>71280000</v>
      </c>
      <c r="H36" s="465" t="s">
        <v>301</v>
      </c>
    </row>
    <row r="37" spans="1:14" ht="20.100000000000001" customHeight="1" x14ac:dyDescent="0.25">
      <c r="A37" s="466">
        <v>4</v>
      </c>
      <c r="B37" s="467" t="s">
        <v>253</v>
      </c>
      <c r="C37" s="468">
        <v>147341567</v>
      </c>
      <c r="D37" s="468">
        <v>147341567</v>
      </c>
      <c r="E37" s="468"/>
      <c r="F37" s="469">
        <f t="shared" si="1"/>
        <v>147341567</v>
      </c>
      <c r="G37" s="469">
        <f t="shared" si="0"/>
        <v>147341567</v>
      </c>
      <c r="H37" s="470" t="s">
        <v>302</v>
      </c>
    </row>
    <row r="38" spans="1:14" s="477" customFormat="1" ht="20.100000000000001" customHeight="1" x14ac:dyDescent="0.25">
      <c r="A38" s="471"/>
      <c r="B38" s="472" t="s">
        <v>334</v>
      </c>
      <c r="C38" s="473"/>
      <c r="D38" s="473"/>
      <c r="E38" s="473"/>
      <c r="F38" s="474"/>
      <c r="G38" s="475">
        <f>SUM(G34:G37)</f>
        <v>315421567</v>
      </c>
      <c r="H38" s="476"/>
    </row>
    <row r="39" spans="1:14" ht="20.100000000000001" customHeight="1" x14ac:dyDescent="0.25">
      <c r="A39" s="478">
        <v>5</v>
      </c>
      <c r="B39" s="479" t="s">
        <v>19</v>
      </c>
      <c r="C39" s="480">
        <v>76695000</v>
      </c>
      <c r="D39" s="480">
        <v>34969000</v>
      </c>
      <c r="E39" s="480"/>
      <c r="F39" s="481">
        <f t="shared" si="1"/>
        <v>34969000</v>
      </c>
      <c r="G39" s="481">
        <f>F39</f>
        <v>34969000</v>
      </c>
      <c r="H39" s="482"/>
    </row>
    <row r="40" spans="1:14" ht="20.100000000000001" customHeight="1" x14ac:dyDescent="0.25">
      <c r="A40" s="431">
        <f>+A39+1</f>
        <v>6</v>
      </c>
      <c r="B40" s="436" t="s">
        <v>20</v>
      </c>
      <c r="C40" s="443">
        <v>25300000</v>
      </c>
      <c r="D40" s="443">
        <v>25300000</v>
      </c>
      <c r="E40" s="443"/>
      <c r="F40" s="464">
        <f t="shared" si="1"/>
        <v>25300000</v>
      </c>
      <c r="G40" s="464">
        <f t="shared" ref="G40:G55" si="2">F40</f>
        <v>25300000</v>
      </c>
      <c r="H40" s="465"/>
    </row>
    <row r="41" spans="1:14" ht="20.100000000000001" customHeight="1" x14ac:dyDescent="0.25">
      <c r="A41" s="431">
        <f t="shared" ref="A41:A51" si="3">+A40+1</f>
        <v>7</v>
      </c>
      <c r="B41" s="436" t="s">
        <v>22</v>
      </c>
      <c r="C41" s="443">
        <v>78087460</v>
      </c>
      <c r="D41" s="443">
        <v>78087460</v>
      </c>
      <c r="E41" s="443"/>
      <c r="F41" s="464">
        <f t="shared" si="1"/>
        <v>78087460</v>
      </c>
      <c r="G41" s="464">
        <f t="shared" si="2"/>
        <v>78087460</v>
      </c>
      <c r="H41" s="465"/>
    </row>
    <row r="42" spans="1:14" ht="20.100000000000001" customHeight="1" x14ac:dyDescent="0.25">
      <c r="A42" s="431">
        <f t="shared" si="3"/>
        <v>8</v>
      </c>
      <c r="B42" s="436" t="s">
        <v>56</v>
      </c>
      <c r="C42" s="443">
        <v>655884481</v>
      </c>
      <c r="D42" s="443">
        <v>166554032</v>
      </c>
      <c r="E42" s="443"/>
      <c r="F42" s="464">
        <f t="shared" si="1"/>
        <v>166554032</v>
      </c>
      <c r="G42" s="464">
        <f t="shared" si="2"/>
        <v>166554032</v>
      </c>
      <c r="H42" s="465"/>
    </row>
    <row r="43" spans="1:14" ht="20.100000000000001" customHeight="1" x14ac:dyDescent="0.25">
      <c r="A43" s="483">
        <f t="shared" si="3"/>
        <v>9</v>
      </c>
      <c r="B43" s="484" t="s">
        <v>59</v>
      </c>
      <c r="C43" s="485">
        <v>6186554</v>
      </c>
      <c r="D43" s="485">
        <v>6186554</v>
      </c>
      <c r="E43" s="485"/>
      <c r="F43" s="486">
        <f t="shared" si="1"/>
        <v>6186554</v>
      </c>
      <c r="G43" s="486">
        <v>0</v>
      </c>
      <c r="H43" s="487" t="s">
        <v>335</v>
      </c>
    </row>
    <row r="44" spans="1:14" ht="20.100000000000001" customHeight="1" x14ac:dyDescent="0.25">
      <c r="A44" s="431">
        <f t="shared" si="3"/>
        <v>10</v>
      </c>
      <c r="B44" s="436" t="s">
        <v>148</v>
      </c>
      <c r="C44" s="443">
        <v>7144500</v>
      </c>
      <c r="D44" s="443">
        <v>7144500</v>
      </c>
      <c r="E44" s="443"/>
      <c r="F44" s="464">
        <f t="shared" si="1"/>
        <v>7144500</v>
      </c>
      <c r="G44" s="464">
        <f t="shared" si="2"/>
        <v>7144500</v>
      </c>
      <c r="H44" s="465"/>
    </row>
    <row r="45" spans="1:14" ht="20.100000000000001" customHeight="1" x14ac:dyDescent="0.25">
      <c r="A45" s="431">
        <f t="shared" si="3"/>
        <v>11</v>
      </c>
      <c r="B45" s="436" t="s">
        <v>24</v>
      </c>
      <c r="C45" s="443">
        <v>8940476</v>
      </c>
      <c r="D45" s="443">
        <v>8940476</v>
      </c>
      <c r="E45" s="443"/>
      <c r="F45" s="464">
        <f t="shared" si="1"/>
        <v>8940476</v>
      </c>
      <c r="G45" s="464">
        <f t="shared" si="2"/>
        <v>8940476</v>
      </c>
      <c r="H45" s="465"/>
    </row>
    <row r="46" spans="1:14" ht="20.100000000000001" customHeight="1" x14ac:dyDescent="0.25">
      <c r="A46" s="431">
        <f t="shared" si="3"/>
        <v>12</v>
      </c>
      <c r="B46" s="436" t="s">
        <v>303</v>
      </c>
      <c r="C46" s="443">
        <v>6340000</v>
      </c>
      <c r="D46" s="443">
        <v>6340000</v>
      </c>
      <c r="E46" s="443"/>
      <c r="F46" s="464">
        <f t="shared" si="1"/>
        <v>6340000</v>
      </c>
      <c r="G46" s="464">
        <f t="shared" si="2"/>
        <v>6340000</v>
      </c>
      <c r="H46" s="465" t="s">
        <v>345</v>
      </c>
      <c r="N46" s="422" t="s">
        <v>346</v>
      </c>
    </row>
    <row r="47" spans="1:14" ht="20.100000000000001" customHeight="1" x14ac:dyDescent="0.25">
      <c r="A47" s="431">
        <f t="shared" si="3"/>
        <v>13</v>
      </c>
      <c r="B47" s="436" t="s">
        <v>18</v>
      </c>
      <c r="C47" s="443">
        <v>25179000</v>
      </c>
      <c r="D47" s="443">
        <v>17325000</v>
      </c>
      <c r="E47" s="443"/>
      <c r="F47" s="464">
        <f t="shared" si="1"/>
        <v>17325000</v>
      </c>
      <c r="G47" s="464">
        <f t="shared" si="2"/>
        <v>17325000</v>
      </c>
      <c r="H47" s="465"/>
    </row>
    <row r="48" spans="1:14" ht="20.100000000000001" customHeight="1" x14ac:dyDescent="0.25">
      <c r="A48" s="431">
        <f t="shared" si="3"/>
        <v>14</v>
      </c>
      <c r="B48" s="436" t="s">
        <v>31</v>
      </c>
      <c r="C48" s="443">
        <v>19800000</v>
      </c>
      <c r="D48" s="443">
        <v>19800000</v>
      </c>
      <c r="E48" s="443"/>
      <c r="F48" s="464">
        <f t="shared" si="1"/>
        <v>19800000</v>
      </c>
      <c r="G48" s="464">
        <f t="shared" si="2"/>
        <v>19800000</v>
      </c>
      <c r="H48" s="465"/>
    </row>
    <row r="49" spans="1:8" ht="20.100000000000001" customHeight="1" x14ac:dyDescent="0.25">
      <c r="A49" s="431">
        <f t="shared" si="3"/>
        <v>15</v>
      </c>
      <c r="B49" s="436" t="s">
        <v>63</v>
      </c>
      <c r="C49" s="443">
        <v>17556000</v>
      </c>
      <c r="D49" s="443">
        <v>17556000</v>
      </c>
      <c r="E49" s="443"/>
      <c r="F49" s="464">
        <f t="shared" si="1"/>
        <v>17556000</v>
      </c>
      <c r="G49" s="464">
        <f t="shared" si="2"/>
        <v>17556000</v>
      </c>
      <c r="H49" s="465"/>
    </row>
    <row r="50" spans="1:8" ht="20.100000000000001" customHeight="1" x14ac:dyDescent="0.25">
      <c r="A50" s="431">
        <f t="shared" si="3"/>
        <v>16</v>
      </c>
      <c r="B50" s="436" t="s">
        <v>220</v>
      </c>
      <c r="C50" s="443">
        <v>127316483</v>
      </c>
      <c r="D50" s="443">
        <v>98693925</v>
      </c>
      <c r="E50" s="443"/>
      <c r="F50" s="464">
        <f t="shared" si="1"/>
        <v>98693925</v>
      </c>
      <c r="G50" s="464">
        <f t="shared" si="2"/>
        <v>98693925</v>
      </c>
      <c r="H50" s="465"/>
    </row>
    <row r="51" spans="1:8" ht="20.100000000000001" customHeight="1" x14ac:dyDescent="0.25">
      <c r="A51" s="431">
        <f t="shared" si="3"/>
        <v>17</v>
      </c>
      <c r="B51" s="436" t="s">
        <v>29</v>
      </c>
      <c r="C51" s="443">
        <v>533258990</v>
      </c>
      <c r="D51" s="443">
        <f>473133980-304216660</f>
        <v>168917320</v>
      </c>
      <c r="E51" s="443"/>
      <c r="F51" s="464">
        <f t="shared" si="1"/>
        <v>168917320</v>
      </c>
      <c r="G51" s="464">
        <f>F51</f>
        <v>168917320</v>
      </c>
      <c r="H51" s="488"/>
    </row>
    <row r="52" spans="1:8" s="477" customFormat="1" ht="20.100000000000001" customHeight="1" x14ac:dyDescent="0.25">
      <c r="A52" s="471"/>
      <c r="B52" s="472" t="s">
        <v>336</v>
      </c>
      <c r="C52" s="473"/>
      <c r="D52" s="473"/>
      <c r="E52" s="473"/>
      <c r="F52" s="474"/>
      <c r="G52" s="475">
        <f>SUM(G39:G51)</f>
        <v>649627713</v>
      </c>
      <c r="H52" s="476"/>
    </row>
    <row r="53" spans="1:8" ht="20.100000000000001" customHeight="1" x14ac:dyDescent="0.25">
      <c r="A53" s="431">
        <v>18</v>
      </c>
      <c r="B53" s="436" t="s">
        <v>26</v>
      </c>
      <c r="C53" s="443">
        <v>42890734</v>
      </c>
      <c r="D53" s="443">
        <v>42890734</v>
      </c>
      <c r="E53" s="443"/>
      <c r="F53" s="464">
        <f t="shared" si="1"/>
        <v>42890734</v>
      </c>
      <c r="G53" s="464">
        <f>F53</f>
        <v>42890734</v>
      </c>
      <c r="H53" s="465"/>
    </row>
    <row r="54" spans="1:8" ht="20.100000000000001" customHeight="1" x14ac:dyDescent="0.25">
      <c r="A54" s="431">
        <f>A53+1</f>
        <v>19</v>
      </c>
      <c r="B54" s="436" t="s">
        <v>60</v>
      </c>
      <c r="C54" s="443">
        <v>54654000</v>
      </c>
      <c r="D54" s="443">
        <v>35730000</v>
      </c>
      <c r="E54" s="443"/>
      <c r="F54" s="464">
        <f t="shared" si="1"/>
        <v>35730000</v>
      </c>
      <c r="G54" s="464">
        <f t="shared" si="2"/>
        <v>35730000</v>
      </c>
      <c r="H54" s="465"/>
    </row>
    <row r="55" spans="1:8" ht="20.100000000000001" customHeight="1" x14ac:dyDescent="0.25">
      <c r="A55" s="431">
        <f t="shared" ref="A55:A58" si="4">A54+1</f>
        <v>20</v>
      </c>
      <c r="B55" s="436" t="s">
        <v>55</v>
      </c>
      <c r="C55" s="443">
        <v>85735206</v>
      </c>
      <c r="D55" s="443">
        <v>85735206</v>
      </c>
      <c r="E55" s="443"/>
      <c r="F55" s="464">
        <f t="shared" si="1"/>
        <v>85735206</v>
      </c>
      <c r="G55" s="464">
        <f t="shared" si="2"/>
        <v>85735206</v>
      </c>
      <c r="H55" s="465"/>
    </row>
    <row r="56" spans="1:8" ht="20.100000000000001" customHeight="1" x14ac:dyDescent="0.25">
      <c r="A56" s="431">
        <f t="shared" si="4"/>
        <v>21</v>
      </c>
      <c r="B56" s="436" t="s">
        <v>23</v>
      </c>
      <c r="C56" s="443">
        <v>615650280</v>
      </c>
      <c r="D56" s="434">
        <v>510204170</v>
      </c>
      <c r="E56" s="434"/>
      <c r="F56" s="443">
        <f t="shared" si="1"/>
        <v>510204170</v>
      </c>
      <c r="G56" s="443">
        <v>300000000</v>
      </c>
      <c r="H56" s="488" t="s">
        <v>337</v>
      </c>
    </row>
    <row r="57" spans="1:8" ht="20.100000000000001" customHeight="1" x14ac:dyDescent="0.25">
      <c r="A57" s="431">
        <f t="shared" si="4"/>
        <v>22</v>
      </c>
      <c r="B57" s="436" t="s">
        <v>27</v>
      </c>
      <c r="C57" s="443">
        <v>111325000</v>
      </c>
      <c r="D57" s="443">
        <v>111325000</v>
      </c>
      <c r="E57" s="443"/>
      <c r="F57" s="443">
        <f t="shared" si="1"/>
        <v>111325000</v>
      </c>
      <c r="G57" s="443">
        <f>F57</f>
        <v>111325000</v>
      </c>
      <c r="H57" s="443"/>
    </row>
    <row r="58" spans="1:8" ht="20.100000000000001" customHeight="1" x14ac:dyDescent="0.25">
      <c r="A58" s="431">
        <f t="shared" si="4"/>
        <v>23</v>
      </c>
      <c r="B58" s="435" t="s">
        <v>325</v>
      </c>
      <c r="C58" s="489">
        <f>181770000-(20250000+11000000+40400000+22250000+2730000+19140000)</f>
        <v>66000000</v>
      </c>
      <c r="D58" s="443"/>
      <c r="E58" s="489">
        <f>181770000-(20250000+11000000+40400000+22250000+2730000+19140000)</f>
        <v>66000000</v>
      </c>
      <c r="F58" s="443">
        <f>D58+E58</f>
        <v>66000000</v>
      </c>
      <c r="G58" s="443">
        <f>F58</f>
        <v>66000000</v>
      </c>
      <c r="H58" s="465"/>
    </row>
    <row r="59" spans="1:8" s="477" customFormat="1" ht="20.100000000000001" customHeight="1" x14ac:dyDescent="0.25">
      <c r="A59" s="471"/>
      <c r="B59" s="472" t="s">
        <v>338</v>
      </c>
      <c r="C59" s="473"/>
      <c r="D59" s="473"/>
      <c r="E59" s="473"/>
      <c r="F59" s="474"/>
      <c r="G59" s="475">
        <f>SUM(G53:G58)</f>
        <v>641680940</v>
      </c>
      <c r="H59" s="476"/>
    </row>
    <row r="60" spans="1:8" ht="20.100000000000001" customHeight="1" x14ac:dyDescent="0.25">
      <c r="A60" s="431">
        <v>24</v>
      </c>
      <c r="B60" s="436" t="s">
        <v>17</v>
      </c>
      <c r="C60" s="443">
        <v>72653120</v>
      </c>
      <c r="D60" s="443">
        <v>72653120</v>
      </c>
      <c r="E60" s="443"/>
      <c r="F60" s="443">
        <f t="shared" si="1"/>
        <v>72653120</v>
      </c>
      <c r="G60" s="443">
        <f>F60</f>
        <v>72653120</v>
      </c>
      <c r="H60" s="443"/>
    </row>
    <row r="61" spans="1:8" ht="20.100000000000001" customHeight="1" x14ac:dyDescent="0.25">
      <c r="A61" s="431">
        <f t="shared" ref="A61:A64" si="5">A60+1</f>
        <v>25</v>
      </c>
      <c r="B61" s="490" t="s">
        <v>28</v>
      </c>
      <c r="C61" s="434">
        <v>536919943</v>
      </c>
      <c r="D61" s="434">
        <v>163655454</v>
      </c>
      <c r="E61" s="434"/>
      <c r="F61" s="443">
        <f>D61+E61</f>
        <v>163655454</v>
      </c>
      <c r="G61" s="443">
        <f>F61</f>
        <v>163655454</v>
      </c>
      <c r="H61" s="434"/>
    </row>
    <row r="62" spans="1:8" ht="20.100000000000001" customHeight="1" x14ac:dyDescent="0.25">
      <c r="A62" s="431">
        <f t="shared" si="5"/>
        <v>26</v>
      </c>
      <c r="B62" s="444" t="s">
        <v>309</v>
      </c>
      <c r="C62" s="489">
        <v>241500000</v>
      </c>
      <c r="D62" s="443"/>
      <c r="E62" s="443">
        <v>241500000</v>
      </c>
      <c r="F62" s="443">
        <f>D62+E62</f>
        <v>241500000</v>
      </c>
      <c r="G62" s="443">
        <f>F62</f>
        <v>241500000</v>
      </c>
      <c r="H62" s="465" t="s">
        <v>310</v>
      </c>
    </row>
    <row r="63" spans="1:8" ht="20.100000000000001" customHeight="1" x14ac:dyDescent="0.25">
      <c r="A63" s="431">
        <f t="shared" si="5"/>
        <v>27</v>
      </c>
      <c r="B63" s="436" t="s">
        <v>30</v>
      </c>
      <c r="C63" s="443">
        <v>259485600</v>
      </c>
      <c r="D63" s="443">
        <v>259485600</v>
      </c>
      <c r="E63" s="443"/>
      <c r="F63" s="443">
        <f t="shared" ref="F63" si="6">D63+E63</f>
        <v>259485600</v>
      </c>
      <c r="G63" s="443">
        <f>F63</f>
        <v>259485600</v>
      </c>
      <c r="H63" s="465"/>
    </row>
    <row r="64" spans="1:8" ht="20.100000000000001" customHeight="1" x14ac:dyDescent="0.25">
      <c r="A64" s="431">
        <f t="shared" si="5"/>
        <v>28</v>
      </c>
      <c r="B64" s="435" t="s">
        <v>117</v>
      </c>
      <c r="C64" s="489">
        <v>169680050</v>
      </c>
      <c r="D64" s="443"/>
      <c r="E64" s="443">
        <v>169680050</v>
      </c>
      <c r="F64" s="443">
        <f>D64+E64</f>
        <v>169680050</v>
      </c>
      <c r="G64" s="443">
        <f t="shared" ref="G64" si="7">F64</f>
        <v>169680050</v>
      </c>
      <c r="H64" s="465" t="s">
        <v>311</v>
      </c>
    </row>
    <row r="65" spans="1:8" s="477" customFormat="1" ht="20.100000000000001" customHeight="1" x14ac:dyDescent="0.25">
      <c r="A65" s="471"/>
      <c r="B65" s="472" t="s">
        <v>339</v>
      </c>
      <c r="C65" s="473"/>
      <c r="D65" s="473"/>
      <c r="E65" s="473"/>
      <c r="F65" s="474"/>
      <c r="G65" s="475">
        <f>SUM(G60:G64)</f>
        <v>906974224</v>
      </c>
      <c r="H65" s="476"/>
    </row>
    <row r="66" spans="1:8" s="493" customFormat="1" ht="20.100000000000001" customHeight="1" x14ac:dyDescent="0.25">
      <c r="A66" s="453"/>
      <c r="B66" s="453" t="s">
        <v>340</v>
      </c>
      <c r="C66" s="454"/>
      <c r="D66" s="454"/>
      <c r="E66" s="454"/>
      <c r="F66" s="491"/>
      <c r="G66" s="455">
        <f>SUM(G67:G74)</f>
        <v>8757163326</v>
      </c>
      <c r="H66" s="492"/>
    </row>
    <row r="67" spans="1:8" ht="20.100000000000001" customHeight="1" x14ac:dyDescent="0.25">
      <c r="A67" s="457">
        <v>29</v>
      </c>
      <c r="B67" s="494" t="s">
        <v>57</v>
      </c>
      <c r="C67" s="495">
        <v>3969224869</v>
      </c>
      <c r="D67" s="495">
        <v>3130787734</v>
      </c>
      <c r="E67" s="495"/>
      <c r="F67" s="459">
        <f t="shared" si="1"/>
        <v>3130787734</v>
      </c>
      <c r="G67" s="459">
        <v>1000000000</v>
      </c>
      <c r="H67" s="495"/>
    </row>
    <row r="68" spans="1:8" ht="20.100000000000001" customHeight="1" x14ac:dyDescent="0.25">
      <c r="A68" s="431">
        <f>A67+1</f>
        <v>30</v>
      </c>
      <c r="B68" s="490" t="s">
        <v>249</v>
      </c>
      <c r="C68" s="434">
        <v>8058006793</v>
      </c>
      <c r="D68" s="434"/>
      <c r="E68" s="434"/>
      <c r="F68" s="443">
        <f t="shared" si="1"/>
        <v>0</v>
      </c>
      <c r="G68" s="443">
        <v>1000000000</v>
      </c>
      <c r="H68" s="496" t="s">
        <v>341</v>
      </c>
    </row>
    <row r="69" spans="1:8" ht="20.100000000000001" customHeight="1" x14ac:dyDescent="0.25">
      <c r="A69" s="431">
        <f t="shared" ref="A69:A71" si="8">A68+1</f>
        <v>31</v>
      </c>
      <c r="B69" s="490" t="s">
        <v>287</v>
      </c>
      <c r="C69" s="434"/>
      <c r="D69" s="434"/>
      <c r="E69" s="434"/>
      <c r="F69" s="443"/>
      <c r="G69" s="443">
        <v>114264000</v>
      </c>
      <c r="H69" s="496" t="s">
        <v>320</v>
      </c>
    </row>
    <row r="70" spans="1:8" ht="20.100000000000001" customHeight="1" x14ac:dyDescent="0.25">
      <c r="A70" s="431">
        <f t="shared" si="8"/>
        <v>32</v>
      </c>
      <c r="B70" s="490" t="s">
        <v>134</v>
      </c>
      <c r="C70" s="434">
        <v>4202852024</v>
      </c>
      <c r="D70" s="434"/>
      <c r="E70" s="432"/>
      <c r="F70" s="443">
        <f t="shared" si="1"/>
        <v>0</v>
      </c>
      <c r="G70" s="443">
        <v>1892774472</v>
      </c>
      <c r="H70" s="496" t="s">
        <v>342</v>
      </c>
    </row>
    <row r="71" spans="1:8" ht="20.100000000000001" customHeight="1" x14ac:dyDescent="0.25">
      <c r="A71" s="431">
        <f t="shared" si="8"/>
        <v>33</v>
      </c>
      <c r="B71" s="497" t="s">
        <v>34</v>
      </c>
      <c r="C71" s="434">
        <v>5008555003</v>
      </c>
      <c r="D71" s="434">
        <v>4384031369</v>
      </c>
      <c r="E71" s="434"/>
      <c r="F71" s="443">
        <f t="shared" si="1"/>
        <v>4384031369</v>
      </c>
      <c r="G71" s="443">
        <v>2000000000</v>
      </c>
      <c r="H71" s="496" t="s">
        <v>343</v>
      </c>
    </row>
    <row r="72" spans="1:8" ht="20.100000000000001" customHeight="1" x14ac:dyDescent="0.25">
      <c r="A72" s="757">
        <f>+A71+1</f>
        <v>34</v>
      </c>
      <c r="B72" s="760" t="s">
        <v>304</v>
      </c>
      <c r="C72" s="762">
        <v>3115329991</v>
      </c>
      <c r="D72" s="752">
        <v>3115329991</v>
      </c>
      <c r="E72" s="752"/>
      <c r="F72" s="752">
        <f>D72+E72</f>
        <v>3115329991</v>
      </c>
      <c r="G72" s="443">
        <v>737720775</v>
      </c>
      <c r="H72" s="434" t="s">
        <v>305</v>
      </c>
    </row>
    <row r="73" spans="1:8" ht="20.100000000000001" customHeight="1" x14ac:dyDescent="0.25">
      <c r="A73" s="757"/>
      <c r="B73" s="760"/>
      <c r="C73" s="762"/>
      <c r="D73" s="752"/>
      <c r="E73" s="752"/>
      <c r="F73" s="752"/>
      <c r="G73" s="443">
        <v>0</v>
      </c>
      <c r="H73" s="434" t="s">
        <v>306</v>
      </c>
    </row>
    <row r="74" spans="1:8" ht="20.100000000000001" customHeight="1" x14ac:dyDescent="0.25">
      <c r="A74" s="759"/>
      <c r="B74" s="761"/>
      <c r="C74" s="763"/>
      <c r="D74" s="753"/>
      <c r="E74" s="753"/>
      <c r="F74" s="753"/>
      <c r="G74" s="498">
        <v>2012404079</v>
      </c>
      <c r="H74" s="499" t="s">
        <v>307</v>
      </c>
    </row>
    <row r="75" spans="1:8" s="456" customFormat="1" ht="20.100000000000001" customHeight="1" x14ac:dyDescent="0.25">
      <c r="A75" s="754" t="s">
        <v>344</v>
      </c>
      <c r="B75" s="754"/>
      <c r="C75" s="500">
        <f>SUM(C34:C74)</f>
        <v>28513573124</v>
      </c>
      <c r="D75" s="500">
        <f>SUM(D34:D74)</f>
        <v>12829219212</v>
      </c>
      <c r="E75" s="500">
        <f>SUM(E34:E74)</f>
        <v>531025050</v>
      </c>
      <c r="F75" s="500">
        <f>SUM(F34:F74)</f>
        <v>13360244262</v>
      </c>
      <c r="G75" s="500">
        <f>G66+G33</f>
        <v>11270867770</v>
      </c>
      <c r="H75" s="500"/>
    </row>
    <row r="76" spans="1:8" s="456" customFormat="1" ht="20.100000000000001" customHeight="1" x14ac:dyDescent="0.25">
      <c r="A76" s="501"/>
      <c r="B76" s="501"/>
      <c r="C76" s="502"/>
      <c r="D76" s="502"/>
      <c r="E76" s="502"/>
      <c r="F76" s="502"/>
      <c r="G76" s="502"/>
      <c r="H76" s="502"/>
    </row>
    <row r="77" spans="1:8" x14ac:dyDescent="0.25">
      <c r="A77" s="423"/>
      <c r="B77" s="424"/>
      <c r="C77" s="425"/>
      <c r="D77" s="425"/>
      <c r="E77" s="425"/>
      <c r="F77" s="425"/>
      <c r="G77" s="503">
        <v>9993873004</v>
      </c>
      <c r="H77" s="426"/>
    </row>
    <row r="78" spans="1:8" x14ac:dyDescent="0.25">
      <c r="G78" s="504">
        <f>+G75-G77</f>
        <v>1276994766</v>
      </c>
    </row>
    <row r="79" spans="1:8" x14ac:dyDescent="0.25">
      <c r="G79" s="504">
        <f>+G68+G69+G51</f>
        <v>1283181320</v>
      </c>
    </row>
    <row r="80" spans="1:8" x14ac:dyDescent="0.25">
      <c r="G80" s="505">
        <f>+G78-G79</f>
        <v>-6186554</v>
      </c>
    </row>
  </sheetData>
  <mergeCells count="12">
    <mergeCell ref="F72:F74"/>
    <mergeCell ref="A75:B75"/>
    <mergeCell ref="A1:F1"/>
    <mergeCell ref="A3:B3"/>
    <mergeCell ref="F16:F25"/>
    <mergeCell ref="A30:B30"/>
    <mergeCell ref="A31:B31"/>
    <mergeCell ref="A72:A74"/>
    <mergeCell ref="B72:B74"/>
    <mergeCell ref="C72:C74"/>
    <mergeCell ref="D72:D74"/>
    <mergeCell ref="E72:E74"/>
  </mergeCells>
  <dataValidations count="11">
    <dataValidation type="custom" errorStyle="warning" allowBlank="1" showInputMessage="1" showErrorMessage="1" error="da tồn tại " sqref="B57">
      <formula1>COUNTIF(B81:$C$1048576,#REF!)=1</formula1>
    </dataValidation>
    <dataValidation type="custom" errorStyle="warning" allowBlank="1" showInputMessage="1" showErrorMessage="1" error="da tồn tại " sqref="B6:B7">
      <formula1>COUNTIF(B74:$C$92,B74)=1</formula1>
    </dataValidation>
    <dataValidation type="custom" errorStyle="warning" allowBlank="1" showInputMessage="1" showErrorMessage="1" error="da tồn tại " sqref="B56">
      <formula1>COUNTIF(B23:$C$82,#REF!)=1</formula1>
    </dataValidation>
    <dataValidation type="custom" errorStyle="warning" allowBlank="1" showInputMessage="1" showErrorMessage="1" error="da tồn tại " sqref="B44">
      <formula1>COUNTIF(B27:$C$71,#REF!)=1</formula1>
    </dataValidation>
    <dataValidation type="custom" errorStyle="warning" allowBlank="1" showInputMessage="1" showErrorMessage="1" error="da tồn tại " sqref="B45">
      <formula1>COUNTIF(B27:$C$71,#REF!)=1</formula1>
    </dataValidation>
    <dataValidation type="custom" errorStyle="warning" allowBlank="1" showInputMessage="1" showErrorMessage="1" error="da tồn tại " sqref="B55">
      <formula1>COUNTIF(B56:$C$82,B56)=1</formula1>
    </dataValidation>
    <dataValidation type="custom" errorStyle="warning" allowBlank="1" showInputMessage="1" showErrorMessage="1" error="da tồn tại " sqref="B50">
      <formula1>COUNTIF($B$53:C1048486,B87)=1</formula1>
    </dataValidation>
    <dataValidation type="custom" errorStyle="warning" allowBlank="1" showInputMessage="1" showErrorMessage="1" error="da tồn tại " sqref="B43">
      <formula1>COUNTIF(B45:$C$71,#REF!)=1</formula1>
    </dataValidation>
    <dataValidation type="custom" errorStyle="warning" allowBlank="1" showInputMessage="1" showErrorMessage="1" error="da tồn tại " sqref="B53">
      <formula1>COUNTIF(B54:$C$71,B54)=1</formula1>
    </dataValidation>
    <dataValidation type="custom" errorStyle="warning" allowBlank="1" showInputMessage="1" showErrorMessage="1" error="da tồn tại " sqref="B19">
      <formula1>COUNTIF(B67:$C$91,#REF!)=1</formula1>
    </dataValidation>
    <dataValidation type="custom" errorStyle="warning" allowBlank="1" showInputMessage="1" showErrorMessage="1" error="da tồn tại " sqref="B54 B46">
      <formula1>COUNTIF(#REF!,#REF!)=1</formula1>
    </dataValidation>
  </dataValidations>
  <printOptions horizontalCentered="1"/>
  <pageMargins left="0.23622047244094499" right="0.23622047244094499" top="0.25" bottom="0.25" header="6.4960630000000005E-2" footer="6.4960630000000005E-2"/>
  <pageSetup paperSize="9" scale="71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showGridLines="0" topLeftCell="A10" zoomScale="90" zoomScaleNormal="90" workbookViewId="0">
      <selection activeCell="D54" sqref="D54"/>
    </sheetView>
  </sheetViews>
  <sheetFormatPr defaultColWidth="9" defaultRowHeight="15" x14ac:dyDescent="0.25"/>
  <cols>
    <col min="1" max="1" width="6.42578125" style="152" customWidth="1"/>
    <col min="2" max="2" width="49.140625" style="152" customWidth="1"/>
    <col min="3" max="4" width="20.28515625" style="152" customWidth="1"/>
    <col min="5" max="5" width="26.42578125" style="152" customWidth="1"/>
    <col min="6" max="6" width="24.5703125" style="152" customWidth="1"/>
    <col min="7" max="7" width="34.140625" style="152" customWidth="1"/>
    <col min="8" max="8" width="51.5703125" style="152" customWidth="1"/>
    <col min="9" max="16384" width="9" style="152"/>
  </cols>
  <sheetData>
    <row r="1" spans="1:8" ht="20.25" x14ac:dyDescent="0.25">
      <c r="A1" s="727" t="s">
        <v>387</v>
      </c>
      <c r="B1" s="727"/>
      <c r="C1" s="727"/>
      <c r="D1" s="727"/>
      <c r="E1" s="727"/>
      <c r="F1" s="727"/>
      <c r="G1" s="366"/>
      <c r="H1" s="365"/>
    </row>
    <row r="2" spans="1:8" ht="7.5" customHeight="1" x14ac:dyDescent="0.25">
      <c r="A2" s="338"/>
      <c r="B2" s="151"/>
      <c r="C2" s="337"/>
      <c r="D2" s="337"/>
      <c r="E2" s="337"/>
      <c r="F2" s="337"/>
      <c r="G2" s="336"/>
      <c r="H2" s="151"/>
    </row>
    <row r="3" spans="1:8" ht="15.75" x14ac:dyDescent="0.25">
      <c r="A3" s="736" t="s">
        <v>0</v>
      </c>
      <c r="B3" s="736"/>
      <c r="C3" s="354"/>
      <c r="D3" s="354"/>
      <c r="E3" s="354"/>
      <c r="F3" s="354"/>
      <c r="G3" s="512"/>
      <c r="H3" s="151"/>
    </row>
    <row r="4" spans="1:8" ht="47.25" x14ac:dyDescent="0.25">
      <c r="A4" s="509" t="s">
        <v>1</v>
      </c>
      <c r="B4" s="509" t="s">
        <v>2</v>
      </c>
      <c r="C4" s="350" t="s">
        <v>349</v>
      </c>
      <c r="D4" s="383" t="s">
        <v>350</v>
      </c>
      <c r="E4" s="509" t="s">
        <v>159</v>
      </c>
      <c r="G4" s="513"/>
      <c r="H4" s="151"/>
    </row>
    <row r="5" spans="1:8" ht="16.5" x14ac:dyDescent="0.25">
      <c r="A5" s="508">
        <v>1</v>
      </c>
      <c r="B5" s="388" t="s">
        <v>43</v>
      </c>
      <c r="C5" s="511">
        <v>135000000</v>
      </c>
      <c r="D5" s="383"/>
      <c r="E5" s="385" t="s">
        <v>382</v>
      </c>
      <c r="G5" s="768"/>
      <c r="H5" s="151"/>
    </row>
    <row r="6" spans="1:8" ht="16.5" x14ac:dyDescent="0.25">
      <c r="A6" s="508">
        <v>2</v>
      </c>
      <c r="B6" s="387" t="s">
        <v>45</v>
      </c>
      <c r="C6" s="511">
        <v>13800000</v>
      </c>
      <c r="D6" s="383"/>
      <c r="E6" s="385" t="s">
        <v>383</v>
      </c>
      <c r="G6" s="768"/>
      <c r="H6" s="151"/>
    </row>
    <row r="7" spans="1:8" s="520" customFormat="1" ht="16.5" x14ac:dyDescent="0.25">
      <c r="A7" s="515">
        <v>3</v>
      </c>
      <c r="B7" s="516" t="s">
        <v>7</v>
      </c>
      <c r="C7" s="538">
        <v>780000</v>
      </c>
      <c r="D7" s="518"/>
      <c r="E7" s="519" t="s">
        <v>351</v>
      </c>
      <c r="G7" s="521"/>
      <c r="H7" s="522"/>
    </row>
    <row r="8" spans="1:8" s="520" customFormat="1" ht="16.5" x14ac:dyDescent="0.25">
      <c r="A8" s="515">
        <v>4</v>
      </c>
      <c r="B8" s="523" t="s">
        <v>9</v>
      </c>
      <c r="C8" s="539">
        <v>21890000</v>
      </c>
      <c r="D8" s="516"/>
      <c r="E8" s="524" t="s">
        <v>352</v>
      </c>
      <c r="G8" s="521"/>
      <c r="H8" s="522"/>
    </row>
    <row r="9" spans="1:8" s="520" customFormat="1" ht="16.5" x14ac:dyDescent="0.25">
      <c r="A9" s="515">
        <v>5</v>
      </c>
      <c r="B9" s="523" t="s">
        <v>11</v>
      </c>
      <c r="C9" s="539">
        <v>1037000</v>
      </c>
      <c r="D9" s="533"/>
      <c r="E9" s="524" t="s">
        <v>353</v>
      </c>
      <c r="G9" s="521"/>
      <c r="H9" s="522"/>
    </row>
    <row r="10" spans="1:8" s="520" customFormat="1" ht="16.5" x14ac:dyDescent="0.25">
      <c r="A10" s="515">
        <v>6</v>
      </c>
      <c r="B10" s="524" t="s">
        <v>5</v>
      </c>
      <c r="C10" s="539">
        <v>18697000</v>
      </c>
      <c r="D10" s="535"/>
      <c r="E10" s="516" t="s">
        <v>354</v>
      </c>
      <c r="G10" s="521"/>
      <c r="H10" s="522"/>
    </row>
    <row r="11" spans="1:8" s="520" customFormat="1" ht="16.5" x14ac:dyDescent="0.25">
      <c r="A11" s="515">
        <v>7</v>
      </c>
      <c r="B11" s="525" t="s">
        <v>46</v>
      </c>
      <c r="C11" s="539">
        <v>19129622</v>
      </c>
      <c r="D11" s="536"/>
      <c r="E11" s="524" t="s">
        <v>355</v>
      </c>
      <c r="G11" s="521"/>
      <c r="H11" s="522"/>
    </row>
    <row r="12" spans="1:8" s="520" customFormat="1" ht="33" customHeight="1" x14ac:dyDescent="0.25">
      <c r="A12" s="508">
        <v>8</v>
      </c>
      <c r="B12" s="540" t="s">
        <v>6</v>
      </c>
      <c r="C12" s="541">
        <v>8480000</v>
      </c>
      <c r="D12" s="543"/>
      <c r="E12" s="542" t="s">
        <v>356</v>
      </c>
      <c r="G12" s="521"/>
      <c r="H12" s="522"/>
    </row>
    <row r="13" spans="1:8" s="520" customFormat="1" ht="16.5" x14ac:dyDescent="0.25">
      <c r="A13" s="515">
        <v>9</v>
      </c>
      <c r="B13" s="528" t="s">
        <v>109</v>
      </c>
      <c r="C13" s="534">
        <v>70070000</v>
      </c>
      <c r="D13" s="535"/>
      <c r="E13" s="516" t="s">
        <v>384</v>
      </c>
      <c r="G13" s="521"/>
      <c r="H13" s="522"/>
    </row>
    <row r="14" spans="1:8" s="520" customFormat="1" ht="16.5" x14ac:dyDescent="0.25">
      <c r="A14" s="515">
        <v>10</v>
      </c>
      <c r="B14" s="524" t="s">
        <v>65</v>
      </c>
      <c r="C14" s="534">
        <v>2175800</v>
      </c>
      <c r="D14" s="535"/>
      <c r="E14" s="688" t="s">
        <v>16</v>
      </c>
      <c r="G14" s="521"/>
      <c r="H14" s="522"/>
    </row>
    <row r="15" spans="1:8" s="520" customFormat="1" ht="15.75" x14ac:dyDescent="0.25">
      <c r="A15" s="515">
        <v>11</v>
      </c>
      <c r="B15" s="397" t="s">
        <v>63</v>
      </c>
      <c r="C15" s="295">
        <v>3971000</v>
      </c>
      <c r="D15" s="516"/>
      <c r="E15" s="689"/>
      <c r="G15" s="521"/>
      <c r="H15" s="522"/>
    </row>
    <row r="16" spans="1:8" s="520" customFormat="1" ht="15.75" x14ac:dyDescent="0.25">
      <c r="A16" s="515">
        <v>12</v>
      </c>
      <c r="B16" s="528" t="s">
        <v>282</v>
      </c>
      <c r="C16" s="529">
        <v>624000000</v>
      </c>
      <c r="D16" s="516"/>
      <c r="E16" s="530" t="s">
        <v>283</v>
      </c>
      <c r="G16" s="521"/>
      <c r="H16" s="522"/>
    </row>
    <row r="17" spans="1:8" s="520" customFormat="1" ht="31.5" x14ac:dyDescent="0.25">
      <c r="A17" s="515">
        <v>13</v>
      </c>
      <c r="B17" s="307" t="s">
        <v>378</v>
      </c>
      <c r="C17" s="547">
        <v>89775600</v>
      </c>
      <c r="D17" s="516"/>
      <c r="E17" s="553" t="s">
        <v>379</v>
      </c>
      <c r="G17" s="521"/>
      <c r="H17" s="522"/>
    </row>
    <row r="18" spans="1:8" s="520" customFormat="1" ht="48" customHeight="1" x14ac:dyDescent="0.25">
      <c r="A18" s="508">
        <v>14</v>
      </c>
      <c r="B18" s="307" t="s">
        <v>374</v>
      </c>
      <c r="C18" s="295">
        <v>23256250</v>
      </c>
      <c r="D18" s="516"/>
      <c r="E18" s="545" t="s">
        <v>375</v>
      </c>
      <c r="G18" s="521"/>
      <c r="H18" s="522"/>
    </row>
    <row r="19" spans="1:8" s="520" customFormat="1" ht="47.25" x14ac:dyDescent="0.25">
      <c r="A19" s="508">
        <v>15</v>
      </c>
      <c r="B19" s="510" t="s">
        <v>287</v>
      </c>
      <c r="C19" s="554">
        <v>114264000</v>
      </c>
      <c r="D19" s="517"/>
      <c r="E19" s="558" t="s">
        <v>380</v>
      </c>
      <c r="G19" s="521"/>
      <c r="H19" s="522"/>
    </row>
    <row r="20" spans="1:8" s="520" customFormat="1" ht="16.5" x14ac:dyDescent="0.25">
      <c r="A20" s="515">
        <v>16</v>
      </c>
      <c r="B20" s="525" t="s">
        <v>48</v>
      </c>
      <c r="C20" s="539"/>
      <c r="D20" s="544">
        <v>12000000</v>
      </c>
      <c r="E20" s="524" t="s">
        <v>357</v>
      </c>
      <c r="G20" s="521"/>
      <c r="H20" s="522"/>
    </row>
    <row r="21" spans="1:8" s="520" customFormat="1" ht="16.5" x14ac:dyDescent="0.25">
      <c r="A21" s="515">
        <v>17</v>
      </c>
      <c r="B21" s="525" t="s">
        <v>203</v>
      </c>
      <c r="C21" s="539"/>
      <c r="D21" s="544">
        <v>1323520</v>
      </c>
      <c r="E21" s="524" t="s">
        <v>358</v>
      </c>
      <c r="G21" s="521"/>
      <c r="H21" s="522"/>
    </row>
    <row r="22" spans="1:8" s="520" customFormat="1" ht="16.5" x14ac:dyDescent="0.25">
      <c r="A22" s="515">
        <v>18</v>
      </c>
      <c r="B22" s="525" t="s">
        <v>49</v>
      </c>
      <c r="C22" s="539"/>
      <c r="D22" s="537">
        <v>89496000</v>
      </c>
      <c r="E22" s="524" t="s">
        <v>359</v>
      </c>
      <c r="G22" s="521"/>
      <c r="H22" s="522"/>
    </row>
    <row r="23" spans="1:8" s="520" customFormat="1" ht="16.5" x14ac:dyDescent="0.25">
      <c r="A23" s="515">
        <v>19</v>
      </c>
      <c r="B23" s="527" t="s">
        <v>15</v>
      </c>
      <c r="C23" s="533"/>
      <c r="D23" s="537">
        <v>1708410</v>
      </c>
      <c r="E23" s="516" t="s">
        <v>385</v>
      </c>
      <c r="G23" s="521"/>
      <c r="H23" s="522"/>
    </row>
    <row r="24" spans="1:8" s="520" customFormat="1" ht="31.5" x14ac:dyDescent="0.25">
      <c r="A24" s="508">
        <v>20</v>
      </c>
      <c r="B24" s="309" t="s">
        <v>371</v>
      </c>
      <c r="C24" s="556"/>
      <c r="D24" s="557">
        <v>52164000</v>
      </c>
      <c r="E24" s="555" t="s">
        <v>386</v>
      </c>
      <c r="G24" s="521"/>
      <c r="H24" s="522"/>
    </row>
    <row r="25" spans="1:8" s="520" customFormat="1" ht="15.75" x14ac:dyDescent="0.25">
      <c r="A25" s="515">
        <v>21</v>
      </c>
      <c r="B25" s="531" t="s">
        <v>52</v>
      </c>
      <c r="C25" s="526"/>
      <c r="D25" s="547">
        <v>10761242.800000001</v>
      </c>
      <c r="E25" s="532" t="s">
        <v>381</v>
      </c>
      <c r="G25" s="521"/>
      <c r="H25" s="522"/>
    </row>
    <row r="26" spans="1:8" ht="15.75" x14ac:dyDescent="0.25">
      <c r="A26" s="730" t="s">
        <v>99</v>
      </c>
      <c r="B26" s="730"/>
      <c r="C26" s="361">
        <f>SUM(C5:C25)</f>
        <v>1146326272</v>
      </c>
      <c r="D26" s="361">
        <f>SUM(D5:D25)</f>
        <v>167453172.80000001</v>
      </c>
      <c r="E26" s="340"/>
      <c r="G26" s="514"/>
      <c r="H26" s="151"/>
    </row>
    <row r="27" spans="1:8" ht="15.75" x14ac:dyDescent="0.25">
      <c r="A27" s="358"/>
      <c r="B27" s="358"/>
      <c r="C27" s="357"/>
      <c r="D27" s="357"/>
      <c r="E27" s="357"/>
      <c r="F27" s="357"/>
      <c r="G27" s="150"/>
      <c r="H27" s="151"/>
    </row>
    <row r="28" spans="1:8" ht="15.75" x14ac:dyDescent="0.25">
      <c r="A28" s="356"/>
      <c r="B28" s="355"/>
      <c r="C28" s="326"/>
      <c r="D28" s="326"/>
      <c r="E28" s="326"/>
      <c r="F28" s="326"/>
      <c r="G28" s="150"/>
      <c r="H28" s="151"/>
    </row>
    <row r="29" spans="1:8" ht="15.75" x14ac:dyDescent="0.25">
      <c r="A29" s="736" t="s">
        <v>21</v>
      </c>
      <c r="B29" s="736"/>
      <c r="C29" s="354"/>
      <c r="D29" s="548"/>
      <c r="E29" s="549"/>
      <c r="F29" s="550"/>
      <c r="G29" s="372"/>
      <c r="H29" s="151"/>
    </row>
    <row r="30" spans="1:8" ht="31.5" x14ac:dyDescent="0.25">
      <c r="A30" s="509" t="s">
        <v>1</v>
      </c>
      <c r="B30" s="509" t="s">
        <v>2</v>
      </c>
      <c r="C30" s="352" t="s">
        <v>360</v>
      </c>
      <c r="D30" s="351" t="s">
        <v>361</v>
      </c>
      <c r="E30" s="350" t="s">
        <v>362</v>
      </c>
      <c r="F30" s="349" t="s">
        <v>363</v>
      </c>
      <c r="G30" s="348" t="s">
        <v>102</v>
      </c>
    </row>
    <row r="31" spans="1:8" ht="15.75" x14ac:dyDescent="0.25">
      <c r="A31" s="508">
        <v>1</v>
      </c>
      <c r="B31" s="193" t="s">
        <v>33</v>
      </c>
      <c r="C31" s="393">
        <v>74375000</v>
      </c>
      <c r="D31" s="393">
        <v>35000000</v>
      </c>
      <c r="E31" s="295">
        <v>39375000</v>
      </c>
      <c r="F31" s="394">
        <f>D31+E31</f>
        <v>74375000</v>
      </c>
      <c r="G31" s="395" t="s">
        <v>364</v>
      </c>
    </row>
    <row r="32" spans="1:8" ht="15.75" x14ac:dyDescent="0.25">
      <c r="A32" s="508">
        <v>2</v>
      </c>
      <c r="B32" s="184" t="s">
        <v>32</v>
      </c>
      <c r="C32" s="295">
        <v>28500000</v>
      </c>
      <c r="D32" s="295">
        <v>28500000</v>
      </c>
      <c r="E32" s="295"/>
      <c r="F32" s="394">
        <f t="shared" ref="F32:F58" si="0">D32+E32</f>
        <v>28500000</v>
      </c>
      <c r="G32" s="395" t="s">
        <v>365</v>
      </c>
    </row>
    <row r="33" spans="1:7" ht="15.75" x14ac:dyDescent="0.25">
      <c r="A33" s="508">
        <v>3</v>
      </c>
      <c r="B33" s="184" t="s">
        <v>53</v>
      </c>
      <c r="C33" s="295">
        <v>61875000</v>
      </c>
      <c r="D33" s="295"/>
      <c r="E33" s="295">
        <v>61875000</v>
      </c>
      <c r="F33" s="394">
        <f t="shared" si="0"/>
        <v>61875000</v>
      </c>
      <c r="G33" s="395" t="s">
        <v>365</v>
      </c>
    </row>
    <row r="34" spans="1:7" ht="15.75" x14ac:dyDescent="0.25">
      <c r="A34" s="508">
        <v>4</v>
      </c>
      <c r="B34" s="307" t="s">
        <v>366</v>
      </c>
      <c r="C34" s="393">
        <v>36824615</v>
      </c>
      <c r="D34" s="295"/>
      <c r="E34" s="295">
        <v>36824615</v>
      </c>
      <c r="F34" s="394">
        <f t="shared" si="0"/>
        <v>36824615</v>
      </c>
      <c r="G34" s="395" t="s">
        <v>367</v>
      </c>
    </row>
    <row r="35" spans="1:7" ht="15.75" x14ac:dyDescent="0.25">
      <c r="A35" s="508">
        <v>5</v>
      </c>
      <c r="B35" s="551" t="s">
        <v>368</v>
      </c>
      <c r="C35" s="393">
        <v>30171240</v>
      </c>
      <c r="D35" s="295"/>
      <c r="E35" s="295">
        <v>30171240</v>
      </c>
      <c r="F35" s="394">
        <f t="shared" si="0"/>
        <v>30171240</v>
      </c>
      <c r="G35" s="395" t="s">
        <v>369</v>
      </c>
    </row>
    <row r="36" spans="1:7" ht="15.75" x14ac:dyDescent="0.25">
      <c r="A36" s="508">
        <v>6</v>
      </c>
      <c r="B36" s="551" t="s">
        <v>66</v>
      </c>
      <c r="C36" s="393">
        <v>73150000</v>
      </c>
      <c r="D36" s="295"/>
      <c r="E36" s="295">
        <v>73150000</v>
      </c>
      <c r="F36" s="394">
        <f t="shared" si="0"/>
        <v>73150000</v>
      </c>
      <c r="G36" s="395" t="s">
        <v>370</v>
      </c>
    </row>
    <row r="37" spans="1:7" ht="15.75" x14ac:dyDescent="0.25">
      <c r="A37" s="508">
        <v>7</v>
      </c>
      <c r="B37" s="307" t="s">
        <v>19</v>
      </c>
      <c r="C37" s="393">
        <v>50174000</v>
      </c>
      <c r="D37" s="295">
        <v>41726000</v>
      </c>
      <c r="E37" s="295"/>
      <c r="F37" s="394">
        <f t="shared" si="0"/>
        <v>41726000</v>
      </c>
      <c r="G37" s="395"/>
    </row>
    <row r="38" spans="1:7" ht="15.75" x14ac:dyDescent="0.25">
      <c r="A38" s="508">
        <v>8</v>
      </c>
      <c r="B38" s="307" t="s">
        <v>22</v>
      </c>
      <c r="C38" s="393">
        <v>58533750</v>
      </c>
      <c r="D38" s="295">
        <v>58533750</v>
      </c>
      <c r="E38" s="295"/>
      <c r="F38" s="394">
        <f t="shared" si="0"/>
        <v>58533750</v>
      </c>
      <c r="G38" s="395"/>
    </row>
    <row r="39" spans="1:7" ht="15.75" x14ac:dyDescent="0.25">
      <c r="A39" s="508">
        <v>9</v>
      </c>
      <c r="B39" s="307" t="s">
        <v>56</v>
      </c>
      <c r="C39" s="393">
        <v>729811591</v>
      </c>
      <c r="D39" s="295">
        <v>467832856</v>
      </c>
      <c r="E39" s="295"/>
      <c r="F39" s="394">
        <f>D39+E39</f>
        <v>467832856</v>
      </c>
      <c r="G39" s="395"/>
    </row>
    <row r="40" spans="1:7" ht="15.75" x14ac:dyDescent="0.25">
      <c r="A40" s="508">
        <v>10</v>
      </c>
      <c r="B40" s="307" t="s">
        <v>148</v>
      </c>
      <c r="C40" s="393">
        <v>11154000</v>
      </c>
      <c r="D40" s="393">
        <v>11154000</v>
      </c>
      <c r="E40" s="295"/>
      <c r="F40" s="394">
        <f t="shared" si="0"/>
        <v>11154000</v>
      </c>
      <c r="G40" s="395"/>
    </row>
    <row r="41" spans="1:7" ht="15.75" x14ac:dyDescent="0.25">
      <c r="A41" s="508">
        <v>11</v>
      </c>
      <c r="B41" s="236" t="s">
        <v>325</v>
      </c>
      <c r="C41" s="295">
        <v>127250000</v>
      </c>
      <c r="D41" s="295">
        <v>121750000</v>
      </c>
      <c r="E41" s="295"/>
      <c r="F41" s="394">
        <f t="shared" si="0"/>
        <v>121750000</v>
      </c>
      <c r="G41" s="395"/>
    </row>
    <row r="42" spans="1:7" ht="15.75" x14ac:dyDescent="0.25">
      <c r="A42" s="508">
        <v>12</v>
      </c>
      <c r="B42" s="397" t="s">
        <v>18</v>
      </c>
      <c r="C42" s="295">
        <v>25179000</v>
      </c>
      <c r="D42" s="295">
        <v>25179000</v>
      </c>
      <c r="E42" s="295"/>
      <c r="F42" s="394">
        <f t="shared" si="0"/>
        <v>25179000</v>
      </c>
      <c r="G42" s="395"/>
    </row>
    <row r="43" spans="1:7" ht="15.75" x14ac:dyDescent="0.25">
      <c r="A43" s="508">
        <v>13</v>
      </c>
      <c r="B43" s="307" t="s">
        <v>199</v>
      </c>
      <c r="C43" s="295">
        <v>16087500</v>
      </c>
      <c r="D43" s="295">
        <v>16087500</v>
      </c>
      <c r="E43" s="295"/>
      <c r="F43" s="394">
        <f t="shared" si="0"/>
        <v>16087500</v>
      </c>
      <c r="G43" s="395"/>
    </row>
    <row r="44" spans="1:7" ht="15.75" x14ac:dyDescent="0.25">
      <c r="A44" s="508">
        <v>14</v>
      </c>
      <c r="B44" s="396" t="s">
        <v>220</v>
      </c>
      <c r="C44" s="295">
        <v>28622558</v>
      </c>
      <c r="D44" s="295">
        <v>28622558</v>
      </c>
      <c r="E44" s="295"/>
      <c r="F44" s="394">
        <f t="shared" si="0"/>
        <v>28622558</v>
      </c>
      <c r="G44" s="395"/>
    </row>
    <row r="45" spans="1:7" ht="15.75" x14ac:dyDescent="0.25">
      <c r="A45" s="508">
        <v>15</v>
      </c>
      <c r="B45" s="307" t="s">
        <v>29</v>
      </c>
      <c r="C45" s="295">
        <v>143148500</v>
      </c>
      <c r="D45" s="295">
        <v>60125010</v>
      </c>
      <c r="E45" s="295"/>
      <c r="F45" s="394">
        <f>D45+E45</f>
        <v>60125010</v>
      </c>
      <c r="G45" s="395"/>
    </row>
    <row r="46" spans="1:7" ht="15.75" x14ac:dyDescent="0.25">
      <c r="A46" s="508">
        <v>16</v>
      </c>
      <c r="B46" s="397" t="s">
        <v>137</v>
      </c>
      <c r="C46" s="393">
        <v>179501973</v>
      </c>
      <c r="D46" s="295">
        <v>64001973</v>
      </c>
      <c r="E46" s="295"/>
      <c r="F46" s="394">
        <f t="shared" si="0"/>
        <v>64001973</v>
      </c>
      <c r="G46" s="395"/>
    </row>
    <row r="47" spans="1:7" ht="15.75" x14ac:dyDescent="0.25">
      <c r="A47" s="508">
        <v>17</v>
      </c>
      <c r="B47" s="396" t="s">
        <v>60</v>
      </c>
      <c r="C47" s="393">
        <v>66054000</v>
      </c>
      <c r="D47" s="295">
        <v>22394000</v>
      </c>
      <c r="E47" s="295"/>
      <c r="F47" s="394">
        <f t="shared" si="0"/>
        <v>22394000</v>
      </c>
      <c r="G47" s="395"/>
    </row>
    <row r="48" spans="1:7" ht="15.75" x14ac:dyDescent="0.25">
      <c r="A48" s="508">
        <v>18</v>
      </c>
      <c r="B48" s="310" t="s">
        <v>55</v>
      </c>
      <c r="C48" s="295">
        <v>66095575</v>
      </c>
      <c r="D48" s="295">
        <v>66095575</v>
      </c>
      <c r="E48" s="295"/>
      <c r="F48" s="394">
        <f t="shared" si="0"/>
        <v>66095575</v>
      </c>
      <c r="G48" s="304"/>
    </row>
    <row r="49" spans="1:8" ht="15.75" x14ac:dyDescent="0.25">
      <c r="A49" s="508">
        <v>19</v>
      </c>
      <c r="B49" s="307" t="s">
        <v>23</v>
      </c>
      <c r="C49" s="295">
        <v>502383725</v>
      </c>
      <c r="D49" s="206">
        <v>267586690</v>
      </c>
      <c r="E49" s="206"/>
      <c r="F49" s="295">
        <f t="shared" si="0"/>
        <v>267586690</v>
      </c>
      <c r="G49" s="304"/>
    </row>
    <row r="50" spans="1:8" ht="15.75" x14ac:dyDescent="0.25">
      <c r="A50" s="508">
        <v>20</v>
      </c>
      <c r="B50" s="307" t="s">
        <v>61</v>
      </c>
      <c r="C50" s="295">
        <v>14261500</v>
      </c>
      <c r="D50" s="295">
        <v>14261500</v>
      </c>
      <c r="E50" s="295"/>
      <c r="F50" s="295">
        <f t="shared" si="0"/>
        <v>14261500</v>
      </c>
      <c r="G50" s="346"/>
    </row>
    <row r="51" spans="1:8" ht="15.75" x14ac:dyDescent="0.25">
      <c r="A51" s="508">
        <v>21</v>
      </c>
      <c r="B51" s="307" t="s">
        <v>30</v>
      </c>
      <c r="C51" s="295">
        <v>47383600</v>
      </c>
      <c r="D51" s="295">
        <v>41724100</v>
      </c>
      <c r="E51" s="295"/>
      <c r="F51" s="295">
        <f t="shared" si="0"/>
        <v>41724100</v>
      </c>
      <c r="G51" s="304"/>
    </row>
    <row r="52" spans="1:8" ht="15.75" x14ac:dyDescent="0.25">
      <c r="A52" s="508">
        <v>22</v>
      </c>
      <c r="B52" s="307" t="s">
        <v>17</v>
      </c>
      <c r="C52" s="295">
        <v>34957440</v>
      </c>
      <c r="D52" s="295">
        <v>5094760</v>
      </c>
      <c r="E52" s="295"/>
      <c r="F52" s="295">
        <f t="shared" si="0"/>
        <v>5094760</v>
      </c>
      <c r="G52" s="346"/>
    </row>
    <row r="53" spans="1:8" ht="15.75" x14ac:dyDescent="0.25">
      <c r="A53" s="709">
        <v>23</v>
      </c>
      <c r="B53" s="743" t="s">
        <v>57</v>
      </c>
      <c r="C53" s="183">
        <v>4199922931</v>
      </c>
      <c r="D53" s="183">
        <v>2898452860</v>
      </c>
      <c r="E53" s="183"/>
      <c r="F53" s="295">
        <f t="shared" si="0"/>
        <v>2898452860</v>
      </c>
      <c r="G53" s="206" t="s">
        <v>388</v>
      </c>
    </row>
    <row r="54" spans="1:8" ht="15.75" x14ac:dyDescent="0.25">
      <c r="A54" s="711"/>
      <c r="B54" s="744"/>
      <c r="C54" s="183"/>
      <c r="D54" s="198">
        <v>327636000</v>
      </c>
      <c r="E54" s="183"/>
      <c r="F54" s="546">
        <f t="shared" si="0"/>
        <v>327636000</v>
      </c>
      <c r="G54" s="552" t="s">
        <v>389</v>
      </c>
    </row>
    <row r="55" spans="1:8" ht="15.75" x14ac:dyDescent="0.25">
      <c r="A55" s="508">
        <v>24</v>
      </c>
      <c r="B55" s="188" t="s">
        <v>28</v>
      </c>
      <c r="C55" s="183">
        <v>697955522</v>
      </c>
      <c r="D55" s="183">
        <v>373264489</v>
      </c>
      <c r="E55" s="559"/>
      <c r="F55" s="295">
        <f t="shared" si="0"/>
        <v>373264489</v>
      </c>
      <c r="G55" s="198"/>
    </row>
    <row r="56" spans="1:8" s="163" customFormat="1" ht="15.75" x14ac:dyDescent="0.25">
      <c r="A56" s="508">
        <v>25</v>
      </c>
      <c r="B56" s="296" t="s">
        <v>249</v>
      </c>
      <c r="C56" s="206">
        <v>8058006793</v>
      </c>
      <c r="D56" s="198"/>
      <c r="E56" s="198"/>
      <c r="F56" s="295">
        <f t="shared" si="0"/>
        <v>0</v>
      </c>
      <c r="G56" s="206" t="s">
        <v>235</v>
      </c>
    </row>
    <row r="57" spans="1:8" s="280" customFormat="1" ht="15.75" x14ac:dyDescent="0.25">
      <c r="A57" s="508">
        <v>26</v>
      </c>
      <c r="B57" s="296" t="s">
        <v>134</v>
      </c>
      <c r="C57" s="206">
        <v>5975125699</v>
      </c>
      <c r="D57" s="206"/>
      <c r="E57" s="207"/>
      <c r="F57" s="295">
        <f t="shared" si="0"/>
        <v>0</v>
      </c>
      <c r="G57" s="206" t="s">
        <v>235</v>
      </c>
    </row>
    <row r="58" spans="1:8" ht="15.75" x14ac:dyDescent="0.25">
      <c r="A58" s="709">
        <v>27</v>
      </c>
      <c r="B58" s="743" t="s">
        <v>34</v>
      </c>
      <c r="C58" s="183">
        <v>8433666835</v>
      </c>
      <c r="D58" s="183">
        <v>2423071369</v>
      </c>
      <c r="E58" s="183"/>
      <c r="F58" s="295">
        <f t="shared" si="0"/>
        <v>2423071369</v>
      </c>
      <c r="G58" s="206" t="s">
        <v>372</v>
      </c>
    </row>
    <row r="59" spans="1:8" ht="15.75" x14ac:dyDescent="0.25">
      <c r="A59" s="711"/>
      <c r="B59" s="744"/>
      <c r="C59" s="186"/>
      <c r="D59" s="302">
        <v>526290000</v>
      </c>
      <c r="F59" s="295">
        <f>D59+E59</f>
        <v>526290000</v>
      </c>
      <c r="G59" s="552" t="s">
        <v>373</v>
      </c>
    </row>
    <row r="60" spans="1:8" ht="15.75" x14ac:dyDescent="0.25">
      <c r="A60" s="679">
        <v>28</v>
      </c>
      <c r="B60" s="764" t="s">
        <v>377</v>
      </c>
      <c r="C60" s="765">
        <v>3892658252</v>
      </c>
      <c r="D60" s="766">
        <v>3892658252</v>
      </c>
      <c r="E60" s="766"/>
      <c r="F60" s="767">
        <f>D60+E60</f>
        <v>3892658252</v>
      </c>
      <c r="G60" s="395" t="s">
        <v>307</v>
      </c>
    </row>
    <row r="61" spans="1:8" ht="15.75" x14ac:dyDescent="0.25">
      <c r="A61" s="679"/>
      <c r="B61" s="764"/>
      <c r="C61" s="765"/>
      <c r="D61" s="766"/>
      <c r="E61" s="766"/>
      <c r="F61" s="767"/>
      <c r="G61" s="395" t="s">
        <v>376</v>
      </c>
    </row>
    <row r="62" spans="1:8" ht="15.75" x14ac:dyDescent="0.25">
      <c r="A62" s="728" t="s">
        <v>99</v>
      </c>
      <c r="B62" s="728"/>
      <c r="C62" s="339">
        <f>SUM(C31:C61)</f>
        <v>33662830599</v>
      </c>
      <c r="D62" s="339">
        <f>SUM(D31:D61)</f>
        <v>11817042242</v>
      </c>
      <c r="E62" s="339">
        <f>SUM(E31:E61)</f>
        <v>241395855</v>
      </c>
      <c r="F62" s="339">
        <f>SUM(F31:F61)</f>
        <v>12058438097</v>
      </c>
      <c r="G62" s="339"/>
    </row>
    <row r="63" spans="1:8" ht="15.75" x14ac:dyDescent="0.25">
      <c r="A63" s="338"/>
      <c r="B63" s="151"/>
      <c r="C63" s="337"/>
      <c r="D63" s="337"/>
      <c r="E63" s="337"/>
      <c r="F63" s="337"/>
      <c r="G63" s="336"/>
      <c r="H63" s="151"/>
    </row>
    <row r="64" spans="1:8" ht="15.75" x14ac:dyDescent="0.25">
      <c r="A64" s="335"/>
      <c r="B64" s="335"/>
      <c r="C64" s="335"/>
      <c r="D64" s="335"/>
      <c r="E64" s="335"/>
      <c r="F64" s="335"/>
      <c r="G64" s="335"/>
    </row>
  </sheetData>
  <mergeCells count="17">
    <mergeCell ref="A1:F1"/>
    <mergeCell ref="A3:B3"/>
    <mergeCell ref="G5:G6"/>
    <mergeCell ref="E14:E15"/>
    <mergeCell ref="A53:A54"/>
    <mergeCell ref="B53:B54"/>
    <mergeCell ref="D60:D61"/>
    <mergeCell ref="E60:E61"/>
    <mergeCell ref="F60:F61"/>
    <mergeCell ref="A26:B26"/>
    <mergeCell ref="A29:B29"/>
    <mergeCell ref="B58:B59"/>
    <mergeCell ref="A62:B62"/>
    <mergeCell ref="A58:A59"/>
    <mergeCell ref="A60:A61"/>
    <mergeCell ref="B60:B61"/>
    <mergeCell ref="C60:C61"/>
  </mergeCells>
  <dataValidations count="10">
    <dataValidation type="custom" errorStyle="warning" allowBlank="1" showInputMessage="1" showErrorMessage="1" error="da tồn tại " sqref="B9">
      <formula1>COUNTIF(B62:$C$78,B62)=1</formula1>
    </dataValidation>
    <dataValidation type="custom" errorStyle="warning" allowBlank="1" showInputMessage="1" showErrorMessage="1" error="da tồn tại " sqref="B47">
      <formula1>COUNTIF(#REF!,#REF!)=1</formula1>
    </dataValidation>
    <dataValidation type="custom" errorStyle="warning" allowBlank="1" showInputMessage="1" showErrorMessage="1" error="da tồn tại " sqref="B46">
      <formula1>COUNTIF(B47:$C$59,B47)=1</formula1>
    </dataValidation>
    <dataValidation type="custom" errorStyle="warning" allowBlank="1" showInputMessage="1" showErrorMessage="1" error="da tồn tại " sqref="B8">
      <formula1>COUNTIF(B62:$C$78,#REF!)=1</formula1>
    </dataValidation>
    <dataValidation type="custom" errorStyle="warning" allowBlank="1" showInputMessage="1" showErrorMessage="1" error="da tồn tại " sqref="B44">
      <formula1>COUNTIF($B$46:C1048472,B73)=1</formula1>
    </dataValidation>
    <dataValidation type="custom" errorStyle="warning" allowBlank="1" showInputMessage="1" showErrorMessage="1" error="da tồn tại " sqref="B48">
      <formula1>COUNTIF(B49:$C$68,B49)=1</formula1>
    </dataValidation>
    <dataValidation type="custom" errorStyle="warning" allowBlank="1" showInputMessage="1" showErrorMessage="1" error="da tồn tại " sqref="B18">
      <formula1>COUNTIF(B25:$C$59,#REF!)=1</formula1>
    </dataValidation>
    <dataValidation type="custom" errorStyle="warning" allowBlank="1" showInputMessage="1" showErrorMessage="1" error="da tồn tại " sqref="B40">
      <formula1>COUNTIF(B25:$C$59,#REF!)=1</formula1>
    </dataValidation>
    <dataValidation type="custom" errorStyle="warning" allowBlank="1" showInputMessage="1" showErrorMessage="1" error="da tồn tại " sqref="B49">
      <formula1>COUNTIF(B16:$C$68,#REF!)=1</formula1>
    </dataValidation>
    <dataValidation type="custom" errorStyle="warning" allowBlank="1" showInputMessage="1" showErrorMessage="1" error="da tồn tại " sqref="B50">
      <formula1>COUNTIF(B67:$C$1048576,#REF!)=1</formula1>
    </dataValidation>
  </dataValidations>
  <printOptions horizontalCentered="1"/>
  <pageMargins left="0.23622047244094491" right="0.15748031496062992" top="0.74803149606299213" bottom="0.74803149606299213" header="0.31496062992125984" footer="0.31496062992125984"/>
  <pageSetup paperSize="9" scale="74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showGridLines="0" topLeftCell="A4" zoomScale="90" zoomScaleNormal="90" workbookViewId="0">
      <pane ySplit="1" topLeftCell="A14" activePane="bottomLeft" state="frozen"/>
      <selection activeCell="A4" sqref="A4"/>
      <selection pane="bottomLeft" activeCell="H31" sqref="H31"/>
    </sheetView>
  </sheetViews>
  <sheetFormatPr defaultColWidth="9" defaultRowHeight="15" x14ac:dyDescent="0.25"/>
  <cols>
    <col min="1" max="1" width="6.42578125" style="152" customWidth="1"/>
    <col min="2" max="2" width="49.140625" style="152" customWidth="1"/>
    <col min="3" max="4" width="20.28515625" style="152" customWidth="1"/>
    <col min="5" max="5" width="21" style="152" customWidth="1"/>
    <col min="6" max="6" width="21.140625" style="152" customWidth="1"/>
    <col min="7" max="7" width="34.140625" style="152" customWidth="1"/>
    <col min="8" max="8" width="51.5703125" style="152" customWidth="1"/>
    <col min="9" max="16384" width="9" style="152"/>
  </cols>
  <sheetData>
    <row r="1" spans="1:8" ht="20.25" x14ac:dyDescent="0.25">
      <c r="A1" s="727" t="s">
        <v>391</v>
      </c>
      <c r="B1" s="727"/>
      <c r="C1" s="727"/>
      <c r="D1" s="727"/>
      <c r="E1" s="727"/>
      <c r="F1" s="727"/>
      <c r="G1" s="366"/>
      <c r="H1" s="365"/>
    </row>
    <row r="2" spans="1:8" ht="7.5" customHeight="1" x14ac:dyDescent="0.25">
      <c r="A2" s="338"/>
      <c r="B2" s="151"/>
      <c r="C2" s="337"/>
      <c r="D2" s="337"/>
      <c r="E2" s="337"/>
      <c r="F2" s="337"/>
      <c r="G2" s="336"/>
      <c r="H2" s="151"/>
    </row>
    <row r="3" spans="1:8" ht="15.75" x14ac:dyDescent="0.25">
      <c r="A3" s="736" t="s">
        <v>0</v>
      </c>
      <c r="B3" s="736"/>
      <c r="C3" s="354"/>
      <c r="D3" s="354"/>
      <c r="E3" s="354"/>
      <c r="F3" s="354"/>
      <c r="G3" s="512"/>
      <c r="H3" s="151"/>
    </row>
    <row r="4" spans="1:8" ht="47.25" x14ac:dyDescent="0.25">
      <c r="A4" s="561" t="s">
        <v>1</v>
      </c>
      <c r="B4" s="561" t="s">
        <v>2</v>
      </c>
      <c r="C4" s="350" t="s">
        <v>390</v>
      </c>
      <c r="D4" s="616" t="s">
        <v>392</v>
      </c>
      <c r="E4" s="619" t="s">
        <v>471</v>
      </c>
      <c r="F4" s="561" t="s">
        <v>475</v>
      </c>
      <c r="G4" s="611" t="s">
        <v>159</v>
      </c>
      <c r="H4" s="151"/>
    </row>
    <row r="5" spans="1:8" ht="15.75" x14ac:dyDescent="0.25">
      <c r="A5" s="608">
        <v>1</v>
      </c>
      <c r="B5" s="644" t="s">
        <v>40</v>
      </c>
      <c r="C5" s="633">
        <v>23000000</v>
      </c>
      <c r="D5" s="616"/>
      <c r="E5" s="620">
        <f>C5+D5</f>
        <v>23000000</v>
      </c>
      <c r="F5" s="627">
        <f>C5-D5-E5</f>
        <v>0</v>
      </c>
      <c r="G5" s="611"/>
      <c r="H5" s="151"/>
    </row>
    <row r="6" spans="1:8" ht="15.75" x14ac:dyDescent="0.25">
      <c r="A6" s="608">
        <v>2</v>
      </c>
      <c r="B6" s="644" t="s">
        <v>41</v>
      </c>
      <c r="C6" s="633">
        <v>12000000</v>
      </c>
      <c r="D6" s="616"/>
      <c r="E6" s="620">
        <f t="shared" ref="E6:E14" si="0">C6+D6</f>
        <v>12000000</v>
      </c>
      <c r="F6" s="627">
        <f t="shared" ref="F6:F14" si="1">C6-D6-E6</f>
        <v>0</v>
      </c>
      <c r="G6" s="611"/>
      <c r="H6" s="151"/>
    </row>
    <row r="7" spans="1:8" ht="15.75" x14ac:dyDescent="0.25">
      <c r="A7" s="608">
        <v>3</v>
      </c>
      <c r="B7" s="644" t="s">
        <v>3</v>
      </c>
      <c r="C7" s="633">
        <v>9000000</v>
      </c>
      <c r="D7" s="616"/>
      <c r="E7" s="620">
        <f t="shared" si="0"/>
        <v>9000000</v>
      </c>
      <c r="F7" s="627">
        <f t="shared" si="1"/>
        <v>0</v>
      </c>
      <c r="G7" s="611"/>
      <c r="H7" s="151"/>
    </row>
    <row r="8" spans="1:8" ht="15.75" x14ac:dyDescent="0.25">
      <c r="A8" s="608">
        <v>4</v>
      </c>
      <c r="B8" s="644" t="s">
        <v>4</v>
      </c>
      <c r="C8" s="633">
        <v>10000000</v>
      </c>
      <c r="D8" s="616"/>
      <c r="E8" s="620">
        <f t="shared" si="0"/>
        <v>10000000</v>
      </c>
      <c r="F8" s="627">
        <f t="shared" si="1"/>
        <v>0</v>
      </c>
      <c r="G8" s="611"/>
      <c r="H8" s="151"/>
    </row>
    <row r="9" spans="1:8" ht="15.75" x14ac:dyDescent="0.25">
      <c r="A9" s="608">
        <v>5</v>
      </c>
      <c r="B9" s="644" t="s">
        <v>42</v>
      </c>
      <c r="C9" s="633">
        <v>22595833</v>
      </c>
      <c r="D9" s="616"/>
      <c r="E9" s="620">
        <f t="shared" si="0"/>
        <v>22595833</v>
      </c>
      <c r="F9" s="627">
        <f t="shared" si="1"/>
        <v>0</v>
      </c>
      <c r="G9" s="611"/>
      <c r="H9" s="151"/>
    </row>
    <row r="10" spans="1:8" ht="15.75" x14ac:dyDescent="0.25">
      <c r="A10" s="608">
        <v>6</v>
      </c>
      <c r="B10" s="644" t="s">
        <v>43</v>
      </c>
      <c r="C10" s="634">
        <v>135000000</v>
      </c>
      <c r="D10" s="616"/>
      <c r="E10" s="620">
        <f t="shared" si="0"/>
        <v>135000000</v>
      </c>
      <c r="F10" s="627">
        <f t="shared" si="1"/>
        <v>0</v>
      </c>
      <c r="G10" s="635"/>
      <c r="H10" s="151"/>
    </row>
    <row r="11" spans="1:8" ht="15.75" x14ac:dyDescent="0.25">
      <c r="A11" s="608">
        <v>7</v>
      </c>
      <c r="B11" s="645" t="s">
        <v>45</v>
      </c>
      <c r="C11" s="634">
        <v>13800000</v>
      </c>
      <c r="D11" s="616"/>
      <c r="E11" s="620">
        <f t="shared" si="0"/>
        <v>13800000</v>
      </c>
      <c r="F11" s="627">
        <f t="shared" si="1"/>
        <v>0</v>
      </c>
      <c r="G11" s="635"/>
      <c r="H11" s="151"/>
    </row>
    <row r="12" spans="1:8" s="520" customFormat="1" ht="15.75" x14ac:dyDescent="0.25">
      <c r="A12" s="608">
        <v>8</v>
      </c>
      <c r="B12" s="523" t="s">
        <v>48</v>
      </c>
      <c r="C12" s="636">
        <v>12000000</v>
      </c>
      <c r="D12" s="637"/>
      <c r="E12" s="620">
        <f t="shared" si="0"/>
        <v>12000000</v>
      </c>
      <c r="F12" s="627">
        <f t="shared" si="1"/>
        <v>0</v>
      </c>
      <c r="G12" s="524" t="s">
        <v>357</v>
      </c>
      <c r="H12" s="522"/>
    </row>
    <row r="13" spans="1:8" s="520" customFormat="1" ht="15.75" x14ac:dyDescent="0.25">
      <c r="A13" s="608">
        <v>9</v>
      </c>
      <c r="B13" s="524" t="s">
        <v>5</v>
      </c>
      <c r="C13" s="636">
        <v>18697000</v>
      </c>
      <c r="D13" s="617"/>
      <c r="E13" s="620">
        <f t="shared" si="0"/>
        <v>18697000</v>
      </c>
      <c r="F13" s="627">
        <f t="shared" si="1"/>
        <v>0</v>
      </c>
      <c r="G13" s="516"/>
      <c r="H13" s="522"/>
    </row>
    <row r="14" spans="1:8" s="520" customFormat="1" ht="15.75" x14ac:dyDescent="0.25">
      <c r="A14" s="608">
        <v>10</v>
      </c>
      <c r="B14" s="525" t="s">
        <v>46</v>
      </c>
      <c r="C14" s="636">
        <v>3445074</v>
      </c>
      <c r="D14" s="638"/>
      <c r="E14" s="620">
        <f t="shared" si="0"/>
        <v>3445074</v>
      </c>
      <c r="F14" s="627">
        <f t="shared" si="1"/>
        <v>0</v>
      </c>
      <c r="G14" s="524"/>
      <c r="H14" s="522"/>
    </row>
    <row r="15" spans="1:8" s="520" customFormat="1" ht="15.75" x14ac:dyDescent="0.25">
      <c r="A15" s="608">
        <v>11</v>
      </c>
      <c r="B15" s="528" t="s">
        <v>49</v>
      </c>
      <c r="C15" s="639"/>
      <c r="D15" s="632">
        <v>92479200</v>
      </c>
      <c r="E15" s="620">
        <v>33145200</v>
      </c>
      <c r="F15" s="627">
        <f>D15-E15</f>
        <v>59334000</v>
      </c>
      <c r="G15" s="516"/>
      <c r="H15" s="522"/>
    </row>
    <row r="16" spans="1:8" s="520" customFormat="1" ht="15.75" x14ac:dyDescent="0.25">
      <c r="A16" s="608">
        <v>12</v>
      </c>
      <c r="B16" s="516" t="s">
        <v>6</v>
      </c>
      <c r="C16" s="529">
        <v>3583000</v>
      </c>
      <c r="D16" s="529">
        <v>2586000</v>
      </c>
      <c r="E16" s="620">
        <f>C16</f>
        <v>3583000</v>
      </c>
      <c r="F16" s="627">
        <f>D16</f>
        <v>2586000</v>
      </c>
      <c r="G16" s="527"/>
      <c r="H16" s="522"/>
    </row>
    <row r="17" spans="1:8" s="520" customFormat="1" ht="15.75" x14ac:dyDescent="0.25">
      <c r="A17" s="608">
        <v>13</v>
      </c>
      <c r="B17" s="397" t="s">
        <v>9</v>
      </c>
      <c r="C17" s="610">
        <v>34239332</v>
      </c>
      <c r="D17" s="529">
        <v>1012000</v>
      </c>
      <c r="E17" s="198">
        <v>21890000</v>
      </c>
      <c r="F17" s="627">
        <f>C17-D17-E17</f>
        <v>11337332</v>
      </c>
      <c r="G17" s="609"/>
      <c r="H17" s="522"/>
    </row>
    <row r="18" spans="1:8" s="520" customFormat="1" ht="15.75" x14ac:dyDescent="0.25">
      <c r="A18" s="608"/>
      <c r="B18" s="397" t="s">
        <v>476</v>
      </c>
      <c r="C18" s="610"/>
      <c r="D18" s="529">
        <v>2860000</v>
      </c>
      <c r="E18" s="198">
        <f>D18</f>
        <v>2860000</v>
      </c>
      <c r="F18" s="627">
        <f>D18</f>
        <v>2860000</v>
      </c>
      <c r="G18" s="609"/>
      <c r="H18" s="522"/>
    </row>
    <row r="19" spans="1:8" s="520" customFormat="1" ht="15.75" x14ac:dyDescent="0.25">
      <c r="A19" s="624"/>
      <c r="B19" s="397" t="s">
        <v>477</v>
      </c>
      <c r="C19" s="626"/>
      <c r="D19" s="641"/>
      <c r="E19" s="198"/>
      <c r="F19" s="627">
        <v>13336411</v>
      </c>
      <c r="G19" s="625"/>
      <c r="H19" s="522"/>
    </row>
    <row r="20" spans="1:8" s="520" customFormat="1" ht="15.75" x14ac:dyDescent="0.25">
      <c r="A20" s="647"/>
      <c r="B20" s="397" t="s">
        <v>397</v>
      </c>
      <c r="C20" s="649"/>
      <c r="D20" s="641"/>
      <c r="E20" s="198">
        <v>3300000</v>
      </c>
      <c r="F20" s="627">
        <f>E20</f>
        <v>3300000</v>
      </c>
      <c r="G20" s="648" t="s">
        <v>478</v>
      </c>
      <c r="H20" s="522"/>
    </row>
    <row r="21" spans="1:8" s="520" customFormat="1" ht="15.75" x14ac:dyDescent="0.25">
      <c r="A21" s="608">
        <v>14</v>
      </c>
      <c r="B21" s="397" t="s">
        <v>146</v>
      </c>
      <c r="C21" s="615">
        <v>1323520</v>
      </c>
      <c r="D21" s="617"/>
      <c r="E21" s="620">
        <f>C21+D21</f>
        <v>1323520</v>
      </c>
      <c r="F21" s="627">
        <f t="shared" ref="F21:F25" si="2">C21-E21</f>
        <v>0</v>
      </c>
      <c r="G21" s="279" t="s">
        <v>358</v>
      </c>
      <c r="H21" s="522"/>
    </row>
    <row r="22" spans="1:8" s="520" customFormat="1" ht="15.75" x14ac:dyDescent="0.25">
      <c r="A22" s="608">
        <v>15</v>
      </c>
      <c r="B22" s="531" t="s">
        <v>52</v>
      </c>
      <c r="C22" s="615">
        <v>10761243</v>
      </c>
      <c r="D22" s="617"/>
      <c r="E22" s="621">
        <f>C22+D22</f>
        <v>10761243</v>
      </c>
      <c r="F22" s="627">
        <f t="shared" si="2"/>
        <v>0</v>
      </c>
      <c r="G22" s="609" t="s">
        <v>393</v>
      </c>
      <c r="H22" s="522"/>
    </row>
    <row r="23" spans="1:8" s="520" customFormat="1" ht="15.75" x14ac:dyDescent="0.25">
      <c r="A23" s="608">
        <v>16</v>
      </c>
      <c r="B23" s="397" t="s">
        <v>368</v>
      </c>
      <c r="C23" s="615">
        <v>30171240</v>
      </c>
      <c r="D23" s="617"/>
      <c r="E23" s="621">
        <f>C23+D23</f>
        <v>30171240</v>
      </c>
      <c r="F23" s="627">
        <f t="shared" si="2"/>
        <v>0</v>
      </c>
      <c r="G23" s="609" t="s">
        <v>369</v>
      </c>
      <c r="H23" s="522"/>
    </row>
    <row r="24" spans="1:8" s="520" customFormat="1" ht="15.75" x14ac:dyDescent="0.25">
      <c r="A24" s="608">
        <v>17</v>
      </c>
      <c r="B24" s="307" t="s">
        <v>366</v>
      </c>
      <c r="C24" s="614">
        <v>36824615</v>
      </c>
      <c r="D24" s="617"/>
      <c r="E24" s="621">
        <f>C24+D24</f>
        <v>36824615</v>
      </c>
      <c r="F24" s="627">
        <f t="shared" si="2"/>
        <v>0</v>
      </c>
      <c r="G24" s="609" t="s">
        <v>367</v>
      </c>
      <c r="H24" s="522"/>
    </row>
    <row r="25" spans="1:8" s="520" customFormat="1" ht="15.75" x14ac:dyDescent="0.25">
      <c r="A25" s="608">
        <v>18</v>
      </c>
      <c r="B25" s="397" t="s">
        <v>109</v>
      </c>
      <c r="C25" s="615">
        <v>70070000</v>
      </c>
      <c r="D25" s="617"/>
      <c r="E25" s="628">
        <v>25630000</v>
      </c>
      <c r="F25" s="627">
        <f t="shared" si="2"/>
        <v>44440000</v>
      </c>
      <c r="G25" s="609"/>
      <c r="H25" s="522"/>
    </row>
    <row r="26" spans="1:8" s="520" customFormat="1" ht="15.75" x14ac:dyDescent="0.25">
      <c r="A26" s="608">
        <v>19</v>
      </c>
      <c r="B26" s="528" t="s">
        <v>282</v>
      </c>
      <c r="C26" s="529">
        <v>324000000</v>
      </c>
      <c r="D26" s="617"/>
      <c r="E26" s="623" t="s">
        <v>472</v>
      </c>
      <c r="F26" s="629">
        <f>C26</f>
        <v>324000000</v>
      </c>
      <c r="G26" s="530" t="s">
        <v>283</v>
      </c>
      <c r="H26" s="522"/>
    </row>
    <row r="27" spans="1:8" s="520" customFormat="1" ht="31.5" x14ac:dyDescent="0.25">
      <c r="A27" s="608">
        <v>20</v>
      </c>
      <c r="B27" s="307" t="s">
        <v>378</v>
      </c>
      <c r="C27" s="554">
        <v>89775600</v>
      </c>
      <c r="D27" s="617"/>
      <c r="E27" s="390">
        <f>C27+D27</f>
        <v>89775600</v>
      </c>
      <c r="F27" s="629">
        <f t="shared" ref="F27:F28" si="3">C27</f>
        <v>89775600</v>
      </c>
      <c r="G27" s="553" t="s">
        <v>379</v>
      </c>
      <c r="H27" s="522"/>
    </row>
    <row r="28" spans="1:8" s="520" customFormat="1" ht="48" customHeight="1" x14ac:dyDescent="0.25">
      <c r="A28" s="608">
        <v>21</v>
      </c>
      <c r="B28" s="307" t="s">
        <v>374</v>
      </c>
      <c r="C28" s="615">
        <v>23256250</v>
      </c>
      <c r="D28" s="617"/>
      <c r="E28" s="623" t="s">
        <v>473</v>
      </c>
      <c r="F28" s="629">
        <f t="shared" si="3"/>
        <v>23256250</v>
      </c>
      <c r="G28" s="545" t="s">
        <v>375</v>
      </c>
      <c r="H28" s="522"/>
    </row>
    <row r="29" spans="1:8" s="520" customFormat="1" ht="31.5" x14ac:dyDescent="0.25">
      <c r="A29" s="608">
        <v>22</v>
      </c>
      <c r="B29" s="612" t="s">
        <v>287</v>
      </c>
      <c r="C29" s="554">
        <v>114264000</v>
      </c>
      <c r="D29" s="640"/>
      <c r="E29" s="623" t="s">
        <v>474</v>
      </c>
      <c r="F29" s="630"/>
      <c r="G29" s="558" t="s">
        <v>380</v>
      </c>
      <c r="H29" s="522"/>
    </row>
    <row r="30" spans="1:8" s="520" customFormat="1" ht="15.75" x14ac:dyDescent="0.25">
      <c r="A30" s="608">
        <v>23</v>
      </c>
      <c r="B30" s="525" t="s">
        <v>63</v>
      </c>
      <c r="C30" s="636">
        <v>3971000</v>
      </c>
      <c r="D30" s="641"/>
      <c r="E30" s="622">
        <f>C30+D30</f>
        <v>3971000</v>
      </c>
      <c r="F30" s="631">
        <f>C30-D30-E30</f>
        <v>0</v>
      </c>
      <c r="G30" s="524"/>
      <c r="H30" s="522"/>
    </row>
    <row r="31" spans="1:8" s="520" customFormat="1" ht="15.75" x14ac:dyDescent="0.25">
      <c r="A31" s="608">
        <v>24</v>
      </c>
      <c r="B31" s="524" t="s">
        <v>15</v>
      </c>
      <c r="C31" s="529">
        <v>1708410</v>
      </c>
      <c r="D31" s="642"/>
      <c r="E31" s="390">
        <f>C31+D31</f>
        <v>1708410</v>
      </c>
      <c r="F31" s="631">
        <f>C31-D31-E31</f>
        <v>0</v>
      </c>
      <c r="G31" s="516" t="s">
        <v>385</v>
      </c>
      <c r="H31" s="522"/>
    </row>
    <row r="32" spans="1:8" s="520" customFormat="1" ht="32.25" customHeight="1" x14ac:dyDescent="0.25">
      <c r="A32" s="608">
        <v>25</v>
      </c>
      <c r="B32" s="613" t="s">
        <v>66</v>
      </c>
      <c r="C32" s="183">
        <v>73150000</v>
      </c>
      <c r="D32" s="643"/>
      <c r="E32" s="623" t="s">
        <v>472</v>
      </c>
      <c r="F32" s="650">
        <f>C32</f>
        <v>73150000</v>
      </c>
      <c r="G32" s="567" t="s">
        <v>370</v>
      </c>
      <c r="H32" s="522"/>
    </row>
    <row r="33" spans="1:8" ht="15.75" x14ac:dyDescent="0.25">
      <c r="A33" s="730" t="s">
        <v>99</v>
      </c>
      <c r="B33" s="730"/>
      <c r="C33" s="361">
        <f>SUM(C5:C32)</f>
        <v>1076636117</v>
      </c>
      <c r="D33" s="618">
        <f>SUM(D5:D32)</f>
        <v>98937200</v>
      </c>
      <c r="E33" s="340">
        <f>SUM(E5:E32)</f>
        <v>524481735</v>
      </c>
      <c r="F33" s="646">
        <f>SUM(F5:F32)</f>
        <v>647375593</v>
      </c>
      <c r="G33" s="282"/>
      <c r="H33" s="151"/>
    </row>
    <row r="34" spans="1:8" ht="15.75" x14ac:dyDescent="0.25">
      <c r="A34" s="358"/>
      <c r="B34" s="358"/>
      <c r="C34" s="357"/>
      <c r="D34" s="357"/>
      <c r="E34" s="357"/>
      <c r="F34" s="357"/>
      <c r="G34" s="150"/>
      <c r="H34" s="151"/>
    </row>
    <row r="35" spans="1:8" ht="15.75" x14ac:dyDescent="0.25">
      <c r="A35" s="356"/>
      <c r="B35" s="355"/>
      <c r="C35" s="326"/>
      <c r="D35" s="326"/>
      <c r="E35" s="326"/>
      <c r="F35" s="326"/>
      <c r="G35" s="150"/>
      <c r="H35" s="151"/>
    </row>
    <row r="36" spans="1:8" ht="15.75" x14ac:dyDescent="0.25">
      <c r="A36" s="736" t="s">
        <v>21</v>
      </c>
      <c r="B36" s="736"/>
      <c r="C36" s="354"/>
      <c r="D36" s="548"/>
      <c r="E36" s="549"/>
      <c r="F36" s="550"/>
      <c r="G36" s="372"/>
      <c r="H36" s="151"/>
    </row>
    <row r="37" spans="1:8" ht="31.5" x14ac:dyDescent="0.25">
      <c r="A37" s="561" t="s">
        <v>1</v>
      </c>
      <c r="B37" s="561" t="s">
        <v>2</v>
      </c>
      <c r="C37" s="352" t="s">
        <v>394</v>
      </c>
      <c r="D37" s="351" t="s">
        <v>396</v>
      </c>
      <c r="E37" s="350" t="s">
        <v>395</v>
      </c>
      <c r="F37" s="349" t="s">
        <v>398</v>
      </c>
      <c r="G37" s="348" t="s">
        <v>102</v>
      </c>
    </row>
    <row r="38" spans="1:8" ht="15.75" x14ac:dyDescent="0.25">
      <c r="A38" s="560">
        <v>1</v>
      </c>
      <c r="B38" s="193" t="s">
        <v>33</v>
      </c>
      <c r="C38" s="562">
        <v>74375000</v>
      </c>
      <c r="D38" s="562">
        <v>74375000</v>
      </c>
      <c r="E38" s="563"/>
      <c r="F38" s="394">
        <f>D38+E38</f>
        <v>74375000</v>
      </c>
      <c r="G38" s="395" t="s">
        <v>365</v>
      </c>
    </row>
    <row r="39" spans="1:8" ht="15.75" x14ac:dyDescent="0.25">
      <c r="A39" s="564">
        <v>2</v>
      </c>
      <c r="B39" s="184" t="s">
        <v>53</v>
      </c>
      <c r="C39" s="563">
        <v>61875000</v>
      </c>
      <c r="D39" s="563">
        <v>61875000</v>
      </c>
      <c r="E39" s="563"/>
      <c r="F39" s="394">
        <f t="shared" ref="F39:F64" si="4">D39+E39</f>
        <v>61875000</v>
      </c>
      <c r="G39" s="395" t="s">
        <v>365</v>
      </c>
    </row>
    <row r="40" spans="1:8" ht="15.75" x14ac:dyDescent="0.25">
      <c r="A40" s="564">
        <v>3</v>
      </c>
      <c r="B40" s="307" t="s">
        <v>19</v>
      </c>
      <c r="C40" s="562">
        <v>50174000</v>
      </c>
      <c r="D40" s="563">
        <v>50174000</v>
      </c>
      <c r="E40" s="563"/>
      <c r="F40" s="394">
        <f t="shared" si="4"/>
        <v>50174000</v>
      </c>
      <c r="G40" s="395"/>
    </row>
    <row r="41" spans="1:8" ht="15.75" x14ac:dyDescent="0.25">
      <c r="A41" s="564">
        <v>4</v>
      </c>
      <c r="B41" s="307" t="s">
        <v>22</v>
      </c>
      <c r="C41" s="562">
        <v>58533750</v>
      </c>
      <c r="D41" s="563">
        <v>58533750</v>
      </c>
      <c r="E41" s="563"/>
      <c r="F41" s="394">
        <f t="shared" si="4"/>
        <v>58533750</v>
      </c>
      <c r="G41" s="395"/>
    </row>
    <row r="42" spans="1:8" ht="15.75" x14ac:dyDescent="0.25">
      <c r="A42" s="564">
        <v>5</v>
      </c>
      <c r="B42" s="307" t="s">
        <v>56</v>
      </c>
      <c r="C42" s="562">
        <v>863348248</v>
      </c>
      <c r="D42" s="563">
        <v>710357155</v>
      </c>
      <c r="E42" s="563"/>
      <c r="F42" s="394">
        <f t="shared" si="4"/>
        <v>710357155</v>
      </c>
      <c r="G42" s="395"/>
    </row>
    <row r="43" spans="1:8" ht="15.75" x14ac:dyDescent="0.25">
      <c r="A43" s="564">
        <v>6</v>
      </c>
      <c r="B43" s="307" t="s">
        <v>148</v>
      </c>
      <c r="C43" s="562">
        <v>18744000</v>
      </c>
      <c r="D43" s="562">
        <v>18744000</v>
      </c>
      <c r="E43" s="563"/>
      <c r="F43" s="394">
        <f t="shared" si="4"/>
        <v>18744000</v>
      </c>
      <c r="G43" s="395"/>
    </row>
    <row r="44" spans="1:8" ht="15.75" x14ac:dyDescent="0.25">
      <c r="A44" s="564">
        <v>7</v>
      </c>
      <c r="B44" s="236" t="s">
        <v>325</v>
      </c>
      <c r="C44" s="563">
        <v>238250000</v>
      </c>
      <c r="D44" s="563">
        <v>238250000</v>
      </c>
      <c r="E44" s="563"/>
      <c r="F44" s="394">
        <f t="shared" si="4"/>
        <v>238250000</v>
      </c>
      <c r="G44" s="395"/>
    </row>
    <row r="45" spans="1:8" ht="15.75" x14ac:dyDescent="0.25">
      <c r="A45" s="564">
        <v>8</v>
      </c>
      <c r="B45" s="397" t="s">
        <v>18</v>
      </c>
      <c r="C45" s="563">
        <v>25179000</v>
      </c>
      <c r="D45" s="563">
        <v>25179000</v>
      </c>
      <c r="E45" s="563"/>
      <c r="F45" s="394">
        <f t="shared" si="4"/>
        <v>25179000</v>
      </c>
      <c r="G45" s="395"/>
    </row>
    <row r="46" spans="1:8" ht="15.75" x14ac:dyDescent="0.25">
      <c r="A46" s="564">
        <v>9</v>
      </c>
      <c r="B46" s="307" t="s">
        <v>26</v>
      </c>
      <c r="C46" s="563">
        <v>87097819</v>
      </c>
      <c r="D46" s="563">
        <v>87097819</v>
      </c>
      <c r="E46" s="563"/>
      <c r="F46" s="394">
        <f t="shared" si="4"/>
        <v>87097819</v>
      </c>
      <c r="G46" s="395"/>
    </row>
    <row r="47" spans="1:8" ht="15.75" x14ac:dyDescent="0.25">
      <c r="A47" s="564">
        <v>10</v>
      </c>
      <c r="B47" s="396" t="s">
        <v>220</v>
      </c>
      <c r="C47" s="563">
        <v>28622558</v>
      </c>
      <c r="D47" s="563">
        <v>28622558</v>
      </c>
      <c r="E47" s="563"/>
      <c r="F47" s="394">
        <f t="shared" si="4"/>
        <v>28622558</v>
      </c>
      <c r="G47" s="395"/>
    </row>
    <row r="48" spans="1:8" ht="15.75" x14ac:dyDescent="0.25">
      <c r="A48" s="564">
        <v>11</v>
      </c>
      <c r="B48" s="307" t="s">
        <v>29</v>
      </c>
      <c r="C48" s="563">
        <v>143148500</v>
      </c>
      <c r="D48" s="563">
        <v>143148500</v>
      </c>
      <c r="E48" s="563"/>
      <c r="F48" s="394">
        <f t="shared" si="4"/>
        <v>143148500</v>
      </c>
      <c r="G48" s="395"/>
    </row>
    <row r="49" spans="1:7" ht="15.75" x14ac:dyDescent="0.25">
      <c r="A49" s="564">
        <v>12</v>
      </c>
      <c r="B49" s="397" t="s">
        <v>137</v>
      </c>
      <c r="C49" s="562">
        <v>179501973</v>
      </c>
      <c r="D49" s="563">
        <v>179501973</v>
      </c>
      <c r="E49" s="563"/>
      <c r="F49" s="394">
        <f t="shared" si="4"/>
        <v>179501973</v>
      </c>
      <c r="G49" s="395"/>
    </row>
    <row r="50" spans="1:7" ht="15.75" x14ac:dyDescent="0.25">
      <c r="A50" s="564">
        <v>13</v>
      </c>
      <c r="B50" s="307" t="s">
        <v>58</v>
      </c>
      <c r="C50" s="562">
        <v>103776000</v>
      </c>
      <c r="D50" s="563">
        <v>103776000</v>
      </c>
      <c r="E50" s="563"/>
      <c r="F50" s="394">
        <f t="shared" si="4"/>
        <v>103776000</v>
      </c>
      <c r="G50" s="395"/>
    </row>
    <row r="51" spans="1:7" ht="15.75" x14ac:dyDescent="0.25">
      <c r="A51" s="564">
        <v>14</v>
      </c>
      <c r="B51" s="307" t="s">
        <v>397</v>
      </c>
      <c r="C51" s="562">
        <v>47877060</v>
      </c>
      <c r="D51" s="563">
        <v>47877060</v>
      </c>
      <c r="E51" s="563"/>
      <c r="F51" s="394">
        <f t="shared" si="4"/>
        <v>47877060</v>
      </c>
      <c r="G51" s="395"/>
    </row>
    <row r="52" spans="1:7" ht="15.75" x14ac:dyDescent="0.25">
      <c r="A52" s="564">
        <v>15</v>
      </c>
      <c r="B52" s="568" t="s">
        <v>60</v>
      </c>
      <c r="C52" s="562">
        <v>66054000</v>
      </c>
      <c r="D52" s="563">
        <v>66054000</v>
      </c>
      <c r="E52" s="563"/>
      <c r="F52" s="394">
        <f t="shared" si="4"/>
        <v>66054000</v>
      </c>
      <c r="G52" s="395"/>
    </row>
    <row r="53" spans="1:7" ht="15.75" x14ac:dyDescent="0.25">
      <c r="A53" s="564">
        <v>16</v>
      </c>
      <c r="B53" s="310" t="s">
        <v>55</v>
      </c>
      <c r="C53" s="563">
        <v>66095575</v>
      </c>
      <c r="D53" s="563">
        <v>66095575</v>
      </c>
      <c r="E53" s="563"/>
      <c r="F53" s="394">
        <f t="shared" si="4"/>
        <v>66095575</v>
      </c>
      <c r="G53" s="304"/>
    </row>
    <row r="54" spans="1:7" ht="15.75" x14ac:dyDescent="0.25">
      <c r="A54" s="564">
        <v>17</v>
      </c>
      <c r="B54" s="307" t="s">
        <v>23</v>
      </c>
      <c r="C54" s="563">
        <v>502383725</v>
      </c>
      <c r="D54" s="206">
        <v>502383725</v>
      </c>
      <c r="E54" s="206"/>
      <c r="F54" s="394">
        <f t="shared" si="4"/>
        <v>502383725</v>
      </c>
      <c r="G54" s="304"/>
    </row>
    <row r="55" spans="1:7" ht="15.75" x14ac:dyDescent="0.25">
      <c r="A55" s="564">
        <v>18</v>
      </c>
      <c r="B55" s="307" t="s">
        <v>61</v>
      </c>
      <c r="C55" s="563">
        <v>17875000</v>
      </c>
      <c r="D55" s="563">
        <v>17875000</v>
      </c>
      <c r="E55" s="563"/>
      <c r="F55" s="394">
        <f t="shared" si="4"/>
        <v>17875000</v>
      </c>
      <c r="G55" s="346"/>
    </row>
    <row r="56" spans="1:7" ht="15.75" x14ac:dyDescent="0.25">
      <c r="A56" s="564">
        <v>19</v>
      </c>
      <c r="B56" s="307" t="s">
        <v>30</v>
      </c>
      <c r="C56" s="563">
        <v>49426080</v>
      </c>
      <c r="D56" s="563">
        <v>49426080</v>
      </c>
      <c r="E56" s="563"/>
      <c r="F56" s="394">
        <f t="shared" si="4"/>
        <v>49426080</v>
      </c>
      <c r="G56" s="304"/>
    </row>
    <row r="57" spans="1:7" ht="15.75" x14ac:dyDescent="0.25">
      <c r="A57" s="564">
        <v>20</v>
      </c>
      <c r="B57" s="307" t="s">
        <v>31</v>
      </c>
      <c r="C57" s="565">
        <v>29700000</v>
      </c>
      <c r="D57" s="565">
        <v>29700000</v>
      </c>
      <c r="E57" s="565"/>
      <c r="F57" s="394">
        <f t="shared" si="4"/>
        <v>29700000</v>
      </c>
      <c r="G57" s="304"/>
    </row>
    <row r="58" spans="1:7" ht="15.75" x14ac:dyDescent="0.25">
      <c r="A58" s="564">
        <v>21</v>
      </c>
      <c r="B58" s="307" t="s">
        <v>67</v>
      </c>
      <c r="C58" s="565">
        <v>71121600</v>
      </c>
      <c r="D58" s="565">
        <v>71121600</v>
      </c>
      <c r="E58" s="565"/>
      <c r="F58" s="394">
        <f t="shared" si="4"/>
        <v>71121600</v>
      </c>
      <c r="G58" s="304"/>
    </row>
    <row r="59" spans="1:7" ht="15.75" x14ac:dyDescent="0.25">
      <c r="A59" s="564">
        <v>22</v>
      </c>
      <c r="B59" s="569" t="s">
        <v>199</v>
      </c>
      <c r="C59" s="565">
        <v>16087500</v>
      </c>
      <c r="D59" s="565">
        <v>16087500</v>
      </c>
      <c r="E59" s="565"/>
      <c r="F59" s="394">
        <f t="shared" si="4"/>
        <v>16087500</v>
      </c>
      <c r="G59" s="304"/>
    </row>
    <row r="60" spans="1:7" ht="15.75" x14ac:dyDescent="0.25">
      <c r="A60" s="564">
        <v>23</v>
      </c>
      <c r="B60" s="307" t="s">
        <v>17</v>
      </c>
      <c r="C60" s="563">
        <v>34957440</v>
      </c>
      <c r="D60" s="565">
        <v>34957440</v>
      </c>
      <c r="E60" s="563"/>
      <c r="F60" s="394">
        <f t="shared" si="4"/>
        <v>34957440</v>
      </c>
      <c r="G60" s="346"/>
    </row>
    <row r="61" spans="1:7" ht="15.75" x14ac:dyDescent="0.25">
      <c r="A61" s="564">
        <v>24</v>
      </c>
      <c r="B61" s="570" t="s">
        <v>57</v>
      </c>
      <c r="C61" s="183">
        <v>4256978839</v>
      </c>
      <c r="D61" s="183">
        <v>3885871043</v>
      </c>
      <c r="E61" s="183"/>
      <c r="F61" s="394">
        <f t="shared" si="4"/>
        <v>3885871043</v>
      </c>
      <c r="G61" s="206"/>
    </row>
    <row r="62" spans="1:7" ht="15.75" x14ac:dyDescent="0.25">
      <c r="A62" s="564">
        <v>25</v>
      </c>
      <c r="B62" s="188" t="s">
        <v>28</v>
      </c>
      <c r="C62" s="183">
        <v>1062501449</v>
      </c>
      <c r="D62" s="183">
        <v>697955522</v>
      </c>
      <c r="E62" s="559"/>
      <c r="F62" s="394">
        <f t="shared" si="4"/>
        <v>697955522</v>
      </c>
      <c r="G62" s="198"/>
    </row>
    <row r="63" spans="1:7" s="163" customFormat="1" ht="15.75" x14ac:dyDescent="0.25">
      <c r="A63" s="564">
        <v>26</v>
      </c>
      <c r="B63" s="296" t="s">
        <v>249</v>
      </c>
      <c r="C63" s="206">
        <v>8058006793</v>
      </c>
      <c r="D63" s="198"/>
      <c r="E63" s="198"/>
      <c r="F63" s="394">
        <f t="shared" si="4"/>
        <v>0</v>
      </c>
      <c r="G63" s="206" t="s">
        <v>235</v>
      </c>
    </row>
    <row r="64" spans="1:7" s="280" customFormat="1" ht="15.75" x14ac:dyDescent="0.25">
      <c r="A64" s="564">
        <v>27</v>
      </c>
      <c r="B64" s="296" t="s">
        <v>134</v>
      </c>
      <c r="C64" s="206">
        <v>5282514425</v>
      </c>
      <c r="D64" s="206"/>
      <c r="E64" s="207"/>
      <c r="F64" s="394">
        <f t="shared" si="4"/>
        <v>0</v>
      </c>
      <c r="G64" s="206" t="s">
        <v>235</v>
      </c>
    </row>
    <row r="65" spans="1:8" ht="15.75" x14ac:dyDescent="0.25">
      <c r="A65" s="564">
        <v>28</v>
      </c>
      <c r="B65" s="566" t="s">
        <v>34</v>
      </c>
      <c r="C65" s="183">
        <v>8429249528</v>
      </c>
      <c r="D65" s="183">
        <v>3486303368</v>
      </c>
      <c r="E65" s="183"/>
      <c r="F65" s="563">
        <f t="shared" ref="F65" si="5">D65+E65</f>
        <v>3486303368</v>
      </c>
      <c r="G65" s="206"/>
    </row>
    <row r="66" spans="1:8" ht="15.75" x14ac:dyDescent="0.25">
      <c r="A66" s="679">
        <v>29</v>
      </c>
      <c r="B66" s="764" t="s">
        <v>377</v>
      </c>
      <c r="C66" s="765">
        <v>4177012817</v>
      </c>
      <c r="D66" s="766">
        <v>3892658252</v>
      </c>
      <c r="E66" s="766"/>
      <c r="F66" s="767">
        <f>D66+E66</f>
        <v>3892658252</v>
      </c>
      <c r="G66" s="395" t="s">
        <v>307</v>
      </c>
    </row>
    <row r="67" spans="1:8" ht="15.75" x14ac:dyDescent="0.25">
      <c r="A67" s="679"/>
      <c r="B67" s="764"/>
      <c r="C67" s="765"/>
      <c r="D67" s="766"/>
      <c r="E67" s="766"/>
      <c r="F67" s="767"/>
      <c r="G67" s="395" t="s">
        <v>376</v>
      </c>
    </row>
    <row r="68" spans="1:8" ht="15.75" x14ac:dyDescent="0.25">
      <c r="A68" s="728" t="s">
        <v>99</v>
      </c>
      <c r="B68" s="728"/>
      <c r="C68" s="339">
        <f>SUM(C38:C67)</f>
        <v>34100467679</v>
      </c>
      <c r="D68" s="339">
        <f t="shared" ref="D68:F68" si="6">SUM(D38:D67)</f>
        <v>14644000920</v>
      </c>
      <c r="E68" s="339">
        <f t="shared" si="6"/>
        <v>0</v>
      </c>
      <c r="F68" s="339">
        <f t="shared" si="6"/>
        <v>14644000920</v>
      </c>
      <c r="G68" s="339"/>
    </row>
    <row r="69" spans="1:8" ht="15.75" x14ac:dyDescent="0.25">
      <c r="A69" s="338"/>
      <c r="B69" s="151"/>
      <c r="C69" s="337"/>
      <c r="D69" s="337"/>
      <c r="E69" s="337"/>
      <c r="F69" s="337"/>
      <c r="G69" s="336"/>
      <c r="H69" s="151"/>
    </row>
    <row r="70" spans="1:8" ht="15.75" x14ac:dyDescent="0.25">
      <c r="A70" s="335"/>
      <c r="B70" s="335"/>
      <c r="C70" s="335"/>
      <c r="D70" s="335"/>
      <c r="E70" s="335"/>
      <c r="F70" s="335"/>
      <c r="G70" s="335"/>
    </row>
  </sheetData>
  <mergeCells count="11">
    <mergeCell ref="A68:B68"/>
    <mergeCell ref="A1:F1"/>
    <mergeCell ref="A3:B3"/>
    <mergeCell ref="C66:C67"/>
    <mergeCell ref="D66:D67"/>
    <mergeCell ref="E66:E67"/>
    <mergeCell ref="F66:F67"/>
    <mergeCell ref="A33:B33"/>
    <mergeCell ref="A36:B36"/>
    <mergeCell ref="A66:A67"/>
    <mergeCell ref="B66:B67"/>
  </mergeCells>
  <dataValidations count="9">
    <dataValidation type="custom" errorStyle="warning" allowBlank="1" showInputMessage="1" showErrorMessage="1" error="da tồn tại " sqref="B52">
      <formula1>COUNTIF(#REF!,#REF!)=1</formula1>
    </dataValidation>
    <dataValidation type="custom" errorStyle="warning" allowBlank="1" showInputMessage="1" showErrorMessage="1" error="da tồn tại " sqref="B12">
      <formula1>COUNTIF(B68:$C$84,B68)=1</formula1>
    </dataValidation>
    <dataValidation type="custom" errorStyle="warning" allowBlank="1" showInputMessage="1" showErrorMessage="1" error="da tồn tại " sqref="B53">
      <formula1>COUNTIF(B54:$C$74,B54)=1</formula1>
    </dataValidation>
    <dataValidation type="custom" errorStyle="warning" allowBlank="1" showInputMessage="1" showErrorMessage="1" error="da tồn tại " sqref="B47">
      <formula1>COUNTIF($B$49:C1048478,B79)=1</formula1>
    </dataValidation>
    <dataValidation type="custom" errorStyle="warning" allowBlank="1" showInputMessage="1" showErrorMessage="1" error="da tồn tại " sqref="B49:B51">
      <formula1>COUNTIF(B52:$C$65,B52)=1</formula1>
    </dataValidation>
    <dataValidation type="custom" errorStyle="warning" allowBlank="1" showInputMessage="1" showErrorMessage="1" error="da tồn tại " sqref="B43">
      <formula1>COUNTIF(B33:$C$65,#REF!)=1</formula1>
    </dataValidation>
    <dataValidation type="custom" errorStyle="warning" allowBlank="1" showInputMessage="1" showErrorMessage="1" error="da tồn tại " sqref="B28">
      <formula1>COUNTIF(B33:$C$65,#REF!)=1</formula1>
    </dataValidation>
    <dataValidation type="custom" errorStyle="warning" allowBlank="1" showInputMessage="1" showErrorMessage="1" error="da tồn tại " sqref="B54">
      <formula1>COUNTIF(B26:$C$74,#REF!)=1</formula1>
    </dataValidation>
    <dataValidation type="custom" errorStyle="warning" allowBlank="1" showInputMessage="1" showErrorMessage="1" error="da tồn tại " sqref="B55">
      <formula1>COUNTIF(B73:$C$1048576,#REF!)=1</formula1>
    </dataValidation>
  </dataValidations>
  <printOptions horizontalCentered="1"/>
  <pageMargins left="0.23622047244094491" right="0.15748031496062992" top="0.74803149606299213" bottom="0.74803149606299213" header="0.31496062992125984" footer="0.31496062992125984"/>
  <pageSetup paperSize="9" scale="74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showGridLines="0" tabSelected="1" workbookViewId="0">
      <pane ySplit="1" topLeftCell="A2" activePane="bottomLeft" state="frozen"/>
      <selection pane="bottomLeft" activeCell="H51" sqref="H51"/>
    </sheetView>
  </sheetViews>
  <sheetFormatPr defaultRowHeight="13.5" x14ac:dyDescent="0.25"/>
  <cols>
    <col min="1" max="1" width="9.42578125" style="581" bestFit="1" customWidth="1"/>
    <col min="2" max="2" width="49.140625" style="581" customWidth="1"/>
    <col min="3" max="3" width="16.7109375" style="581" customWidth="1"/>
    <col min="4" max="5" width="15.7109375" style="581" customWidth="1"/>
    <col min="6" max="6" width="15.5703125" style="581" customWidth="1"/>
    <col min="7" max="7" width="15.28515625" style="606" customWidth="1"/>
    <col min="8" max="8" width="15.140625" style="606" customWidth="1"/>
    <col min="9" max="9" width="19" style="607" bestFit="1" customWidth="1"/>
    <col min="10" max="11" width="9.140625" style="581"/>
    <col min="12" max="12" width="16.85546875" style="581" bestFit="1" customWidth="1"/>
    <col min="13" max="16384" width="9.140625" style="581"/>
  </cols>
  <sheetData>
    <row r="1" spans="1:9" s="574" customFormat="1" ht="15" customHeight="1" x14ac:dyDescent="0.25">
      <c r="A1" s="571" t="s">
        <v>399</v>
      </c>
      <c r="B1" s="571" t="s">
        <v>400</v>
      </c>
      <c r="C1" s="571" t="s">
        <v>401</v>
      </c>
      <c r="D1" s="571" t="s">
        <v>402</v>
      </c>
      <c r="E1" s="572" t="s">
        <v>403</v>
      </c>
      <c r="F1" s="572" t="s">
        <v>404</v>
      </c>
      <c r="G1" s="573" t="s">
        <v>246</v>
      </c>
      <c r="H1" s="573" t="s">
        <v>405</v>
      </c>
      <c r="I1" s="573" t="s">
        <v>102</v>
      </c>
    </row>
    <row r="2" spans="1:9" x14ac:dyDescent="0.25">
      <c r="A2" s="575" t="s">
        <v>406</v>
      </c>
      <c r="B2" s="576" t="s">
        <v>40</v>
      </c>
      <c r="C2" s="577">
        <v>23000000</v>
      </c>
      <c r="D2" s="577">
        <v>23000000</v>
      </c>
      <c r="E2" s="577">
        <v>23000000</v>
      </c>
      <c r="F2" s="577">
        <v>0</v>
      </c>
      <c r="G2" s="578">
        <f>E2</f>
        <v>23000000</v>
      </c>
      <c r="H2" s="579"/>
      <c r="I2" s="580"/>
    </row>
    <row r="3" spans="1:9" x14ac:dyDescent="0.25">
      <c r="A3" s="575" t="s">
        <v>407</v>
      </c>
      <c r="B3" s="582" t="s">
        <v>41</v>
      </c>
      <c r="C3" s="577">
        <v>12000000</v>
      </c>
      <c r="D3" s="577">
        <v>12000000</v>
      </c>
      <c r="E3" s="577">
        <v>12000000</v>
      </c>
      <c r="F3" s="577">
        <v>0</v>
      </c>
      <c r="G3" s="578">
        <f t="shared" ref="G3:G11" si="0">E3</f>
        <v>12000000</v>
      </c>
      <c r="H3" s="579"/>
      <c r="I3" s="580"/>
    </row>
    <row r="4" spans="1:9" x14ac:dyDescent="0.25">
      <c r="A4" s="575" t="s">
        <v>408</v>
      </c>
      <c r="B4" s="582" t="s">
        <v>3</v>
      </c>
      <c r="C4" s="577">
        <v>9000000</v>
      </c>
      <c r="D4" s="577">
        <v>9000000</v>
      </c>
      <c r="E4" s="577">
        <v>9000000</v>
      </c>
      <c r="F4" s="577">
        <v>0</v>
      </c>
      <c r="G4" s="578">
        <f t="shared" si="0"/>
        <v>9000000</v>
      </c>
      <c r="H4" s="579"/>
      <c r="I4" s="580"/>
    </row>
    <row r="5" spans="1:9" x14ac:dyDescent="0.25">
      <c r="A5" s="575" t="s">
        <v>409</v>
      </c>
      <c r="B5" s="582" t="s">
        <v>4</v>
      </c>
      <c r="C5" s="577">
        <v>10000000</v>
      </c>
      <c r="D5" s="577">
        <v>10000000</v>
      </c>
      <c r="E5" s="577">
        <v>10000000</v>
      </c>
      <c r="F5" s="577">
        <v>0</v>
      </c>
      <c r="G5" s="578">
        <f t="shared" si="0"/>
        <v>10000000</v>
      </c>
      <c r="H5" s="579"/>
      <c r="I5" s="580"/>
    </row>
    <row r="6" spans="1:9" x14ac:dyDescent="0.25">
      <c r="A6" s="575" t="s">
        <v>410</v>
      </c>
      <c r="B6" s="583" t="s">
        <v>42</v>
      </c>
      <c r="C6" s="577">
        <v>22595833</v>
      </c>
      <c r="D6" s="577">
        <v>22595833</v>
      </c>
      <c r="E6" s="577">
        <v>22595833</v>
      </c>
      <c r="F6" s="577">
        <v>0</v>
      </c>
      <c r="G6" s="578">
        <f t="shared" si="0"/>
        <v>22595833</v>
      </c>
      <c r="H6" s="579"/>
      <c r="I6" s="580"/>
    </row>
    <row r="7" spans="1:9" x14ac:dyDescent="0.25">
      <c r="A7" s="575" t="s">
        <v>411</v>
      </c>
      <c r="B7" s="583" t="s">
        <v>43</v>
      </c>
      <c r="C7" s="577">
        <v>1169510400</v>
      </c>
      <c r="D7" s="577">
        <v>135000000</v>
      </c>
      <c r="E7" s="577">
        <v>135000000</v>
      </c>
      <c r="F7" s="577">
        <v>0</v>
      </c>
      <c r="G7" s="578">
        <f t="shared" si="0"/>
        <v>135000000</v>
      </c>
      <c r="H7" s="579"/>
      <c r="I7" s="580"/>
    </row>
    <row r="8" spans="1:9" x14ac:dyDescent="0.25">
      <c r="A8" s="575" t="s">
        <v>412</v>
      </c>
      <c r="B8" s="584" t="s">
        <v>45</v>
      </c>
      <c r="C8" s="577">
        <v>13800000</v>
      </c>
      <c r="D8" s="577">
        <v>13800000</v>
      </c>
      <c r="E8" s="577">
        <v>13800000</v>
      </c>
      <c r="F8" s="577">
        <v>0</v>
      </c>
      <c r="G8" s="578">
        <f t="shared" si="0"/>
        <v>13800000</v>
      </c>
      <c r="H8" s="579"/>
      <c r="I8" s="580"/>
    </row>
    <row r="9" spans="1:9" x14ac:dyDescent="0.25">
      <c r="A9" s="575" t="s">
        <v>413</v>
      </c>
      <c r="B9" s="583" t="s">
        <v>5</v>
      </c>
      <c r="C9" s="577">
        <v>18697000</v>
      </c>
      <c r="D9" s="577">
        <v>18697000</v>
      </c>
      <c r="E9" s="577">
        <v>18697000</v>
      </c>
      <c r="F9" s="577">
        <v>0</v>
      </c>
      <c r="G9" s="578">
        <f t="shared" si="0"/>
        <v>18697000</v>
      </c>
      <c r="H9" s="579"/>
      <c r="I9" s="580"/>
    </row>
    <row r="10" spans="1:9" x14ac:dyDescent="0.25">
      <c r="A10" s="575" t="s">
        <v>414</v>
      </c>
      <c r="B10" s="576" t="s">
        <v>46</v>
      </c>
      <c r="C10" s="577">
        <v>3445074</v>
      </c>
      <c r="D10" s="577">
        <v>3445074</v>
      </c>
      <c r="E10" s="577">
        <v>3445074</v>
      </c>
      <c r="F10" s="577">
        <v>0</v>
      </c>
      <c r="G10" s="578">
        <f t="shared" si="0"/>
        <v>3445074</v>
      </c>
      <c r="H10" s="579"/>
      <c r="I10" s="580"/>
    </row>
    <row r="11" spans="1:9" x14ac:dyDescent="0.25">
      <c r="A11" s="575" t="s">
        <v>415</v>
      </c>
      <c r="B11" s="583" t="s">
        <v>146</v>
      </c>
      <c r="C11" s="577">
        <v>1323520</v>
      </c>
      <c r="D11" s="577">
        <v>1323520</v>
      </c>
      <c r="E11" s="577">
        <v>1323520</v>
      </c>
      <c r="F11" s="577">
        <v>0</v>
      </c>
      <c r="G11" s="578">
        <f t="shared" si="0"/>
        <v>1323520</v>
      </c>
      <c r="H11" s="579"/>
      <c r="I11" s="580"/>
    </row>
    <row r="12" spans="1:9" x14ac:dyDescent="0.25">
      <c r="A12" s="575"/>
      <c r="B12" s="583" t="s">
        <v>416</v>
      </c>
      <c r="C12" s="577">
        <v>12000000</v>
      </c>
      <c r="D12" s="577">
        <f>C12</f>
        <v>12000000</v>
      </c>
      <c r="E12" s="577">
        <f>C12</f>
        <v>12000000</v>
      </c>
      <c r="F12" s="577"/>
      <c r="G12" s="578">
        <f>E12</f>
        <v>12000000</v>
      </c>
      <c r="H12" s="579"/>
      <c r="I12" s="580"/>
    </row>
    <row r="13" spans="1:9" x14ac:dyDescent="0.25">
      <c r="A13" s="575"/>
      <c r="B13" s="583" t="s">
        <v>417</v>
      </c>
      <c r="C13" s="577">
        <v>11048400</v>
      </c>
      <c r="D13" s="577">
        <f>C13</f>
        <v>11048400</v>
      </c>
      <c r="E13" s="577">
        <f>C13</f>
        <v>11048400</v>
      </c>
      <c r="F13" s="577"/>
      <c r="G13" s="578">
        <f>E13</f>
        <v>11048400</v>
      </c>
      <c r="H13" s="579"/>
      <c r="I13" s="580"/>
    </row>
    <row r="14" spans="1:9" x14ac:dyDescent="0.25">
      <c r="A14" s="575" t="s">
        <v>418</v>
      </c>
      <c r="B14" s="583" t="s">
        <v>9</v>
      </c>
      <c r="C14" s="577">
        <v>34239332</v>
      </c>
      <c r="D14" s="577">
        <v>34239332</v>
      </c>
      <c r="E14" s="577">
        <v>34239332</v>
      </c>
      <c r="F14" s="577">
        <v>0</v>
      </c>
      <c r="G14" s="579">
        <v>21890000</v>
      </c>
      <c r="H14" s="579"/>
      <c r="I14" s="580"/>
    </row>
    <row r="15" spans="1:9" x14ac:dyDescent="0.25">
      <c r="A15" s="575" t="s">
        <v>419</v>
      </c>
      <c r="B15" s="583" t="s">
        <v>52</v>
      </c>
      <c r="C15" s="577">
        <v>15337352</v>
      </c>
      <c r="D15" s="577">
        <v>10761243</v>
      </c>
      <c r="E15" s="577">
        <v>10761243</v>
      </c>
      <c r="F15" s="577">
        <v>0</v>
      </c>
      <c r="G15" s="579">
        <f>E15</f>
        <v>10761243</v>
      </c>
      <c r="H15" s="579"/>
      <c r="I15" s="580"/>
    </row>
    <row r="16" spans="1:9" x14ac:dyDescent="0.25">
      <c r="A16" s="575" t="s">
        <v>420</v>
      </c>
      <c r="B16" s="584" t="s">
        <v>368</v>
      </c>
      <c r="C16" s="577">
        <v>30171240</v>
      </c>
      <c r="D16" s="577">
        <v>30171240</v>
      </c>
      <c r="E16" s="577">
        <v>30171240</v>
      </c>
      <c r="F16" s="577">
        <v>0</v>
      </c>
      <c r="G16" s="579">
        <f>E16</f>
        <v>30171240</v>
      </c>
      <c r="H16" s="579"/>
      <c r="I16" s="580"/>
    </row>
    <row r="17" spans="1:9" x14ac:dyDescent="0.25">
      <c r="A17" s="575" t="s">
        <v>421</v>
      </c>
      <c r="B17" s="583" t="s">
        <v>33</v>
      </c>
      <c r="C17" s="577">
        <v>74375000</v>
      </c>
      <c r="D17" s="577">
        <v>74375000</v>
      </c>
      <c r="E17" s="577">
        <v>74375000</v>
      </c>
      <c r="F17" s="577">
        <v>0</v>
      </c>
      <c r="G17" s="579"/>
      <c r="H17" s="579">
        <f>E17</f>
        <v>74375000</v>
      </c>
      <c r="I17" s="580"/>
    </row>
    <row r="18" spans="1:9" x14ac:dyDescent="0.25">
      <c r="A18" s="575" t="s">
        <v>422</v>
      </c>
      <c r="B18" s="583" t="s">
        <v>53</v>
      </c>
      <c r="C18" s="577">
        <v>61875000</v>
      </c>
      <c r="D18" s="577">
        <v>61875000</v>
      </c>
      <c r="E18" s="577">
        <v>61875000</v>
      </c>
      <c r="F18" s="577">
        <v>0</v>
      </c>
      <c r="G18" s="579"/>
      <c r="H18" s="579">
        <f>E18</f>
        <v>61875000</v>
      </c>
      <c r="I18" s="580"/>
    </row>
    <row r="19" spans="1:9" x14ac:dyDescent="0.25">
      <c r="A19" s="575" t="s">
        <v>423</v>
      </c>
      <c r="B19" s="583" t="s">
        <v>286</v>
      </c>
      <c r="C19" s="577">
        <v>9142353</v>
      </c>
      <c r="D19" s="577">
        <v>0</v>
      </c>
      <c r="E19" s="577">
        <v>0</v>
      </c>
      <c r="F19" s="577">
        <v>0</v>
      </c>
      <c r="G19" s="579"/>
      <c r="H19" s="579">
        <v>0</v>
      </c>
      <c r="I19" s="580"/>
    </row>
    <row r="20" spans="1:9" x14ac:dyDescent="0.25">
      <c r="A20" s="575" t="s">
        <v>424</v>
      </c>
      <c r="B20" s="583" t="s">
        <v>366</v>
      </c>
      <c r="C20" s="577">
        <v>36824615</v>
      </c>
      <c r="D20" s="577">
        <v>36824615</v>
      </c>
      <c r="E20" s="577">
        <v>36824615</v>
      </c>
      <c r="F20" s="577">
        <v>0</v>
      </c>
      <c r="G20" s="577">
        <v>36824615</v>
      </c>
      <c r="H20" s="585">
        <f>E20</f>
        <v>36824615</v>
      </c>
      <c r="I20" s="579" t="s">
        <v>425</v>
      </c>
    </row>
    <row r="21" spans="1:9" x14ac:dyDescent="0.25">
      <c r="A21" s="575" t="s">
        <v>426</v>
      </c>
      <c r="B21" s="583" t="s">
        <v>19</v>
      </c>
      <c r="C21" s="577">
        <v>50174000</v>
      </c>
      <c r="D21" s="577">
        <v>50174000</v>
      </c>
      <c r="E21" s="577">
        <v>50174000</v>
      </c>
      <c r="F21" s="577">
        <v>0</v>
      </c>
      <c r="G21" s="579"/>
      <c r="H21" s="579">
        <f>E21</f>
        <v>50174000</v>
      </c>
      <c r="I21" s="580"/>
    </row>
    <row r="22" spans="1:9" x14ac:dyDescent="0.25">
      <c r="A22" s="586" t="s">
        <v>427</v>
      </c>
      <c r="B22" s="587" t="s">
        <v>22</v>
      </c>
      <c r="C22" s="588">
        <v>58533750</v>
      </c>
      <c r="D22" s="577">
        <v>58533750</v>
      </c>
      <c r="E22" s="577">
        <v>58533750</v>
      </c>
      <c r="F22" s="588">
        <v>0</v>
      </c>
      <c r="G22" s="579"/>
      <c r="H22" s="579">
        <f>E22</f>
        <v>58533750</v>
      </c>
      <c r="I22" s="580"/>
    </row>
    <row r="23" spans="1:9" x14ac:dyDescent="0.25">
      <c r="A23" s="586" t="s">
        <v>428</v>
      </c>
      <c r="B23" s="587" t="s">
        <v>55</v>
      </c>
      <c r="C23" s="588">
        <v>66095575</v>
      </c>
      <c r="D23" s="577">
        <v>66095575</v>
      </c>
      <c r="E23" s="577">
        <v>66095575</v>
      </c>
      <c r="F23" s="588">
        <v>0</v>
      </c>
      <c r="G23" s="579"/>
      <c r="H23" s="579">
        <f>E23</f>
        <v>66095575</v>
      </c>
      <c r="I23" s="580"/>
    </row>
    <row r="24" spans="1:9" x14ac:dyDescent="0.25">
      <c r="A24" s="575" t="s">
        <v>429</v>
      </c>
      <c r="B24" s="583" t="s">
        <v>56</v>
      </c>
      <c r="C24" s="577">
        <v>863348248</v>
      </c>
      <c r="D24" s="577">
        <v>863348248</v>
      </c>
      <c r="E24" s="577">
        <v>710357155</v>
      </c>
      <c r="F24" s="577">
        <v>152991093</v>
      </c>
      <c r="G24" s="579"/>
      <c r="H24" s="589">
        <f>E24/2</f>
        <v>355178577.5</v>
      </c>
      <c r="I24" s="590" t="s">
        <v>430</v>
      </c>
    </row>
    <row r="25" spans="1:9" x14ac:dyDescent="0.25">
      <c r="A25" s="575" t="s">
        <v>431</v>
      </c>
      <c r="B25" s="583" t="s">
        <v>23</v>
      </c>
      <c r="C25" s="577">
        <v>502383725</v>
      </c>
      <c r="D25" s="577">
        <v>502383725</v>
      </c>
      <c r="E25" s="577">
        <v>502383725</v>
      </c>
      <c r="F25" s="577">
        <v>0</v>
      </c>
      <c r="G25" s="579"/>
      <c r="H25" s="589">
        <f>E25/2</f>
        <v>251191862.5</v>
      </c>
      <c r="I25" s="590" t="s">
        <v>430</v>
      </c>
    </row>
    <row r="26" spans="1:9" x14ac:dyDescent="0.25">
      <c r="A26" s="575" t="s">
        <v>432</v>
      </c>
      <c r="B26" s="583" t="s">
        <v>148</v>
      </c>
      <c r="C26" s="577">
        <v>18744000</v>
      </c>
      <c r="D26" s="577">
        <v>18744000</v>
      </c>
      <c r="E26" s="577">
        <v>18744000</v>
      </c>
      <c r="F26" s="577">
        <v>0</v>
      </c>
      <c r="G26" s="579"/>
      <c r="H26" s="579">
        <f>E26</f>
        <v>18744000</v>
      </c>
      <c r="I26" s="580"/>
    </row>
    <row r="27" spans="1:9" x14ac:dyDescent="0.25">
      <c r="A27" s="575" t="s">
        <v>433</v>
      </c>
      <c r="B27" s="583" t="s">
        <v>26</v>
      </c>
      <c r="C27" s="577">
        <v>87097819</v>
      </c>
      <c r="D27" s="577">
        <v>87097819</v>
      </c>
      <c r="E27" s="577">
        <v>87097819</v>
      </c>
      <c r="F27" s="577">
        <v>0</v>
      </c>
      <c r="G27" s="579"/>
      <c r="H27" s="579">
        <f>E27</f>
        <v>87097819</v>
      </c>
      <c r="I27" s="580"/>
    </row>
    <row r="28" spans="1:9" x14ac:dyDescent="0.25">
      <c r="A28" s="575" t="s">
        <v>434</v>
      </c>
      <c r="B28" s="583" t="s">
        <v>57</v>
      </c>
      <c r="C28" s="577">
        <v>4256978839</v>
      </c>
      <c r="D28" s="577">
        <v>4256978839</v>
      </c>
      <c r="E28" s="577">
        <v>3885871043</v>
      </c>
      <c r="F28" s="577">
        <v>371107796</v>
      </c>
      <c r="G28" s="579"/>
      <c r="H28" s="579">
        <v>500000000</v>
      </c>
      <c r="I28" s="580"/>
    </row>
    <row r="29" spans="1:9" x14ac:dyDescent="0.25">
      <c r="A29" s="575" t="s">
        <v>435</v>
      </c>
      <c r="B29" s="583" t="s">
        <v>137</v>
      </c>
      <c r="C29" s="577">
        <v>179501973</v>
      </c>
      <c r="D29" s="577">
        <v>179501973</v>
      </c>
      <c r="E29" s="577">
        <v>179501973</v>
      </c>
      <c r="F29" s="577">
        <v>0</v>
      </c>
      <c r="G29" s="579"/>
      <c r="H29" s="579">
        <f>E29</f>
        <v>179501973</v>
      </c>
      <c r="I29" s="580"/>
    </row>
    <row r="30" spans="1:9" x14ac:dyDescent="0.25">
      <c r="A30" s="575" t="s">
        <v>436</v>
      </c>
      <c r="B30" s="584" t="s">
        <v>58</v>
      </c>
      <c r="C30" s="577">
        <v>103776000</v>
      </c>
      <c r="D30" s="577">
        <v>103776000</v>
      </c>
      <c r="E30" s="577">
        <v>103776000</v>
      </c>
      <c r="F30" s="577">
        <v>0</v>
      </c>
      <c r="G30" s="579"/>
      <c r="H30" s="579">
        <f>E30</f>
        <v>103776000</v>
      </c>
      <c r="I30" s="580"/>
    </row>
    <row r="31" spans="1:9" x14ac:dyDescent="0.25">
      <c r="A31" s="575" t="s">
        <v>437</v>
      </c>
      <c r="B31" s="583" t="s">
        <v>397</v>
      </c>
      <c r="C31" s="577">
        <v>47877060</v>
      </c>
      <c r="D31" s="577">
        <v>47877060</v>
      </c>
      <c r="E31" s="577">
        <v>47877060</v>
      </c>
      <c r="F31" s="577">
        <v>0</v>
      </c>
      <c r="G31" s="579"/>
      <c r="H31" s="579">
        <f>E31</f>
        <v>47877060</v>
      </c>
      <c r="I31" s="580"/>
    </row>
    <row r="32" spans="1:9" x14ac:dyDescent="0.25">
      <c r="A32" s="575" t="s">
        <v>438</v>
      </c>
      <c r="B32" s="583" t="s">
        <v>28</v>
      </c>
      <c r="C32" s="577">
        <v>1062501449</v>
      </c>
      <c r="D32" s="577">
        <v>1062501449</v>
      </c>
      <c r="E32" s="577">
        <v>697955522</v>
      </c>
      <c r="F32" s="577">
        <v>364545927</v>
      </c>
      <c r="G32" s="579"/>
      <c r="H32" s="579">
        <f>E32/2</f>
        <v>348977761</v>
      </c>
      <c r="I32" s="590" t="s">
        <v>430</v>
      </c>
    </row>
    <row r="33" spans="1:12" x14ac:dyDescent="0.25">
      <c r="A33" s="575" t="s">
        <v>439</v>
      </c>
      <c r="B33" s="583" t="s">
        <v>35</v>
      </c>
      <c r="C33" s="577">
        <f>8058006793-1000000000</f>
        <v>7058006793</v>
      </c>
      <c r="D33" s="577">
        <v>0</v>
      </c>
      <c r="E33" s="577"/>
      <c r="F33" s="577">
        <v>0</v>
      </c>
      <c r="G33" s="579"/>
      <c r="H33" s="579">
        <v>0</v>
      </c>
      <c r="I33" s="580" t="s">
        <v>440</v>
      </c>
    </row>
    <row r="34" spans="1:12" x14ac:dyDescent="0.25">
      <c r="A34" s="575" t="s">
        <v>441</v>
      </c>
      <c r="B34" s="583" t="s">
        <v>60</v>
      </c>
      <c r="C34" s="577">
        <v>66054000</v>
      </c>
      <c r="D34" s="577">
        <v>66054000</v>
      </c>
      <c r="E34" s="577">
        <v>66054000</v>
      </c>
      <c r="F34" s="577">
        <v>0</v>
      </c>
      <c r="G34" s="579"/>
      <c r="H34" s="579">
        <f>E34</f>
        <v>66054000</v>
      </c>
      <c r="I34" s="580"/>
    </row>
    <row r="35" spans="1:12" x14ac:dyDescent="0.25">
      <c r="A35" s="575" t="s">
        <v>442</v>
      </c>
      <c r="B35" s="583" t="s">
        <v>443</v>
      </c>
      <c r="C35" s="577">
        <v>40000000</v>
      </c>
      <c r="D35" s="577">
        <v>0</v>
      </c>
      <c r="E35" s="577">
        <v>0</v>
      </c>
      <c r="F35" s="577">
        <v>0</v>
      </c>
      <c r="G35" s="579"/>
      <c r="H35" s="579">
        <f>E350</f>
        <v>0</v>
      </c>
      <c r="I35" s="580"/>
    </row>
    <row r="36" spans="1:12" x14ac:dyDescent="0.25">
      <c r="A36" s="575" t="s">
        <v>444</v>
      </c>
      <c r="B36" s="583" t="s">
        <v>61</v>
      </c>
      <c r="C36" s="577">
        <v>17875000</v>
      </c>
      <c r="D36" s="577">
        <v>17875000</v>
      </c>
      <c r="E36" s="577">
        <v>17875000</v>
      </c>
      <c r="F36" s="577">
        <v>0</v>
      </c>
      <c r="G36" s="579"/>
      <c r="H36" s="579">
        <f>E36</f>
        <v>17875000</v>
      </c>
      <c r="I36" s="580"/>
    </row>
    <row r="37" spans="1:12" x14ac:dyDescent="0.25">
      <c r="A37" s="575" t="s">
        <v>445</v>
      </c>
      <c r="B37" s="584" t="s">
        <v>109</v>
      </c>
      <c r="C37" s="577">
        <v>70070000</v>
      </c>
      <c r="D37" s="577">
        <v>70070000</v>
      </c>
      <c r="E37" s="577">
        <v>70070000</v>
      </c>
      <c r="F37" s="577">
        <v>0</v>
      </c>
      <c r="G37" s="577">
        <v>70070000</v>
      </c>
      <c r="H37" s="585">
        <f>E37</f>
        <v>70070000</v>
      </c>
      <c r="I37" s="579" t="s">
        <v>446</v>
      </c>
    </row>
    <row r="38" spans="1:12" x14ac:dyDescent="0.25">
      <c r="A38" s="575" t="s">
        <v>447</v>
      </c>
      <c r="B38" s="583" t="s">
        <v>29</v>
      </c>
      <c r="C38" s="577">
        <v>143148500</v>
      </c>
      <c r="D38" s="577">
        <v>143148500</v>
      </c>
      <c r="E38" s="577">
        <v>143148500</v>
      </c>
      <c r="F38" s="577">
        <v>0</v>
      </c>
      <c r="G38" s="579"/>
      <c r="H38" s="579">
        <f>E38</f>
        <v>143148500</v>
      </c>
      <c r="I38" s="580"/>
    </row>
    <row r="39" spans="1:12" x14ac:dyDescent="0.25">
      <c r="A39" s="591" t="s">
        <v>448</v>
      </c>
      <c r="B39" s="592" t="s">
        <v>134</v>
      </c>
      <c r="C39" s="593">
        <v>5282514425</v>
      </c>
      <c r="D39" s="593">
        <v>0</v>
      </c>
      <c r="E39" s="593"/>
      <c r="F39" s="593"/>
      <c r="G39" s="578">
        <v>688774472</v>
      </c>
      <c r="H39" s="578">
        <v>1204000000</v>
      </c>
      <c r="I39" s="594" t="s">
        <v>449</v>
      </c>
      <c r="L39" s="595"/>
    </row>
    <row r="40" spans="1:12" x14ac:dyDescent="0.25">
      <c r="A40" s="575" t="s">
        <v>450</v>
      </c>
      <c r="B40" s="583" t="s">
        <v>17</v>
      </c>
      <c r="C40" s="577">
        <v>34957440</v>
      </c>
      <c r="D40" s="577">
        <v>34957440</v>
      </c>
      <c r="E40" s="577">
        <v>34957440</v>
      </c>
      <c r="F40" s="577">
        <v>0</v>
      </c>
      <c r="G40" s="579"/>
      <c r="H40" s="579">
        <f>E40</f>
        <v>34957440</v>
      </c>
      <c r="I40" s="580"/>
      <c r="L40" s="595"/>
    </row>
    <row r="41" spans="1:12" x14ac:dyDescent="0.25">
      <c r="A41" s="575" t="s">
        <v>451</v>
      </c>
      <c r="B41" s="583" t="s">
        <v>34</v>
      </c>
      <c r="C41" s="577">
        <v>8429249528</v>
      </c>
      <c r="D41" s="577">
        <v>8429249528</v>
      </c>
      <c r="E41" s="577">
        <v>3486303368</v>
      </c>
      <c r="F41" s="577">
        <v>4942946160</v>
      </c>
      <c r="G41" s="579"/>
      <c r="H41" s="579">
        <v>1500000000</v>
      </c>
      <c r="I41" s="580"/>
    </row>
    <row r="42" spans="1:12" x14ac:dyDescent="0.25">
      <c r="A42" s="575" t="s">
        <v>452</v>
      </c>
      <c r="B42" s="583" t="s">
        <v>374</v>
      </c>
      <c r="C42" s="577">
        <v>23256250</v>
      </c>
      <c r="D42" s="577">
        <v>23256250</v>
      </c>
      <c r="E42" s="577">
        <v>23256250</v>
      </c>
      <c r="F42" s="577">
        <v>0</v>
      </c>
      <c r="G42" s="577">
        <v>23256250</v>
      </c>
      <c r="H42" s="585">
        <f>E42</f>
        <v>23256250</v>
      </c>
      <c r="I42" s="579" t="s">
        <v>453</v>
      </c>
    </row>
    <row r="43" spans="1:12" x14ac:dyDescent="0.25">
      <c r="A43" s="575" t="s">
        <v>454</v>
      </c>
      <c r="B43" s="583" t="s">
        <v>18</v>
      </c>
      <c r="C43" s="577">
        <v>25179000</v>
      </c>
      <c r="D43" s="577">
        <v>25179000</v>
      </c>
      <c r="E43" s="577">
        <v>25179000</v>
      </c>
      <c r="F43" s="577">
        <v>0</v>
      </c>
      <c r="G43" s="577"/>
      <c r="H43" s="579">
        <f t="shared" ref="H43:H47" si="1">E43</f>
        <v>25179000</v>
      </c>
      <c r="I43" s="596"/>
    </row>
    <row r="44" spans="1:12" x14ac:dyDescent="0.25">
      <c r="A44" s="575" t="s">
        <v>455</v>
      </c>
      <c r="B44" s="583" t="s">
        <v>30</v>
      </c>
      <c r="C44" s="577">
        <v>49426080</v>
      </c>
      <c r="D44" s="577">
        <v>49426080</v>
      </c>
      <c r="E44" s="577">
        <v>49426080</v>
      </c>
      <c r="F44" s="577">
        <v>0</v>
      </c>
      <c r="G44" s="579"/>
      <c r="H44" s="579">
        <f t="shared" si="1"/>
        <v>49426080</v>
      </c>
      <c r="I44" s="580"/>
    </row>
    <row r="45" spans="1:12" x14ac:dyDescent="0.25">
      <c r="A45" s="575" t="s">
        <v>456</v>
      </c>
      <c r="B45" s="583" t="s">
        <v>31</v>
      </c>
      <c r="C45" s="577">
        <v>29700000</v>
      </c>
      <c r="D45" s="577">
        <v>29700000</v>
      </c>
      <c r="E45" s="577">
        <v>29700000</v>
      </c>
      <c r="F45" s="577">
        <v>0</v>
      </c>
      <c r="G45" s="579"/>
      <c r="H45" s="579">
        <f t="shared" si="1"/>
        <v>29700000</v>
      </c>
      <c r="I45" s="580"/>
    </row>
    <row r="46" spans="1:12" x14ac:dyDescent="0.25">
      <c r="A46" s="575" t="s">
        <v>457</v>
      </c>
      <c r="B46" s="583" t="s">
        <v>63</v>
      </c>
      <c r="C46" s="577">
        <v>3971000</v>
      </c>
      <c r="D46" s="577">
        <v>3971000</v>
      </c>
      <c r="E46" s="577">
        <v>3971000</v>
      </c>
      <c r="F46" s="577">
        <v>0</v>
      </c>
      <c r="G46" s="579">
        <f>E46</f>
        <v>3971000</v>
      </c>
      <c r="H46" s="579">
        <v>0</v>
      </c>
      <c r="I46" s="580"/>
    </row>
    <row r="47" spans="1:12" x14ac:dyDescent="0.25">
      <c r="A47" s="575" t="s">
        <v>458</v>
      </c>
      <c r="B47" s="583" t="s">
        <v>220</v>
      </c>
      <c r="C47" s="577">
        <v>28622558</v>
      </c>
      <c r="D47" s="577">
        <v>28622558</v>
      </c>
      <c r="E47" s="577">
        <v>28622558</v>
      </c>
      <c r="F47" s="577">
        <v>0</v>
      </c>
      <c r="G47" s="579"/>
      <c r="H47" s="579">
        <f t="shared" si="1"/>
        <v>28622558</v>
      </c>
      <c r="I47" s="580"/>
    </row>
    <row r="48" spans="1:12" x14ac:dyDescent="0.25">
      <c r="A48" s="591" t="s">
        <v>459</v>
      </c>
      <c r="B48" s="597" t="s">
        <v>163</v>
      </c>
      <c r="C48" s="593">
        <v>4177012817</v>
      </c>
      <c r="D48" s="593">
        <v>4177012817</v>
      </c>
      <c r="E48" s="593">
        <v>3892658252</v>
      </c>
      <c r="F48" s="593">
        <v>284354565</v>
      </c>
      <c r="G48" s="578"/>
      <c r="H48" s="578">
        <v>2012404079</v>
      </c>
      <c r="I48" s="594" t="s">
        <v>449</v>
      </c>
    </row>
    <row r="49" spans="1:9" x14ac:dyDescent="0.25">
      <c r="A49" s="575" t="s">
        <v>460</v>
      </c>
      <c r="B49" s="584" t="s">
        <v>199</v>
      </c>
      <c r="C49" s="577">
        <v>16087500</v>
      </c>
      <c r="D49" s="577">
        <v>16087500</v>
      </c>
      <c r="E49" s="577">
        <v>16087500</v>
      </c>
      <c r="F49" s="577">
        <v>0</v>
      </c>
      <c r="G49" s="579"/>
      <c r="H49" s="579">
        <f>E49</f>
        <v>16087500</v>
      </c>
      <c r="I49" s="580"/>
    </row>
    <row r="50" spans="1:9" x14ac:dyDescent="0.25">
      <c r="A50" s="575" t="s">
        <v>461</v>
      </c>
      <c r="B50" s="584" t="s">
        <v>15</v>
      </c>
      <c r="C50" s="577">
        <v>1708410</v>
      </c>
      <c r="D50" s="577">
        <v>1708410</v>
      </c>
      <c r="E50" s="577">
        <v>1708410</v>
      </c>
      <c r="F50" s="577">
        <v>0</v>
      </c>
      <c r="G50" s="579">
        <f>E50</f>
        <v>1708410</v>
      </c>
      <c r="H50" s="579"/>
      <c r="I50" s="580"/>
    </row>
    <row r="51" spans="1:9" x14ac:dyDescent="0.25">
      <c r="A51" s="575" t="s">
        <v>462</v>
      </c>
      <c r="B51" s="584" t="s">
        <v>66</v>
      </c>
      <c r="C51" s="577">
        <v>73150000</v>
      </c>
      <c r="D51" s="577">
        <v>73150000</v>
      </c>
      <c r="E51" s="577">
        <v>73150000</v>
      </c>
      <c r="F51" s="577">
        <v>0</v>
      </c>
      <c r="G51" s="577">
        <v>73150000</v>
      </c>
      <c r="H51" s="585">
        <f>E51</f>
        <v>73150000</v>
      </c>
      <c r="I51" s="579" t="s">
        <v>463</v>
      </c>
    </row>
    <row r="52" spans="1:9" x14ac:dyDescent="0.25">
      <c r="A52" s="575" t="s">
        <v>464</v>
      </c>
      <c r="B52" s="583" t="s">
        <v>67</v>
      </c>
      <c r="C52" s="577">
        <v>71121600</v>
      </c>
      <c r="D52" s="577">
        <v>71121600</v>
      </c>
      <c r="E52" s="577">
        <v>71121600</v>
      </c>
      <c r="F52" s="577">
        <v>0</v>
      </c>
      <c r="G52" s="577"/>
      <c r="H52" s="585">
        <f>E52</f>
        <v>71121600</v>
      </c>
      <c r="I52" s="579" t="s">
        <v>465</v>
      </c>
    </row>
    <row r="53" spans="1:9" x14ac:dyDescent="0.25">
      <c r="A53" s="575" t="s">
        <v>466</v>
      </c>
      <c r="B53" s="584" t="s">
        <v>325</v>
      </c>
      <c r="C53" s="577">
        <v>238250000</v>
      </c>
      <c r="D53" s="577">
        <v>238250000</v>
      </c>
      <c r="E53" s="577">
        <v>238250000</v>
      </c>
      <c r="F53" s="577">
        <v>0</v>
      </c>
      <c r="G53" s="579"/>
      <c r="H53" s="579">
        <f>E53/2</f>
        <v>119125000</v>
      </c>
      <c r="I53" s="590" t="s">
        <v>430</v>
      </c>
    </row>
    <row r="54" spans="1:9" x14ac:dyDescent="0.25">
      <c r="A54" s="575" t="s">
        <v>467</v>
      </c>
      <c r="B54" s="584" t="s">
        <v>282</v>
      </c>
      <c r="C54" s="577">
        <v>324000000</v>
      </c>
      <c r="D54" s="577">
        <v>324000000</v>
      </c>
      <c r="E54" s="577">
        <v>324000000</v>
      </c>
      <c r="F54" s="577">
        <v>0</v>
      </c>
      <c r="G54" s="579">
        <v>0</v>
      </c>
      <c r="H54" s="579">
        <v>0</v>
      </c>
      <c r="I54" s="580" t="s">
        <v>468</v>
      </c>
    </row>
    <row r="55" spans="1:9" x14ac:dyDescent="0.25">
      <c r="A55" s="598" t="s">
        <v>469</v>
      </c>
      <c r="B55" s="599" t="s">
        <v>378</v>
      </c>
      <c r="C55" s="600">
        <v>89775600</v>
      </c>
      <c r="D55" s="600">
        <v>89775600</v>
      </c>
      <c r="E55" s="600">
        <v>89775600</v>
      </c>
      <c r="F55" s="600">
        <v>0</v>
      </c>
      <c r="G55" s="601">
        <v>0</v>
      </c>
      <c r="H55" s="601">
        <v>0</v>
      </c>
      <c r="I55" s="580" t="s">
        <v>468</v>
      </c>
    </row>
    <row r="56" spans="1:9" x14ac:dyDescent="0.25">
      <c r="A56" s="602"/>
      <c r="B56" s="602" t="s">
        <v>470</v>
      </c>
      <c r="C56" s="603">
        <f>SUM(C2:C55)</f>
        <v>35158534058</v>
      </c>
      <c r="D56" s="603">
        <f>SUM(D2:D55)</f>
        <v>21729783978</v>
      </c>
      <c r="E56" s="603">
        <f>SUM(E2:E55)</f>
        <v>15613838437</v>
      </c>
      <c r="F56" s="603">
        <f>SUM(F2:F55)</f>
        <v>6115945541</v>
      </c>
      <c r="G56" s="604">
        <f>SUM(G2:G55)</f>
        <v>1232487057</v>
      </c>
      <c r="H56" s="604">
        <f t="shared" ref="H56" si="2">SUM(H2:H55)</f>
        <v>7724400000</v>
      </c>
      <c r="I56" s="605"/>
    </row>
  </sheetData>
  <autoFilter ref="A1:L56"/>
  <conditionalFormatting sqref="B48">
    <cfRule type="duplicateValues" dxfId="0" priority="1"/>
  </conditionalFormatting>
  <dataValidations count="19">
    <dataValidation type="custom" errorStyle="warning" allowBlank="1" showInputMessage="1" showErrorMessage="1" error="da tồn tại " sqref="B7">
      <formula1>COUNTIF(B39:$C$60,#REF!)=1</formula1>
    </dataValidation>
    <dataValidation type="custom" errorStyle="warning" allowBlank="1" showInputMessage="1" showErrorMessage="1" error="da tồn tại " sqref="B6">
      <formula1>COUNTIF(B40:$C$60,#REF!)=1</formula1>
    </dataValidation>
    <dataValidation type="custom" errorStyle="warning" allowBlank="1" showInputMessage="1" showErrorMessage="1" error="da tồn tại " sqref="B1">
      <formula1>COUNTIF(B37:$C$60,#REF!)=1</formula1>
    </dataValidation>
    <dataValidation type="custom" errorStyle="warning" allowBlank="1" showInputMessage="1" showErrorMessage="1" error="da tồn tại " sqref="B9">
      <formula1>COUNTIF(B25:$C$60,#REF!)=1</formula1>
    </dataValidation>
    <dataValidation type="custom" errorStyle="warning" allowBlank="1" showInputMessage="1" showErrorMessage="1" error="da tồn tại " sqref="B10">
      <formula1>COUNTIF(B20:$C$60,#REF!)=1</formula1>
    </dataValidation>
    <dataValidation type="custom" errorStyle="warning" allowBlank="1" showInputMessage="1" showErrorMessage="1" error="da tồn tại " sqref="B14">
      <formula1>COUNTIF(B43:$C$60,B43)=1</formula1>
    </dataValidation>
    <dataValidation type="custom" errorStyle="warning" allowBlank="1" showInputMessage="1" showErrorMessage="1" error="da tồn tại " sqref="B20">
      <formula1>COUNTIF(B38:$C$60,#REF!)=1</formula1>
    </dataValidation>
    <dataValidation type="custom" errorStyle="warning" allowBlank="1" showInputMessage="1" showErrorMessage="1" error="da tồn tại " sqref="B21 B25">
      <formula1>COUNTIF(B23:$C$60,#REF!)=1</formula1>
    </dataValidation>
    <dataValidation type="custom" errorStyle="warning" allowBlank="1" showInputMessage="1" showErrorMessage="1" error="da tồn tại " sqref="B23 B27">
      <formula1>COUNTIF(B24:$C$60,B24)=1</formula1>
    </dataValidation>
    <dataValidation type="custom" errorStyle="warning" allowBlank="1" showInputMessage="1" showErrorMessage="1" error="da tồn tại " sqref="B24 B28">
      <formula1>COUNTIF(B26:$C$60,B26)=1</formula1>
    </dataValidation>
    <dataValidation type="custom" errorStyle="warning" allowBlank="1" showInputMessage="1" showErrorMessage="1" error="da tồn tại " sqref="B29">
      <formula1>COUNTIF(B32:$C$60,#REF!)=1</formula1>
    </dataValidation>
    <dataValidation type="custom" errorStyle="warning" allowBlank="1" showInputMessage="1" showErrorMessage="1" error="da tồn tại " sqref="B30">
      <formula1>COUNTIF(B$59:$C1048570,#REF!)=1</formula1>
    </dataValidation>
    <dataValidation type="custom" errorStyle="warning" allowBlank="1" showInputMessage="1" showErrorMessage="1" error="da tồn tại " sqref="B32">
      <formula1>COUNTIF(B$59:$C1048570,#REF!)=1</formula1>
    </dataValidation>
    <dataValidation type="custom" errorStyle="warning" allowBlank="1" showInputMessage="1" showErrorMessage="1" error="da tồn tại " sqref="B33">
      <formula1>COUNTIF(B34:$C$60,#REF!)=1</formula1>
    </dataValidation>
    <dataValidation type="custom" errorStyle="warning" allowBlank="1" showInputMessage="1" showErrorMessage="1" error="da tồn tại " sqref="B34">
      <formula1>COUNTIF(#REF!,#REF!)=1</formula1>
    </dataValidation>
    <dataValidation type="custom" errorStyle="warning" allowBlank="1" showInputMessage="1" showErrorMessage="1" error="da tồn tại " sqref="B47">
      <formula1>COUNTIF($B$61:C1048473,B74)=1</formula1>
    </dataValidation>
    <dataValidation type="custom" errorStyle="warning" allowBlank="1" showInputMessage="1" showErrorMessage="1" error="da tồn tại " sqref="B26">
      <formula1>COUNTIF(B2:$C$60,#REF!)=1</formula1>
    </dataValidation>
    <dataValidation type="custom" errorStyle="warning" allowBlank="1" showInputMessage="1" showErrorMessage="1" error="da tồn tại " sqref="B22">
      <formula1>COUNTIF(B5:$C$60,B5)=1</formula1>
    </dataValidation>
    <dataValidation type="custom" errorStyle="warning" allowBlank="1" showInputMessage="1" showErrorMessage="1" error="da tồn tại " sqref="B31">
      <formula1>COUNTIF(B2:$C$60,#REF!)=1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61"/>
  <sheetViews>
    <sheetView showGridLines="0" topLeftCell="A7" zoomScaleNormal="100" workbookViewId="0">
      <selection activeCell="C43" sqref="C43"/>
    </sheetView>
  </sheetViews>
  <sheetFormatPr defaultColWidth="8.85546875" defaultRowHeight="19.899999999999999" customHeight="1" x14ac:dyDescent="0.25"/>
  <cols>
    <col min="1" max="1" width="4.7109375" style="45" bestFit="1" customWidth="1"/>
    <col min="2" max="2" width="45.85546875" style="1" bestFit="1" customWidth="1"/>
    <col min="3" max="3" width="19.28515625" style="19" customWidth="1"/>
    <col min="4" max="4" width="20.85546875" style="3" customWidth="1"/>
    <col min="5" max="5" width="2.28515625" style="1" customWidth="1"/>
    <col min="6" max="6" width="17.42578125" style="46" customWidth="1"/>
    <col min="7" max="7" width="31.5703125" style="50" bestFit="1" customWidth="1"/>
    <col min="8" max="16384" width="8.85546875" style="1"/>
  </cols>
  <sheetData>
    <row r="1" spans="1:7" ht="39.6" customHeight="1" x14ac:dyDescent="0.25">
      <c r="A1" s="654" t="s">
        <v>37</v>
      </c>
      <c r="B1" s="654"/>
      <c r="C1" s="654"/>
      <c r="D1" s="654"/>
      <c r="E1" s="654"/>
    </row>
    <row r="2" spans="1:7" ht="19.899999999999999" customHeight="1" x14ac:dyDescent="0.25">
      <c r="A2" s="653" t="s">
        <v>0</v>
      </c>
      <c r="B2" s="653"/>
      <c r="C2" s="2"/>
    </row>
    <row r="3" spans="1:7" ht="214.5" x14ac:dyDescent="0.25">
      <c r="A3" s="38" t="s">
        <v>1</v>
      </c>
      <c r="B3" s="4" t="s">
        <v>2</v>
      </c>
      <c r="C3" s="5" t="s">
        <v>39</v>
      </c>
      <c r="D3" s="20" t="s">
        <v>84</v>
      </c>
      <c r="E3" s="20" t="s">
        <v>51</v>
      </c>
      <c r="F3" s="49" t="s">
        <v>88</v>
      </c>
    </row>
    <row r="4" spans="1:7" ht="19.899999999999999" customHeight="1" x14ac:dyDescent="0.25">
      <c r="A4" s="38">
        <v>1</v>
      </c>
      <c r="B4" s="6" t="s">
        <v>5</v>
      </c>
      <c r="C4" s="7">
        <v>40474800</v>
      </c>
      <c r="D4" s="7"/>
      <c r="E4" s="8" t="s">
        <v>69</v>
      </c>
      <c r="F4" s="46">
        <f>C4</f>
        <v>40474800</v>
      </c>
    </row>
    <row r="5" spans="1:7" ht="19.899999999999999" customHeight="1" x14ac:dyDescent="0.25">
      <c r="A5" s="41">
        <v>2</v>
      </c>
      <c r="B5" s="6" t="s">
        <v>46</v>
      </c>
      <c r="C5" s="7">
        <v>14715317</v>
      </c>
      <c r="D5" s="7"/>
      <c r="E5" s="9" t="s">
        <v>75</v>
      </c>
      <c r="F5" s="60" t="s">
        <v>87</v>
      </c>
    </row>
    <row r="6" spans="1:7" ht="19.899999999999999" customHeight="1" x14ac:dyDescent="0.25">
      <c r="A6" s="38">
        <v>3</v>
      </c>
      <c r="B6" s="6" t="s">
        <v>6</v>
      </c>
      <c r="C6" s="7">
        <v>5770001</v>
      </c>
      <c r="D6" s="7"/>
      <c r="E6" s="9" t="s">
        <v>76</v>
      </c>
      <c r="F6" s="60" t="s">
        <v>87</v>
      </c>
    </row>
    <row r="7" spans="1:7" ht="19.899999999999999" customHeight="1" x14ac:dyDescent="0.25">
      <c r="A7" s="41">
        <v>4</v>
      </c>
      <c r="B7" s="6" t="s">
        <v>7</v>
      </c>
      <c r="C7" s="7">
        <v>1180000</v>
      </c>
      <c r="D7" s="7"/>
      <c r="E7" s="9" t="s">
        <v>76</v>
      </c>
      <c r="F7" s="60" t="s">
        <v>87</v>
      </c>
    </row>
    <row r="8" spans="1:7" ht="19.899999999999999" customHeight="1" x14ac:dyDescent="0.25">
      <c r="A8" s="38">
        <v>5</v>
      </c>
      <c r="B8" s="6" t="s">
        <v>47</v>
      </c>
      <c r="C8" s="7">
        <v>47502048</v>
      </c>
      <c r="D8" s="7"/>
      <c r="E8" s="9" t="s">
        <v>77</v>
      </c>
      <c r="F8" s="60" t="s">
        <v>87</v>
      </c>
    </row>
    <row r="9" spans="1:7" ht="19.899999999999999" customHeight="1" x14ac:dyDescent="0.25">
      <c r="A9" s="41">
        <v>6</v>
      </c>
      <c r="B9" s="10" t="s">
        <v>48</v>
      </c>
      <c r="C9" s="7" t="s">
        <v>50</v>
      </c>
      <c r="D9" s="7">
        <v>12000000</v>
      </c>
      <c r="E9" s="8" t="s">
        <v>78</v>
      </c>
      <c r="F9" s="46">
        <f>D9</f>
        <v>12000000</v>
      </c>
    </row>
    <row r="10" spans="1:7" ht="19.899999999999999" customHeight="1" x14ac:dyDescent="0.25">
      <c r="A10" s="38">
        <v>7</v>
      </c>
      <c r="B10" s="9" t="s">
        <v>49</v>
      </c>
      <c r="C10" s="7" t="s">
        <v>50</v>
      </c>
      <c r="D10" s="7">
        <f>59334000+11048400</f>
        <v>70382400</v>
      </c>
      <c r="E10" s="656" t="s">
        <v>79</v>
      </c>
      <c r="F10" s="46">
        <f t="shared" ref="F10:F11" si="0">D10</f>
        <v>70382400</v>
      </c>
    </row>
    <row r="11" spans="1:7" ht="19.899999999999999" customHeight="1" x14ac:dyDescent="0.25">
      <c r="A11" s="41">
        <v>8</v>
      </c>
      <c r="B11" s="9" t="s">
        <v>8</v>
      </c>
      <c r="C11" s="7" t="s">
        <v>50</v>
      </c>
      <c r="D11" s="7">
        <v>18299780</v>
      </c>
      <c r="E11" s="657"/>
      <c r="F11" s="46">
        <f t="shared" si="0"/>
        <v>18299780</v>
      </c>
    </row>
    <row r="12" spans="1:7" ht="19.899999999999999" customHeight="1" x14ac:dyDescent="0.25">
      <c r="A12" s="38">
        <v>9</v>
      </c>
      <c r="B12" s="6" t="s">
        <v>9</v>
      </c>
      <c r="C12" s="7">
        <v>19547000</v>
      </c>
      <c r="D12" s="7"/>
      <c r="E12" s="9" t="s">
        <v>10</v>
      </c>
      <c r="F12" s="60" t="s">
        <v>87</v>
      </c>
    </row>
    <row r="13" spans="1:7" ht="19.899999999999999" customHeight="1" x14ac:dyDescent="0.25">
      <c r="A13" s="41">
        <v>10</v>
      </c>
      <c r="B13" s="9" t="s">
        <v>11</v>
      </c>
      <c r="C13" s="7">
        <v>4779000</v>
      </c>
      <c r="D13" s="7"/>
      <c r="E13" s="9" t="s">
        <v>80</v>
      </c>
      <c r="F13" s="60" t="s">
        <v>87</v>
      </c>
    </row>
    <row r="14" spans="1:7" ht="19.899999999999999" customHeight="1" x14ac:dyDescent="0.25">
      <c r="A14" s="38">
        <v>11</v>
      </c>
      <c r="B14" s="9" t="s">
        <v>13</v>
      </c>
      <c r="C14" s="7">
        <v>20548000</v>
      </c>
      <c r="D14" s="7"/>
      <c r="E14" s="28"/>
      <c r="F14" s="60" t="s">
        <v>87</v>
      </c>
    </row>
    <row r="15" spans="1:7" ht="19.899999999999999" customHeight="1" x14ac:dyDescent="0.25">
      <c r="A15" s="41">
        <v>12</v>
      </c>
      <c r="B15" s="22" t="s">
        <v>52</v>
      </c>
      <c r="C15" s="7">
        <f>11000000+22698368</f>
        <v>33698368</v>
      </c>
      <c r="D15" s="7"/>
      <c r="E15" s="9" t="s">
        <v>82</v>
      </c>
      <c r="F15" s="60" t="s">
        <v>87</v>
      </c>
    </row>
    <row r="16" spans="1:7" s="25" customFormat="1" ht="19.899999999999999" customHeight="1" x14ac:dyDescent="0.25">
      <c r="A16" s="38">
        <v>13</v>
      </c>
      <c r="B16" s="22" t="s">
        <v>55</v>
      </c>
      <c r="C16" s="7">
        <v>6002868</v>
      </c>
      <c r="D16" s="7"/>
      <c r="E16" s="658" t="s">
        <v>16</v>
      </c>
      <c r="F16" s="60" t="s">
        <v>87</v>
      </c>
      <c r="G16" s="51"/>
    </row>
    <row r="17" spans="1:7" s="25" customFormat="1" ht="19.899999999999999" customHeight="1" x14ac:dyDescent="0.25">
      <c r="A17" s="41">
        <v>14</v>
      </c>
      <c r="B17" s="22" t="s">
        <v>24</v>
      </c>
      <c r="C17" s="7">
        <v>7710153</v>
      </c>
      <c r="D17" s="7"/>
      <c r="E17" s="659"/>
      <c r="F17" s="60" t="s">
        <v>87</v>
      </c>
      <c r="G17" s="51"/>
    </row>
    <row r="18" spans="1:7" s="25" customFormat="1" ht="19.899999999999999" customHeight="1" x14ac:dyDescent="0.25">
      <c r="A18" s="38">
        <v>15</v>
      </c>
      <c r="B18" s="22" t="s">
        <v>25</v>
      </c>
      <c r="C18" s="7">
        <v>4166175</v>
      </c>
      <c r="D18" s="7"/>
      <c r="E18" s="659"/>
      <c r="F18" s="60" t="s">
        <v>87</v>
      </c>
      <c r="G18" s="51"/>
    </row>
    <row r="19" spans="1:7" s="25" customFormat="1" ht="19.899999999999999" customHeight="1" x14ac:dyDescent="0.25">
      <c r="A19" s="41">
        <v>16</v>
      </c>
      <c r="B19" s="22" t="s">
        <v>59</v>
      </c>
      <c r="C19" s="7">
        <v>7411866</v>
      </c>
      <c r="D19" s="7"/>
      <c r="E19" s="659"/>
      <c r="F19" s="46">
        <f>C19</f>
        <v>7411866</v>
      </c>
      <c r="G19" s="51"/>
    </row>
    <row r="20" spans="1:7" s="25" customFormat="1" ht="19.899999999999999" customHeight="1" x14ac:dyDescent="0.25">
      <c r="A20" s="38">
        <v>17</v>
      </c>
      <c r="B20" s="22" t="s">
        <v>60</v>
      </c>
      <c r="C20" s="7">
        <v>181000</v>
      </c>
      <c r="D20" s="7"/>
      <c r="E20" s="659"/>
      <c r="F20" s="60" t="s">
        <v>87</v>
      </c>
      <c r="G20" s="51"/>
    </row>
    <row r="21" spans="1:7" s="25" customFormat="1" ht="19.899999999999999" customHeight="1" x14ac:dyDescent="0.25">
      <c r="A21" s="41">
        <v>18</v>
      </c>
      <c r="B21" s="22" t="s">
        <v>85</v>
      </c>
      <c r="C21" s="7">
        <v>8217000</v>
      </c>
      <c r="D21" s="7"/>
      <c r="E21" s="659"/>
      <c r="F21" s="60" t="s">
        <v>87</v>
      </c>
      <c r="G21" s="51"/>
    </row>
    <row r="22" spans="1:7" s="25" customFormat="1" ht="19.899999999999999" customHeight="1" x14ac:dyDescent="0.25">
      <c r="A22" s="41">
        <v>19</v>
      </c>
      <c r="B22" s="58" t="s">
        <v>17</v>
      </c>
      <c r="C22" s="55">
        <v>5710320</v>
      </c>
      <c r="D22" s="55"/>
      <c r="E22" s="660"/>
      <c r="F22" s="60" t="s">
        <v>87</v>
      </c>
      <c r="G22" s="51"/>
    </row>
    <row r="23" spans="1:7" s="12" customFormat="1" ht="19.899999999999999" customHeight="1" x14ac:dyDescent="0.25">
      <c r="A23" s="662" t="s">
        <v>68</v>
      </c>
      <c r="B23" s="663"/>
      <c r="C23" s="59">
        <f>SUM(C4:C22)</f>
        <v>227613916</v>
      </c>
      <c r="D23" s="59">
        <f>SUM(D4:D22)</f>
        <v>100682180</v>
      </c>
      <c r="E23" s="11">
        <f t="shared" ref="E23:F23" si="1">SUM(E4:E22)</f>
        <v>0</v>
      </c>
      <c r="F23" s="62">
        <f t="shared" si="1"/>
        <v>148568846</v>
      </c>
      <c r="G23" s="52"/>
    </row>
    <row r="24" spans="1:7" s="16" customFormat="1" ht="19.899999999999999" hidden="1" customHeight="1" x14ac:dyDescent="0.25">
      <c r="A24" s="42"/>
      <c r="B24" s="13"/>
      <c r="C24" s="14"/>
      <c r="D24" s="15"/>
      <c r="F24" s="47"/>
      <c r="G24" s="52"/>
    </row>
    <row r="25" spans="1:7" s="16" customFormat="1" ht="19.899999999999999" hidden="1" customHeight="1" x14ac:dyDescent="0.25">
      <c r="A25" s="42"/>
      <c r="B25" s="13"/>
      <c r="C25" s="14"/>
      <c r="D25" s="15"/>
      <c r="F25" s="47"/>
      <c r="G25" s="52"/>
    </row>
    <row r="26" spans="1:7" s="16" customFormat="1" ht="19.899999999999999" hidden="1" customHeight="1" x14ac:dyDescent="0.25">
      <c r="A26" s="42"/>
      <c r="B26" s="13"/>
      <c r="C26" s="14">
        <f>C23+C59</f>
        <v>11657723919</v>
      </c>
      <c r="D26" s="17">
        <v>12241651697</v>
      </c>
      <c r="E26" s="18">
        <f>D26-C26</f>
        <v>583927778</v>
      </c>
      <c r="F26" s="47"/>
      <c r="G26" s="52"/>
    </row>
    <row r="27" spans="1:7" s="16" customFormat="1" ht="19.899999999999999" hidden="1" customHeight="1" x14ac:dyDescent="0.25">
      <c r="A27" s="43"/>
      <c r="B27" s="13"/>
      <c r="C27" s="14"/>
      <c r="D27" s="15"/>
      <c r="F27" s="47"/>
      <c r="G27" s="52"/>
    </row>
    <row r="28" spans="1:7" s="16" customFormat="1" ht="19.899999999999999" hidden="1" customHeight="1" x14ac:dyDescent="0.25">
      <c r="A28" s="43"/>
      <c r="B28" s="13"/>
      <c r="C28" s="14"/>
      <c r="D28" s="15"/>
      <c r="F28" s="47"/>
      <c r="G28" s="52"/>
    </row>
    <row r="29" spans="1:7" s="27" customFormat="1" ht="19.899999999999999" customHeight="1" x14ac:dyDescent="0.25">
      <c r="A29" s="661" t="s">
        <v>21</v>
      </c>
      <c r="B29" s="661"/>
      <c r="C29" s="26"/>
      <c r="D29" s="26"/>
      <c r="F29" s="48"/>
      <c r="G29" s="51"/>
    </row>
    <row r="30" spans="1:7" s="25" customFormat="1" ht="19.899999999999999" customHeight="1" x14ac:dyDescent="0.25">
      <c r="A30" s="44" t="s">
        <v>1</v>
      </c>
      <c r="B30" s="24" t="s">
        <v>2</v>
      </c>
      <c r="C30" s="5" t="str">
        <f>C3</f>
        <v>KỲ 1 T01</v>
      </c>
      <c r="D30" s="23" t="s">
        <v>38</v>
      </c>
      <c r="F30" s="49" t="s">
        <v>88</v>
      </c>
      <c r="G30" s="51"/>
    </row>
    <row r="31" spans="1:7" s="25" customFormat="1" ht="19.899999999999999" customHeight="1" x14ac:dyDescent="0.25">
      <c r="A31" s="44">
        <v>1</v>
      </c>
      <c r="B31" s="22" t="s">
        <v>14</v>
      </c>
      <c r="C31" s="7">
        <v>46283787</v>
      </c>
      <c r="D31" s="7">
        <f>C31</f>
        <v>46283787</v>
      </c>
      <c r="F31" s="57">
        <f>C31</f>
        <v>46283787</v>
      </c>
      <c r="G31" s="51"/>
    </row>
    <row r="32" spans="1:7" s="25" customFormat="1" ht="19.899999999999999" customHeight="1" x14ac:dyDescent="0.25">
      <c r="A32" s="44">
        <v>2</v>
      </c>
      <c r="B32" s="22" t="s">
        <v>52</v>
      </c>
      <c r="C32" s="7">
        <f>141146368-$C$15</f>
        <v>107448000</v>
      </c>
      <c r="D32" s="7">
        <f>C32+C15</f>
        <v>141146368</v>
      </c>
      <c r="F32" s="57">
        <f t="shared" ref="F32:F58" si="2">C32</f>
        <v>107448000</v>
      </c>
      <c r="G32" s="51"/>
    </row>
    <row r="33" spans="1:7" s="25" customFormat="1" ht="19.899999999999999" customHeight="1" x14ac:dyDescent="0.25">
      <c r="A33" s="44">
        <v>3</v>
      </c>
      <c r="B33" s="22" t="s">
        <v>33</v>
      </c>
      <c r="C33" s="7">
        <v>117325000</v>
      </c>
      <c r="D33" s="7">
        <f>C33</f>
        <v>117325000</v>
      </c>
      <c r="F33" s="57">
        <f t="shared" si="2"/>
        <v>117325000</v>
      </c>
      <c r="G33" s="51"/>
    </row>
    <row r="34" spans="1:7" s="25" customFormat="1" ht="19.899999999999999" customHeight="1" x14ac:dyDescent="0.25">
      <c r="A34" s="44">
        <v>4</v>
      </c>
      <c r="B34" s="22" t="s">
        <v>32</v>
      </c>
      <c r="C34" s="7">
        <v>20900000</v>
      </c>
      <c r="D34" s="7">
        <f t="shared" ref="D34:D36" si="3">C34</f>
        <v>20900000</v>
      </c>
      <c r="F34" s="57">
        <f t="shared" si="2"/>
        <v>20900000</v>
      </c>
      <c r="G34" s="51"/>
    </row>
    <row r="35" spans="1:7" s="25" customFormat="1" ht="19.899999999999999" customHeight="1" x14ac:dyDescent="0.25">
      <c r="A35" s="44">
        <v>5</v>
      </c>
      <c r="B35" s="22" t="s">
        <v>53</v>
      </c>
      <c r="C35" s="7">
        <v>36685000</v>
      </c>
      <c r="D35" s="7">
        <f t="shared" si="3"/>
        <v>36685000</v>
      </c>
      <c r="F35" s="57">
        <f t="shared" si="2"/>
        <v>36685000</v>
      </c>
      <c r="G35" s="51"/>
    </row>
    <row r="36" spans="1:7" s="25" customFormat="1" ht="19.899999999999999" customHeight="1" x14ac:dyDescent="0.25">
      <c r="A36" s="44">
        <v>6</v>
      </c>
      <c r="B36" s="22" t="s">
        <v>86</v>
      </c>
      <c r="C36" s="7">
        <v>9735000</v>
      </c>
      <c r="D36" s="7">
        <f t="shared" si="3"/>
        <v>9735000</v>
      </c>
      <c r="F36" s="57">
        <f t="shared" si="2"/>
        <v>9735000</v>
      </c>
      <c r="G36" s="51"/>
    </row>
    <row r="37" spans="1:7" s="82" customFormat="1" ht="19.899999999999999" customHeight="1" x14ac:dyDescent="0.25">
      <c r="A37" s="110">
        <v>7</v>
      </c>
      <c r="B37" s="111" t="s">
        <v>19</v>
      </c>
      <c r="C37" s="84">
        <v>101603381</v>
      </c>
      <c r="D37" s="84">
        <v>124407173</v>
      </c>
      <c r="F37" s="112">
        <f>C37/2</f>
        <v>50801690.5</v>
      </c>
      <c r="G37" s="113" t="s">
        <v>92</v>
      </c>
    </row>
    <row r="38" spans="1:7" s="82" customFormat="1" ht="19.899999999999999" customHeight="1" x14ac:dyDescent="0.25">
      <c r="A38" s="110">
        <v>8</v>
      </c>
      <c r="B38" s="111" t="s">
        <v>20</v>
      </c>
      <c r="C38" s="84">
        <v>11616000</v>
      </c>
      <c r="D38" s="84">
        <v>11616000</v>
      </c>
      <c r="F38" s="112">
        <f t="shared" si="2"/>
        <v>11616000</v>
      </c>
      <c r="G38" s="114"/>
    </row>
    <row r="39" spans="1:7" s="82" customFormat="1" ht="19.899999999999999" customHeight="1" x14ac:dyDescent="0.25">
      <c r="A39" s="110">
        <v>9</v>
      </c>
      <c r="B39" s="111" t="s">
        <v>22</v>
      </c>
      <c r="C39" s="84">
        <v>45375000</v>
      </c>
      <c r="D39" s="84">
        <v>45375000</v>
      </c>
      <c r="F39" s="112">
        <v>0</v>
      </c>
      <c r="G39" s="114" t="s">
        <v>89</v>
      </c>
    </row>
    <row r="40" spans="1:7" s="82" customFormat="1" ht="19.899999999999999" customHeight="1" x14ac:dyDescent="0.25">
      <c r="A40" s="110">
        <v>10</v>
      </c>
      <c r="B40" s="111" t="s">
        <v>56</v>
      </c>
      <c r="C40" s="84">
        <v>317183837</v>
      </c>
      <c r="D40" s="84">
        <v>343446887</v>
      </c>
      <c r="F40" s="112">
        <v>0</v>
      </c>
      <c r="G40" s="114" t="s">
        <v>89</v>
      </c>
    </row>
    <row r="41" spans="1:7" s="82" customFormat="1" ht="19.899999999999999" customHeight="1" x14ac:dyDescent="0.25">
      <c r="A41" s="110">
        <v>11</v>
      </c>
      <c r="B41" s="111" t="s">
        <v>23</v>
      </c>
      <c r="C41" s="84">
        <v>225122920</v>
      </c>
      <c r="D41" s="84">
        <v>225122920</v>
      </c>
      <c r="F41" s="112">
        <v>0</v>
      </c>
      <c r="G41" s="114" t="s">
        <v>89</v>
      </c>
    </row>
    <row r="42" spans="1:7" s="82" customFormat="1" ht="19.899999999999999" customHeight="1" x14ac:dyDescent="0.25">
      <c r="A42" s="110">
        <v>12</v>
      </c>
      <c r="B42" s="111" t="s">
        <v>26</v>
      </c>
      <c r="C42" s="84">
        <v>82523259</v>
      </c>
      <c r="D42" s="84">
        <v>82523259</v>
      </c>
      <c r="F42" s="112">
        <f>C42/2</f>
        <v>41261629.5</v>
      </c>
      <c r="G42" s="113" t="s">
        <v>92</v>
      </c>
    </row>
    <row r="43" spans="1:7" s="82" customFormat="1" ht="19.899999999999999" customHeight="1" x14ac:dyDescent="0.25">
      <c r="A43" s="110">
        <v>13</v>
      </c>
      <c r="B43" s="111" t="s">
        <v>57</v>
      </c>
      <c r="C43" s="84">
        <v>4608097799</v>
      </c>
      <c r="D43" s="84">
        <v>5007705876</v>
      </c>
      <c r="F43" s="112">
        <v>1000000000</v>
      </c>
      <c r="G43" s="114"/>
    </row>
    <row r="44" spans="1:7" s="82" customFormat="1" ht="19.899999999999999" customHeight="1" x14ac:dyDescent="0.25">
      <c r="A44" s="110">
        <v>14</v>
      </c>
      <c r="B44" s="111" t="s">
        <v>27</v>
      </c>
      <c r="C44" s="84">
        <v>33660000</v>
      </c>
      <c r="D44" s="84">
        <v>33660000</v>
      </c>
      <c r="F44" s="112">
        <f t="shared" si="2"/>
        <v>33660000</v>
      </c>
      <c r="G44" s="114"/>
    </row>
    <row r="45" spans="1:7" s="82" customFormat="1" ht="19.899999999999999" customHeight="1" x14ac:dyDescent="0.25">
      <c r="A45" s="110">
        <v>15</v>
      </c>
      <c r="B45" s="111" t="s">
        <v>58</v>
      </c>
      <c r="C45" s="84">
        <v>191127636</v>
      </c>
      <c r="D45" s="84">
        <v>191127636</v>
      </c>
      <c r="F45" s="112">
        <f t="shared" si="2"/>
        <v>191127636</v>
      </c>
      <c r="G45" s="114"/>
    </row>
    <row r="46" spans="1:7" s="82" customFormat="1" ht="19.899999999999999" customHeight="1" x14ac:dyDescent="0.25">
      <c r="A46" s="110">
        <v>16</v>
      </c>
      <c r="B46" s="111" t="s">
        <v>28</v>
      </c>
      <c r="C46" s="84">
        <v>350184718</v>
      </c>
      <c r="D46" s="84">
        <v>737094108</v>
      </c>
      <c r="F46" s="112">
        <f t="shared" si="2"/>
        <v>350184718</v>
      </c>
      <c r="G46" s="114"/>
    </row>
    <row r="47" spans="1:7" s="82" customFormat="1" ht="19.899999999999999" customHeight="1" x14ac:dyDescent="0.25">
      <c r="A47" s="110">
        <v>17</v>
      </c>
      <c r="B47" s="111" t="s">
        <v>35</v>
      </c>
      <c r="C47" s="84">
        <v>1000000000</v>
      </c>
      <c r="D47" s="84">
        <v>7459385136</v>
      </c>
      <c r="F47" s="112">
        <f t="shared" si="2"/>
        <v>1000000000</v>
      </c>
      <c r="G47" s="114" t="s">
        <v>90</v>
      </c>
    </row>
    <row r="48" spans="1:7" s="82" customFormat="1" ht="19.899999999999999" customHeight="1" x14ac:dyDescent="0.25">
      <c r="A48" s="110">
        <v>18</v>
      </c>
      <c r="B48" s="111" t="s">
        <v>61</v>
      </c>
      <c r="C48" s="84">
        <v>13409000</v>
      </c>
      <c r="D48" s="84">
        <v>13409000</v>
      </c>
      <c r="F48" s="112">
        <f t="shared" si="2"/>
        <v>13409000</v>
      </c>
      <c r="G48" s="114"/>
    </row>
    <row r="49" spans="1:7" s="82" customFormat="1" ht="19.899999999999999" customHeight="1" x14ac:dyDescent="0.25">
      <c r="A49" s="110">
        <v>19</v>
      </c>
      <c r="B49" s="111" t="s">
        <v>29</v>
      </c>
      <c r="C49" s="84">
        <v>594082930</v>
      </c>
      <c r="D49" s="84">
        <v>865709340</v>
      </c>
      <c r="F49" s="112">
        <v>400000000</v>
      </c>
      <c r="G49" s="114" t="s">
        <v>91</v>
      </c>
    </row>
    <row r="50" spans="1:7" s="82" customFormat="1" ht="19.899999999999999" customHeight="1" x14ac:dyDescent="0.25">
      <c r="A50" s="110">
        <v>20</v>
      </c>
      <c r="B50" s="111" t="s">
        <v>34</v>
      </c>
      <c r="C50" s="84">
        <v>3099407275</v>
      </c>
      <c r="D50" s="84">
        <v>3099407275</v>
      </c>
      <c r="F50" s="112">
        <v>0</v>
      </c>
      <c r="G50" s="114" t="s">
        <v>89</v>
      </c>
    </row>
    <row r="51" spans="1:7" s="85" customFormat="1" ht="19.899999999999999" customHeight="1" x14ac:dyDescent="0.25">
      <c r="A51" s="110">
        <v>21</v>
      </c>
      <c r="B51" s="115" t="s">
        <v>18</v>
      </c>
      <c r="C51" s="84">
        <v>29139000</v>
      </c>
      <c r="D51" s="84">
        <v>29139000</v>
      </c>
      <c r="F51" s="112">
        <f t="shared" si="2"/>
        <v>29139000</v>
      </c>
      <c r="G51" s="81"/>
    </row>
    <row r="52" spans="1:7" s="85" customFormat="1" ht="19.899999999999999" customHeight="1" x14ac:dyDescent="0.25">
      <c r="A52" s="110">
        <v>22</v>
      </c>
      <c r="B52" s="116" t="s">
        <v>30</v>
      </c>
      <c r="C52" s="84">
        <v>127659010</v>
      </c>
      <c r="D52" s="84">
        <v>127659010</v>
      </c>
      <c r="F52" s="112">
        <f t="shared" si="2"/>
        <v>127659010</v>
      </c>
      <c r="G52" s="81"/>
    </row>
    <row r="53" spans="1:7" s="85" customFormat="1" ht="19.899999999999999" customHeight="1" x14ac:dyDescent="0.25">
      <c r="A53" s="117">
        <v>23</v>
      </c>
      <c r="B53" s="86" t="s">
        <v>31</v>
      </c>
      <c r="C53" s="87">
        <v>59400000</v>
      </c>
      <c r="D53" s="87">
        <v>59400000</v>
      </c>
      <c r="F53" s="112">
        <f t="shared" si="2"/>
        <v>59400000</v>
      </c>
      <c r="G53" s="81"/>
    </row>
    <row r="54" spans="1:7" s="85" customFormat="1" ht="19.899999999999999" customHeight="1" x14ac:dyDescent="0.25">
      <c r="A54" s="117">
        <v>24</v>
      </c>
      <c r="B54" s="86" t="s">
        <v>63</v>
      </c>
      <c r="C54" s="87">
        <v>28435000</v>
      </c>
      <c r="D54" s="87">
        <v>28435000</v>
      </c>
      <c r="F54" s="112">
        <f t="shared" si="2"/>
        <v>28435000</v>
      </c>
      <c r="G54" s="81"/>
    </row>
    <row r="55" spans="1:7" ht="19.899999999999999" customHeight="1" x14ac:dyDescent="0.25">
      <c r="A55" s="53">
        <v>25</v>
      </c>
      <c r="B55" s="54" t="s">
        <v>65</v>
      </c>
      <c r="C55" s="55">
        <v>12058200</v>
      </c>
      <c r="D55" s="55">
        <v>12058200</v>
      </c>
      <c r="F55" s="57">
        <f t="shared" si="2"/>
        <v>12058200</v>
      </c>
    </row>
    <row r="56" spans="1:7" ht="19.899999999999999" customHeight="1" x14ac:dyDescent="0.25">
      <c r="A56" s="53">
        <v>26</v>
      </c>
      <c r="B56" s="54" t="s">
        <v>15</v>
      </c>
      <c r="C56" s="55">
        <v>29406251</v>
      </c>
      <c r="D56" s="55">
        <v>29406251</v>
      </c>
      <c r="F56" s="57">
        <f t="shared" si="2"/>
        <v>29406251</v>
      </c>
    </row>
    <row r="57" spans="1:7" ht="19.899999999999999" customHeight="1" x14ac:dyDescent="0.25">
      <c r="A57" s="53">
        <v>27</v>
      </c>
      <c r="B57" s="54" t="s">
        <v>66</v>
      </c>
      <c r="C57" s="55">
        <v>43340000</v>
      </c>
      <c r="D57" s="55">
        <v>43340000</v>
      </c>
      <c r="F57" s="57">
        <f t="shared" si="2"/>
        <v>43340000</v>
      </c>
    </row>
    <row r="58" spans="1:7" ht="19.899999999999999" customHeight="1" x14ac:dyDescent="0.25">
      <c r="A58" s="53">
        <v>28</v>
      </c>
      <c r="B58" s="54" t="s">
        <v>67</v>
      </c>
      <c r="C58" s="55">
        <v>88902000</v>
      </c>
      <c r="D58" s="55">
        <v>88902000</v>
      </c>
      <c r="F58" s="57">
        <f t="shared" si="2"/>
        <v>88902000</v>
      </c>
    </row>
    <row r="59" spans="1:7" ht="19.899999999999999" customHeight="1" x14ac:dyDescent="0.25">
      <c r="A59" s="662" t="s">
        <v>36</v>
      </c>
      <c r="B59" s="663"/>
      <c r="C59" s="56">
        <f>SUM(C31:C58)</f>
        <v>11430110003</v>
      </c>
      <c r="D59" s="56">
        <f>SUM(D31:D58)</f>
        <v>19030404226</v>
      </c>
      <c r="E59" s="21">
        <f t="shared" ref="E59:F59" si="4">SUM(E31:E58)</f>
        <v>0</v>
      </c>
      <c r="F59" s="63">
        <f t="shared" si="4"/>
        <v>3848776922</v>
      </c>
    </row>
    <row r="61" spans="1:7" ht="19.899999999999999" customHeight="1" x14ac:dyDescent="0.25">
      <c r="D61" s="61" t="s">
        <v>93</v>
      </c>
      <c r="F61" s="63">
        <f>F59+F23</f>
        <v>3997345768</v>
      </c>
    </row>
  </sheetData>
  <mergeCells count="7">
    <mergeCell ref="A23:B23"/>
    <mergeCell ref="A29:B29"/>
    <mergeCell ref="A59:B59"/>
    <mergeCell ref="A1:E1"/>
    <mergeCell ref="A2:B2"/>
    <mergeCell ref="E10:E11"/>
    <mergeCell ref="E16:E22"/>
  </mergeCells>
  <printOptions horizontalCentered="1"/>
  <pageMargins left="0.2" right="0.2" top="0.25" bottom="0.25" header="0.3" footer="0.3"/>
  <pageSetup paperSize="8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showGridLines="0" topLeftCell="A4" zoomScaleNormal="100" workbookViewId="0">
      <selection activeCell="F30" sqref="F30"/>
    </sheetView>
  </sheetViews>
  <sheetFormatPr defaultColWidth="8.85546875" defaultRowHeight="19.899999999999999" customHeight="1" x14ac:dyDescent="0.25"/>
  <cols>
    <col min="1" max="1" width="4.7109375" style="45" bestFit="1" customWidth="1"/>
    <col min="2" max="2" width="64.85546875" style="1" customWidth="1"/>
    <col min="3" max="3" width="19.7109375" style="19" customWidth="1"/>
    <col min="4" max="4" width="19.140625" style="3" bestFit="1" customWidth="1"/>
    <col min="5" max="5" width="28.7109375" style="3" customWidth="1"/>
    <col min="6" max="6" width="24.5703125" style="3" customWidth="1"/>
    <col min="7" max="7" width="18.7109375" style="1" customWidth="1"/>
    <col min="8" max="8" width="31.5703125" style="50" bestFit="1" customWidth="1"/>
    <col min="9" max="16384" width="8.85546875" style="1"/>
  </cols>
  <sheetData>
    <row r="1" spans="1:8" ht="39.6" customHeight="1" x14ac:dyDescent="0.25">
      <c r="A1" s="654" t="s">
        <v>125</v>
      </c>
      <c r="B1" s="654"/>
      <c r="C1" s="654"/>
      <c r="D1" s="654"/>
      <c r="E1" s="654"/>
      <c r="F1" s="654"/>
      <c r="G1" s="654"/>
    </row>
    <row r="2" spans="1:8" ht="19.899999999999999" customHeight="1" x14ac:dyDescent="0.25">
      <c r="A2" s="653" t="s">
        <v>0</v>
      </c>
      <c r="B2" s="653"/>
      <c r="C2" s="2"/>
    </row>
    <row r="3" spans="1:8" ht="16.5" x14ac:dyDescent="0.25">
      <c r="A3" s="38" t="s">
        <v>1</v>
      </c>
      <c r="B3" s="4" t="s">
        <v>2</v>
      </c>
      <c r="C3" s="5" t="s">
        <v>101</v>
      </c>
      <c r="D3" s="20" t="s">
        <v>94</v>
      </c>
      <c r="E3" s="20" t="s">
        <v>102</v>
      </c>
      <c r="F3" s="64"/>
      <c r="G3" s="64"/>
    </row>
    <row r="4" spans="1:8" ht="19.899999999999999" customHeight="1" x14ac:dyDescent="0.25">
      <c r="A4" s="38">
        <v>1</v>
      </c>
      <c r="B4" s="6" t="s">
        <v>108</v>
      </c>
      <c r="C4" s="7"/>
      <c r="D4" s="7">
        <v>26250000</v>
      </c>
      <c r="E4" s="7"/>
      <c r="F4" s="14"/>
      <c r="G4" s="15"/>
    </row>
    <row r="5" spans="1:8" ht="19.899999999999999" customHeight="1" x14ac:dyDescent="0.25">
      <c r="A5" s="668">
        <v>2</v>
      </c>
      <c r="B5" s="666" t="s">
        <v>12</v>
      </c>
      <c r="C5" s="7"/>
      <c r="D5" s="7">
        <v>21450000</v>
      </c>
      <c r="E5" s="7"/>
      <c r="F5" s="14"/>
      <c r="G5" s="16"/>
    </row>
    <row r="6" spans="1:8" ht="19.899999999999999" customHeight="1" x14ac:dyDescent="0.25">
      <c r="A6" s="669"/>
      <c r="B6" s="667"/>
      <c r="C6" s="7"/>
      <c r="D6" s="7">
        <v>28245250</v>
      </c>
      <c r="E6" s="7" t="s">
        <v>115</v>
      </c>
      <c r="F6" s="14"/>
      <c r="G6" s="16"/>
    </row>
    <row r="7" spans="1:8" ht="19.899999999999999" customHeight="1" x14ac:dyDescent="0.25">
      <c r="A7" s="38">
        <v>3</v>
      </c>
      <c r="B7" s="6" t="s">
        <v>109</v>
      </c>
      <c r="C7" s="7"/>
      <c r="D7" s="7">
        <v>51920000</v>
      </c>
      <c r="E7" s="7" t="s">
        <v>119</v>
      </c>
      <c r="F7" s="14"/>
      <c r="G7" s="16"/>
    </row>
    <row r="8" spans="1:8" ht="19.899999999999999" customHeight="1" x14ac:dyDescent="0.25">
      <c r="A8" s="38">
        <v>4</v>
      </c>
      <c r="B8" s="6" t="s">
        <v>5</v>
      </c>
      <c r="C8" s="7"/>
      <c r="D8" s="7">
        <v>10325900</v>
      </c>
      <c r="E8" s="7" t="s">
        <v>121</v>
      </c>
      <c r="F8" s="14"/>
      <c r="G8" s="16"/>
    </row>
    <row r="9" spans="1:8" ht="19.899999999999999" customHeight="1" x14ac:dyDescent="0.25">
      <c r="A9" s="38">
        <v>5</v>
      </c>
      <c r="B9" s="6" t="s">
        <v>46</v>
      </c>
      <c r="C9" s="7"/>
      <c r="D9" s="7">
        <v>4258244</v>
      </c>
      <c r="E9" s="7" t="s">
        <v>120</v>
      </c>
      <c r="F9" s="14"/>
      <c r="G9" s="16"/>
    </row>
    <row r="10" spans="1:8" ht="19.899999999999999" customHeight="1" x14ac:dyDescent="0.25">
      <c r="A10" s="38">
        <v>6</v>
      </c>
      <c r="B10" s="9" t="s">
        <v>111</v>
      </c>
      <c r="C10" s="7"/>
      <c r="D10" s="7">
        <v>3905000</v>
      </c>
      <c r="E10" s="7" t="s">
        <v>113</v>
      </c>
      <c r="F10" s="14"/>
      <c r="G10" s="664"/>
    </row>
    <row r="11" spans="1:8" ht="19.899999999999999" customHeight="1" x14ac:dyDescent="0.25">
      <c r="A11" s="38">
        <v>7</v>
      </c>
      <c r="B11" s="9" t="s">
        <v>112</v>
      </c>
      <c r="C11" s="7"/>
      <c r="D11" s="7">
        <v>73150000</v>
      </c>
      <c r="E11" s="7" t="s">
        <v>114</v>
      </c>
      <c r="F11" s="14"/>
      <c r="G11" s="664"/>
    </row>
    <row r="12" spans="1:8" ht="19.899999999999999" customHeight="1" x14ac:dyDescent="0.25">
      <c r="A12" s="38">
        <v>8</v>
      </c>
      <c r="B12" s="6" t="s">
        <v>116</v>
      </c>
      <c r="C12" s="7"/>
      <c r="D12" s="7">
        <v>6435000</v>
      </c>
      <c r="E12" s="7" t="s">
        <v>122</v>
      </c>
      <c r="F12" s="14"/>
      <c r="G12" s="16"/>
    </row>
    <row r="13" spans="1:8" ht="19.899999999999999" customHeight="1" x14ac:dyDescent="0.25">
      <c r="A13" s="38">
        <v>9</v>
      </c>
      <c r="B13" s="74" t="s">
        <v>52</v>
      </c>
      <c r="C13" s="7">
        <f>11000000+22698368</f>
        <v>33698368</v>
      </c>
      <c r="D13" s="7"/>
      <c r="E13" s="9" t="s">
        <v>82</v>
      </c>
      <c r="F13" s="14"/>
      <c r="G13" s="16"/>
    </row>
    <row r="14" spans="1:8" ht="19.899999999999999" customHeight="1" x14ac:dyDescent="0.25">
      <c r="A14" s="89">
        <v>10</v>
      </c>
      <c r="B14" s="90" t="s">
        <v>123</v>
      </c>
      <c r="C14" s="91"/>
      <c r="D14" s="91">
        <v>50521919</v>
      </c>
      <c r="E14" s="9"/>
      <c r="F14" s="14"/>
      <c r="G14" s="16"/>
    </row>
    <row r="15" spans="1:8" ht="19.899999999999999" customHeight="1" x14ac:dyDescent="0.25">
      <c r="A15" s="92"/>
      <c r="B15" s="90" t="s">
        <v>124</v>
      </c>
      <c r="C15" s="91"/>
      <c r="D15" s="91">
        <v>12949400</v>
      </c>
      <c r="E15" s="9"/>
      <c r="F15" s="14"/>
      <c r="G15" s="16"/>
    </row>
    <row r="16" spans="1:8" s="12" customFormat="1" ht="19.899999999999999" customHeight="1" x14ac:dyDescent="0.25">
      <c r="A16" s="662" t="s">
        <v>68</v>
      </c>
      <c r="B16" s="663"/>
      <c r="C16" s="59">
        <f>SUM(C4:C13)</f>
        <v>33698368</v>
      </c>
      <c r="D16" s="59">
        <f>SUM(D4:D13)</f>
        <v>225939394</v>
      </c>
      <c r="E16" s="59"/>
      <c r="F16" s="65"/>
      <c r="G16" s="66"/>
      <c r="H16" s="52"/>
    </row>
    <row r="17" spans="1:8" s="16" customFormat="1" ht="19.899999999999999" hidden="1" customHeight="1" x14ac:dyDescent="0.25">
      <c r="A17" s="42"/>
      <c r="B17" s="13"/>
      <c r="C17" s="14"/>
      <c r="D17" s="15"/>
      <c r="E17" s="15"/>
      <c r="F17" s="15"/>
      <c r="H17" s="52"/>
    </row>
    <row r="18" spans="1:8" s="16" customFormat="1" ht="19.899999999999999" hidden="1" customHeight="1" x14ac:dyDescent="0.25">
      <c r="A18" s="42"/>
      <c r="B18" s="13"/>
      <c r="C18" s="14"/>
      <c r="D18" s="15"/>
      <c r="E18" s="15"/>
      <c r="F18" s="15"/>
      <c r="H18" s="52"/>
    </row>
    <row r="19" spans="1:8" s="16" customFormat="1" ht="19.899999999999999" hidden="1" customHeight="1" x14ac:dyDescent="0.25">
      <c r="A19" s="42"/>
      <c r="B19" s="13"/>
      <c r="C19" s="14">
        <f>C16+C40</f>
        <v>12945689369</v>
      </c>
      <c r="D19" s="17">
        <v>12241651697</v>
      </c>
      <c r="E19" s="17"/>
      <c r="F19" s="17"/>
      <c r="G19" s="18">
        <f>D19-C19</f>
        <v>-704037672</v>
      </c>
      <c r="H19" s="52"/>
    </row>
    <row r="20" spans="1:8" s="16" customFormat="1" ht="16.5" x14ac:dyDescent="0.25">
      <c r="A20" s="43"/>
      <c r="B20" s="13"/>
      <c r="C20" s="14"/>
      <c r="D20" s="15"/>
      <c r="E20" s="15"/>
      <c r="F20" s="15"/>
      <c r="H20" s="52"/>
    </row>
    <row r="21" spans="1:8" s="16" customFormat="1" ht="16.5" x14ac:dyDescent="0.25">
      <c r="A21" s="43"/>
      <c r="B21" s="13"/>
      <c r="C21" s="14"/>
      <c r="D21" s="15"/>
      <c r="E21" s="15"/>
      <c r="F21" s="15"/>
      <c r="H21" s="52"/>
    </row>
    <row r="22" spans="1:8" s="27" customFormat="1" ht="19.899999999999999" customHeight="1" x14ac:dyDescent="0.25">
      <c r="A22" s="665" t="s">
        <v>21</v>
      </c>
      <c r="B22" s="665"/>
      <c r="C22" s="68"/>
      <c r="D22" s="68"/>
      <c r="E22" s="68"/>
      <c r="F22" s="68"/>
      <c r="G22" s="69"/>
      <c r="H22" s="50"/>
    </row>
    <row r="23" spans="1:8" s="25" customFormat="1" ht="40.5" customHeight="1" x14ac:dyDescent="0.25">
      <c r="A23" s="38" t="s">
        <v>1</v>
      </c>
      <c r="B23" s="70" t="s">
        <v>2</v>
      </c>
      <c r="C23" s="71" t="s">
        <v>95</v>
      </c>
      <c r="D23" s="106" t="s">
        <v>96</v>
      </c>
      <c r="E23" s="72" t="s">
        <v>97</v>
      </c>
      <c r="F23" s="73" t="s">
        <v>98</v>
      </c>
      <c r="G23" s="67" t="s">
        <v>99</v>
      </c>
      <c r="H23" s="50"/>
    </row>
    <row r="24" spans="1:8" s="82" customFormat="1" ht="19.899999999999999" customHeight="1" x14ac:dyDescent="0.25">
      <c r="A24" s="76">
        <v>1</v>
      </c>
      <c r="B24" s="77" t="s">
        <v>52</v>
      </c>
      <c r="C24" s="78">
        <v>103086368</v>
      </c>
      <c r="D24" s="97">
        <v>52008000</v>
      </c>
      <c r="E24" s="78"/>
      <c r="F24" s="79">
        <v>17380000</v>
      </c>
      <c r="G24" s="80">
        <f>D24+E24+F24</f>
        <v>69388000</v>
      </c>
      <c r="H24" s="81"/>
    </row>
    <row r="25" spans="1:8" s="82" customFormat="1" ht="19.899999999999999" customHeight="1" x14ac:dyDescent="0.25">
      <c r="A25" s="76">
        <v>2</v>
      </c>
      <c r="B25" s="77" t="s">
        <v>33</v>
      </c>
      <c r="C25" s="78">
        <v>114000000</v>
      </c>
      <c r="D25" s="97"/>
      <c r="E25" s="78"/>
      <c r="F25" s="78">
        <v>114000000</v>
      </c>
      <c r="G25" s="80">
        <f t="shared" ref="G25:G34" si="0">D25+E25+F25</f>
        <v>114000000</v>
      </c>
      <c r="H25" s="81"/>
    </row>
    <row r="26" spans="1:8" s="82" customFormat="1" ht="19.899999999999999" customHeight="1" x14ac:dyDescent="0.25">
      <c r="A26" s="76">
        <v>3</v>
      </c>
      <c r="B26" s="77" t="s">
        <v>32</v>
      </c>
      <c r="C26" s="78">
        <v>68150000</v>
      </c>
      <c r="D26" s="97"/>
      <c r="E26" s="78"/>
      <c r="F26" s="78">
        <v>68150000</v>
      </c>
      <c r="G26" s="80">
        <f t="shared" si="0"/>
        <v>68150000</v>
      </c>
      <c r="H26" s="81" t="s">
        <v>103</v>
      </c>
    </row>
    <row r="27" spans="1:8" s="82" customFormat="1" ht="19.899999999999999" customHeight="1" x14ac:dyDescent="0.25">
      <c r="A27" s="76">
        <v>4</v>
      </c>
      <c r="B27" s="77" t="s">
        <v>53</v>
      </c>
      <c r="C27" s="78">
        <v>34375000</v>
      </c>
      <c r="D27" s="97"/>
      <c r="E27" s="78"/>
      <c r="F27" s="78">
        <v>34375000</v>
      </c>
      <c r="G27" s="80">
        <f t="shared" si="0"/>
        <v>34375000</v>
      </c>
      <c r="H27" s="81" t="s">
        <v>104</v>
      </c>
    </row>
    <row r="28" spans="1:8" s="82" customFormat="1" ht="19.899999999999999" customHeight="1" x14ac:dyDescent="0.25">
      <c r="A28" s="76">
        <v>5</v>
      </c>
      <c r="B28" s="77" t="s">
        <v>100</v>
      </c>
      <c r="C28" s="78">
        <v>26110000</v>
      </c>
      <c r="D28" s="97"/>
      <c r="E28" s="78"/>
      <c r="F28" s="78">
        <v>26110000</v>
      </c>
      <c r="G28" s="80">
        <f t="shared" si="0"/>
        <v>26110000</v>
      </c>
      <c r="H28" s="81" t="s">
        <v>105</v>
      </c>
    </row>
    <row r="29" spans="1:8" s="82" customFormat="1" ht="19.899999999999999" customHeight="1" x14ac:dyDescent="0.25">
      <c r="A29" s="76">
        <v>6</v>
      </c>
      <c r="B29" s="77" t="s">
        <v>19</v>
      </c>
      <c r="C29" s="78">
        <v>108141385</v>
      </c>
      <c r="D29" s="97">
        <v>43893795</v>
      </c>
      <c r="E29" s="78">
        <v>22803792</v>
      </c>
      <c r="F29" s="78"/>
      <c r="G29" s="80">
        <f t="shared" si="0"/>
        <v>66697587</v>
      </c>
      <c r="H29" s="83"/>
    </row>
    <row r="30" spans="1:8" s="82" customFormat="1" ht="19.899999999999999" customHeight="1" x14ac:dyDescent="0.25">
      <c r="A30" s="76">
        <v>7</v>
      </c>
      <c r="B30" s="77" t="s">
        <v>117</v>
      </c>
      <c r="C30" s="78">
        <v>418045802</v>
      </c>
      <c r="D30" s="97"/>
      <c r="E30" s="78"/>
      <c r="F30" s="78">
        <v>401618875</v>
      </c>
      <c r="G30" s="80">
        <f t="shared" si="0"/>
        <v>401618875</v>
      </c>
      <c r="H30" s="81" t="s">
        <v>118</v>
      </c>
    </row>
    <row r="31" spans="1:8" s="82" customFormat="1" ht="19.899999999999999" customHeight="1" x14ac:dyDescent="0.25">
      <c r="A31" s="76">
        <v>8</v>
      </c>
      <c r="B31" s="77" t="s">
        <v>22</v>
      </c>
      <c r="C31" s="78">
        <v>45375000</v>
      </c>
      <c r="D31" s="97">
        <v>45375000</v>
      </c>
      <c r="E31" s="78"/>
      <c r="F31" s="78"/>
      <c r="G31" s="80">
        <f t="shared" si="0"/>
        <v>45375000</v>
      </c>
      <c r="H31" s="81" t="s">
        <v>106</v>
      </c>
    </row>
    <row r="32" spans="1:8" s="82" customFormat="1" ht="19.899999999999999" customHeight="1" x14ac:dyDescent="0.25">
      <c r="A32" s="76">
        <v>9</v>
      </c>
      <c r="B32" s="77" t="s">
        <v>56</v>
      </c>
      <c r="C32" s="78">
        <v>434614336</v>
      </c>
      <c r="D32" s="97">
        <v>317183837</v>
      </c>
      <c r="E32" s="78">
        <v>26263050</v>
      </c>
      <c r="F32" s="78"/>
      <c r="G32" s="80">
        <f t="shared" si="0"/>
        <v>343446887</v>
      </c>
      <c r="H32" s="81" t="s">
        <v>89</v>
      </c>
    </row>
    <row r="33" spans="1:8" s="82" customFormat="1" ht="19.899999999999999" customHeight="1" x14ac:dyDescent="0.25">
      <c r="A33" s="76">
        <v>10</v>
      </c>
      <c r="B33" s="77" t="s">
        <v>23</v>
      </c>
      <c r="C33" s="78">
        <v>225122920</v>
      </c>
      <c r="D33" s="97">
        <v>225122920</v>
      </c>
      <c r="E33" s="78"/>
      <c r="F33" s="78"/>
      <c r="G33" s="80">
        <f t="shared" si="0"/>
        <v>225122920</v>
      </c>
      <c r="H33" s="81" t="s">
        <v>107</v>
      </c>
    </row>
    <row r="34" spans="1:8" s="82" customFormat="1" ht="19.899999999999999" customHeight="1" x14ac:dyDescent="0.25">
      <c r="A34" s="76">
        <v>11</v>
      </c>
      <c r="B34" s="77" t="s">
        <v>26</v>
      </c>
      <c r="C34" s="78">
        <v>70762596</v>
      </c>
      <c r="D34" s="97">
        <v>39962895</v>
      </c>
      <c r="E34" s="78"/>
      <c r="F34" s="78"/>
      <c r="G34" s="80">
        <f t="shared" si="0"/>
        <v>39962895</v>
      </c>
      <c r="H34" s="83" t="s">
        <v>92</v>
      </c>
    </row>
    <row r="35" spans="1:8" s="82" customFormat="1" ht="19.899999999999999" customHeight="1" x14ac:dyDescent="0.25">
      <c r="A35" s="76">
        <v>12</v>
      </c>
      <c r="B35" s="77" t="s">
        <v>57</v>
      </c>
      <c r="C35" s="78">
        <v>5397233969</v>
      </c>
      <c r="D35" s="97">
        <f>4608097799-1118467368+276871014</f>
        <v>3766501445</v>
      </c>
      <c r="E35" s="78"/>
      <c r="F35" s="78"/>
      <c r="G35" s="80">
        <f>D35+E35+F35</f>
        <v>3766501445</v>
      </c>
      <c r="H35" s="81"/>
    </row>
    <row r="36" spans="1:8" s="82" customFormat="1" ht="19.899999999999999" customHeight="1" x14ac:dyDescent="0.25">
      <c r="A36" s="76">
        <v>13</v>
      </c>
      <c r="B36" s="77" t="s">
        <v>28</v>
      </c>
      <c r="C36" s="78">
        <v>662693815</v>
      </c>
      <c r="D36" s="97"/>
      <c r="E36" s="78">
        <v>386909390</v>
      </c>
      <c r="F36" s="78"/>
      <c r="G36" s="80">
        <f t="shared" ref="G36:G39" si="1">D36+E36+F36</f>
        <v>386909390</v>
      </c>
      <c r="H36" s="81"/>
    </row>
    <row r="37" spans="1:8" s="82" customFormat="1" ht="19.899999999999999" customHeight="1" x14ac:dyDescent="0.25">
      <c r="A37" s="76">
        <v>14</v>
      </c>
      <c r="B37" s="77" t="s">
        <v>29</v>
      </c>
      <c r="C37" s="78">
        <v>701401020</v>
      </c>
      <c r="D37" s="97">
        <f>594082930-468810980</f>
        <v>125271950</v>
      </c>
      <c r="E37" s="78">
        <v>241952810</v>
      </c>
      <c r="F37" s="78"/>
      <c r="G37" s="80">
        <f t="shared" si="1"/>
        <v>367224760</v>
      </c>
      <c r="H37" s="81"/>
    </row>
    <row r="38" spans="1:8" s="82" customFormat="1" ht="19.899999999999999" customHeight="1" x14ac:dyDescent="0.25">
      <c r="A38" s="76">
        <v>15</v>
      </c>
      <c r="B38" s="77" t="s">
        <v>34</v>
      </c>
      <c r="C38" s="78">
        <v>4459538790</v>
      </c>
      <c r="D38" s="97">
        <v>3099407275</v>
      </c>
      <c r="E38" s="78"/>
      <c r="F38" s="78"/>
      <c r="G38" s="80">
        <f t="shared" si="1"/>
        <v>3099407275</v>
      </c>
      <c r="H38" s="81" t="s">
        <v>89</v>
      </c>
    </row>
    <row r="39" spans="1:8" s="85" customFormat="1" ht="19.899999999999999" customHeight="1" x14ac:dyDescent="0.25">
      <c r="A39" s="76">
        <v>16</v>
      </c>
      <c r="B39" s="86" t="s">
        <v>66</v>
      </c>
      <c r="C39" s="87">
        <v>43340000</v>
      </c>
      <c r="D39" s="97">
        <v>43340000</v>
      </c>
      <c r="E39" s="87"/>
      <c r="F39" s="87"/>
      <c r="G39" s="80">
        <f t="shared" si="1"/>
        <v>43340000</v>
      </c>
      <c r="H39" s="81" t="s">
        <v>110</v>
      </c>
    </row>
    <row r="40" spans="1:8" ht="19.899999999999999" customHeight="1" x14ac:dyDescent="0.25">
      <c r="A40" s="662" t="s">
        <v>36</v>
      </c>
      <c r="B40" s="663"/>
      <c r="C40" s="56">
        <f>SUM(C24:C39)</f>
        <v>12911991001</v>
      </c>
      <c r="D40" s="56">
        <f>SUM(D24:D39)</f>
        <v>7758067117</v>
      </c>
      <c r="E40" s="56">
        <f>SUM(E24:E39)</f>
        <v>677929042</v>
      </c>
      <c r="F40" s="56">
        <f>SUM(F24:F39)</f>
        <v>661633875</v>
      </c>
      <c r="G40" s="75">
        <f>SUM(G24:G39)</f>
        <v>9097630034</v>
      </c>
    </row>
    <row r="42" spans="1:8" ht="19.899999999999999" customHeight="1" x14ac:dyDescent="0.25">
      <c r="D42" s="61" t="s">
        <v>93</v>
      </c>
      <c r="E42" s="61"/>
      <c r="F42" s="61"/>
    </row>
  </sheetData>
  <mergeCells count="8">
    <mergeCell ref="A40:B40"/>
    <mergeCell ref="A1:G1"/>
    <mergeCell ref="A2:B2"/>
    <mergeCell ref="G10:G11"/>
    <mergeCell ref="A16:B16"/>
    <mergeCell ref="A22:B22"/>
    <mergeCell ref="B5:B6"/>
    <mergeCell ref="A5:A6"/>
  </mergeCells>
  <printOptions horizontalCentered="1"/>
  <pageMargins left="0.19685039370078741" right="0.19685039370078741" top="0.23622047244094491" bottom="0.23622047244094491" header="0.31496062992125984" footer="0.31496062992125984"/>
  <pageSetup paperSize="8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73"/>
  <sheetViews>
    <sheetView showGridLines="0" topLeftCell="A27" zoomScaleNormal="100" workbookViewId="0">
      <selection activeCell="B72" sqref="B72"/>
    </sheetView>
  </sheetViews>
  <sheetFormatPr defaultColWidth="8.85546875" defaultRowHeight="19.899999999999999" customHeight="1" x14ac:dyDescent="0.25"/>
  <cols>
    <col min="1" max="1" width="4.7109375" style="45" bestFit="1" customWidth="1"/>
    <col min="2" max="2" width="61.5703125" style="1" customWidth="1"/>
    <col min="3" max="3" width="18.7109375" style="19" customWidth="1"/>
    <col min="4" max="4" width="20.140625" style="94" customWidth="1"/>
    <col min="5" max="5" width="18.7109375" style="94" customWidth="1"/>
    <col min="6" max="6" width="19.28515625" style="3" customWidth="1"/>
    <col min="7" max="7" width="20.5703125" style="1" customWidth="1"/>
    <col min="8" max="8" width="31.5703125" style="50" bestFit="1" customWidth="1"/>
    <col min="9" max="16384" width="8.85546875" style="1"/>
  </cols>
  <sheetData>
    <row r="1" spans="1:7" ht="39.6" customHeight="1" x14ac:dyDescent="0.25">
      <c r="A1" s="654" t="s">
        <v>125</v>
      </c>
      <c r="B1" s="654"/>
      <c r="C1" s="654"/>
      <c r="D1" s="654"/>
      <c r="E1" s="654"/>
      <c r="F1" s="654"/>
      <c r="G1" s="654"/>
    </row>
    <row r="2" spans="1:7" ht="19.899999999999999" customHeight="1" x14ac:dyDescent="0.25">
      <c r="A2" s="653" t="s">
        <v>0</v>
      </c>
      <c r="B2" s="653"/>
      <c r="C2" s="2"/>
    </row>
    <row r="3" spans="1:7" ht="16.5" x14ac:dyDescent="0.25">
      <c r="A3" s="38" t="s">
        <v>1</v>
      </c>
      <c r="B3" s="4" t="s">
        <v>2</v>
      </c>
      <c r="C3" s="5" t="s">
        <v>101</v>
      </c>
      <c r="D3" s="95" t="s">
        <v>94</v>
      </c>
      <c r="E3" s="95" t="s">
        <v>102</v>
      </c>
      <c r="F3" s="64"/>
      <c r="G3" s="64"/>
    </row>
    <row r="4" spans="1:7" ht="19.899999999999999" customHeight="1" x14ac:dyDescent="0.25">
      <c r="A4" s="38">
        <v>1</v>
      </c>
      <c r="B4" s="6" t="s">
        <v>108</v>
      </c>
      <c r="C4" s="7"/>
      <c r="D4" s="84">
        <v>26250000</v>
      </c>
      <c r="E4" s="84"/>
      <c r="F4" s="14"/>
      <c r="G4" s="88"/>
    </row>
    <row r="5" spans="1:7" ht="19.899999999999999" customHeight="1" x14ac:dyDescent="0.25">
      <c r="A5" s="668">
        <v>2</v>
      </c>
      <c r="B5" s="666" t="s">
        <v>12</v>
      </c>
      <c r="C5" s="7"/>
      <c r="D5" s="84">
        <v>21450000</v>
      </c>
      <c r="E5" s="84"/>
      <c r="F5" s="14"/>
      <c r="G5" s="16"/>
    </row>
    <row r="6" spans="1:7" ht="19.899999999999999" customHeight="1" x14ac:dyDescent="0.25">
      <c r="A6" s="669"/>
      <c r="B6" s="667"/>
      <c r="C6" s="7"/>
      <c r="D6" s="84">
        <v>28245250</v>
      </c>
      <c r="E6" s="84" t="s">
        <v>115</v>
      </c>
      <c r="F6" s="14"/>
      <c r="G6" s="16"/>
    </row>
    <row r="7" spans="1:7" ht="19.899999999999999" customHeight="1" x14ac:dyDescent="0.25">
      <c r="A7" s="38">
        <v>3</v>
      </c>
      <c r="B7" s="6" t="s">
        <v>109</v>
      </c>
      <c r="C7" s="7"/>
      <c r="D7" s="84">
        <v>51920000</v>
      </c>
      <c r="E7" s="84" t="s">
        <v>119</v>
      </c>
      <c r="F7" s="14"/>
      <c r="G7" s="16"/>
    </row>
    <row r="8" spans="1:7" ht="19.899999999999999" customHeight="1" x14ac:dyDescent="0.25">
      <c r="A8" s="38">
        <v>4</v>
      </c>
      <c r="B8" s="6" t="s">
        <v>5</v>
      </c>
      <c r="C8" s="7"/>
      <c r="D8" s="84">
        <v>10325900</v>
      </c>
      <c r="E8" s="84" t="s">
        <v>121</v>
      </c>
      <c r="F8" s="14"/>
      <c r="G8" s="16"/>
    </row>
    <row r="9" spans="1:7" ht="19.899999999999999" customHeight="1" x14ac:dyDescent="0.25">
      <c r="A9" s="38">
        <v>5</v>
      </c>
      <c r="B9" s="6" t="s">
        <v>46</v>
      </c>
      <c r="C9" s="7"/>
      <c r="D9" s="84">
        <v>4258244</v>
      </c>
      <c r="E9" s="84" t="s">
        <v>120</v>
      </c>
      <c r="F9" s="14"/>
      <c r="G9" s="16"/>
    </row>
    <row r="10" spans="1:7" ht="19.899999999999999" customHeight="1" x14ac:dyDescent="0.25">
      <c r="A10" s="38">
        <v>6</v>
      </c>
      <c r="B10" s="9" t="s">
        <v>111</v>
      </c>
      <c r="C10" s="7"/>
      <c r="D10" s="84">
        <v>3905000</v>
      </c>
      <c r="E10" s="84" t="s">
        <v>113</v>
      </c>
      <c r="F10" s="14"/>
      <c r="G10" s="664"/>
    </row>
    <row r="11" spans="1:7" ht="19.899999999999999" customHeight="1" x14ac:dyDescent="0.25">
      <c r="A11" s="38">
        <v>7</v>
      </c>
      <c r="B11" s="9" t="s">
        <v>112</v>
      </c>
      <c r="C11" s="7"/>
      <c r="D11" s="84">
        <v>73150000</v>
      </c>
      <c r="E11" s="84" t="s">
        <v>114</v>
      </c>
      <c r="F11" s="14"/>
      <c r="G11" s="664"/>
    </row>
    <row r="12" spans="1:7" ht="19.899999999999999" customHeight="1" x14ac:dyDescent="0.25">
      <c r="A12" s="38">
        <v>8</v>
      </c>
      <c r="B12" s="6" t="s">
        <v>116</v>
      </c>
      <c r="C12" s="7"/>
      <c r="D12" s="84">
        <v>6435000</v>
      </c>
      <c r="E12" s="84" t="s">
        <v>122</v>
      </c>
      <c r="F12" s="14"/>
      <c r="G12" s="16"/>
    </row>
    <row r="13" spans="1:7" ht="19.899999999999999" customHeight="1" x14ac:dyDescent="0.25">
      <c r="A13" s="38">
        <v>9</v>
      </c>
      <c r="B13" s="74" t="s">
        <v>52</v>
      </c>
      <c r="C13" s="7">
        <f>11000000+22698368</f>
        <v>33698368</v>
      </c>
      <c r="D13" s="84"/>
      <c r="E13" s="96" t="s">
        <v>82</v>
      </c>
      <c r="F13" s="14"/>
      <c r="G13" s="16"/>
    </row>
    <row r="14" spans="1:7" ht="19.899999999999999" customHeight="1" x14ac:dyDescent="0.25">
      <c r="A14" s="89">
        <v>10</v>
      </c>
      <c r="B14" s="90" t="s">
        <v>123</v>
      </c>
      <c r="C14" s="91"/>
      <c r="D14" s="97">
        <v>50521919</v>
      </c>
      <c r="E14" s="670" t="s">
        <v>94</v>
      </c>
      <c r="F14" s="14"/>
      <c r="G14" s="16"/>
    </row>
    <row r="15" spans="1:7" ht="19.899999999999999" customHeight="1" x14ac:dyDescent="0.25">
      <c r="A15" s="89">
        <v>11</v>
      </c>
      <c r="B15" s="90" t="s">
        <v>124</v>
      </c>
      <c r="C15" s="91"/>
      <c r="D15" s="97">
        <v>12949400</v>
      </c>
      <c r="E15" s="671"/>
      <c r="F15" s="14"/>
      <c r="G15" s="16"/>
    </row>
    <row r="16" spans="1:7" ht="19.899999999999999" customHeight="1" x14ac:dyDescent="0.25">
      <c r="A16" s="41">
        <v>12</v>
      </c>
      <c r="B16" s="125" t="s">
        <v>40</v>
      </c>
      <c r="C16" s="55"/>
      <c r="D16" s="87">
        <v>23000000</v>
      </c>
      <c r="E16" s="670" t="s">
        <v>140</v>
      </c>
      <c r="F16" s="14"/>
      <c r="G16" s="16"/>
    </row>
    <row r="17" spans="1:8" ht="19.899999999999999" customHeight="1" x14ac:dyDescent="0.25">
      <c r="A17" s="41">
        <v>13</v>
      </c>
      <c r="B17" s="125" t="s">
        <v>41</v>
      </c>
      <c r="C17" s="55"/>
      <c r="D17" s="87">
        <v>12000000</v>
      </c>
      <c r="E17" s="672"/>
      <c r="F17" s="14"/>
      <c r="G17" s="16"/>
    </row>
    <row r="18" spans="1:8" ht="19.899999999999999" customHeight="1" x14ac:dyDescent="0.25">
      <c r="A18" s="41">
        <v>14</v>
      </c>
      <c r="B18" s="125" t="s">
        <v>3</v>
      </c>
      <c r="C18" s="55"/>
      <c r="D18" s="87">
        <v>9000000</v>
      </c>
      <c r="E18" s="672"/>
      <c r="F18" s="14"/>
      <c r="G18" s="16"/>
    </row>
    <row r="19" spans="1:8" ht="19.899999999999999" customHeight="1" x14ac:dyDescent="0.25">
      <c r="A19" s="41">
        <v>15</v>
      </c>
      <c r="B19" s="125" t="s">
        <v>4</v>
      </c>
      <c r="C19" s="55"/>
      <c r="D19" s="87">
        <v>10000000</v>
      </c>
      <c r="E19" s="672"/>
      <c r="F19" s="14"/>
      <c r="G19" s="16"/>
    </row>
    <row r="20" spans="1:8" ht="19.899999999999999" customHeight="1" x14ac:dyDescent="0.25">
      <c r="A20" s="41">
        <v>16</v>
      </c>
      <c r="B20" s="123" t="s">
        <v>42</v>
      </c>
      <c r="C20" s="55"/>
      <c r="D20" s="87">
        <v>30127778</v>
      </c>
      <c r="E20" s="672"/>
      <c r="F20" s="14"/>
      <c r="G20" s="16"/>
    </row>
    <row r="21" spans="1:8" ht="19.899999999999999" customHeight="1" x14ac:dyDescent="0.25">
      <c r="A21" s="41">
        <v>17</v>
      </c>
      <c r="B21" s="123" t="s">
        <v>43</v>
      </c>
      <c r="C21" s="55"/>
      <c r="D21" s="87">
        <v>135000000</v>
      </c>
      <c r="E21" s="672"/>
      <c r="F21" s="14"/>
      <c r="G21" s="16"/>
    </row>
    <row r="22" spans="1:8" ht="19.899999999999999" customHeight="1" x14ac:dyDescent="0.25">
      <c r="A22" s="41">
        <v>18</v>
      </c>
      <c r="B22" s="124" t="s">
        <v>45</v>
      </c>
      <c r="C22" s="55"/>
      <c r="D22" s="87">
        <v>13800000</v>
      </c>
      <c r="E22" s="671"/>
      <c r="F22" s="14"/>
      <c r="G22" s="16"/>
    </row>
    <row r="23" spans="1:8" s="12" customFormat="1" ht="19.899999999999999" customHeight="1" x14ac:dyDescent="0.25">
      <c r="A23" s="662" t="s">
        <v>68</v>
      </c>
      <c r="B23" s="663"/>
      <c r="C23" s="59">
        <f>SUM(C4:C22)</f>
        <v>33698368</v>
      </c>
      <c r="D23" s="98">
        <f>SUM(D4:D22)</f>
        <v>522338491</v>
      </c>
      <c r="E23" s="98"/>
      <c r="F23" s="65"/>
      <c r="G23" s="66"/>
      <c r="H23" s="52"/>
    </row>
    <row r="24" spans="1:8" s="16" customFormat="1" ht="19.899999999999999" hidden="1" customHeight="1" x14ac:dyDescent="0.25">
      <c r="A24" s="42"/>
      <c r="B24" s="13"/>
      <c r="C24" s="14"/>
      <c r="D24" s="99"/>
      <c r="E24" s="99"/>
      <c r="F24" s="88"/>
      <c r="H24" s="52"/>
    </row>
    <row r="25" spans="1:8" s="16" customFormat="1" ht="19.899999999999999" hidden="1" customHeight="1" x14ac:dyDescent="0.25">
      <c r="A25" s="42"/>
      <c r="B25" s="13"/>
      <c r="C25" s="14"/>
      <c r="D25" s="99"/>
      <c r="E25" s="99"/>
      <c r="F25" s="88"/>
      <c r="H25" s="52"/>
    </row>
    <row r="26" spans="1:8" s="16" customFormat="1" ht="19.899999999999999" hidden="1" customHeight="1" x14ac:dyDescent="0.25">
      <c r="A26" s="42"/>
      <c r="B26" s="13"/>
      <c r="C26" s="14">
        <f>C23+C71</f>
        <v>30946399579</v>
      </c>
      <c r="D26" s="100">
        <v>12241651697</v>
      </c>
      <c r="E26" s="100"/>
      <c r="F26" s="17"/>
      <c r="G26" s="18">
        <f>D26-C26</f>
        <v>-18704747882</v>
      </c>
      <c r="H26" s="52"/>
    </row>
    <row r="27" spans="1:8" s="16" customFormat="1" ht="16.5" x14ac:dyDescent="0.25">
      <c r="A27" s="43"/>
      <c r="B27" s="13"/>
      <c r="C27" s="14"/>
      <c r="D27" s="99"/>
      <c r="E27" s="99"/>
      <c r="F27" s="88"/>
      <c r="H27" s="52"/>
    </row>
    <row r="28" spans="1:8" s="16" customFormat="1" ht="16.5" x14ac:dyDescent="0.25">
      <c r="A28" s="43"/>
      <c r="B28" s="13"/>
      <c r="C28" s="14"/>
      <c r="D28" s="99"/>
      <c r="E28" s="99"/>
      <c r="F28" s="88"/>
      <c r="H28" s="52"/>
    </row>
    <row r="29" spans="1:8" s="27" customFormat="1" ht="19.899999999999999" customHeight="1" x14ac:dyDescent="0.25">
      <c r="A29" s="665" t="s">
        <v>21</v>
      </c>
      <c r="B29" s="665"/>
      <c r="C29" s="68"/>
      <c r="D29" s="101"/>
      <c r="E29" s="101"/>
      <c r="F29" s="68"/>
      <c r="G29" s="69"/>
      <c r="H29" s="50"/>
    </row>
    <row r="30" spans="1:8" s="25" customFormat="1" ht="47.25" customHeight="1" x14ac:dyDescent="0.25">
      <c r="A30" s="38" t="s">
        <v>1</v>
      </c>
      <c r="B30" s="70" t="s">
        <v>2</v>
      </c>
      <c r="C30" s="93" t="s">
        <v>126</v>
      </c>
      <c r="D30" s="105" t="s">
        <v>129</v>
      </c>
      <c r="E30" s="104" t="s">
        <v>127</v>
      </c>
      <c r="F30" s="104" t="s">
        <v>128</v>
      </c>
      <c r="G30" s="67" t="s">
        <v>99</v>
      </c>
      <c r="H30" s="50"/>
    </row>
    <row r="31" spans="1:8" s="82" customFormat="1" ht="19.899999999999999" customHeight="1" x14ac:dyDescent="0.25">
      <c r="A31" s="76">
        <v>1</v>
      </c>
      <c r="B31" s="77" t="s">
        <v>52</v>
      </c>
      <c r="C31" s="78">
        <v>103086368</v>
      </c>
      <c r="D31" s="97">
        <v>52008000</v>
      </c>
      <c r="E31" s="78">
        <v>17380000</v>
      </c>
      <c r="F31" s="79"/>
      <c r="G31" s="80">
        <f t="shared" ref="G31" si="0">D31+E31+F31</f>
        <v>69388000</v>
      </c>
      <c r="H31" s="81"/>
    </row>
    <row r="32" spans="1:8" s="82" customFormat="1" ht="19.899999999999999" customHeight="1" x14ac:dyDescent="0.25">
      <c r="A32" s="76">
        <v>2</v>
      </c>
      <c r="B32" s="77" t="s">
        <v>33</v>
      </c>
      <c r="C32" s="78">
        <v>114000000</v>
      </c>
      <c r="D32" s="97"/>
      <c r="E32" s="78">
        <v>114000000</v>
      </c>
      <c r="F32" s="78"/>
      <c r="G32" s="80">
        <f>D32+E32+F32</f>
        <v>114000000</v>
      </c>
      <c r="H32" s="81"/>
    </row>
    <row r="33" spans="1:8" s="82" customFormat="1" ht="19.899999999999999" customHeight="1" x14ac:dyDescent="0.25">
      <c r="A33" s="76">
        <v>3</v>
      </c>
      <c r="B33" s="77" t="s">
        <v>32</v>
      </c>
      <c r="C33" s="78">
        <v>68150000</v>
      </c>
      <c r="D33" s="97"/>
      <c r="E33" s="78">
        <v>68150000</v>
      </c>
      <c r="F33" s="78"/>
      <c r="G33" s="80">
        <f>D33+E33+F33</f>
        <v>68150000</v>
      </c>
      <c r="H33" s="81"/>
    </row>
    <row r="34" spans="1:8" s="82" customFormat="1" ht="19.899999999999999" customHeight="1" x14ac:dyDescent="0.25">
      <c r="A34" s="76">
        <v>4</v>
      </c>
      <c r="B34" s="77" t="s">
        <v>53</v>
      </c>
      <c r="C34" s="78">
        <v>34375000</v>
      </c>
      <c r="D34" s="97"/>
      <c r="E34" s="78">
        <v>34375000</v>
      </c>
      <c r="F34" s="78"/>
      <c r="G34" s="80">
        <f>D34+E34+F34</f>
        <v>34375000</v>
      </c>
      <c r="H34" s="81"/>
    </row>
    <row r="35" spans="1:8" s="82" customFormat="1" ht="19.899999999999999" customHeight="1" x14ac:dyDescent="0.25">
      <c r="A35" s="76">
        <v>5</v>
      </c>
      <c r="B35" s="77" t="s">
        <v>100</v>
      </c>
      <c r="C35" s="78">
        <v>26110000</v>
      </c>
      <c r="D35" s="97"/>
      <c r="E35" s="78">
        <v>26110000</v>
      </c>
      <c r="F35" s="78"/>
      <c r="G35" s="80">
        <f>D35+E35+F35</f>
        <v>26110000</v>
      </c>
      <c r="H35" s="81"/>
    </row>
    <row r="36" spans="1:8" s="82" customFormat="1" ht="19.899999999999999" customHeight="1" x14ac:dyDescent="0.25">
      <c r="A36" s="76">
        <v>6</v>
      </c>
      <c r="B36" s="77" t="s">
        <v>14</v>
      </c>
      <c r="C36" s="78">
        <v>30880960</v>
      </c>
      <c r="D36" s="97"/>
      <c r="F36" s="78">
        <v>30880960</v>
      </c>
      <c r="G36" s="80">
        <f>D36+E36+F36</f>
        <v>30880960</v>
      </c>
      <c r="H36" s="81"/>
    </row>
    <row r="37" spans="1:8" s="82" customFormat="1" ht="19.899999999999999" customHeight="1" x14ac:dyDescent="0.25">
      <c r="A37" s="76">
        <v>7</v>
      </c>
      <c r="B37" s="77" t="s">
        <v>19</v>
      </c>
      <c r="C37" s="78">
        <v>111498684</v>
      </c>
      <c r="D37" s="97">
        <f>43893795+22803792</f>
        <v>66697587</v>
      </c>
      <c r="E37" s="78">
        <v>9493198</v>
      </c>
      <c r="F37" s="78">
        <v>35307899</v>
      </c>
      <c r="G37" s="80">
        <f t="shared" ref="G37:G43" si="1">D37+E37+F37</f>
        <v>111498684</v>
      </c>
      <c r="H37" s="83"/>
    </row>
    <row r="38" spans="1:8" s="82" customFormat="1" ht="19.899999999999999" customHeight="1" x14ac:dyDescent="0.25">
      <c r="A38" s="76">
        <v>8</v>
      </c>
      <c r="B38" s="77" t="s">
        <v>117</v>
      </c>
      <c r="C38" s="78">
        <v>418045802</v>
      </c>
      <c r="D38" s="97"/>
      <c r="E38" s="78">
        <v>10144288</v>
      </c>
      <c r="F38" s="78">
        <v>407901514</v>
      </c>
      <c r="G38" s="80">
        <f t="shared" si="1"/>
        <v>418045802</v>
      </c>
      <c r="H38" s="81" t="s">
        <v>118</v>
      </c>
    </row>
    <row r="39" spans="1:8" s="82" customFormat="1" ht="19.899999999999999" customHeight="1" x14ac:dyDescent="0.25">
      <c r="A39" s="76">
        <v>9</v>
      </c>
      <c r="B39" s="77" t="s">
        <v>22</v>
      </c>
      <c r="C39" s="78">
        <v>45375000</v>
      </c>
      <c r="D39" s="97">
        <v>45375000</v>
      </c>
      <c r="E39" s="78"/>
      <c r="F39" s="78"/>
      <c r="G39" s="80">
        <f t="shared" si="1"/>
        <v>45375000</v>
      </c>
      <c r="H39" s="81" t="s">
        <v>106</v>
      </c>
    </row>
    <row r="40" spans="1:8" s="82" customFormat="1" ht="19.899999999999999" customHeight="1" x14ac:dyDescent="0.25">
      <c r="A40" s="76">
        <v>10</v>
      </c>
      <c r="B40" s="77" t="s">
        <v>56</v>
      </c>
      <c r="C40" s="78">
        <v>452314656</v>
      </c>
      <c r="D40" s="97">
        <f>317183837+26263050</f>
        <v>343446887</v>
      </c>
      <c r="E40" s="78">
        <v>52897460</v>
      </c>
      <c r="F40" s="78">
        <v>55970309</v>
      </c>
      <c r="G40" s="80">
        <f t="shared" si="1"/>
        <v>452314656</v>
      </c>
      <c r="H40" s="81" t="s">
        <v>89</v>
      </c>
    </row>
    <row r="41" spans="1:8" s="82" customFormat="1" ht="19.899999999999999" customHeight="1" x14ac:dyDescent="0.25">
      <c r="A41" s="76">
        <v>11</v>
      </c>
      <c r="B41" s="77" t="s">
        <v>23</v>
      </c>
      <c r="C41" s="78">
        <v>257780545</v>
      </c>
      <c r="D41" s="97">
        <v>225122920</v>
      </c>
      <c r="E41" s="78"/>
      <c r="F41" s="78">
        <v>32657625</v>
      </c>
      <c r="G41" s="80">
        <f t="shared" si="1"/>
        <v>257780545</v>
      </c>
      <c r="H41" s="81" t="s">
        <v>107</v>
      </c>
    </row>
    <row r="42" spans="1:8" s="82" customFormat="1" ht="19.899999999999999" customHeight="1" x14ac:dyDescent="0.25">
      <c r="A42" s="76">
        <v>12</v>
      </c>
      <c r="B42" s="77" t="s">
        <v>26</v>
      </c>
      <c r="C42" s="78">
        <v>70762596</v>
      </c>
      <c r="D42" s="97">
        <v>39962895</v>
      </c>
      <c r="E42" s="78">
        <v>23231701</v>
      </c>
      <c r="F42" s="78">
        <v>7568000</v>
      </c>
      <c r="G42" s="80">
        <f t="shared" si="1"/>
        <v>70762596</v>
      </c>
      <c r="H42" s="83"/>
    </row>
    <row r="43" spans="1:8" s="108" customFormat="1" ht="19.899999999999999" customHeight="1" x14ac:dyDescent="0.25">
      <c r="A43" s="76">
        <v>13</v>
      </c>
      <c r="B43" s="86" t="s">
        <v>57</v>
      </c>
      <c r="C43" s="87">
        <v>5640810707</v>
      </c>
      <c r="D43" s="97">
        <f>3489630431+276871014</f>
        <v>3766501445</v>
      </c>
      <c r="E43" s="87">
        <v>605496283</v>
      </c>
      <c r="F43" s="87">
        <v>1268812979</v>
      </c>
      <c r="G43" s="121">
        <f t="shared" si="1"/>
        <v>5640810707</v>
      </c>
      <c r="H43" s="107"/>
    </row>
    <row r="44" spans="1:8" s="82" customFormat="1" ht="19.899999999999999" customHeight="1" x14ac:dyDescent="0.25">
      <c r="A44" s="76">
        <v>14</v>
      </c>
      <c r="B44" s="77" t="s">
        <v>28</v>
      </c>
      <c r="C44" s="78">
        <v>752029368</v>
      </c>
      <c r="D44" s="97">
        <v>386909390</v>
      </c>
      <c r="E44" s="78">
        <v>223180729</v>
      </c>
      <c r="F44" s="78">
        <v>141939249</v>
      </c>
      <c r="G44" s="80">
        <f>D44+E44+F44</f>
        <v>752029368</v>
      </c>
      <c r="H44" s="81"/>
    </row>
    <row r="45" spans="1:8" s="82" customFormat="1" ht="19.899999999999999" customHeight="1" x14ac:dyDescent="0.25">
      <c r="A45" s="76">
        <v>15</v>
      </c>
      <c r="B45" s="77" t="s">
        <v>29</v>
      </c>
      <c r="C45" s="78">
        <v>954358180</v>
      </c>
      <c r="D45" s="119">
        <f>125271950+241952810</f>
        <v>367224760</v>
      </c>
      <c r="E45" s="78">
        <v>284144740</v>
      </c>
      <c r="F45" s="78">
        <v>302988680</v>
      </c>
      <c r="G45" s="80">
        <f t="shared" ref="G45:G69" si="2">D45+E45+F45</f>
        <v>954358180</v>
      </c>
      <c r="H45" s="81"/>
    </row>
    <row r="46" spans="1:8" s="82" customFormat="1" ht="19.899999999999999" customHeight="1" x14ac:dyDescent="0.25">
      <c r="A46" s="76">
        <v>16</v>
      </c>
      <c r="B46" s="77" t="s">
        <v>34</v>
      </c>
      <c r="C46" s="78">
        <v>4459538790</v>
      </c>
      <c r="D46" s="97">
        <v>3099407275</v>
      </c>
      <c r="E46" s="78">
        <v>1360131515</v>
      </c>
      <c r="F46" s="78"/>
      <c r="G46" s="80">
        <f>D46+E46+F46</f>
        <v>4459538790</v>
      </c>
      <c r="H46" s="81" t="s">
        <v>89</v>
      </c>
    </row>
    <row r="47" spans="1:8" s="85" customFormat="1" ht="19.899999999999999" customHeight="1" x14ac:dyDescent="0.25">
      <c r="A47" s="76">
        <v>17</v>
      </c>
      <c r="B47" s="86" t="s">
        <v>66</v>
      </c>
      <c r="C47" s="87">
        <v>43340000</v>
      </c>
      <c r="D47" s="97">
        <v>43340000</v>
      </c>
      <c r="E47" s="87"/>
      <c r="F47" s="87"/>
      <c r="G47" s="80">
        <f t="shared" si="2"/>
        <v>43340000</v>
      </c>
      <c r="H47" s="81" t="s">
        <v>110</v>
      </c>
    </row>
    <row r="48" spans="1:8" s="85" customFormat="1" ht="19.899999999999999" customHeight="1" x14ac:dyDescent="0.25">
      <c r="A48" s="76">
        <v>18</v>
      </c>
      <c r="B48" s="109" t="s">
        <v>35</v>
      </c>
      <c r="C48" s="78">
        <v>6377230092</v>
      </c>
      <c r="D48" s="97">
        <v>25000000</v>
      </c>
      <c r="E48" s="87"/>
      <c r="F48" s="87"/>
      <c r="G48" s="80">
        <f t="shared" si="2"/>
        <v>25000000</v>
      </c>
      <c r="H48" s="81"/>
    </row>
    <row r="49" spans="1:8" s="85" customFormat="1" ht="19.899999999999999" customHeight="1" x14ac:dyDescent="0.25">
      <c r="A49" s="76">
        <v>19</v>
      </c>
      <c r="B49" s="109" t="s">
        <v>55</v>
      </c>
      <c r="C49" s="78">
        <v>51853832</v>
      </c>
      <c r="D49" s="97"/>
      <c r="E49" s="87"/>
      <c r="F49" s="87">
        <v>51853832</v>
      </c>
      <c r="G49" s="80">
        <f t="shared" si="2"/>
        <v>51853832</v>
      </c>
      <c r="H49" s="81"/>
    </row>
    <row r="50" spans="1:8" s="85" customFormat="1" ht="19.899999999999999" customHeight="1" x14ac:dyDescent="0.25">
      <c r="A50" s="76">
        <v>20</v>
      </c>
      <c r="B50" s="109" t="s">
        <v>130</v>
      </c>
      <c r="C50" s="78">
        <v>71775000</v>
      </c>
      <c r="D50" s="97"/>
      <c r="E50" s="87">
        <v>35750000</v>
      </c>
      <c r="F50" s="87">
        <v>36025000</v>
      </c>
      <c r="G50" s="80">
        <f t="shared" si="2"/>
        <v>71775000</v>
      </c>
      <c r="H50" s="81"/>
    </row>
    <row r="51" spans="1:8" s="85" customFormat="1" ht="19.899999999999999" customHeight="1" x14ac:dyDescent="0.25">
      <c r="A51" s="76">
        <v>21</v>
      </c>
      <c r="B51" s="109" t="s">
        <v>60</v>
      </c>
      <c r="C51" s="78">
        <v>3635000</v>
      </c>
      <c r="D51" s="97"/>
      <c r="E51" s="87"/>
      <c r="F51" s="87">
        <v>3635000</v>
      </c>
      <c r="G51" s="80">
        <f t="shared" si="2"/>
        <v>3635000</v>
      </c>
      <c r="H51" s="81"/>
    </row>
    <row r="52" spans="1:8" s="85" customFormat="1" ht="19.899999999999999" customHeight="1" x14ac:dyDescent="0.25">
      <c r="A52" s="76">
        <v>22</v>
      </c>
      <c r="B52" s="109" t="s">
        <v>65</v>
      </c>
      <c r="C52" s="78">
        <v>3542000</v>
      </c>
      <c r="D52" s="97"/>
      <c r="E52" s="87"/>
      <c r="F52" s="87">
        <v>3542000</v>
      </c>
      <c r="G52" s="80">
        <f t="shared" si="2"/>
        <v>3542000</v>
      </c>
      <c r="H52" s="81"/>
    </row>
    <row r="53" spans="1:8" s="85" customFormat="1" ht="19.899999999999999" customHeight="1" x14ac:dyDescent="0.25">
      <c r="A53" s="76">
        <v>23</v>
      </c>
      <c r="B53" s="109" t="s">
        <v>30</v>
      </c>
      <c r="C53" s="78">
        <v>363391111</v>
      </c>
      <c r="D53" s="97"/>
      <c r="E53" s="87">
        <v>230957210</v>
      </c>
      <c r="F53" s="87">
        <v>132433901</v>
      </c>
      <c r="G53" s="80">
        <f t="shared" si="2"/>
        <v>363391111</v>
      </c>
      <c r="H53" s="81"/>
    </row>
    <row r="54" spans="1:8" s="85" customFormat="1" ht="19.899999999999999" customHeight="1" x14ac:dyDescent="0.25">
      <c r="A54" s="76">
        <v>24</v>
      </c>
      <c r="B54" s="109" t="s">
        <v>31</v>
      </c>
      <c r="C54" s="78">
        <v>19800000</v>
      </c>
      <c r="D54" s="97"/>
      <c r="E54" s="87">
        <v>19800000</v>
      </c>
      <c r="F54" s="87"/>
      <c r="G54" s="80">
        <f t="shared" si="2"/>
        <v>19800000</v>
      </c>
      <c r="H54" s="81"/>
    </row>
    <row r="55" spans="1:8" s="85" customFormat="1" ht="19.899999999999999" customHeight="1" x14ac:dyDescent="0.25">
      <c r="A55" s="76">
        <v>25</v>
      </c>
      <c r="B55" s="109" t="s">
        <v>131</v>
      </c>
      <c r="C55" s="78">
        <v>1760000</v>
      </c>
      <c r="D55" s="97"/>
      <c r="E55" s="87">
        <v>1760000</v>
      </c>
      <c r="F55" s="87"/>
      <c r="G55" s="80">
        <f t="shared" si="2"/>
        <v>1760000</v>
      </c>
      <c r="H55" s="81"/>
    </row>
    <row r="56" spans="1:8" s="118" customFormat="1" ht="19.899999999999999" customHeight="1" x14ac:dyDescent="0.25">
      <c r="A56" s="76">
        <v>26</v>
      </c>
      <c r="B56" s="122" t="s">
        <v>132</v>
      </c>
      <c r="C56" s="87">
        <v>18717000</v>
      </c>
      <c r="D56" s="87"/>
      <c r="E56" s="87">
        <v>18717000</v>
      </c>
      <c r="F56" s="87"/>
      <c r="G56" s="121">
        <f t="shared" si="2"/>
        <v>18717000</v>
      </c>
      <c r="H56" s="107"/>
    </row>
    <row r="57" spans="1:8" s="85" customFormat="1" ht="19.899999999999999" customHeight="1" x14ac:dyDescent="0.25">
      <c r="A57" s="76">
        <v>27</v>
      </c>
      <c r="B57" s="122" t="s">
        <v>17</v>
      </c>
      <c r="C57" s="87">
        <v>3729000</v>
      </c>
      <c r="D57" s="87"/>
      <c r="E57" s="87">
        <v>3729000</v>
      </c>
      <c r="F57" s="87"/>
      <c r="G57" s="121">
        <f t="shared" si="2"/>
        <v>3729000</v>
      </c>
      <c r="H57" s="81"/>
    </row>
    <row r="58" spans="1:8" s="85" customFormat="1" ht="19.899999999999999" customHeight="1" x14ac:dyDescent="0.25">
      <c r="A58" s="76">
        <v>28</v>
      </c>
      <c r="B58" s="122" t="s">
        <v>133</v>
      </c>
      <c r="C58" s="87">
        <v>6868400</v>
      </c>
      <c r="D58" s="87"/>
      <c r="E58" s="87">
        <v>2974400</v>
      </c>
      <c r="F58" s="87">
        <v>3894000</v>
      </c>
      <c r="G58" s="121">
        <f t="shared" si="2"/>
        <v>6868400</v>
      </c>
      <c r="H58" s="81"/>
    </row>
    <row r="59" spans="1:8" s="85" customFormat="1" ht="19.899999999999999" customHeight="1" x14ac:dyDescent="0.25">
      <c r="A59" s="76">
        <v>29</v>
      </c>
      <c r="B59" s="122" t="s">
        <v>63</v>
      </c>
      <c r="C59" s="87">
        <v>23540000</v>
      </c>
      <c r="D59" s="87"/>
      <c r="E59" s="87">
        <v>14740000</v>
      </c>
      <c r="F59" s="87">
        <v>8800000</v>
      </c>
      <c r="G59" s="121">
        <f t="shared" si="2"/>
        <v>23540000</v>
      </c>
      <c r="H59" s="81"/>
    </row>
    <row r="60" spans="1:8" s="118" customFormat="1" ht="19.899999999999999" customHeight="1" x14ac:dyDescent="0.25">
      <c r="A60" s="76">
        <v>30</v>
      </c>
      <c r="B60" s="122" t="s">
        <v>134</v>
      </c>
      <c r="C60" s="87">
        <v>9965672766</v>
      </c>
      <c r="D60" s="97">
        <v>9322488605</v>
      </c>
      <c r="E60" s="87">
        <v>643184161</v>
      </c>
      <c r="F60" s="87"/>
      <c r="G60" s="121">
        <f t="shared" si="2"/>
        <v>9965672766</v>
      </c>
      <c r="H60" s="107"/>
    </row>
    <row r="61" spans="1:8" s="85" customFormat="1" ht="19.899999999999999" customHeight="1" x14ac:dyDescent="0.25">
      <c r="A61" s="76">
        <v>31</v>
      </c>
      <c r="B61" s="122" t="s">
        <v>135</v>
      </c>
      <c r="C61" s="87">
        <v>92000000</v>
      </c>
      <c r="D61" s="87"/>
      <c r="E61" s="87"/>
      <c r="F61" s="87">
        <v>92000000</v>
      </c>
      <c r="G61" s="121">
        <f t="shared" si="2"/>
        <v>92000000</v>
      </c>
      <c r="H61" s="81"/>
    </row>
    <row r="62" spans="1:8" s="85" customFormat="1" ht="19.899999999999999" customHeight="1" x14ac:dyDescent="0.25">
      <c r="A62" s="76">
        <v>32</v>
      </c>
      <c r="B62" s="109" t="s">
        <v>136</v>
      </c>
      <c r="C62" s="78">
        <v>2778600</v>
      </c>
      <c r="D62" s="97"/>
      <c r="E62" s="87"/>
      <c r="F62" s="87">
        <v>2778600</v>
      </c>
      <c r="G62" s="121">
        <f t="shared" si="2"/>
        <v>2778600</v>
      </c>
      <c r="H62" s="81"/>
    </row>
    <row r="63" spans="1:8" s="85" customFormat="1" ht="19.899999999999999" customHeight="1" x14ac:dyDescent="0.25">
      <c r="A63" s="76">
        <v>33</v>
      </c>
      <c r="B63" s="109" t="s">
        <v>58</v>
      </c>
      <c r="C63" s="78">
        <v>50496800</v>
      </c>
      <c r="D63" s="97"/>
      <c r="E63" s="87">
        <v>50496800</v>
      </c>
      <c r="F63" s="87"/>
      <c r="G63" s="121">
        <f t="shared" si="2"/>
        <v>50496800</v>
      </c>
      <c r="H63" s="81"/>
    </row>
    <row r="64" spans="1:8" s="85" customFormat="1" ht="19.899999999999999" customHeight="1" x14ac:dyDescent="0.25">
      <c r="A64" s="76">
        <v>34</v>
      </c>
      <c r="B64" s="109" t="s">
        <v>20</v>
      </c>
      <c r="C64" s="78">
        <v>31900000</v>
      </c>
      <c r="D64" s="97"/>
      <c r="E64" s="87"/>
      <c r="F64" s="87">
        <v>31900000</v>
      </c>
      <c r="G64" s="121">
        <f t="shared" si="2"/>
        <v>31900000</v>
      </c>
      <c r="H64" s="81"/>
    </row>
    <row r="65" spans="1:8" s="85" customFormat="1" ht="19.899999999999999" customHeight="1" x14ac:dyDescent="0.25">
      <c r="A65" s="76">
        <v>35</v>
      </c>
      <c r="B65" s="109" t="s">
        <v>27</v>
      </c>
      <c r="C65" s="78">
        <v>17360000</v>
      </c>
      <c r="D65" s="97"/>
      <c r="E65" s="87">
        <v>7440000</v>
      </c>
      <c r="F65" s="87">
        <v>9920000</v>
      </c>
      <c r="G65" s="121">
        <f t="shared" si="2"/>
        <v>17360000</v>
      </c>
      <c r="H65" s="81"/>
    </row>
    <row r="66" spans="1:8" s="85" customFormat="1" ht="19.899999999999999" customHeight="1" x14ac:dyDescent="0.25">
      <c r="A66" s="76">
        <v>36</v>
      </c>
      <c r="B66" s="109" t="s">
        <v>137</v>
      </c>
      <c r="C66" s="78">
        <v>6578000</v>
      </c>
      <c r="D66" s="97"/>
      <c r="E66" s="87">
        <v>6578000</v>
      </c>
      <c r="F66" s="87"/>
      <c r="G66" s="121">
        <f t="shared" si="2"/>
        <v>6578000</v>
      </c>
      <c r="H66" s="81"/>
    </row>
    <row r="67" spans="1:8" s="85" customFormat="1" ht="19.899999999999999" customHeight="1" x14ac:dyDescent="0.25">
      <c r="A67" s="76">
        <v>37</v>
      </c>
      <c r="B67" s="109" t="s">
        <v>138</v>
      </c>
      <c r="C67" s="78">
        <v>89839827</v>
      </c>
      <c r="D67" s="97"/>
      <c r="E67" s="87">
        <v>89839827</v>
      </c>
      <c r="F67" s="87"/>
      <c r="G67" s="121">
        <f t="shared" si="2"/>
        <v>89839827</v>
      </c>
      <c r="H67" s="81"/>
    </row>
    <row r="68" spans="1:8" s="85" customFormat="1" ht="19.899999999999999" customHeight="1" x14ac:dyDescent="0.25">
      <c r="A68" s="76">
        <v>38</v>
      </c>
      <c r="B68" s="109" t="s">
        <v>139</v>
      </c>
      <c r="C68" s="78">
        <v>127777127</v>
      </c>
      <c r="D68" s="97"/>
      <c r="E68" s="87"/>
      <c r="F68" s="87">
        <v>127777127</v>
      </c>
      <c r="G68" s="121">
        <f t="shared" si="2"/>
        <v>127777127</v>
      </c>
      <c r="H68" s="81"/>
    </row>
    <row r="69" spans="1:8" s="118" customFormat="1" ht="19.899999999999999" customHeight="1" x14ac:dyDescent="0.25">
      <c r="A69" s="128">
        <v>39</v>
      </c>
      <c r="B69" s="126" t="s">
        <v>141</v>
      </c>
      <c r="C69" s="97"/>
      <c r="D69" s="97"/>
      <c r="E69" s="97"/>
      <c r="F69" s="97">
        <v>122131400</v>
      </c>
      <c r="G69" s="127">
        <f t="shared" si="2"/>
        <v>122131400</v>
      </c>
      <c r="H69" s="107" t="s">
        <v>142</v>
      </c>
    </row>
    <row r="70" spans="1:8" s="118" customFormat="1" ht="19.899999999999999" customHeight="1" x14ac:dyDescent="0.25">
      <c r="A70" s="129"/>
      <c r="B70" s="126" t="s">
        <v>143</v>
      </c>
      <c r="C70" s="97"/>
      <c r="D70" s="97"/>
      <c r="E70" s="97"/>
      <c r="F70" s="97">
        <v>947207449</v>
      </c>
      <c r="G70" s="127"/>
      <c r="H70" s="107" t="s">
        <v>144</v>
      </c>
    </row>
    <row r="71" spans="1:8" ht="19.899999999999999" customHeight="1" x14ac:dyDescent="0.25">
      <c r="A71" s="662" t="s">
        <v>36</v>
      </c>
      <c r="B71" s="663"/>
      <c r="C71" s="56">
        <f>SUM(C31:C69)</f>
        <v>30912701211</v>
      </c>
      <c r="D71" s="120">
        <f>SUM(D31:D69)</f>
        <v>17783484764</v>
      </c>
      <c r="E71" s="102">
        <f>SUM(E31:E69)</f>
        <v>3954701312</v>
      </c>
      <c r="F71" s="56">
        <f>SUM(F31:F69)</f>
        <v>2910718075</v>
      </c>
      <c r="G71" s="56">
        <f>SUM(G31:G69)</f>
        <v>24648904151</v>
      </c>
    </row>
    <row r="73" spans="1:8" ht="19.899999999999999" customHeight="1" x14ac:dyDescent="0.25">
      <c r="D73" s="103" t="s">
        <v>93</v>
      </c>
      <c r="E73" s="103"/>
      <c r="F73" s="61"/>
    </row>
  </sheetData>
  <autoFilter ref="A30:H30"/>
  <mergeCells count="10">
    <mergeCell ref="A29:B29"/>
    <mergeCell ref="A71:B71"/>
    <mergeCell ref="A1:G1"/>
    <mergeCell ref="A2:B2"/>
    <mergeCell ref="A5:A6"/>
    <mergeCell ref="B5:B6"/>
    <mergeCell ref="G10:G11"/>
    <mergeCell ref="A23:B23"/>
    <mergeCell ref="E14:E15"/>
    <mergeCell ref="E16:E22"/>
  </mergeCells>
  <dataValidations count="2">
    <dataValidation type="custom" errorStyle="warning" allowBlank="1" showInputMessage="1" showErrorMessage="1" error="da tồn tại " sqref="B21">
      <formula1>COUNTIF(B57:$C$71,#REF!)=1</formula1>
    </dataValidation>
    <dataValidation type="custom" errorStyle="warning" allowBlank="1" showInputMessage="1" showErrorMessage="1" error="da tồn tại " sqref="B20">
      <formula1>COUNTIF(B58:$C$71,B58)=1</formula1>
    </dataValidation>
  </dataValidations>
  <printOptions horizontalCentered="1"/>
  <pageMargins left="0.19685039370078741" right="0.19685039370078741" top="0.23622047244094491" bottom="0.23622047244094491" header="0.31496062992125984" footer="0.31496062992125984"/>
  <pageSetup paperSize="8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topLeftCell="A31" workbookViewId="0">
      <selection activeCell="B44" sqref="B44"/>
    </sheetView>
  </sheetViews>
  <sheetFormatPr defaultRowHeight="15" x14ac:dyDescent="0.25"/>
  <cols>
    <col min="1" max="1" width="6.42578125" customWidth="1"/>
    <col min="2" max="2" width="63.5703125" customWidth="1"/>
    <col min="3" max="3" width="19" customWidth="1"/>
    <col min="4" max="4" width="21.140625" customWidth="1"/>
    <col min="5" max="5" width="32.42578125" customWidth="1"/>
    <col min="6" max="6" width="24.5703125" customWidth="1"/>
  </cols>
  <sheetData>
    <row r="1" spans="1:7" ht="20.25" x14ac:dyDescent="0.25">
      <c r="A1" s="654" t="s">
        <v>150</v>
      </c>
      <c r="B1" s="654"/>
      <c r="C1" s="654"/>
      <c r="D1" s="654"/>
      <c r="E1" s="654"/>
      <c r="F1" s="130"/>
      <c r="G1" s="131"/>
    </row>
    <row r="2" spans="1:7" ht="15.75" x14ac:dyDescent="0.25">
      <c r="A2" s="132"/>
      <c r="B2" s="133"/>
      <c r="C2" s="134"/>
      <c r="D2" s="134"/>
      <c r="E2" s="135"/>
      <c r="F2" s="136"/>
      <c r="G2" s="133"/>
    </row>
    <row r="3" spans="1:7" ht="15.75" x14ac:dyDescent="0.25">
      <c r="A3" s="676" t="s">
        <v>0</v>
      </c>
      <c r="B3" s="676"/>
      <c r="C3" s="168"/>
      <c r="D3" s="168"/>
      <c r="E3" s="137"/>
      <c r="F3" s="169"/>
      <c r="G3" s="133"/>
    </row>
    <row r="4" spans="1:7" ht="51" customHeight="1" x14ac:dyDescent="0.25">
      <c r="A4" s="170" t="s">
        <v>1</v>
      </c>
      <c r="B4" s="170" t="s">
        <v>2</v>
      </c>
      <c r="C4" s="171" t="s">
        <v>152</v>
      </c>
      <c r="D4" s="172" t="s">
        <v>165</v>
      </c>
      <c r="E4" s="170" t="s">
        <v>159</v>
      </c>
      <c r="F4" s="201" t="s">
        <v>102</v>
      </c>
      <c r="G4" s="133"/>
    </row>
    <row r="5" spans="1:7" ht="15.75" x14ac:dyDescent="0.25">
      <c r="A5" s="173">
        <v>1</v>
      </c>
      <c r="B5" s="174" t="s">
        <v>40</v>
      </c>
      <c r="C5" s="175">
        <v>23000000</v>
      </c>
      <c r="D5" s="176"/>
      <c r="E5" s="177" t="s">
        <v>151</v>
      </c>
      <c r="F5" s="197"/>
      <c r="G5" s="133"/>
    </row>
    <row r="6" spans="1:7" s="166" customFormat="1" ht="15.75" x14ac:dyDescent="0.25">
      <c r="A6" s="178">
        <v>2</v>
      </c>
      <c r="B6" s="179" t="s">
        <v>5</v>
      </c>
      <c r="C6" s="191"/>
      <c r="D6" s="180">
        <v>2110000</v>
      </c>
      <c r="E6" s="181" t="s">
        <v>153</v>
      </c>
      <c r="F6" s="180"/>
      <c r="G6" s="167"/>
    </row>
    <row r="7" spans="1:7" s="152" customFormat="1" ht="15.75" x14ac:dyDescent="0.25">
      <c r="A7" s="178">
        <v>3</v>
      </c>
      <c r="B7" s="182" t="s">
        <v>46</v>
      </c>
      <c r="C7" s="183">
        <v>12743661</v>
      </c>
      <c r="D7" s="183"/>
      <c r="E7" s="184" t="s">
        <v>154</v>
      </c>
      <c r="F7" s="198"/>
      <c r="G7" s="151"/>
    </row>
    <row r="8" spans="1:7" s="152" customFormat="1" ht="15.75" x14ac:dyDescent="0.25">
      <c r="A8" s="178">
        <v>4</v>
      </c>
      <c r="B8" s="185" t="s">
        <v>6</v>
      </c>
      <c r="C8" s="183">
        <v>8126000</v>
      </c>
      <c r="D8" s="186"/>
      <c r="E8" s="677" t="s">
        <v>155</v>
      </c>
      <c r="F8" s="198"/>
      <c r="G8" s="151"/>
    </row>
    <row r="9" spans="1:7" s="152" customFormat="1" ht="15.75" x14ac:dyDescent="0.25">
      <c r="A9" s="178">
        <v>5</v>
      </c>
      <c r="B9" s="185" t="s">
        <v>7</v>
      </c>
      <c r="C9" s="183">
        <v>1808000</v>
      </c>
      <c r="D9" s="187"/>
      <c r="E9" s="678"/>
      <c r="F9" s="198"/>
      <c r="G9" s="151"/>
    </row>
    <row r="10" spans="1:7" s="152" customFormat="1" ht="15.75" x14ac:dyDescent="0.25">
      <c r="A10" s="178">
        <v>6</v>
      </c>
      <c r="B10" s="185" t="s">
        <v>146</v>
      </c>
      <c r="C10" s="183">
        <v>1199000</v>
      </c>
      <c r="D10" s="183"/>
      <c r="E10" s="184" t="s">
        <v>156</v>
      </c>
      <c r="F10" s="198"/>
      <c r="G10" s="151"/>
    </row>
    <row r="11" spans="1:7" s="152" customFormat="1" ht="15.75" x14ac:dyDescent="0.25">
      <c r="A11" s="178">
        <v>7</v>
      </c>
      <c r="B11" s="185" t="s">
        <v>48</v>
      </c>
      <c r="C11" s="183">
        <v>12000000</v>
      </c>
      <c r="D11" s="183"/>
      <c r="E11" s="184" t="s">
        <v>157</v>
      </c>
      <c r="F11" s="198"/>
      <c r="G11" s="151"/>
    </row>
    <row r="12" spans="1:7" s="152" customFormat="1" ht="27" customHeight="1" x14ac:dyDescent="0.25">
      <c r="A12" s="178">
        <v>8</v>
      </c>
      <c r="B12" s="182" t="s">
        <v>49</v>
      </c>
      <c r="C12" s="192"/>
      <c r="D12" s="183">
        <v>110154000</v>
      </c>
      <c r="E12" s="184" t="s">
        <v>158</v>
      </c>
      <c r="F12" s="199" t="s">
        <v>170</v>
      </c>
      <c r="G12" s="154"/>
    </row>
    <row r="13" spans="1:7" s="152" customFormat="1" ht="15.75" x14ac:dyDescent="0.25">
      <c r="A13" s="178">
        <v>9</v>
      </c>
      <c r="B13" s="185" t="s">
        <v>9</v>
      </c>
      <c r="C13" s="193"/>
      <c r="D13" s="183">
        <v>17710000</v>
      </c>
      <c r="E13" s="184" t="s">
        <v>147</v>
      </c>
      <c r="F13" s="198"/>
      <c r="G13" s="151"/>
    </row>
    <row r="14" spans="1:7" s="152" customFormat="1" ht="15.75" x14ac:dyDescent="0.25">
      <c r="A14" s="178">
        <v>10</v>
      </c>
      <c r="B14" s="185" t="s">
        <v>12</v>
      </c>
      <c r="C14" s="183">
        <v>28245250</v>
      </c>
      <c r="D14" s="183"/>
      <c r="E14" s="184" t="s">
        <v>160</v>
      </c>
      <c r="F14" s="198"/>
      <c r="G14" s="151"/>
    </row>
    <row r="15" spans="1:7" s="152" customFormat="1" ht="15.75" x14ac:dyDescent="0.25">
      <c r="A15" s="178">
        <v>11</v>
      </c>
      <c r="B15" s="188" t="s">
        <v>52</v>
      </c>
      <c r="C15" s="156">
        <v>33698368</v>
      </c>
      <c r="D15" s="183"/>
      <c r="E15" s="189" t="s">
        <v>166</v>
      </c>
      <c r="F15" s="200"/>
      <c r="G15" s="158"/>
    </row>
    <row r="16" spans="1:7" s="152" customFormat="1" ht="15.75" x14ac:dyDescent="0.25">
      <c r="A16" s="178">
        <v>12</v>
      </c>
      <c r="B16" s="182" t="s">
        <v>132</v>
      </c>
      <c r="C16" s="183">
        <v>330000</v>
      </c>
      <c r="D16" s="183"/>
      <c r="E16" s="679" t="s">
        <v>16</v>
      </c>
      <c r="F16" s="200" t="s">
        <v>168</v>
      </c>
      <c r="G16" s="158"/>
    </row>
    <row r="17" spans="1:7" s="152" customFormat="1" ht="15.75" x14ac:dyDescent="0.25">
      <c r="A17" s="178">
        <v>13</v>
      </c>
      <c r="B17" s="193" t="s">
        <v>17</v>
      </c>
      <c r="C17" s="183">
        <v>2733500</v>
      </c>
      <c r="D17" s="183"/>
      <c r="E17" s="679"/>
      <c r="F17" s="200"/>
      <c r="G17" s="158"/>
    </row>
    <row r="18" spans="1:7" s="152" customFormat="1" ht="15.75" x14ac:dyDescent="0.25">
      <c r="A18" s="178">
        <v>14</v>
      </c>
      <c r="B18" s="205" t="s">
        <v>149</v>
      </c>
      <c r="C18" s="206">
        <v>3465000</v>
      </c>
      <c r="D18" s="183"/>
      <c r="E18" s="679"/>
      <c r="F18" s="198"/>
      <c r="G18" s="158"/>
    </row>
    <row r="19" spans="1:7" s="163" customFormat="1" ht="15.75" x14ac:dyDescent="0.25">
      <c r="A19" s="178">
        <v>15</v>
      </c>
      <c r="B19" s="207" t="s">
        <v>32</v>
      </c>
      <c r="C19" s="208">
        <v>4800000</v>
      </c>
      <c r="D19" s="202"/>
      <c r="E19" s="203"/>
      <c r="F19" s="198" t="s">
        <v>172</v>
      </c>
      <c r="G19" s="204"/>
    </row>
    <row r="20" spans="1:7" s="163" customFormat="1" ht="15.75" x14ac:dyDescent="0.25">
      <c r="A20" s="212">
        <v>16</v>
      </c>
      <c r="B20" s="161" t="s">
        <v>60</v>
      </c>
      <c r="C20" s="202">
        <v>37641000</v>
      </c>
      <c r="D20" s="202"/>
      <c r="E20" s="203"/>
      <c r="F20" s="213">
        <v>44265</v>
      </c>
      <c r="G20" s="204"/>
    </row>
    <row r="21" spans="1:7" ht="15.75" x14ac:dyDescent="0.25">
      <c r="A21" s="673" t="s">
        <v>99</v>
      </c>
      <c r="B21" s="673"/>
      <c r="C21" s="190">
        <f>SUBTOTAL(9,C5:C19)</f>
        <v>132148779</v>
      </c>
      <c r="D21" s="190">
        <f>SUM(D5:D18)</f>
        <v>129974000</v>
      </c>
      <c r="E21" s="194"/>
      <c r="F21" s="197"/>
      <c r="G21" s="133"/>
    </row>
    <row r="22" spans="1:7" ht="15.75" x14ac:dyDescent="0.25">
      <c r="A22" s="140"/>
      <c r="B22" s="140"/>
      <c r="C22" s="141"/>
      <c r="D22" s="141"/>
      <c r="E22" s="135"/>
      <c r="F22" s="136"/>
      <c r="G22" s="133"/>
    </row>
    <row r="23" spans="1:7" ht="15.75" x14ac:dyDescent="0.25">
      <c r="A23" s="142"/>
      <c r="B23" s="143"/>
      <c r="C23" s="144"/>
      <c r="D23" s="144"/>
      <c r="E23" s="135"/>
      <c r="F23" s="136"/>
      <c r="G23" s="133"/>
    </row>
    <row r="24" spans="1:7" ht="15.75" x14ac:dyDescent="0.25">
      <c r="A24" s="674" t="s">
        <v>21</v>
      </c>
      <c r="B24" s="674"/>
      <c r="C24" s="134"/>
      <c r="D24" s="134"/>
      <c r="E24" s="135"/>
      <c r="F24" s="136"/>
      <c r="G24" s="133"/>
    </row>
    <row r="25" spans="1:7" ht="15.75" x14ac:dyDescent="0.25">
      <c r="A25" s="138" t="s">
        <v>1</v>
      </c>
      <c r="B25" s="138" t="s">
        <v>2</v>
      </c>
      <c r="C25" s="139" t="s">
        <v>145</v>
      </c>
      <c r="D25" s="138" t="s">
        <v>161</v>
      </c>
      <c r="E25" s="145" t="s">
        <v>102</v>
      </c>
      <c r="F25" s="137"/>
    </row>
    <row r="26" spans="1:7" s="152" customFormat="1" ht="15.75" x14ac:dyDescent="0.25">
      <c r="A26" s="147">
        <v>1</v>
      </c>
      <c r="B26" s="192" t="s">
        <v>32</v>
      </c>
      <c r="C26" s="149">
        <v>38400000</v>
      </c>
      <c r="D26" s="149">
        <v>43200000</v>
      </c>
      <c r="E26" s="159" t="s">
        <v>171</v>
      </c>
      <c r="F26" s="160"/>
    </row>
    <row r="27" spans="1:7" s="152" customFormat="1" ht="15.75" x14ac:dyDescent="0.25">
      <c r="A27" s="147">
        <v>2</v>
      </c>
      <c r="B27" s="193" t="s">
        <v>53</v>
      </c>
      <c r="C27" s="149">
        <v>18480000</v>
      </c>
      <c r="D27" s="149">
        <v>18480000</v>
      </c>
      <c r="E27" s="159" t="s">
        <v>169</v>
      </c>
      <c r="F27" s="160"/>
    </row>
    <row r="28" spans="1:7" s="152" customFormat="1" ht="15.75" x14ac:dyDescent="0.25">
      <c r="A28" s="147">
        <v>3</v>
      </c>
      <c r="B28" s="155" t="s">
        <v>54</v>
      </c>
      <c r="C28" s="149">
        <v>115140001</v>
      </c>
      <c r="D28" s="149">
        <v>115140001</v>
      </c>
      <c r="E28" s="159"/>
      <c r="F28" s="157"/>
    </row>
    <row r="29" spans="1:7" s="152" customFormat="1" ht="15.75" x14ac:dyDescent="0.25">
      <c r="A29" s="147">
        <v>4</v>
      </c>
      <c r="B29" s="155" t="s">
        <v>13</v>
      </c>
      <c r="C29" s="149">
        <v>28600000</v>
      </c>
      <c r="D29" s="156">
        <v>28600000</v>
      </c>
      <c r="E29" s="159"/>
      <c r="F29" s="157"/>
    </row>
    <row r="30" spans="1:7" s="152" customFormat="1" ht="15.75" x14ac:dyDescent="0.25">
      <c r="A30" s="147">
        <v>5</v>
      </c>
      <c r="B30" s="155" t="s">
        <v>15</v>
      </c>
      <c r="C30" s="149">
        <v>9233455</v>
      </c>
      <c r="D30" s="149">
        <v>9233455</v>
      </c>
      <c r="E30" s="159"/>
      <c r="F30" s="157"/>
    </row>
    <row r="31" spans="1:7" s="152" customFormat="1" ht="15.75" x14ac:dyDescent="0.25">
      <c r="A31" s="147">
        <v>6</v>
      </c>
      <c r="B31" s="155" t="s">
        <v>19</v>
      </c>
      <c r="C31" s="149">
        <v>26770997</v>
      </c>
      <c r="D31" s="149">
        <v>26770997</v>
      </c>
      <c r="E31" s="159"/>
      <c r="F31" s="157"/>
    </row>
    <row r="32" spans="1:7" s="152" customFormat="1" ht="15.75" x14ac:dyDescent="0.25">
      <c r="A32" s="147">
        <v>7</v>
      </c>
      <c r="B32" s="155" t="s">
        <v>25</v>
      </c>
      <c r="C32" s="149">
        <v>334253074</v>
      </c>
      <c r="D32" s="149">
        <v>334253074</v>
      </c>
      <c r="E32" s="159" t="s">
        <v>162</v>
      </c>
      <c r="F32" s="157"/>
    </row>
    <row r="33" spans="1:6" s="152" customFormat="1" ht="15.75" x14ac:dyDescent="0.25">
      <c r="A33" s="147">
        <v>8</v>
      </c>
      <c r="B33" s="155" t="s">
        <v>148</v>
      </c>
      <c r="C33" s="149">
        <v>5940000</v>
      </c>
      <c r="D33" s="149">
        <v>5940000</v>
      </c>
      <c r="E33" s="159"/>
      <c r="F33" s="157"/>
    </row>
    <row r="34" spans="1:6" s="152" customFormat="1" ht="15.75" x14ac:dyDescent="0.25">
      <c r="A34" s="147">
        <v>9</v>
      </c>
      <c r="B34" s="155" t="s">
        <v>60</v>
      </c>
      <c r="C34" s="149">
        <v>101320000</v>
      </c>
      <c r="D34" s="149">
        <v>138961000</v>
      </c>
      <c r="E34" s="159"/>
      <c r="F34" s="157"/>
    </row>
    <row r="35" spans="1:6" s="152" customFormat="1" ht="15.75" x14ac:dyDescent="0.25">
      <c r="A35" s="147">
        <v>10</v>
      </c>
      <c r="B35" s="153" t="s">
        <v>18</v>
      </c>
      <c r="C35" s="149">
        <v>12597200</v>
      </c>
      <c r="D35" s="149">
        <v>12597200</v>
      </c>
      <c r="E35" s="159" t="s">
        <v>169</v>
      </c>
      <c r="F35" s="157"/>
    </row>
    <row r="36" spans="1:6" s="152" customFormat="1" ht="15.75" x14ac:dyDescent="0.25">
      <c r="A36" s="147">
        <v>11</v>
      </c>
      <c r="B36" s="148" t="s">
        <v>131</v>
      </c>
      <c r="C36" s="149">
        <v>12076400</v>
      </c>
      <c r="D36" s="149">
        <v>12076400</v>
      </c>
      <c r="E36" s="159" t="s">
        <v>169</v>
      </c>
      <c r="F36" s="157"/>
    </row>
    <row r="37" spans="1:6" s="152" customFormat="1" ht="15.75" x14ac:dyDescent="0.25">
      <c r="A37" s="147">
        <v>12</v>
      </c>
      <c r="B37" s="155" t="s">
        <v>56</v>
      </c>
      <c r="C37" s="149">
        <v>195818094</v>
      </c>
      <c r="D37" s="149">
        <v>297237984</v>
      </c>
      <c r="E37" s="159"/>
      <c r="F37" s="160"/>
    </row>
    <row r="38" spans="1:6" s="152" customFormat="1" ht="15.75" x14ac:dyDescent="0.25">
      <c r="A38" s="147">
        <v>13</v>
      </c>
      <c r="B38" s="155" t="s">
        <v>23</v>
      </c>
      <c r="C38" s="149">
        <v>516983675</v>
      </c>
      <c r="D38" s="149">
        <v>516983675</v>
      </c>
      <c r="E38" s="159"/>
      <c r="F38" s="157"/>
    </row>
    <row r="39" spans="1:6" s="152" customFormat="1" ht="15.75" x14ac:dyDescent="0.25">
      <c r="A39" s="147">
        <v>14</v>
      </c>
      <c r="B39" s="155" t="s">
        <v>24</v>
      </c>
      <c r="C39" s="149">
        <v>28350029</v>
      </c>
      <c r="D39" s="149">
        <v>28350029</v>
      </c>
      <c r="E39" s="159"/>
      <c r="F39" s="157"/>
    </row>
    <row r="40" spans="1:6" s="152" customFormat="1" ht="15.75" x14ac:dyDescent="0.25">
      <c r="A40" s="147">
        <v>15</v>
      </c>
      <c r="B40" s="153" t="s">
        <v>26</v>
      </c>
      <c r="C40" s="149">
        <v>41438386</v>
      </c>
      <c r="D40" s="149">
        <v>41438386</v>
      </c>
      <c r="E40" s="159"/>
      <c r="F40" s="160"/>
    </row>
    <row r="41" spans="1:6" s="152" customFormat="1" ht="15.75" x14ac:dyDescent="0.25">
      <c r="A41" s="147">
        <v>16</v>
      </c>
      <c r="B41" s="153" t="s">
        <v>57</v>
      </c>
      <c r="C41" s="149">
        <v>4155258026</v>
      </c>
      <c r="D41" s="149">
        <v>4501031125</v>
      </c>
      <c r="E41" s="159"/>
      <c r="F41" s="157"/>
    </row>
    <row r="42" spans="1:6" s="152" customFormat="1" ht="15.75" x14ac:dyDescent="0.25">
      <c r="A42" s="147">
        <v>17</v>
      </c>
      <c r="B42" s="155" t="s">
        <v>28</v>
      </c>
      <c r="C42" s="149">
        <v>86066659</v>
      </c>
      <c r="D42" s="149">
        <v>149254865</v>
      </c>
      <c r="E42" s="159"/>
      <c r="F42" s="160"/>
    </row>
    <row r="43" spans="1:6" s="163" customFormat="1" ht="15.75" x14ac:dyDescent="0.25">
      <c r="A43" s="147">
        <v>18</v>
      </c>
      <c r="B43" s="161" t="s">
        <v>35</v>
      </c>
      <c r="C43" s="159"/>
      <c r="D43" s="159">
        <v>5975851749</v>
      </c>
      <c r="E43" s="159" t="s">
        <v>167</v>
      </c>
      <c r="F43" s="162"/>
    </row>
    <row r="44" spans="1:6" s="163" customFormat="1" ht="15.75" x14ac:dyDescent="0.25">
      <c r="A44" s="147">
        <v>19</v>
      </c>
      <c r="B44" s="161" t="s">
        <v>134</v>
      </c>
      <c r="D44" s="159">
        <v>7718259806</v>
      </c>
      <c r="E44" s="159" t="s">
        <v>167</v>
      </c>
      <c r="F44" s="162"/>
    </row>
    <row r="45" spans="1:6" s="152" customFormat="1" ht="15.75" x14ac:dyDescent="0.25">
      <c r="A45" s="147">
        <v>20</v>
      </c>
      <c r="B45" s="153" t="s">
        <v>62</v>
      </c>
      <c r="C45" s="149">
        <v>25586000</v>
      </c>
      <c r="D45" s="149">
        <v>25586000</v>
      </c>
      <c r="E45" s="159" t="s">
        <v>169</v>
      </c>
      <c r="F45" s="157"/>
    </row>
    <row r="46" spans="1:6" s="152" customFormat="1" ht="15.75" x14ac:dyDescent="0.25">
      <c r="A46" s="147">
        <v>21</v>
      </c>
      <c r="B46" s="153" t="s">
        <v>29</v>
      </c>
      <c r="C46" s="149">
        <v>304008930</v>
      </c>
      <c r="D46" s="149">
        <v>356627210</v>
      </c>
      <c r="E46" s="159"/>
      <c r="F46" s="157"/>
    </row>
    <row r="47" spans="1:6" s="152" customFormat="1" ht="15.75" x14ac:dyDescent="0.25">
      <c r="A47" s="147">
        <v>22</v>
      </c>
      <c r="B47" s="153" t="s">
        <v>34</v>
      </c>
      <c r="C47" s="149">
        <v>3491050668</v>
      </c>
      <c r="D47" s="149">
        <v>3491050668</v>
      </c>
      <c r="E47" s="159"/>
      <c r="F47" s="157"/>
    </row>
    <row r="48" spans="1:6" s="152" customFormat="1" ht="15.75" x14ac:dyDescent="0.25">
      <c r="A48" s="147">
        <v>23</v>
      </c>
      <c r="B48" s="153" t="s">
        <v>30</v>
      </c>
      <c r="C48" s="149">
        <v>122260349</v>
      </c>
      <c r="D48" s="149">
        <v>130609349</v>
      </c>
      <c r="E48" s="159"/>
      <c r="F48" s="157"/>
    </row>
    <row r="49" spans="1:7" s="152" customFormat="1" ht="15.75" x14ac:dyDescent="0.25">
      <c r="A49" s="147">
        <v>24</v>
      </c>
      <c r="B49" s="153" t="s">
        <v>63</v>
      </c>
      <c r="C49" s="149">
        <v>12815000</v>
      </c>
      <c r="D49" s="149">
        <v>12815000</v>
      </c>
      <c r="E49" s="159"/>
      <c r="F49" s="157"/>
    </row>
    <row r="50" spans="1:7" s="152" customFormat="1" ht="15.75" x14ac:dyDescent="0.25">
      <c r="A50" s="147">
        <v>25</v>
      </c>
      <c r="B50" s="148" t="s">
        <v>163</v>
      </c>
      <c r="C50" s="164">
        <v>3047299209</v>
      </c>
      <c r="D50" s="196">
        <v>3047299209</v>
      </c>
      <c r="E50" s="165" t="s">
        <v>164</v>
      </c>
      <c r="F50" s="150"/>
    </row>
    <row r="51" spans="1:7" ht="15.75" x14ac:dyDescent="0.25">
      <c r="A51" s="675" t="s">
        <v>99</v>
      </c>
      <c r="B51" s="675"/>
      <c r="C51" s="146">
        <f>SUM(C26:C50)</f>
        <v>12729746152</v>
      </c>
      <c r="D51" s="146">
        <f>SUM(D26:D50)</f>
        <v>27037647182</v>
      </c>
      <c r="E51" s="146"/>
      <c r="F51" s="137"/>
    </row>
    <row r="52" spans="1:7" ht="15.75" x14ac:dyDescent="0.25">
      <c r="A52" s="132"/>
      <c r="B52" s="133"/>
      <c r="C52" s="134"/>
      <c r="D52" s="134"/>
      <c r="E52" s="135"/>
      <c r="F52" s="136"/>
      <c r="G52" s="133"/>
    </row>
    <row r="53" spans="1:7" ht="15.75" x14ac:dyDescent="0.25">
      <c r="A53" s="195"/>
      <c r="B53" s="195"/>
      <c r="C53" s="195"/>
      <c r="D53" s="195"/>
      <c r="E53" s="195"/>
    </row>
  </sheetData>
  <mergeCells count="7">
    <mergeCell ref="A21:B21"/>
    <mergeCell ref="A24:B24"/>
    <mergeCell ref="A51:B51"/>
    <mergeCell ref="A1:E1"/>
    <mergeCell ref="A3:B3"/>
    <mergeCell ref="E8:E9"/>
    <mergeCell ref="E16:E18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showGridLines="0" topLeftCell="A19" workbookViewId="0">
      <selection activeCell="B23" sqref="B23"/>
    </sheetView>
  </sheetViews>
  <sheetFormatPr defaultColWidth="9" defaultRowHeight="15" x14ac:dyDescent="0.25"/>
  <cols>
    <col min="1" max="1" width="6.42578125" style="214" customWidth="1"/>
    <col min="2" max="2" width="47.85546875" style="214" customWidth="1"/>
    <col min="3" max="3" width="18.85546875" style="214" customWidth="1"/>
    <col min="4" max="4" width="16.7109375" style="214" customWidth="1"/>
    <col min="5" max="5" width="19.28515625" style="255" customWidth="1"/>
    <col min="6" max="6" width="31.140625" style="256" customWidth="1"/>
    <col min="7" max="7" width="21.7109375" style="214" customWidth="1"/>
    <col min="8" max="8" width="27.28515625" style="214" bestFit="1" customWidth="1"/>
    <col min="9" max="16384" width="9" style="214"/>
  </cols>
  <sheetData>
    <row r="1" spans="1:8" ht="20.25" x14ac:dyDescent="0.25">
      <c r="A1" s="654" t="s">
        <v>150</v>
      </c>
      <c r="B1" s="654"/>
      <c r="C1" s="654"/>
      <c r="D1" s="654"/>
      <c r="E1" s="654"/>
      <c r="F1" s="654"/>
      <c r="G1" s="130"/>
      <c r="H1" s="131"/>
    </row>
    <row r="2" spans="1:8" ht="15.75" x14ac:dyDescent="0.25">
      <c r="A2" s="132"/>
      <c r="B2" s="133"/>
      <c r="C2" s="134"/>
      <c r="D2" s="134"/>
      <c r="E2" s="215"/>
      <c r="F2" s="216"/>
      <c r="G2" s="136"/>
      <c r="H2" s="133"/>
    </row>
    <row r="3" spans="1:8" ht="15.75" x14ac:dyDescent="0.25">
      <c r="A3" s="676" t="s">
        <v>0</v>
      </c>
      <c r="B3" s="676"/>
      <c r="C3" s="168"/>
      <c r="D3" s="168"/>
      <c r="E3" s="217"/>
      <c r="F3" s="218"/>
      <c r="G3" s="169"/>
      <c r="H3" s="133"/>
    </row>
    <row r="4" spans="1:8" ht="51" customHeight="1" x14ac:dyDescent="0.25">
      <c r="A4" s="211" t="s">
        <v>1</v>
      </c>
      <c r="B4" s="211" t="s">
        <v>2</v>
      </c>
      <c r="C4" s="171" t="s">
        <v>152</v>
      </c>
      <c r="D4" s="172" t="s">
        <v>165</v>
      </c>
      <c r="E4" s="219" t="s">
        <v>173</v>
      </c>
      <c r="F4" s="220" t="s">
        <v>159</v>
      </c>
      <c r="G4" s="201" t="s">
        <v>102</v>
      </c>
      <c r="H4" s="133"/>
    </row>
    <row r="5" spans="1:8" s="224" customFormat="1" ht="15.75" x14ac:dyDescent="0.25">
      <c r="A5" s="178">
        <v>1</v>
      </c>
      <c r="B5" s="179" t="s">
        <v>5</v>
      </c>
      <c r="C5" s="221"/>
      <c r="D5" s="180">
        <v>2110000</v>
      </c>
      <c r="E5" s="222">
        <f>+C5+D5</f>
        <v>2110000</v>
      </c>
      <c r="F5" s="223"/>
      <c r="G5" s="180"/>
      <c r="H5" s="167"/>
    </row>
    <row r="6" spans="1:8" s="226" customFormat="1" ht="15.75" x14ac:dyDescent="0.25">
      <c r="A6" s="178">
        <v>2</v>
      </c>
      <c r="B6" s="182" t="s">
        <v>46</v>
      </c>
      <c r="C6" s="183">
        <v>12743661</v>
      </c>
      <c r="D6" s="183"/>
      <c r="E6" s="222">
        <f t="shared" ref="E6:E16" si="0">+C6+D6</f>
        <v>12743661</v>
      </c>
      <c r="F6" s="225"/>
      <c r="G6" s="198"/>
      <c r="H6" s="151"/>
    </row>
    <row r="7" spans="1:8" s="226" customFormat="1" ht="15.75" x14ac:dyDescent="0.25">
      <c r="A7" s="178">
        <v>3</v>
      </c>
      <c r="B7" s="185" t="s">
        <v>6</v>
      </c>
      <c r="C7" s="183">
        <v>8126000</v>
      </c>
      <c r="D7" s="183"/>
      <c r="E7" s="222">
        <f t="shared" si="0"/>
        <v>8126000</v>
      </c>
      <c r="F7" s="681"/>
      <c r="G7" s="198"/>
      <c r="H7" s="151"/>
    </row>
    <row r="8" spans="1:8" s="226" customFormat="1" ht="15.75" x14ac:dyDescent="0.25">
      <c r="A8" s="178">
        <v>4</v>
      </c>
      <c r="B8" s="185" t="s">
        <v>7</v>
      </c>
      <c r="C8" s="183">
        <v>1808000</v>
      </c>
      <c r="D8" s="183"/>
      <c r="E8" s="222">
        <f t="shared" si="0"/>
        <v>1808000</v>
      </c>
      <c r="F8" s="682"/>
      <c r="G8" s="198"/>
      <c r="H8" s="151"/>
    </row>
    <row r="9" spans="1:8" s="226" customFormat="1" ht="15.75" x14ac:dyDescent="0.25">
      <c r="A9" s="178">
        <v>5</v>
      </c>
      <c r="B9" s="185" t="s">
        <v>146</v>
      </c>
      <c r="C9" s="183">
        <v>1199000</v>
      </c>
      <c r="D9" s="183"/>
      <c r="E9" s="222">
        <f t="shared" si="0"/>
        <v>1199000</v>
      </c>
      <c r="F9" s="225"/>
      <c r="G9" s="198"/>
      <c r="H9" s="151"/>
    </row>
    <row r="10" spans="1:8" s="226" customFormat="1" ht="15.75" x14ac:dyDescent="0.25">
      <c r="A10" s="178">
        <v>6</v>
      </c>
      <c r="B10" s="185" t="s">
        <v>48</v>
      </c>
      <c r="C10" s="183">
        <v>12000000</v>
      </c>
      <c r="D10" s="183"/>
      <c r="E10" s="222">
        <f t="shared" si="0"/>
        <v>12000000</v>
      </c>
      <c r="F10" s="225"/>
      <c r="G10" s="198"/>
      <c r="H10" s="151"/>
    </row>
    <row r="11" spans="1:8" s="226" customFormat="1" ht="31.5" x14ac:dyDescent="0.25">
      <c r="A11" s="178">
        <v>7</v>
      </c>
      <c r="B11" s="182" t="s">
        <v>49</v>
      </c>
      <c r="C11" s="182"/>
      <c r="D11" s="183">
        <v>110154000</v>
      </c>
      <c r="E11" s="197">
        <v>83067600</v>
      </c>
      <c r="F11" s="225" t="s">
        <v>174</v>
      </c>
      <c r="G11" s="199" t="s">
        <v>170</v>
      </c>
      <c r="H11" s="154"/>
    </row>
    <row r="12" spans="1:8" s="226" customFormat="1" ht="15.75" x14ac:dyDescent="0.25">
      <c r="A12" s="178">
        <v>8</v>
      </c>
      <c r="B12" s="185" t="s">
        <v>9</v>
      </c>
      <c r="C12" s="182"/>
      <c r="D12" s="183">
        <v>17710000</v>
      </c>
      <c r="E12" s="222">
        <f t="shared" si="0"/>
        <v>17710000</v>
      </c>
      <c r="F12" s="225"/>
      <c r="G12" s="198"/>
      <c r="H12" s="151"/>
    </row>
    <row r="13" spans="1:8" s="226" customFormat="1" ht="15.75" x14ac:dyDescent="0.25">
      <c r="A13" s="178">
        <v>9</v>
      </c>
      <c r="B13" s="185" t="s">
        <v>52</v>
      </c>
      <c r="C13" s="198">
        <v>33698368</v>
      </c>
      <c r="D13" s="183"/>
      <c r="E13" s="222">
        <v>0</v>
      </c>
      <c r="F13" s="227" t="s">
        <v>175</v>
      </c>
      <c r="G13" s="198"/>
      <c r="H13" s="151"/>
    </row>
    <row r="14" spans="1:8" s="226" customFormat="1" ht="15.75" x14ac:dyDescent="0.25">
      <c r="A14" s="178">
        <v>10</v>
      </c>
      <c r="B14" s="182" t="s">
        <v>132</v>
      </c>
      <c r="C14" s="183">
        <v>330000</v>
      </c>
      <c r="D14" s="183"/>
      <c r="E14" s="222">
        <f t="shared" si="0"/>
        <v>330000</v>
      </c>
      <c r="F14" s="683"/>
      <c r="G14" s="198" t="s">
        <v>168</v>
      </c>
      <c r="H14" s="151"/>
    </row>
    <row r="15" spans="1:8" s="226" customFormat="1" ht="15.75" x14ac:dyDescent="0.25">
      <c r="A15" s="178">
        <v>11</v>
      </c>
      <c r="B15" s="182" t="s">
        <v>17</v>
      </c>
      <c r="C15" s="183">
        <v>2733500</v>
      </c>
      <c r="D15" s="183"/>
      <c r="E15" s="222">
        <f t="shared" si="0"/>
        <v>2733500</v>
      </c>
      <c r="F15" s="683"/>
      <c r="G15" s="198"/>
      <c r="H15" s="151"/>
    </row>
    <row r="16" spans="1:8" s="226" customFormat="1" ht="15.75" x14ac:dyDescent="0.25">
      <c r="A16" s="178">
        <v>12</v>
      </c>
      <c r="B16" s="205" t="s">
        <v>149</v>
      </c>
      <c r="C16" s="206">
        <v>3465000</v>
      </c>
      <c r="D16" s="183"/>
      <c r="E16" s="222">
        <f t="shared" si="0"/>
        <v>3465000</v>
      </c>
      <c r="F16" s="683"/>
      <c r="G16" s="198"/>
      <c r="H16" s="151"/>
    </row>
    <row r="17" spans="1:8" s="226" customFormat="1" ht="15.75" x14ac:dyDescent="0.25">
      <c r="A17" s="178">
        <v>13</v>
      </c>
      <c r="B17" s="161" t="s">
        <v>60</v>
      </c>
      <c r="C17" s="202">
        <v>37641000</v>
      </c>
      <c r="D17" s="187"/>
      <c r="E17" s="228"/>
      <c r="F17" s="203"/>
      <c r="G17" s="198"/>
      <c r="H17" s="151"/>
    </row>
    <row r="18" spans="1:8" ht="15.75" x14ac:dyDescent="0.25">
      <c r="A18" s="673" t="s">
        <v>99</v>
      </c>
      <c r="B18" s="673"/>
      <c r="C18" s="190">
        <f>SUBTOTAL(9,C5:C16)</f>
        <v>76103529</v>
      </c>
      <c r="D18" s="190">
        <f>SUM(D5:D16)</f>
        <v>129974000</v>
      </c>
      <c r="E18" s="229">
        <f>SUM(E5:E16)</f>
        <v>145292761</v>
      </c>
      <c r="F18" s="230"/>
      <c r="G18" s="197"/>
      <c r="H18" s="133"/>
    </row>
    <row r="19" spans="1:8" ht="15.75" x14ac:dyDescent="0.25">
      <c r="A19" s="140"/>
      <c r="B19" s="140"/>
      <c r="C19" s="141"/>
      <c r="D19" s="141"/>
      <c r="E19" s="231"/>
      <c r="F19" s="216"/>
      <c r="G19" s="136"/>
      <c r="H19" s="133"/>
    </row>
    <row r="20" spans="1:8" ht="15.75" x14ac:dyDescent="0.25">
      <c r="A20" s="142"/>
      <c r="B20" s="143"/>
      <c r="C20" s="144"/>
      <c r="D20" s="144"/>
      <c r="E20" s="232"/>
      <c r="F20" s="216"/>
      <c r="G20" s="136"/>
      <c r="H20" s="133"/>
    </row>
    <row r="21" spans="1:8" ht="15.75" x14ac:dyDescent="0.25">
      <c r="A21" s="674" t="s">
        <v>21</v>
      </c>
      <c r="B21" s="674"/>
      <c r="C21" s="134"/>
      <c r="D21" s="134"/>
      <c r="E21" s="215"/>
      <c r="F21" s="216"/>
      <c r="G21" s="136"/>
      <c r="H21" s="133"/>
    </row>
    <row r="22" spans="1:8" ht="31.5" x14ac:dyDescent="0.25">
      <c r="A22" s="233" t="s">
        <v>1</v>
      </c>
      <c r="B22" s="233" t="s">
        <v>2</v>
      </c>
      <c r="C22" s="234" t="s">
        <v>145</v>
      </c>
      <c r="D22" s="233" t="s">
        <v>161</v>
      </c>
      <c r="E22" s="219" t="s">
        <v>176</v>
      </c>
      <c r="F22" s="145" t="s">
        <v>102</v>
      </c>
      <c r="G22" s="137"/>
    </row>
    <row r="23" spans="1:8" s="226" customFormat="1" ht="15.75" x14ac:dyDescent="0.25">
      <c r="A23" s="235">
        <v>1</v>
      </c>
      <c r="B23" s="236" t="s">
        <v>32</v>
      </c>
      <c r="C23" s="237">
        <v>38400000</v>
      </c>
      <c r="D23" s="237">
        <v>43200000</v>
      </c>
      <c r="E23" s="238">
        <f>C23</f>
        <v>38400000</v>
      </c>
      <c r="F23" s="159"/>
      <c r="G23" s="159" t="s">
        <v>171</v>
      </c>
    </row>
    <row r="24" spans="1:8" s="226" customFormat="1" ht="15.75" x14ac:dyDescent="0.25">
      <c r="A24" s="235">
        <v>2</v>
      </c>
      <c r="B24" s="239" t="s">
        <v>53</v>
      </c>
      <c r="C24" s="237">
        <v>18480000</v>
      </c>
      <c r="D24" s="237">
        <v>18480000</v>
      </c>
      <c r="E24" s="238">
        <f t="shared" ref="E24:E46" si="1">C24</f>
        <v>18480000</v>
      </c>
      <c r="F24" s="159"/>
      <c r="G24" s="159" t="s">
        <v>169</v>
      </c>
    </row>
    <row r="25" spans="1:8" s="226" customFormat="1" ht="15.75" x14ac:dyDescent="0.25">
      <c r="A25" s="235">
        <v>3</v>
      </c>
      <c r="B25" s="240" t="s">
        <v>86</v>
      </c>
      <c r="C25" s="237">
        <v>115140001</v>
      </c>
      <c r="D25" s="237">
        <v>115140001</v>
      </c>
      <c r="E25" s="238">
        <f t="shared" si="1"/>
        <v>115140001</v>
      </c>
      <c r="F25" s="159"/>
      <c r="G25" s="159"/>
    </row>
    <row r="26" spans="1:8" s="226" customFormat="1" ht="15.75" x14ac:dyDescent="0.25">
      <c r="A26" s="235">
        <v>4</v>
      </c>
      <c r="B26" s="240" t="s">
        <v>13</v>
      </c>
      <c r="C26" s="237">
        <v>28600000</v>
      </c>
      <c r="D26" s="156">
        <v>28600000</v>
      </c>
      <c r="E26" s="238">
        <f t="shared" si="1"/>
        <v>28600000</v>
      </c>
      <c r="F26" s="159"/>
      <c r="G26" s="159"/>
    </row>
    <row r="27" spans="1:8" s="226" customFormat="1" ht="15.75" x14ac:dyDescent="0.25">
      <c r="A27" s="235">
        <v>5</v>
      </c>
      <c r="B27" s="240" t="s">
        <v>15</v>
      </c>
      <c r="C27" s="237">
        <v>9233455</v>
      </c>
      <c r="D27" s="237">
        <v>9233455</v>
      </c>
      <c r="E27" s="238">
        <f t="shared" si="1"/>
        <v>9233455</v>
      </c>
      <c r="F27" s="159"/>
      <c r="G27" s="159"/>
    </row>
    <row r="28" spans="1:8" s="226" customFormat="1" ht="15.75" x14ac:dyDescent="0.25">
      <c r="A28" s="235">
        <v>6</v>
      </c>
      <c r="B28" s="240" t="s">
        <v>19</v>
      </c>
      <c r="C28" s="237">
        <v>26770997</v>
      </c>
      <c r="D28" s="237">
        <v>26770997</v>
      </c>
      <c r="E28" s="238">
        <f t="shared" si="1"/>
        <v>26770997</v>
      </c>
      <c r="F28" s="159"/>
      <c r="G28" s="159"/>
    </row>
    <row r="29" spans="1:8" s="226" customFormat="1" ht="15.75" x14ac:dyDescent="0.25">
      <c r="A29" s="235">
        <v>7</v>
      </c>
      <c r="B29" s="240" t="s">
        <v>25</v>
      </c>
      <c r="C29" s="237">
        <v>334253074</v>
      </c>
      <c r="D29" s="237">
        <v>334253074</v>
      </c>
      <c r="E29" s="241">
        <f>C29</f>
        <v>334253074</v>
      </c>
      <c r="F29" s="241" t="s">
        <v>177</v>
      </c>
      <c r="G29" s="159" t="s">
        <v>162</v>
      </c>
    </row>
    <row r="30" spans="1:8" s="226" customFormat="1" ht="15.75" x14ac:dyDescent="0.25">
      <c r="A30" s="235">
        <v>8</v>
      </c>
      <c r="B30" s="240" t="s">
        <v>148</v>
      </c>
      <c r="C30" s="237">
        <v>5940000</v>
      </c>
      <c r="D30" s="237">
        <v>5940000</v>
      </c>
      <c r="E30" s="238">
        <f t="shared" si="1"/>
        <v>5940000</v>
      </c>
      <c r="F30" s="159"/>
      <c r="G30" s="159"/>
    </row>
    <row r="31" spans="1:8" s="226" customFormat="1" ht="15.75" x14ac:dyDescent="0.25">
      <c r="A31" s="235">
        <v>9</v>
      </c>
      <c r="B31" s="240" t="s">
        <v>60</v>
      </c>
      <c r="C31" s="149">
        <v>101320000</v>
      </c>
      <c r="D31" s="237">
        <v>138961000</v>
      </c>
      <c r="E31" s="159">
        <f>C31/2</f>
        <v>50660000</v>
      </c>
      <c r="F31" s="159" t="s">
        <v>178</v>
      </c>
      <c r="G31" s="159"/>
    </row>
    <row r="32" spans="1:8" s="226" customFormat="1" ht="15.75" x14ac:dyDescent="0.25">
      <c r="A32" s="235">
        <v>10</v>
      </c>
      <c r="B32" s="240" t="s">
        <v>18</v>
      </c>
      <c r="C32" s="237">
        <v>12597200</v>
      </c>
      <c r="D32" s="237">
        <v>12597200</v>
      </c>
      <c r="E32" s="238">
        <f t="shared" si="1"/>
        <v>12597200</v>
      </c>
      <c r="F32" s="159"/>
      <c r="G32" s="159" t="s">
        <v>169</v>
      </c>
    </row>
    <row r="33" spans="1:7" s="226" customFormat="1" ht="15.75" x14ac:dyDescent="0.25">
      <c r="A33" s="235">
        <v>11</v>
      </c>
      <c r="B33" s="242" t="s">
        <v>131</v>
      </c>
      <c r="C33" s="237">
        <v>12076400</v>
      </c>
      <c r="D33" s="237">
        <v>12076400</v>
      </c>
      <c r="E33" s="238">
        <f t="shared" si="1"/>
        <v>12076400</v>
      </c>
      <c r="F33" s="159"/>
      <c r="G33" s="159" t="s">
        <v>169</v>
      </c>
    </row>
    <row r="34" spans="1:7" s="226" customFormat="1" ht="15.75" x14ac:dyDescent="0.25">
      <c r="A34" s="235">
        <v>12</v>
      </c>
      <c r="B34" s="240" t="s">
        <v>56</v>
      </c>
      <c r="C34" s="237">
        <v>195818094</v>
      </c>
      <c r="D34" s="237">
        <v>297237984</v>
      </c>
      <c r="E34" s="159">
        <f>C34</f>
        <v>195818094</v>
      </c>
      <c r="F34" s="159" t="s">
        <v>179</v>
      </c>
      <c r="G34" s="159"/>
    </row>
    <row r="35" spans="1:7" s="226" customFormat="1" ht="15.75" x14ac:dyDescent="0.25">
      <c r="A35" s="235">
        <v>13</v>
      </c>
      <c r="B35" s="240" t="s">
        <v>23</v>
      </c>
      <c r="C35" s="237">
        <v>516983675</v>
      </c>
      <c r="D35" s="237">
        <v>516983675</v>
      </c>
      <c r="E35" s="243">
        <f>C35/2</f>
        <v>258491837.5</v>
      </c>
      <c r="F35" s="159" t="s">
        <v>178</v>
      </c>
      <c r="G35" s="159"/>
    </row>
    <row r="36" spans="1:7" s="226" customFormat="1" ht="15.75" x14ac:dyDescent="0.25">
      <c r="A36" s="235">
        <v>14</v>
      </c>
      <c r="B36" s="240" t="s">
        <v>24</v>
      </c>
      <c r="C36" s="237">
        <v>28350029</v>
      </c>
      <c r="D36" s="237">
        <v>28350029</v>
      </c>
      <c r="E36" s="238">
        <f t="shared" si="1"/>
        <v>28350029</v>
      </c>
      <c r="F36" s="159"/>
      <c r="G36" s="159"/>
    </row>
    <row r="37" spans="1:7" s="226" customFormat="1" ht="15.75" x14ac:dyDescent="0.25">
      <c r="A37" s="235">
        <v>15</v>
      </c>
      <c r="B37" s="240" t="s">
        <v>26</v>
      </c>
      <c r="C37" s="237">
        <v>41438386</v>
      </c>
      <c r="D37" s="237">
        <v>41438386</v>
      </c>
      <c r="E37" s="159">
        <f>C37</f>
        <v>41438386</v>
      </c>
      <c r="F37" s="159" t="s">
        <v>179</v>
      </c>
      <c r="G37" s="159"/>
    </row>
    <row r="38" spans="1:7" s="226" customFormat="1" ht="15.75" x14ac:dyDescent="0.25">
      <c r="A38" s="235">
        <v>16</v>
      </c>
      <c r="B38" s="240" t="s">
        <v>57</v>
      </c>
      <c r="C38" s="237">
        <v>4155258026</v>
      </c>
      <c r="D38" s="237">
        <v>4501031125</v>
      </c>
      <c r="E38" s="159">
        <v>800000000</v>
      </c>
      <c r="F38" s="159" t="s">
        <v>180</v>
      </c>
      <c r="G38" s="159"/>
    </row>
    <row r="39" spans="1:7" s="226" customFormat="1" ht="15.75" x14ac:dyDescent="0.25">
      <c r="A39" s="235">
        <v>17</v>
      </c>
      <c r="B39" s="240" t="s">
        <v>28</v>
      </c>
      <c r="C39" s="237">
        <v>86066659</v>
      </c>
      <c r="D39" s="237">
        <v>149254865</v>
      </c>
      <c r="E39" s="159">
        <f>C39</f>
        <v>86066659</v>
      </c>
      <c r="F39" s="159" t="s">
        <v>179</v>
      </c>
      <c r="G39" s="159"/>
    </row>
    <row r="40" spans="1:7" s="244" customFormat="1" ht="15.75" x14ac:dyDescent="0.25">
      <c r="A40" s="235">
        <v>18</v>
      </c>
      <c r="B40" s="240" t="s">
        <v>35</v>
      </c>
      <c r="C40" s="237"/>
      <c r="D40" s="237">
        <v>5975851749</v>
      </c>
      <c r="E40" s="238">
        <f t="shared" si="1"/>
        <v>0</v>
      </c>
      <c r="F40" s="159"/>
      <c r="G40" s="159" t="s">
        <v>167</v>
      </c>
    </row>
    <row r="41" spans="1:7" s="244" customFormat="1" ht="15.75" x14ac:dyDescent="0.25">
      <c r="A41" s="235">
        <v>19</v>
      </c>
      <c r="B41" s="240" t="s">
        <v>134</v>
      </c>
      <c r="C41" s="245"/>
      <c r="D41" s="237">
        <v>7718259806</v>
      </c>
      <c r="E41" s="238">
        <f t="shared" si="1"/>
        <v>0</v>
      </c>
      <c r="F41" s="159"/>
      <c r="G41" s="159" t="s">
        <v>167</v>
      </c>
    </row>
    <row r="42" spans="1:7" s="226" customFormat="1" ht="15.75" x14ac:dyDescent="0.25">
      <c r="A42" s="235">
        <v>20</v>
      </c>
      <c r="B42" s="240" t="s">
        <v>181</v>
      </c>
      <c r="C42" s="237">
        <v>25586000</v>
      </c>
      <c r="D42" s="237">
        <v>25586000</v>
      </c>
      <c r="E42" s="238">
        <f t="shared" si="1"/>
        <v>25586000</v>
      </c>
      <c r="F42" s="159"/>
      <c r="G42" s="159" t="s">
        <v>169</v>
      </c>
    </row>
    <row r="43" spans="1:7" s="226" customFormat="1" ht="15.75" x14ac:dyDescent="0.25">
      <c r="A43" s="235">
        <v>21</v>
      </c>
      <c r="B43" s="240" t="s">
        <v>29</v>
      </c>
      <c r="C43" s="237">
        <v>304008930</v>
      </c>
      <c r="D43" s="237">
        <v>356627210</v>
      </c>
      <c r="E43" s="159">
        <f>C43</f>
        <v>304008930</v>
      </c>
      <c r="F43" s="159" t="s">
        <v>179</v>
      </c>
      <c r="G43" s="159"/>
    </row>
    <row r="44" spans="1:7" s="226" customFormat="1" ht="15.75" x14ac:dyDescent="0.25">
      <c r="A44" s="235">
        <v>22</v>
      </c>
      <c r="B44" s="240" t="s">
        <v>34</v>
      </c>
      <c r="C44" s="237">
        <v>3491050668</v>
      </c>
      <c r="D44" s="237">
        <v>3491050668</v>
      </c>
      <c r="E44" s="238">
        <v>0</v>
      </c>
      <c r="F44" s="159"/>
      <c r="G44" s="159"/>
    </row>
    <row r="45" spans="1:7" s="226" customFormat="1" ht="15.75" x14ac:dyDescent="0.25">
      <c r="A45" s="235">
        <v>23</v>
      </c>
      <c r="B45" s="240" t="s">
        <v>30</v>
      </c>
      <c r="C45" s="237">
        <v>122260349</v>
      </c>
      <c r="D45" s="237">
        <v>130609349</v>
      </c>
      <c r="E45" s="159">
        <f>C45</f>
        <v>122260349</v>
      </c>
      <c r="F45" s="159" t="s">
        <v>179</v>
      </c>
      <c r="G45" s="159"/>
    </row>
    <row r="46" spans="1:7" s="226" customFormat="1" ht="15.75" x14ac:dyDescent="0.25">
      <c r="A46" s="235">
        <v>24</v>
      </c>
      <c r="B46" s="240" t="s">
        <v>63</v>
      </c>
      <c r="C46" s="237">
        <v>12815000</v>
      </c>
      <c r="D46" s="237">
        <v>12815000</v>
      </c>
      <c r="E46" s="238">
        <f t="shared" si="1"/>
        <v>12815000</v>
      </c>
      <c r="F46" s="159"/>
      <c r="G46" s="159"/>
    </row>
    <row r="47" spans="1:7" s="226" customFormat="1" ht="15.75" x14ac:dyDescent="0.25">
      <c r="A47" s="235">
        <v>25</v>
      </c>
      <c r="B47" s="242" t="s">
        <v>163</v>
      </c>
      <c r="C47" s="164">
        <v>3047299209</v>
      </c>
      <c r="D47" s="246">
        <v>3047299209</v>
      </c>
      <c r="E47" s="159" t="s">
        <v>182</v>
      </c>
      <c r="F47" s="159" t="s">
        <v>182</v>
      </c>
      <c r="G47" s="165" t="s">
        <v>164</v>
      </c>
    </row>
    <row r="48" spans="1:7" ht="15.75" x14ac:dyDescent="0.25">
      <c r="A48" s="680" t="s">
        <v>99</v>
      </c>
      <c r="B48" s="680"/>
      <c r="C48" s="247">
        <f>SUM(C23:C47)</f>
        <v>12729746152</v>
      </c>
      <c r="D48" s="247">
        <f>SUM(D23:D47)</f>
        <v>27037647182</v>
      </c>
      <c r="E48" s="248">
        <f>SUM(E23:E47)</f>
        <v>2526986411.5</v>
      </c>
      <c r="F48" s="249"/>
      <c r="G48" s="137"/>
    </row>
    <row r="49" spans="1:8" ht="15.75" x14ac:dyDescent="0.25">
      <c r="A49" s="250"/>
      <c r="B49" s="167"/>
      <c r="C49" s="251"/>
      <c r="D49" s="251"/>
      <c r="E49" s="215"/>
      <c r="F49" s="216"/>
      <c r="G49" s="136"/>
      <c r="H49" s="133"/>
    </row>
    <row r="50" spans="1:8" ht="15.75" x14ac:dyDescent="0.25">
      <c r="A50" s="252"/>
      <c r="B50" s="252"/>
      <c r="C50" s="252"/>
      <c r="D50" s="252"/>
      <c r="E50" s="253"/>
      <c r="F50" s="254"/>
    </row>
  </sheetData>
  <autoFilter ref="A22:H48"/>
  <mergeCells count="7">
    <mergeCell ref="A48:B48"/>
    <mergeCell ref="A1:F1"/>
    <mergeCell ref="A3:B3"/>
    <mergeCell ref="F7:F8"/>
    <mergeCell ref="F14:F16"/>
    <mergeCell ref="A18:B18"/>
    <mergeCell ref="A21:B21"/>
  </mergeCells>
  <pageMargins left="0.25" right="0.25" top="0.75" bottom="0.75" header="0.3" footer="0.3"/>
  <pageSetup paperSize="9" scale="7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"/>
  <sheetViews>
    <sheetView showGridLines="0" zoomScaleNormal="100" workbookViewId="0">
      <selection activeCell="G20" sqref="G20"/>
    </sheetView>
  </sheetViews>
  <sheetFormatPr defaultColWidth="8.85546875" defaultRowHeight="19.899999999999999" customHeight="1" x14ac:dyDescent="0.25"/>
  <cols>
    <col min="1" max="1" width="4.7109375" style="45" bestFit="1" customWidth="1"/>
    <col min="2" max="2" width="53.7109375" style="1" customWidth="1"/>
    <col min="3" max="3" width="19.7109375" style="19" customWidth="1"/>
    <col min="4" max="4" width="19.140625" style="3" bestFit="1" customWidth="1"/>
    <col min="5" max="5" width="18.140625" style="3" customWidth="1"/>
    <col min="6" max="6" width="20.28515625" style="3" customWidth="1"/>
    <col min="7" max="7" width="18.7109375" style="1" customWidth="1"/>
    <col min="8" max="8" width="31.5703125" style="50" bestFit="1" customWidth="1"/>
    <col min="9" max="16384" width="8.85546875" style="1"/>
  </cols>
  <sheetData>
    <row r="1" spans="1:8" ht="39.6" customHeight="1" x14ac:dyDescent="0.25">
      <c r="A1" s="654" t="s">
        <v>183</v>
      </c>
      <c r="B1" s="654"/>
      <c r="C1" s="654"/>
      <c r="D1" s="654"/>
      <c r="E1" s="654"/>
      <c r="F1" s="654"/>
      <c r="G1" s="654"/>
    </row>
    <row r="2" spans="1:8" ht="19.899999999999999" customHeight="1" x14ac:dyDescent="0.25">
      <c r="A2" s="653" t="s">
        <v>0</v>
      </c>
      <c r="B2" s="653"/>
      <c r="C2" s="2"/>
    </row>
    <row r="3" spans="1:8" ht="16.5" x14ac:dyDescent="0.25">
      <c r="A3" s="38" t="s">
        <v>1</v>
      </c>
      <c r="B3" s="4" t="s">
        <v>2</v>
      </c>
      <c r="C3" s="5" t="s">
        <v>101</v>
      </c>
      <c r="D3" s="20" t="s">
        <v>94</v>
      </c>
      <c r="E3" s="20" t="s">
        <v>102</v>
      </c>
      <c r="F3" s="64"/>
      <c r="G3" s="64"/>
    </row>
    <row r="4" spans="1:8" s="260" customFormat="1" ht="19.899999999999999" customHeight="1" x14ac:dyDescent="0.25">
      <c r="A4" s="210">
        <v>1</v>
      </c>
      <c r="B4" s="236" t="s">
        <v>46</v>
      </c>
      <c r="C4" s="55"/>
      <c r="D4" s="55">
        <v>4376955</v>
      </c>
      <c r="E4" s="55"/>
      <c r="F4" s="685" t="s">
        <v>192</v>
      </c>
      <c r="G4" s="258"/>
      <c r="H4" s="259"/>
    </row>
    <row r="5" spans="1:8" s="260" customFormat="1" ht="19.899999999999999" customHeight="1" x14ac:dyDescent="0.25">
      <c r="A5" s="210">
        <v>2</v>
      </c>
      <c r="B5" s="205" t="s">
        <v>6</v>
      </c>
      <c r="C5" s="55"/>
      <c r="D5" s="55">
        <v>2274000</v>
      </c>
      <c r="E5" s="55"/>
      <c r="F5" s="685"/>
      <c r="G5" s="258"/>
      <c r="H5" s="259"/>
    </row>
    <row r="6" spans="1:8" s="260" customFormat="1" ht="19.899999999999999" customHeight="1" x14ac:dyDescent="0.25">
      <c r="A6" s="210">
        <v>3</v>
      </c>
      <c r="B6" s="205" t="s">
        <v>11</v>
      </c>
      <c r="C6" s="55"/>
      <c r="D6" s="55">
        <v>1033000</v>
      </c>
      <c r="E6" s="55"/>
      <c r="F6" s="685"/>
      <c r="G6" s="258"/>
      <c r="H6" s="259"/>
    </row>
    <row r="7" spans="1:8" s="260" customFormat="1" ht="19.899999999999999" customHeight="1" x14ac:dyDescent="0.25">
      <c r="A7" s="210">
        <v>4</v>
      </c>
      <c r="B7" s="205" t="s">
        <v>109</v>
      </c>
      <c r="C7" s="55"/>
      <c r="D7" s="55">
        <v>16322581</v>
      </c>
      <c r="E7" s="55"/>
      <c r="F7" s="685"/>
      <c r="G7" s="684"/>
      <c r="H7" s="259"/>
    </row>
    <row r="8" spans="1:8" s="260" customFormat="1" ht="19.899999999999999" customHeight="1" x14ac:dyDescent="0.25">
      <c r="A8" s="210">
        <v>5</v>
      </c>
      <c r="B8" s="236" t="s">
        <v>49</v>
      </c>
      <c r="C8" s="55">
        <v>45975600</v>
      </c>
      <c r="D8" s="55"/>
      <c r="E8" s="55"/>
      <c r="F8" s="685"/>
      <c r="G8" s="684"/>
      <c r="H8" s="259"/>
    </row>
    <row r="9" spans="1:8" s="260" customFormat="1" ht="19.899999999999999" customHeight="1" x14ac:dyDescent="0.25">
      <c r="A9" s="210">
        <v>6</v>
      </c>
      <c r="B9" s="205" t="s">
        <v>9</v>
      </c>
      <c r="C9" s="55"/>
      <c r="D9" s="55">
        <v>16390000</v>
      </c>
      <c r="E9" s="55"/>
      <c r="F9" s="685"/>
      <c r="G9" s="258"/>
      <c r="H9" s="259"/>
    </row>
    <row r="10" spans="1:8" s="260" customFormat="1" ht="19.899999999999999" customHeight="1" x14ac:dyDescent="0.25">
      <c r="A10" s="210">
        <v>7</v>
      </c>
      <c r="B10" s="205" t="s">
        <v>52</v>
      </c>
      <c r="C10" s="55"/>
      <c r="D10" s="55">
        <v>5500000</v>
      </c>
      <c r="E10" s="261" t="s">
        <v>184</v>
      </c>
      <c r="F10" s="685"/>
      <c r="G10" s="258"/>
      <c r="H10" s="259"/>
    </row>
    <row r="11" spans="1:8" s="260" customFormat="1" ht="32.25" customHeight="1" x14ac:dyDescent="0.25">
      <c r="A11" s="210">
        <v>8</v>
      </c>
      <c r="B11" s="236" t="s">
        <v>146</v>
      </c>
      <c r="C11" s="55"/>
      <c r="D11" s="55">
        <v>1199000</v>
      </c>
      <c r="E11" s="269" t="s">
        <v>185</v>
      </c>
      <c r="F11" s="685"/>
      <c r="G11" s="258"/>
      <c r="H11" s="259"/>
    </row>
    <row r="12" spans="1:8" s="260" customFormat="1" ht="19.899999999999999" customHeight="1" x14ac:dyDescent="0.25">
      <c r="A12" s="210">
        <v>9</v>
      </c>
      <c r="B12" s="262" t="s">
        <v>32</v>
      </c>
      <c r="C12" s="55"/>
      <c r="D12" s="55">
        <v>11250000</v>
      </c>
      <c r="E12" s="261"/>
      <c r="F12" s="685"/>
      <c r="G12" s="258"/>
      <c r="H12" s="259"/>
    </row>
    <row r="13" spans="1:8" s="260" customFormat="1" ht="28.5" customHeight="1" x14ac:dyDescent="0.25">
      <c r="A13" s="210">
        <v>10</v>
      </c>
      <c r="B13" s="262" t="s">
        <v>188</v>
      </c>
      <c r="C13" s="55"/>
      <c r="D13" s="55">
        <v>20900000</v>
      </c>
      <c r="E13" s="269" t="s">
        <v>187</v>
      </c>
      <c r="F13" s="685"/>
      <c r="G13" s="258"/>
      <c r="H13" s="259"/>
    </row>
    <row r="14" spans="1:8" s="274" customFormat="1" ht="19.899999999999999" customHeight="1" x14ac:dyDescent="0.25">
      <c r="A14" s="270">
        <v>11</v>
      </c>
      <c r="B14" s="90" t="s">
        <v>189</v>
      </c>
      <c r="C14" s="91"/>
      <c r="D14" s="91">
        <v>3520000</v>
      </c>
      <c r="E14" s="271" t="s">
        <v>191</v>
      </c>
      <c r="F14" s="685"/>
      <c r="G14" s="272"/>
      <c r="H14" s="273"/>
    </row>
    <row r="15" spans="1:8" s="260" customFormat="1" ht="19.899999999999999" customHeight="1" x14ac:dyDescent="0.25">
      <c r="A15" s="210">
        <v>12</v>
      </c>
      <c r="B15" s="239" t="s">
        <v>53</v>
      </c>
      <c r="C15" s="55"/>
      <c r="D15" s="267">
        <v>4235000</v>
      </c>
      <c r="E15" s="261"/>
      <c r="F15" s="685"/>
      <c r="G15" s="258"/>
      <c r="H15" s="259"/>
    </row>
    <row r="16" spans="1:8" s="12" customFormat="1" ht="16.5" x14ac:dyDescent="0.25">
      <c r="A16" s="662" t="s">
        <v>68</v>
      </c>
      <c r="B16" s="663"/>
      <c r="C16" s="59">
        <f>SUM(C4:C13)</f>
        <v>45975600</v>
      </c>
      <c r="D16" s="59">
        <f>SUM(D4:D13)</f>
        <v>79245536</v>
      </c>
      <c r="E16" s="59"/>
      <c r="F16" s="685"/>
      <c r="G16" s="66"/>
      <c r="H16" s="52"/>
    </row>
    <row r="17" spans="1:8" s="16" customFormat="1" ht="16.5" x14ac:dyDescent="0.25">
      <c r="A17" s="42"/>
      <c r="B17" s="13"/>
      <c r="C17" s="14"/>
      <c r="D17" s="209"/>
      <c r="E17" s="209"/>
      <c r="F17" s="209"/>
      <c r="H17" s="52"/>
    </row>
    <row r="18" spans="1:8" s="16" customFormat="1" ht="16.5" x14ac:dyDescent="0.25">
      <c r="A18" s="43"/>
      <c r="B18" s="13"/>
      <c r="C18" s="14"/>
      <c r="D18" s="209"/>
      <c r="E18" s="209"/>
      <c r="F18" s="209"/>
      <c r="H18" s="52"/>
    </row>
    <row r="19" spans="1:8" s="27" customFormat="1" ht="19.899999999999999" customHeight="1" x14ac:dyDescent="0.25">
      <c r="A19" s="665" t="s">
        <v>21</v>
      </c>
      <c r="B19" s="665"/>
      <c r="C19" s="68"/>
      <c r="D19" s="68"/>
      <c r="E19" s="68"/>
      <c r="F19" s="68"/>
      <c r="G19" s="69"/>
      <c r="H19" s="50"/>
    </row>
    <row r="20" spans="1:8" s="25" customFormat="1" ht="40.5" customHeight="1" x14ac:dyDescent="0.25">
      <c r="A20" s="38" t="s">
        <v>1</v>
      </c>
      <c r="B20" s="70" t="s">
        <v>2</v>
      </c>
      <c r="C20" s="71" t="s">
        <v>193</v>
      </c>
      <c r="D20" s="106" t="s">
        <v>96</v>
      </c>
      <c r="E20" s="72" t="s">
        <v>97</v>
      </c>
      <c r="F20" s="73" t="s">
        <v>98</v>
      </c>
      <c r="G20" s="67" t="s">
        <v>99</v>
      </c>
      <c r="H20" s="50"/>
    </row>
    <row r="21" spans="1:8" s="266" customFormat="1" ht="19.899999999999999" customHeight="1" x14ac:dyDescent="0.25">
      <c r="A21" s="263">
        <v>1</v>
      </c>
      <c r="B21" s="236" t="s">
        <v>33</v>
      </c>
      <c r="C21" s="87">
        <v>56000000</v>
      </c>
      <c r="D21" s="87"/>
      <c r="E21" s="87"/>
      <c r="F21" s="264">
        <v>56000000</v>
      </c>
      <c r="G21" s="121">
        <f>D21+E21+F21</f>
        <v>56000000</v>
      </c>
      <c r="H21" s="265"/>
    </row>
    <row r="22" spans="1:8" s="266" customFormat="1" ht="19.899999999999999" customHeight="1" x14ac:dyDescent="0.25">
      <c r="A22" s="263">
        <v>2</v>
      </c>
      <c r="B22" s="240" t="s">
        <v>60</v>
      </c>
      <c r="C22" s="87">
        <v>122860000</v>
      </c>
      <c r="D22" s="87">
        <v>101320000</v>
      </c>
      <c r="E22" s="87"/>
      <c r="F22" s="87"/>
      <c r="G22" s="121">
        <f t="shared" ref="G22" si="0">D22+E22+F22</f>
        <v>101320000</v>
      </c>
      <c r="H22" s="107" t="s">
        <v>190</v>
      </c>
    </row>
    <row r="23" spans="1:8" s="266" customFormat="1" ht="19.899999999999999" customHeight="1" x14ac:dyDescent="0.25">
      <c r="A23" s="263">
        <v>3</v>
      </c>
      <c r="B23" s="240" t="s">
        <v>56</v>
      </c>
      <c r="C23" s="87">
        <v>168510817</v>
      </c>
      <c r="D23" s="87"/>
      <c r="E23" s="87">
        <v>101419890</v>
      </c>
      <c r="F23" s="87"/>
      <c r="G23" s="121">
        <f>D23+E23+F23</f>
        <v>101419890</v>
      </c>
      <c r="H23" s="265"/>
    </row>
    <row r="24" spans="1:8" s="266" customFormat="1" ht="19.899999999999999" customHeight="1" x14ac:dyDescent="0.25">
      <c r="A24" s="263">
        <v>4</v>
      </c>
      <c r="B24" s="240" t="s">
        <v>23</v>
      </c>
      <c r="C24" s="87">
        <v>620800900</v>
      </c>
      <c r="D24" s="87">
        <v>260614900</v>
      </c>
      <c r="E24" s="87"/>
      <c r="F24" s="87"/>
      <c r="G24" s="121">
        <f t="shared" ref="G24:G30" si="1">D24+E24+F24</f>
        <v>260614900</v>
      </c>
      <c r="H24" s="265"/>
    </row>
    <row r="25" spans="1:8" s="268" customFormat="1" ht="19.899999999999999" customHeight="1" x14ac:dyDescent="0.25">
      <c r="A25" s="263">
        <v>5</v>
      </c>
      <c r="B25" s="205" t="s">
        <v>57</v>
      </c>
      <c r="C25" s="87">
        <v>4043691512</v>
      </c>
      <c r="D25" s="87">
        <v>3267132650</v>
      </c>
      <c r="E25" s="87">
        <v>345773099</v>
      </c>
      <c r="F25" s="87"/>
      <c r="G25" s="121">
        <f t="shared" si="1"/>
        <v>3612905749</v>
      </c>
      <c r="H25" s="265"/>
    </row>
    <row r="26" spans="1:8" s="268" customFormat="1" ht="19.899999999999999" customHeight="1" x14ac:dyDescent="0.25">
      <c r="A26" s="263">
        <v>6</v>
      </c>
      <c r="B26" s="205" t="s">
        <v>28</v>
      </c>
      <c r="C26" s="87">
        <v>68919069</v>
      </c>
      <c r="D26" s="87"/>
      <c r="E26" s="87">
        <v>63188206</v>
      </c>
      <c r="F26" s="87"/>
      <c r="G26" s="121">
        <f t="shared" si="1"/>
        <v>63188206</v>
      </c>
      <c r="H26" s="265"/>
    </row>
    <row r="27" spans="1:8" s="268" customFormat="1" ht="19.899999999999999" customHeight="1" x14ac:dyDescent="0.25">
      <c r="A27" s="263">
        <v>7</v>
      </c>
      <c r="B27" s="205" t="s">
        <v>134</v>
      </c>
      <c r="C27" s="87">
        <v>7718259806</v>
      </c>
      <c r="D27" s="87"/>
      <c r="E27" s="87"/>
      <c r="F27" s="87"/>
      <c r="G27" s="159" t="s">
        <v>167</v>
      </c>
      <c r="H27" s="265"/>
    </row>
    <row r="28" spans="1:8" s="268" customFormat="1" ht="19.899999999999999" customHeight="1" x14ac:dyDescent="0.25">
      <c r="A28" s="263">
        <v>8</v>
      </c>
      <c r="B28" s="205" t="s">
        <v>29</v>
      </c>
      <c r="C28" s="87">
        <v>354518340</v>
      </c>
      <c r="D28" s="87"/>
      <c r="E28" s="87">
        <v>52618280</v>
      </c>
      <c r="F28" s="87"/>
      <c r="G28" s="121">
        <f t="shared" si="1"/>
        <v>52618280</v>
      </c>
      <c r="H28" s="265"/>
    </row>
    <row r="29" spans="1:8" s="268" customFormat="1" ht="19.899999999999999" customHeight="1" x14ac:dyDescent="0.25">
      <c r="A29" s="263">
        <v>9</v>
      </c>
      <c r="B29" s="205" t="s">
        <v>34</v>
      </c>
      <c r="C29" s="87">
        <v>3491050426</v>
      </c>
      <c r="D29" s="87">
        <v>3491050426</v>
      </c>
      <c r="E29" s="87"/>
      <c r="F29" s="87"/>
      <c r="G29" s="121">
        <f t="shared" si="1"/>
        <v>3491050426</v>
      </c>
      <c r="H29" s="265"/>
    </row>
    <row r="30" spans="1:8" s="268" customFormat="1" ht="19.899999999999999" customHeight="1" x14ac:dyDescent="0.25">
      <c r="A30" s="263">
        <v>10</v>
      </c>
      <c r="B30" s="236" t="s">
        <v>163</v>
      </c>
      <c r="C30" s="87">
        <v>6149284318</v>
      </c>
      <c r="D30" s="87">
        <v>2606920105</v>
      </c>
      <c r="E30" s="87"/>
      <c r="F30" s="87"/>
      <c r="G30" s="121">
        <f t="shared" si="1"/>
        <v>2606920105</v>
      </c>
      <c r="H30" s="265"/>
    </row>
    <row r="31" spans="1:8" s="118" customFormat="1" ht="19.899999999999999" customHeight="1" x14ac:dyDescent="0.25">
      <c r="A31" s="263">
        <v>11</v>
      </c>
      <c r="B31" s="257" t="s">
        <v>135</v>
      </c>
      <c r="C31" s="87">
        <v>419436000</v>
      </c>
      <c r="D31" s="87"/>
      <c r="E31" s="87">
        <v>112500000</v>
      </c>
      <c r="F31" s="87"/>
      <c r="G31" s="121" t="s">
        <v>186</v>
      </c>
      <c r="H31" s="107"/>
    </row>
    <row r="32" spans="1:8" ht="19.899999999999999" customHeight="1" x14ac:dyDescent="0.25">
      <c r="A32" s="662" t="s">
        <v>36</v>
      </c>
      <c r="B32" s="663"/>
      <c r="C32" s="56">
        <f>SUM(C21:C31)</f>
        <v>23213331188</v>
      </c>
      <c r="D32" s="56">
        <f>SUM(D21:D31)</f>
        <v>9727038081</v>
      </c>
      <c r="E32" s="56">
        <f>SUM(E21:E31)</f>
        <v>675499475</v>
      </c>
      <c r="F32" s="56">
        <f>SUM(F21:F31)</f>
        <v>56000000</v>
      </c>
      <c r="G32" s="56">
        <f>SUM(G21:G31)</f>
        <v>10346037556</v>
      </c>
    </row>
    <row r="34" spans="4:6" ht="19.899999999999999" customHeight="1" x14ac:dyDescent="0.25">
      <c r="D34" s="61"/>
      <c r="E34" s="61"/>
      <c r="F34" s="61"/>
    </row>
  </sheetData>
  <mergeCells count="7">
    <mergeCell ref="A19:B19"/>
    <mergeCell ref="A32:B32"/>
    <mergeCell ref="A1:G1"/>
    <mergeCell ref="A2:B2"/>
    <mergeCell ref="G7:G8"/>
    <mergeCell ref="A16:B16"/>
    <mergeCell ref="F4:F16"/>
  </mergeCells>
  <printOptions horizontalCentered="1"/>
  <pageMargins left="0.61" right="0.19685039370078741" top="0.23622047244094491" bottom="0.23622047244094491" header="0.31496062992125984" footer="0.31496062992125984"/>
  <pageSetup paperSize="8" scale="8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5" workbookViewId="0">
      <selection activeCell="F46" sqref="F46"/>
    </sheetView>
  </sheetViews>
  <sheetFormatPr defaultRowHeight="15" x14ac:dyDescent="0.25"/>
  <cols>
    <col min="1" max="1" width="6.42578125" customWidth="1"/>
    <col min="2" max="2" width="63.5703125" customWidth="1"/>
    <col min="3" max="3" width="20.7109375" customWidth="1"/>
    <col min="4" max="4" width="21.140625" customWidth="1"/>
    <col min="5" max="5" width="10" customWidth="1"/>
    <col min="6" max="6" width="61.42578125" bestFit="1" customWidth="1"/>
  </cols>
  <sheetData>
    <row r="1" spans="1:7" ht="20.25" x14ac:dyDescent="0.25">
      <c r="A1" s="654" t="s">
        <v>194</v>
      </c>
      <c r="B1" s="654"/>
      <c r="C1" s="654"/>
      <c r="D1" s="654"/>
      <c r="E1" s="654"/>
      <c r="F1" s="654"/>
      <c r="G1" s="131"/>
    </row>
    <row r="2" spans="1:7" ht="15.75" x14ac:dyDescent="0.25">
      <c r="A2" s="132"/>
      <c r="B2" s="133"/>
      <c r="C2" s="134"/>
      <c r="D2" s="134"/>
      <c r="E2" s="134"/>
      <c r="F2" s="135"/>
      <c r="G2" s="133"/>
    </row>
    <row r="3" spans="1:7" ht="15.75" x14ac:dyDescent="0.25">
      <c r="A3" s="676" t="s">
        <v>0</v>
      </c>
      <c r="B3" s="676"/>
      <c r="C3" s="168"/>
      <c r="D3" s="168"/>
      <c r="E3" s="168"/>
      <c r="F3" s="137"/>
      <c r="G3" s="133"/>
    </row>
    <row r="4" spans="1:7" ht="51" customHeight="1" x14ac:dyDescent="0.25">
      <c r="A4" s="275" t="s">
        <v>1</v>
      </c>
      <c r="B4" s="275" t="s">
        <v>2</v>
      </c>
      <c r="C4" s="171" t="s">
        <v>196</v>
      </c>
      <c r="D4" s="172" t="s">
        <v>195</v>
      </c>
      <c r="E4" s="172"/>
      <c r="F4" s="275" t="s">
        <v>159</v>
      </c>
      <c r="G4" s="133"/>
    </row>
    <row r="5" spans="1:7" s="152" customFormat="1" ht="16.5" x14ac:dyDescent="0.25">
      <c r="A5" s="278">
        <v>1</v>
      </c>
      <c r="B5" s="185" t="s">
        <v>49</v>
      </c>
      <c r="C5" s="183"/>
      <c r="D5" s="183">
        <v>33145200</v>
      </c>
      <c r="E5" s="686"/>
      <c r="F5" s="288" t="s">
        <v>206</v>
      </c>
      <c r="G5" s="158"/>
    </row>
    <row r="6" spans="1:7" s="152" customFormat="1" ht="16.5" x14ac:dyDescent="0.25">
      <c r="A6" s="278">
        <v>2</v>
      </c>
      <c r="B6" s="185" t="s">
        <v>204</v>
      </c>
      <c r="C6" s="183"/>
      <c r="D6" s="183">
        <v>36960000</v>
      </c>
      <c r="E6" s="686"/>
      <c r="F6" s="182" t="s">
        <v>208</v>
      </c>
      <c r="G6" s="158"/>
    </row>
    <row r="7" spans="1:7" s="152" customFormat="1" ht="16.5" x14ac:dyDescent="0.25">
      <c r="A7" s="278">
        <v>3</v>
      </c>
      <c r="B7" s="205" t="s">
        <v>203</v>
      </c>
      <c r="C7" s="206"/>
      <c r="D7" s="183">
        <v>1199000</v>
      </c>
      <c r="E7" s="686"/>
      <c r="F7" s="182" t="s">
        <v>209</v>
      </c>
      <c r="G7" s="158"/>
    </row>
    <row r="8" spans="1:7" s="152" customFormat="1" ht="16.5" x14ac:dyDescent="0.25">
      <c r="A8" s="278">
        <v>4</v>
      </c>
      <c r="B8" s="236" t="s">
        <v>32</v>
      </c>
      <c r="C8" s="282"/>
      <c r="D8" s="208">
        <v>9900000</v>
      </c>
      <c r="E8" s="687"/>
      <c r="F8" s="182" t="s">
        <v>210</v>
      </c>
      <c r="G8" s="158"/>
    </row>
    <row r="9" spans="1:7" s="152" customFormat="1" ht="16.5" x14ac:dyDescent="0.25">
      <c r="A9" s="278">
        <v>5</v>
      </c>
      <c r="B9" s="277" t="s">
        <v>200</v>
      </c>
      <c r="C9" s="208">
        <v>4400000</v>
      </c>
      <c r="D9" s="202"/>
      <c r="E9" s="202"/>
      <c r="F9" s="225" t="s">
        <v>205</v>
      </c>
      <c r="G9" s="158"/>
    </row>
    <row r="10" spans="1:7" s="163" customFormat="1" ht="16.5" x14ac:dyDescent="0.25">
      <c r="A10" s="278">
        <v>6</v>
      </c>
      <c r="B10" s="207" t="s">
        <v>33</v>
      </c>
      <c r="C10" s="208">
        <v>4000000</v>
      </c>
      <c r="D10" s="289"/>
      <c r="E10" s="202"/>
      <c r="F10" s="279" t="s">
        <v>201</v>
      </c>
      <c r="G10" s="204"/>
    </row>
    <row r="11" spans="1:7" s="163" customFormat="1" ht="16.5" x14ac:dyDescent="0.25">
      <c r="A11" s="278">
        <v>7</v>
      </c>
      <c r="B11" s="277" t="s">
        <v>148</v>
      </c>
      <c r="C11" s="208">
        <v>4752000</v>
      </c>
      <c r="D11" s="202"/>
      <c r="E11" s="286"/>
      <c r="F11" s="688" t="s">
        <v>16</v>
      </c>
      <c r="G11" s="204"/>
    </row>
    <row r="12" spans="1:7" s="163" customFormat="1" ht="16.5" x14ac:dyDescent="0.25">
      <c r="A12" s="278">
        <v>8</v>
      </c>
      <c r="B12" s="277" t="s">
        <v>24</v>
      </c>
      <c r="C12" s="208">
        <v>9150009</v>
      </c>
      <c r="D12" s="202"/>
      <c r="E12" s="286"/>
      <c r="F12" s="689"/>
      <c r="G12" s="204"/>
    </row>
    <row r="13" spans="1:7" s="163" customFormat="1" ht="16.5" x14ac:dyDescent="0.25">
      <c r="A13" s="278">
        <v>9</v>
      </c>
      <c r="B13" s="153" t="s">
        <v>26</v>
      </c>
      <c r="C13" s="208">
        <v>8184000</v>
      </c>
      <c r="D13" s="202"/>
      <c r="E13" s="286"/>
      <c r="F13" s="689"/>
      <c r="G13" s="204"/>
    </row>
    <row r="14" spans="1:7" s="163" customFormat="1" ht="16.5" x14ac:dyDescent="0.25">
      <c r="A14" s="278">
        <v>10</v>
      </c>
      <c r="B14" s="153" t="s">
        <v>61</v>
      </c>
      <c r="C14" s="208">
        <v>18216000</v>
      </c>
      <c r="D14" s="202"/>
      <c r="E14" s="286"/>
      <c r="F14" s="689"/>
      <c r="G14" s="204"/>
    </row>
    <row r="15" spans="1:7" s="163" customFormat="1" ht="16.5" x14ac:dyDescent="0.25">
      <c r="A15" s="278">
        <v>11</v>
      </c>
      <c r="B15" s="153" t="s">
        <v>149</v>
      </c>
      <c r="C15" s="208">
        <v>16863000</v>
      </c>
      <c r="D15" s="202"/>
      <c r="E15" s="286"/>
      <c r="F15" s="689"/>
      <c r="G15" s="204"/>
    </row>
    <row r="16" spans="1:7" s="163" customFormat="1" ht="16.5" x14ac:dyDescent="0.25">
      <c r="A16" s="278">
        <v>12</v>
      </c>
      <c r="B16" s="153" t="s">
        <v>31</v>
      </c>
      <c r="C16" s="208">
        <v>9900000</v>
      </c>
      <c r="D16" s="202"/>
      <c r="E16" s="286"/>
      <c r="F16" s="689"/>
      <c r="G16" s="204"/>
    </row>
    <row r="17" spans="1:7" s="163" customFormat="1" ht="16.5" x14ac:dyDescent="0.25">
      <c r="A17" s="278">
        <v>13</v>
      </c>
      <c r="B17" s="153" t="s">
        <v>65</v>
      </c>
      <c r="C17" s="208">
        <v>889900</v>
      </c>
      <c r="D17" s="202"/>
      <c r="E17" s="286"/>
      <c r="F17" s="689"/>
      <c r="G17" s="204"/>
    </row>
    <row r="18" spans="1:7" s="163" customFormat="1" ht="16.5" x14ac:dyDescent="0.25">
      <c r="A18" s="278">
        <v>14</v>
      </c>
      <c r="B18" s="277" t="s">
        <v>199</v>
      </c>
      <c r="C18" s="208">
        <v>15015000</v>
      </c>
      <c r="D18" s="202"/>
      <c r="E18" s="286"/>
      <c r="F18" s="689"/>
      <c r="G18" s="204"/>
    </row>
    <row r="19" spans="1:7" s="163" customFormat="1" ht="16.5" x14ac:dyDescent="0.25">
      <c r="A19" s="278">
        <v>15</v>
      </c>
      <c r="B19" s="277" t="s">
        <v>131</v>
      </c>
      <c r="C19" s="208">
        <v>929000</v>
      </c>
      <c r="D19" s="202"/>
      <c r="E19" s="202"/>
      <c r="F19" s="689"/>
      <c r="G19" s="204"/>
    </row>
    <row r="20" spans="1:7" s="163" customFormat="1" ht="16.5" x14ac:dyDescent="0.25">
      <c r="A20" s="278">
        <v>16</v>
      </c>
      <c r="B20" s="153" t="s">
        <v>18</v>
      </c>
      <c r="C20" s="149">
        <v>22390500</v>
      </c>
      <c r="D20" s="202"/>
      <c r="E20" s="202"/>
      <c r="F20" s="689"/>
      <c r="G20" s="204"/>
    </row>
    <row r="21" spans="1:7" s="163" customFormat="1" ht="16.5" x14ac:dyDescent="0.25">
      <c r="A21" s="278">
        <v>17</v>
      </c>
      <c r="B21" s="153" t="s">
        <v>62</v>
      </c>
      <c r="C21" s="208">
        <v>26950000</v>
      </c>
      <c r="D21" s="202"/>
      <c r="E21" s="202"/>
      <c r="F21" s="690"/>
      <c r="G21" s="204"/>
    </row>
    <row r="22" spans="1:7" ht="15.75" x14ac:dyDescent="0.25">
      <c r="A22" s="673" t="s">
        <v>99</v>
      </c>
      <c r="B22" s="673"/>
      <c r="C22" s="190">
        <f>SUBTOTAL(9,C5:C21)</f>
        <v>141639409</v>
      </c>
      <c r="D22" s="190">
        <f>SUBTOTAL(9,D5:D21)</f>
        <v>81204200</v>
      </c>
      <c r="E22" s="190"/>
      <c r="F22" s="194"/>
      <c r="G22" s="133"/>
    </row>
    <row r="23" spans="1:7" ht="15.75" x14ac:dyDescent="0.25">
      <c r="A23" s="140"/>
      <c r="B23" s="140"/>
      <c r="C23" s="141"/>
      <c r="D23" s="141"/>
      <c r="E23" s="141"/>
      <c r="F23" s="135"/>
      <c r="G23" s="133"/>
    </row>
    <row r="24" spans="1:7" ht="15.75" x14ac:dyDescent="0.25">
      <c r="A24" s="142"/>
      <c r="B24" s="143"/>
      <c r="C24" s="144"/>
      <c r="D24" s="144"/>
      <c r="E24" s="144"/>
      <c r="F24" s="135"/>
      <c r="G24" s="133" t="s">
        <v>202</v>
      </c>
    </row>
    <row r="25" spans="1:7" ht="15.75" x14ac:dyDescent="0.25">
      <c r="A25" s="674" t="s">
        <v>21</v>
      </c>
      <c r="B25" s="674"/>
      <c r="C25" s="134"/>
      <c r="D25" s="134"/>
      <c r="E25" s="134"/>
      <c r="F25" s="135"/>
      <c r="G25" s="133"/>
    </row>
    <row r="26" spans="1:7" ht="15.75" x14ac:dyDescent="0.25">
      <c r="A26" s="276" t="s">
        <v>1</v>
      </c>
      <c r="B26" s="276" t="s">
        <v>2</v>
      </c>
      <c r="C26" s="139" t="s">
        <v>196</v>
      </c>
      <c r="D26" s="276" t="s">
        <v>207</v>
      </c>
      <c r="E26" s="283"/>
      <c r="F26" s="145" t="s">
        <v>102</v>
      </c>
    </row>
    <row r="27" spans="1:7" s="152" customFormat="1" ht="15.75" x14ac:dyDescent="0.25">
      <c r="A27" s="147">
        <v>1</v>
      </c>
      <c r="B27" s="155" t="s">
        <v>22</v>
      </c>
      <c r="C27" s="149">
        <v>69045625</v>
      </c>
      <c r="D27" s="149">
        <v>225220545</v>
      </c>
      <c r="E27" s="149"/>
      <c r="F27" s="159"/>
    </row>
    <row r="28" spans="1:7" s="152" customFormat="1" ht="15.75" x14ac:dyDescent="0.25">
      <c r="A28" s="147">
        <v>2</v>
      </c>
      <c r="B28" s="155" t="s">
        <v>60</v>
      </c>
      <c r="C28" s="149">
        <v>55280000</v>
      </c>
      <c r="D28" s="149">
        <v>69680000</v>
      </c>
      <c r="E28" s="149"/>
      <c r="F28" s="159"/>
    </row>
    <row r="29" spans="1:7" s="152" customFormat="1" ht="15.75" x14ac:dyDescent="0.25">
      <c r="A29" s="147">
        <v>3</v>
      </c>
      <c r="B29" s="155" t="s">
        <v>56</v>
      </c>
      <c r="C29" s="149">
        <v>168510817</v>
      </c>
      <c r="D29" s="149">
        <v>225323452</v>
      </c>
      <c r="E29" s="149"/>
      <c r="F29" s="159"/>
    </row>
    <row r="30" spans="1:7" s="152" customFormat="1" ht="15.75" x14ac:dyDescent="0.25">
      <c r="A30" s="147">
        <v>4</v>
      </c>
      <c r="B30" s="153" t="s">
        <v>57</v>
      </c>
      <c r="C30" s="149">
        <v>3119813355</v>
      </c>
      <c r="D30" s="149">
        <v>3931449898</v>
      </c>
      <c r="E30" s="149"/>
      <c r="F30" s="159"/>
    </row>
    <row r="31" spans="1:7" s="152" customFormat="1" ht="15.75" x14ac:dyDescent="0.25">
      <c r="A31" s="147">
        <v>5</v>
      </c>
      <c r="B31" s="155" t="s">
        <v>28</v>
      </c>
      <c r="C31" s="149">
        <v>352893756</v>
      </c>
      <c r="D31" s="149">
        <v>352893756</v>
      </c>
      <c r="E31" s="149"/>
      <c r="F31" s="159"/>
    </row>
    <row r="32" spans="1:7" s="163" customFormat="1" ht="15.75" x14ac:dyDescent="0.25">
      <c r="A32" s="147">
        <v>6</v>
      </c>
      <c r="B32" s="277" t="s">
        <v>35</v>
      </c>
      <c r="C32" s="159"/>
      <c r="D32" s="156">
        <v>8058006793</v>
      </c>
      <c r="E32" s="287"/>
      <c r="F32" s="159" t="s">
        <v>167</v>
      </c>
    </row>
    <row r="33" spans="1:7" s="280" customFormat="1" ht="15.75" x14ac:dyDescent="0.25">
      <c r="A33" s="147">
        <v>7</v>
      </c>
      <c r="B33" s="277" t="s">
        <v>134</v>
      </c>
      <c r="C33" s="281"/>
      <c r="D33" s="237">
        <v>7718259806</v>
      </c>
      <c r="E33" s="237"/>
      <c r="F33" s="159" t="s">
        <v>167</v>
      </c>
    </row>
    <row r="34" spans="1:7" s="152" customFormat="1" ht="15.75" x14ac:dyDescent="0.25">
      <c r="A34" s="147">
        <v>8</v>
      </c>
      <c r="B34" s="153" t="s">
        <v>29</v>
      </c>
      <c r="C34" s="149">
        <v>301900060</v>
      </c>
      <c r="D34" s="149">
        <v>358654780</v>
      </c>
      <c r="E34" s="149"/>
      <c r="F34" s="159"/>
    </row>
    <row r="35" spans="1:7" s="152" customFormat="1" ht="15.75" x14ac:dyDescent="0.25">
      <c r="A35" s="147">
        <v>9</v>
      </c>
      <c r="B35" s="153" t="s">
        <v>34</v>
      </c>
      <c r="C35" s="149">
        <v>3008810792</v>
      </c>
      <c r="D35" s="149">
        <v>3008810790</v>
      </c>
      <c r="E35" s="149"/>
      <c r="F35" s="159"/>
    </row>
    <row r="36" spans="1:7" s="152" customFormat="1" ht="15.75" x14ac:dyDescent="0.25">
      <c r="A36" s="147">
        <v>10</v>
      </c>
      <c r="B36" s="153" t="s">
        <v>30</v>
      </c>
      <c r="C36" s="149">
        <v>431186316</v>
      </c>
      <c r="D36" s="149">
        <v>431186316</v>
      </c>
      <c r="E36" s="149"/>
      <c r="F36" s="159"/>
    </row>
    <row r="37" spans="1:7" s="152" customFormat="1" ht="15.75" x14ac:dyDescent="0.25">
      <c r="A37" s="691">
        <v>11</v>
      </c>
      <c r="B37" s="694" t="s">
        <v>135</v>
      </c>
      <c r="C37" s="697">
        <v>610461000</v>
      </c>
      <c r="D37" s="697">
        <v>419436000</v>
      </c>
      <c r="E37" s="149"/>
      <c r="F37" s="293" t="s">
        <v>213</v>
      </c>
    </row>
    <row r="38" spans="1:7" s="152" customFormat="1" ht="15.75" x14ac:dyDescent="0.25">
      <c r="A38" s="692"/>
      <c r="B38" s="695"/>
      <c r="C38" s="698"/>
      <c r="D38" s="698"/>
      <c r="E38" s="149"/>
      <c r="F38" s="293" t="s">
        <v>212</v>
      </c>
    </row>
    <row r="39" spans="1:7" s="152" customFormat="1" ht="20.25" customHeight="1" x14ac:dyDescent="0.25">
      <c r="A39" s="693"/>
      <c r="B39" s="696"/>
      <c r="C39" s="699"/>
      <c r="D39" s="699"/>
      <c r="E39" s="149"/>
      <c r="F39" s="292" t="s">
        <v>211</v>
      </c>
    </row>
    <row r="40" spans="1:7" s="152" customFormat="1" ht="15.75" x14ac:dyDescent="0.25">
      <c r="A40" s="691">
        <v>12</v>
      </c>
      <c r="B40" s="700" t="s">
        <v>163</v>
      </c>
      <c r="C40" s="703">
        <v>6149284318</v>
      </c>
      <c r="D40" s="706">
        <v>6149284318</v>
      </c>
      <c r="E40" s="291"/>
      <c r="F40" s="159" t="s">
        <v>214</v>
      </c>
    </row>
    <row r="41" spans="1:7" s="152" customFormat="1" ht="15.75" x14ac:dyDescent="0.25">
      <c r="A41" s="692"/>
      <c r="B41" s="701"/>
      <c r="C41" s="704"/>
      <c r="D41" s="707"/>
      <c r="E41" s="284"/>
      <c r="F41" s="159" t="s">
        <v>197</v>
      </c>
    </row>
    <row r="42" spans="1:7" s="152" customFormat="1" ht="15.75" x14ac:dyDescent="0.25">
      <c r="A42" s="693"/>
      <c r="B42" s="702"/>
      <c r="C42" s="705"/>
      <c r="D42" s="708"/>
      <c r="E42" s="285"/>
      <c r="F42" s="165" t="s">
        <v>198</v>
      </c>
    </row>
    <row r="43" spans="1:7" ht="15.75" x14ac:dyDescent="0.25">
      <c r="A43" s="675" t="s">
        <v>99</v>
      </c>
      <c r="B43" s="675"/>
      <c r="C43" s="146">
        <f>SUM(C27:C42)</f>
        <v>14267186039</v>
      </c>
      <c r="D43" s="146">
        <f>SUM(D27:D42)</f>
        <v>30948206454</v>
      </c>
      <c r="E43" s="146"/>
      <c r="F43" s="146"/>
    </row>
    <row r="44" spans="1:7" ht="15.75" x14ac:dyDescent="0.25">
      <c r="A44" s="132"/>
      <c r="B44" s="133"/>
      <c r="C44" s="134"/>
      <c r="D44" s="134"/>
      <c r="E44" s="134"/>
      <c r="F44" s="135"/>
      <c r="G44" s="133"/>
    </row>
    <row r="45" spans="1:7" ht="15.75" x14ac:dyDescent="0.25">
      <c r="A45" s="195"/>
      <c r="B45" s="195"/>
      <c r="C45" s="195"/>
      <c r="D45" s="195"/>
      <c r="E45" s="195"/>
      <c r="F45" s="195"/>
    </row>
  </sheetData>
  <mergeCells count="15">
    <mergeCell ref="A43:B43"/>
    <mergeCell ref="A1:F1"/>
    <mergeCell ref="A3:B3"/>
    <mergeCell ref="A22:B22"/>
    <mergeCell ref="A25:B25"/>
    <mergeCell ref="E5:E8"/>
    <mergeCell ref="F11:F21"/>
    <mergeCell ref="A37:A39"/>
    <mergeCell ref="B37:B39"/>
    <mergeCell ref="C37:C39"/>
    <mergeCell ref="D37:D39"/>
    <mergeCell ref="A40:A42"/>
    <mergeCell ref="B40:B42"/>
    <mergeCell ref="C40:C42"/>
    <mergeCell ref="D40:D4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C10" sqref="C10"/>
    </sheetView>
  </sheetViews>
  <sheetFormatPr defaultRowHeight="15" x14ac:dyDescent="0.25"/>
  <cols>
    <col min="1" max="1" width="6.42578125" customWidth="1"/>
    <col min="2" max="2" width="63.5703125" customWidth="1"/>
    <col min="3" max="3" width="20.7109375" customWidth="1"/>
    <col min="4" max="4" width="21.140625" customWidth="1"/>
    <col min="5" max="5" width="61.42578125" bestFit="1" customWidth="1"/>
  </cols>
  <sheetData>
    <row r="1" spans="1:6" ht="20.25" x14ac:dyDescent="0.25">
      <c r="A1" s="654" t="s">
        <v>215</v>
      </c>
      <c r="B1" s="654"/>
      <c r="C1" s="654"/>
      <c r="D1" s="654"/>
      <c r="E1" s="654"/>
      <c r="F1" s="131"/>
    </row>
    <row r="2" spans="1:6" ht="15.75" x14ac:dyDescent="0.25">
      <c r="A2" s="132"/>
      <c r="B2" s="133"/>
      <c r="C2" s="134"/>
      <c r="D2" s="134"/>
      <c r="E2" s="135"/>
      <c r="F2" s="133"/>
    </row>
    <row r="3" spans="1:6" ht="15.75" x14ac:dyDescent="0.25">
      <c r="A3" s="676" t="s">
        <v>0</v>
      </c>
      <c r="B3" s="676"/>
      <c r="C3" s="168"/>
      <c r="D3" s="168"/>
      <c r="E3" s="137"/>
      <c r="F3" s="133"/>
    </row>
    <row r="4" spans="1:6" ht="51" customHeight="1" x14ac:dyDescent="0.25">
      <c r="A4" s="294" t="s">
        <v>1</v>
      </c>
      <c r="B4" s="294" t="s">
        <v>2</v>
      </c>
      <c r="C4" s="171" t="s">
        <v>216</v>
      </c>
      <c r="D4" s="172" t="s">
        <v>217</v>
      </c>
      <c r="E4" s="290" t="s">
        <v>159</v>
      </c>
      <c r="F4" s="133"/>
    </row>
    <row r="5" spans="1:6" s="152" customFormat="1" ht="15.75" x14ac:dyDescent="0.25">
      <c r="A5" s="192">
        <v>1</v>
      </c>
      <c r="B5" s="192" t="s">
        <v>7</v>
      </c>
      <c r="C5" s="183">
        <v>780000</v>
      </c>
      <c r="D5" s="183"/>
      <c r="E5" s="236" t="s">
        <v>222</v>
      </c>
      <c r="F5" s="158"/>
    </row>
    <row r="6" spans="1:6" s="152" customFormat="1" ht="15.75" x14ac:dyDescent="0.25">
      <c r="A6" s="192">
        <v>2</v>
      </c>
      <c r="B6" s="307" t="s">
        <v>111</v>
      </c>
      <c r="C6" s="183">
        <v>12072500</v>
      </c>
      <c r="D6" s="183"/>
      <c r="E6" s="236" t="s">
        <v>223</v>
      </c>
      <c r="F6" s="158"/>
    </row>
    <row r="7" spans="1:6" s="152" customFormat="1" ht="15.75" x14ac:dyDescent="0.25">
      <c r="A7" s="192">
        <v>3</v>
      </c>
      <c r="B7" s="307" t="s">
        <v>9</v>
      </c>
      <c r="C7" s="183">
        <v>22110000</v>
      </c>
      <c r="D7" s="183"/>
      <c r="E7" s="236" t="s">
        <v>10</v>
      </c>
      <c r="F7" s="158"/>
    </row>
    <row r="8" spans="1:6" s="152" customFormat="1" ht="15.75" x14ac:dyDescent="0.25">
      <c r="A8" s="192">
        <v>4</v>
      </c>
      <c r="B8" s="307" t="s">
        <v>11</v>
      </c>
      <c r="C8" s="183">
        <v>2418000</v>
      </c>
      <c r="D8" s="183"/>
      <c r="E8" s="236" t="s">
        <v>224</v>
      </c>
      <c r="F8" s="158"/>
    </row>
    <row r="9" spans="1:6" s="152" customFormat="1" ht="15.75" x14ac:dyDescent="0.25">
      <c r="A9" s="192">
        <v>5</v>
      </c>
      <c r="B9" s="205" t="s">
        <v>204</v>
      </c>
      <c r="C9" s="206">
        <v>15180000</v>
      </c>
      <c r="D9" s="183"/>
      <c r="E9" s="236" t="s">
        <v>208</v>
      </c>
      <c r="F9" s="158"/>
    </row>
    <row r="10" spans="1:6" s="152" customFormat="1" ht="15.75" x14ac:dyDescent="0.25">
      <c r="A10" s="192">
        <v>6</v>
      </c>
      <c r="B10" s="205" t="s">
        <v>46</v>
      </c>
      <c r="C10" s="206"/>
      <c r="D10" s="183">
        <v>11986992</v>
      </c>
      <c r="E10" s="236" t="s">
        <v>225</v>
      </c>
      <c r="F10" s="158"/>
    </row>
    <row r="11" spans="1:6" s="152" customFormat="1" ht="15.75" x14ac:dyDescent="0.25">
      <c r="A11" s="192">
        <v>7</v>
      </c>
      <c r="B11" s="205" t="s">
        <v>49</v>
      </c>
      <c r="C11" s="206"/>
      <c r="D11" s="308">
        <v>89496000</v>
      </c>
      <c r="E11" s="236" t="s">
        <v>226</v>
      </c>
      <c r="F11" s="158"/>
    </row>
    <row r="12" spans="1:6" s="152" customFormat="1" ht="15.75" x14ac:dyDescent="0.25">
      <c r="A12" s="192">
        <v>8</v>
      </c>
      <c r="B12" s="205" t="s">
        <v>6</v>
      </c>
      <c r="C12" s="206"/>
      <c r="D12" s="183">
        <v>6592000</v>
      </c>
      <c r="E12" s="236" t="s">
        <v>227</v>
      </c>
      <c r="F12" s="158"/>
    </row>
    <row r="13" spans="1:6" s="152" customFormat="1" ht="15.75" x14ac:dyDescent="0.25">
      <c r="A13" s="192">
        <v>9</v>
      </c>
      <c r="B13" s="205" t="s">
        <v>48</v>
      </c>
      <c r="C13" s="206"/>
      <c r="D13" s="183">
        <v>12000000</v>
      </c>
      <c r="E13" s="236" t="s">
        <v>228</v>
      </c>
      <c r="F13" s="158"/>
    </row>
    <row r="14" spans="1:6" s="152" customFormat="1" ht="15.75" x14ac:dyDescent="0.25">
      <c r="A14" s="192">
        <v>10</v>
      </c>
      <c r="B14" s="205" t="s">
        <v>203</v>
      </c>
      <c r="C14" s="206"/>
      <c r="D14" s="183">
        <v>1199000</v>
      </c>
      <c r="E14" s="236" t="s">
        <v>229</v>
      </c>
      <c r="F14" s="158"/>
    </row>
    <row r="15" spans="1:6" s="152" customFormat="1" ht="15.75" x14ac:dyDescent="0.25">
      <c r="A15" s="192">
        <v>11</v>
      </c>
      <c r="B15" s="205" t="s">
        <v>108</v>
      </c>
      <c r="C15" s="206"/>
      <c r="D15" s="183">
        <v>26250000</v>
      </c>
      <c r="E15" s="236" t="s">
        <v>231</v>
      </c>
      <c r="F15" s="158"/>
    </row>
    <row r="16" spans="1:6" s="317" customFormat="1" ht="15.75" x14ac:dyDescent="0.25">
      <c r="A16" s="192">
        <v>12</v>
      </c>
      <c r="B16" s="313" t="s">
        <v>232</v>
      </c>
      <c r="C16" s="314"/>
      <c r="D16" s="314">
        <v>15750000</v>
      </c>
      <c r="E16" s="315" t="s">
        <v>233</v>
      </c>
      <c r="F16" s="316"/>
    </row>
    <row r="17" spans="1:6" s="152" customFormat="1" ht="15.75" x14ac:dyDescent="0.25">
      <c r="A17" s="192">
        <v>13</v>
      </c>
      <c r="B17" s="236" t="s">
        <v>32</v>
      </c>
      <c r="C17" s="305">
        <v>5200000</v>
      </c>
      <c r="D17" s="206"/>
      <c r="E17" s="182" t="s">
        <v>230</v>
      </c>
      <c r="F17" s="158"/>
    </row>
    <row r="18" spans="1:6" s="152" customFormat="1" ht="15.75" x14ac:dyDescent="0.25">
      <c r="A18" s="192">
        <v>14</v>
      </c>
      <c r="B18" s="307" t="s">
        <v>13</v>
      </c>
      <c r="C18" s="206">
        <v>1782000</v>
      </c>
      <c r="D18" s="198"/>
      <c r="E18" s="724" t="s">
        <v>16</v>
      </c>
      <c r="F18" s="158"/>
    </row>
    <row r="19" spans="1:6" s="163" customFormat="1" ht="15.75" x14ac:dyDescent="0.25">
      <c r="A19" s="192">
        <v>15</v>
      </c>
      <c r="B19" s="307" t="s">
        <v>14</v>
      </c>
      <c r="C19" s="206">
        <v>11007480</v>
      </c>
      <c r="D19" s="306"/>
      <c r="E19" s="725"/>
      <c r="F19" s="204"/>
    </row>
    <row r="20" spans="1:6" s="163" customFormat="1" ht="15.75" x14ac:dyDescent="0.25">
      <c r="A20" s="192">
        <v>16</v>
      </c>
      <c r="B20" s="296" t="s">
        <v>148</v>
      </c>
      <c r="C20" s="206">
        <v>5544000</v>
      </c>
      <c r="D20" s="198"/>
      <c r="E20" s="725"/>
      <c r="F20" s="204"/>
    </row>
    <row r="21" spans="1:6" s="163" customFormat="1" ht="15.75" x14ac:dyDescent="0.25">
      <c r="A21" s="192">
        <v>17</v>
      </c>
      <c r="B21" s="307" t="s">
        <v>20</v>
      </c>
      <c r="C21" s="206">
        <v>8855000</v>
      </c>
      <c r="D21" s="198"/>
      <c r="E21" s="725"/>
      <c r="F21" s="204"/>
    </row>
    <row r="22" spans="1:6" s="163" customFormat="1" ht="15.75" x14ac:dyDescent="0.25">
      <c r="A22" s="192">
        <v>18</v>
      </c>
      <c r="B22" s="309" t="s">
        <v>109</v>
      </c>
      <c r="C22" s="206">
        <v>25300000</v>
      </c>
      <c r="D22" s="198"/>
      <c r="E22" s="725"/>
      <c r="F22" s="204"/>
    </row>
    <row r="23" spans="1:6" s="163" customFormat="1" ht="15.75" x14ac:dyDescent="0.25">
      <c r="A23" s="192">
        <v>19</v>
      </c>
      <c r="B23" s="307" t="s">
        <v>220</v>
      </c>
      <c r="C23" s="206">
        <v>18659810</v>
      </c>
      <c r="D23" s="198"/>
      <c r="E23" s="725"/>
      <c r="F23" s="204"/>
    </row>
    <row r="24" spans="1:6" s="163" customFormat="1" ht="15.75" x14ac:dyDescent="0.25">
      <c r="A24" s="192">
        <v>20</v>
      </c>
      <c r="B24" s="185" t="s">
        <v>65</v>
      </c>
      <c r="C24" s="206">
        <v>1016400</v>
      </c>
      <c r="D24" s="198"/>
      <c r="E24" s="725"/>
      <c r="F24" s="204"/>
    </row>
    <row r="25" spans="1:6" s="163" customFormat="1" ht="15.75" x14ac:dyDescent="0.25">
      <c r="A25" s="192">
        <v>21</v>
      </c>
      <c r="B25" s="185" t="s">
        <v>62</v>
      </c>
      <c r="C25" s="206">
        <v>8217000</v>
      </c>
      <c r="D25" s="198"/>
      <c r="E25" s="726"/>
      <c r="F25" s="204"/>
    </row>
    <row r="26" spans="1:6" ht="15.75" x14ac:dyDescent="0.25">
      <c r="A26" s="673" t="s">
        <v>99</v>
      </c>
      <c r="B26" s="673"/>
      <c r="C26" s="190">
        <f>SUBTOTAL(9,C5:C25)</f>
        <v>138142190</v>
      </c>
      <c r="D26" s="190">
        <f>SUBTOTAL(9,D5:D25)</f>
        <v>163273992</v>
      </c>
      <c r="E26" s="194"/>
      <c r="F26" s="133"/>
    </row>
    <row r="27" spans="1:6" ht="15.75" x14ac:dyDescent="0.25">
      <c r="A27" s="297"/>
      <c r="B27" s="297"/>
      <c r="C27" s="298"/>
      <c r="D27" s="298"/>
      <c r="E27" s="137"/>
      <c r="F27" s="133"/>
    </row>
    <row r="28" spans="1:6" ht="15.75" x14ac:dyDescent="0.25">
      <c r="A28" s="299"/>
      <c r="B28" s="300"/>
      <c r="C28" s="301"/>
      <c r="D28" s="301"/>
      <c r="E28" s="137"/>
      <c r="F28" s="133"/>
    </row>
    <row r="29" spans="1:6" ht="15.75" x14ac:dyDescent="0.25">
      <c r="A29" s="676" t="s">
        <v>21</v>
      </c>
      <c r="B29" s="676"/>
      <c r="C29" s="168"/>
      <c r="D29" s="168"/>
      <c r="E29" s="137"/>
      <c r="F29" s="133"/>
    </row>
    <row r="30" spans="1:6" ht="15.75" x14ac:dyDescent="0.25">
      <c r="A30" s="294" t="s">
        <v>1</v>
      </c>
      <c r="B30" s="294" t="s">
        <v>2</v>
      </c>
      <c r="C30" s="171" t="s">
        <v>216</v>
      </c>
      <c r="D30" s="294" t="s">
        <v>234</v>
      </c>
      <c r="E30" s="72" t="s">
        <v>102</v>
      </c>
    </row>
    <row r="31" spans="1:6" ht="15.75" x14ac:dyDescent="0.25">
      <c r="A31" s="173">
        <v>1</v>
      </c>
      <c r="B31" s="307" t="s">
        <v>52</v>
      </c>
      <c r="C31" s="295">
        <v>70474466</v>
      </c>
      <c r="D31" s="295">
        <v>74183648</v>
      </c>
      <c r="E31" s="311" t="s">
        <v>218</v>
      </c>
    </row>
    <row r="32" spans="1:6" ht="15.75" x14ac:dyDescent="0.25">
      <c r="A32" s="173">
        <v>2</v>
      </c>
      <c r="B32" s="307" t="s">
        <v>33</v>
      </c>
      <c r="C32" s="295">
        <v>59750000</v>
      </c>
      <c r="D32" s="295">
        <v>59750000</v>
      </c>
      <c r="E32" s="106"/>
    </row>
    <row r="33" spans="1:5" ht="15.75" x14ac:dyDescent="0.25">
      <c r="A33" s="173">
        <v>3</v>
      </c>
      <c r="B33" s="307" t="s">
        <v>54</v>
      </c>
      <c r="C33" s="295">
        <v>247511567</v>
      </c>
      <c r="D33" s="295">
        <v>247511567</v>
      </c>
      <c r="E33" s="106"/>
    </row>
    <row r="34" spans="1:5" ht="15.75" x14ac:dyDescent="0.25">
      <c r="A34" s="173">
        <v>4</v>
      </c>
      <c r="B34" s="318" t="s">
        <v>19</v>
      </c>
      <c r="C34" s="295">
        <v>18873800</v>
      </c>
      <c r="D34" s="295">
        <v>44723800</v>
      </c>
      <c r="E34" s="106"/>
    </row>
    <row r="35" spans="1:5" ht="15.75" x14ac:dyDescent="0.25">
      <c r="A35" s="173">
        <v>5</v>
      </c>
      <c r="B35" s="319" t="s">
        <v>55</v>
      </c>
      <c r="C35" s="295">
        <v>21475502</v>
      </c>
      <c r="D35" s="295">
        <v>102231507</v>
      </c>
      <c r="E35" s="106"/>
    </row>
    <row r="36" spans="1:5" ht="15.75" x14ac:dyDescent="0.25">
      <c r="A36" s="173">
        <v>6</v>
      </c>
      <c r="B36" s="318" t="s">
        <v>23</v>
      </c>
      <c r="C36" s="206">
        <v>601642320</v>
      </c>
      <c r="D36" s="295">
        <v>781499360</v>
      </c>
      <c r="E36" s="106"/>
    </row>
    <row r="37" spans="1:5" ht="15.75" x14ac:dyDescent="0.25">
      <c r="A37" s="173">
        <v>7</v>
      </c>
      <c r="B37" s="318" t="s">
        <v>26</v>
      </c>
      <c r="C37" s="295">
        <v>98036400</v>
      </c>
      <c r="D37" s="295">
        <v>100515017</v>
      </c>
      <c r="E37" s="106"/>
    </row>
    <row r="38" spans="1:5" ht="15.75" x14ac:dyDescent="0.25">
      <c r="A38" s="173">
        <v>8</v>
      </c>
      <c r="B38" s="318" t="s">
        <v>27</v>
      </c>
      <c r="C38" s="295">
        <v>222650000</v>
      </c>
      <c r="D38" s="295">
        <v>222650000</v>
      </c>
      <c r="E38" s="106"/>
    </row>
    <row r="39" spans="1:5" ht="15.75" x14ac:dyDescent="0.25">
      <c r="A39" s="173">
        <v>9</v>
      </c>
      <c r="B39" s="318" t="s">
        <v>17</v>
      </c>
      <c r="C39" s="295">
        <v>145306240</v>
      </c>
      <c r="D39" s="295">
        <v>145306240</v>
      </c>
      <c r="E39" s="106"/>
    </row>
    <row r="40" spans="1:5" ht="15.75" x14ac:dyDescent="0.25">
      <c r="A40" s="173">
        <v>10</v>
      </c>
      <c r="B40" s="307" t="s">
        <v>18</v>
      </c>
      <c r="C40" s="295">
        <v>13513500</v>
      </c>
      <c r="D40" s="295">
        <v>13513500</v>
      </c>
      <c r="E40" s="106"/>
    </row>
    <row r="41" spans="1:5" ht="15.75" x14ac:dyDescent="0.25">
      <c r="A41" s="173">
        <v>11</v>
      </c>
      <c r="B41" s="307" t="s">
        <v>30</v>
      </c>
      <c r="C41" s="295">
        <v>92431900</v>
      </c>
      <c r="D41" s="295">
        <v>92431900</v>
      </c>
      <c r="E41" s="106"/>
    </row>
    <row r="42" spans="1:5" ht="15.75" x14ac:dyDescent="0.25">
      <c r="A42" s="173">
        <v>12</v>
      </c>
      <c r="B42" s="307" t="s">
        <v>219</v>
      </c>
      <c r="C42" s="206">
        <v>33660000</v>
      </c>
      <c r="D42" s="206">
        <v>33660000</v>
      </c>
      <c r="E42" s="106"/>
    </row>
    <row r="43" spans="1:5" s="152" customFormat="1" ht="15.75" x14ac:dyDescent="0.25">
      <c r="A43" s="173">
        <v>13</v>
      </c>
      <c r="B43" s="188" t="s">
        <v>22</v>
      </c>
      <c r="C43" s="183">
        <v>156174920</v>
      </c>
      <c r="D43" s="183">
        <v>156174920</v>
      </c>
      <c r="E43" s="198"/>
    </row>
    <row r="44" spans="1:5" s="152" customFormat="1" ht="15.75" x14ac:dyDescent="0.25">
      <c r="A44" s="173">
        <v>14</v>
      </c>
      <c r="B44" s="188" t="s">
        <v>60</v>
      </c>
      <c r="C44" s="183">
        <v>30787000</v>
      </c>
      <c r="D44" s="183">
        <v>30787000</v>
      </c>
      <c r="E44" s="198"/>
    </row>
    <row r="45" spans="1:5" s="152" customFormat="1" ht="15.75" x14ac:dyDescent="0.25">
      <c r="A45" s="173">
        <v>15</v>
      </c>
      <c r="B45" s="188" t="s">
        <v>56</v>
      </c>
      <c r="C45" s="183">
        <v>58957635</v>
      </c>
      <c r="D45" s="183">
        <v>58957635</v>
      </c>
      <c r="E45" s="198"/>
    </row>
    <row r="46" spans="1:5" s="152" customFormat="1" ht="15.75" x14ac:dyDescent="0.25">
      <c r="A46" s="173">
        <v>16</v>
      </c>
      <c r="B46" s="185" t="s">
        <v>57</v>
      </c>
      <c r="C46" s="183">
        <v>3414385932</v>
      </c>
      <c r="D46" s="183">
        <v>4129715500</v>
      </c>
      <c r="E46" s="198"/>
    </row>
    <row r="47" spans="1:5" s="152" customFormat="1" ht="15.75" x14ac:dyDescent="0.25">
      <c r="A47" s="173">
        <v>17</v>
      </c>
      <c r="B47" s="188" t="s">
        <v>28</v>
      </c>
      <c r="C47" s="183">
        <v>131229070</v>
      </c>
      <c r="D47" s="183">
        <v>186640116</v>
      </c>
      <c r="E47" s="198"/>
    </row>
    <row r="48" spans="1:5" s="163" customFormat="1" ht="15.75" x14ac:dyDescent="0.25">
      <c r="A48" s="173">
        <v>18</v>
      </c>
      <c r="B48" s="296" t="s">
        <v>35</v>
      </c>
      <c r="C48" s="198"/>
      <c r="D48" s="206">
        <v>8058006793</v>
      </c>
      <c r="E48" s="198" t="s">
        <v>167</v>
      </c>
    </row>
    <row r="49" spans="1:6" s="280" customFormat="1" ht="15.75" x14ac:dyDescent="0.25">
      <c r="A49" s="173">
        <v>19</v>
      </c>
      <c r="B49" s="296" t="s">
        <v>134</v>
      </c>
      <c r="C49" s="207"/>
      <c r="D49" s="206">
        <v>4458893004</v>
      </c>
      <c r="E49" s="198" t="s">
        <v>167</v>
      </c>
    </row>
    <row r="50" spans="1:6" s="152" customFormat="1" ht="15.75" x14ac:dyDescent="0.25">
      <c r="A50" s="173">
        <v>20</v>
      </c>
      <c r="B50" s="185" t="s">
        <v>29</v>
      </c>
      <c r="C50" s="183">
        <v>249233050</v>
      </c>
      <c r="D50" s="183">
        <v>249233050</v>
      </c>
      <c r="E50" s="198"/>
    </row>
    <row r="51" spans="1:6" s="152" customFormat="1" ht="15.75" x14ac:dyDescent="0.25">
      <c r="A51" s="173">
        <v>21</v>
      </c>
      <c r="B51" s="185" t="s">
        <v>34</v>
      </c>
      <c r="C51" s="183">
        <v>5130556123</v>
      </c>
      <c r="D51" s="183">
        <v>5284396121</v>
      </c>
      <c r="E51" s="198"/>
    </row>
    <row r="52" spans="1:6" s="152" customFormat="1" ht="15.75" x14ac:dyDescent="0.25">
      <c r="A52" s="709">
        <v>22</v>
      </c>
      <c r="B52" s="712" t="s">
        <v>135</v>
      </c>
      <c r="C52" s="715">
        <v>610461000</v>
      </c>
      <c r="D52" s="715">
        <v>419436000</v>
      </c>
      <c r="E52" s="302" t="s">
        <v>213</v>
      </c>
    </row>
    <row r="53" spans="1:6" s="152" customFormat="1" ht="15.75" x14ac:dyDescent="0.25">
      <c r="A53" s="710"/>
      <c r="B53" s="713"/>
      <c r="C53" s="716"/>
      <c r="D53" s="716"/>
      <c r="E53" s="302" t="s">
        <v>212</v>
      </c>
    </row>
    <row r="54" spans="1:6" s="152" customFormat="1" ht="20.25" customHeight="1" x14ac:dyDescent="0.25">
      <c r="A54" s="711"/>
      <c r="B54" s="714"/>
      <c r="C54" s="717"/>
      <c r="D54" s="717"/>
      <c r="E54" s="303" t="s">
        <v>211</v>
      </c>
    </row>
    <row r="55" spans="1:6" s="152" customFormat="1" ht="15.75" x14ac:dyDescent="0.25">
      <c r="A55" s="709">
        <v>23</v>
      </c>
      <c r="B55" s="718" t="s">
        <v>163</v>
      </c>
      <c r="C55" s="703">
        <v>5365591569</v>
      </c>
      <c r="D55" s="721">
        <v>5365591569</v>
      </c>
      <c r="E55" s="198" t="s">
        <v>197</v>
      </c>
    </row>
    <row r="56" spans="1:6" s="152" customFormat="1" ht="15.75" x14ac:dyDescent="0.25">
      <c r="A56" s="710"/>
      <c r="B56" s="719"/>
      <c r="C56" s="704"/>
      <c r="D56" s="722"/>
      <c r="E56" s="304" t="s">
        <v>198</v>
      </c>
    </row>
    <row r="57" spans="1:6" s="152" customFormat="1" ht="15.75" x14ac:dyDescent="0.25">
      <c r="A57" s="711"/>
      <c r="B57" s="720"/>
      <c r="C57" s="705"/>
      <c r="D57" s="723"/>
      <c r="E57" s="304" t="s">
        <v>221</v>
      </c>
    </row>
    <row r="58" spans="1:6" ht="15.75" x14ac:dyDescent="0.25">
      <c r="A58" s="675" t="s">
        <v>99</v>
      </c>
      <c r="B58" s="675"/>
      <c r="C58" s="146">
        <f>SUM(C31:C57)</f>
        <v>16772701994</v>
      </c>
      <c r="D58" s="146">
        <f>SUM(D31:D57)</f>
        <v>30315808247</v>
      </c>
      <c r="E58" s="146"/>
    </row>
    <row r="59" spans="1:6" ht="15.75" x14ac:dyDescent="0.25">
      <c r="A59" s="132"/>
      <c r="B59" s="133"/>
      <c r="C59" s="134"/>
      <c r="D59" s="134"/>
      <c r="E59" s="135"/>
      <c r="F59" s="133"/>
    </row>
    <row r="60" spans="1:6" ht="15.75" x14ac:dyDescent="0.25">
      <c r="A60" s="195"/>
      <c r="B60" s="195"/>
      <c r="C60" s="195"/>
      <c r="D60" s="195"/>
      <c r="E60" s="195"/>
    </row>
  </sheetData>
  <mergeCells count="14">
    <mergeCell ref="A1:E1"/>
    <mergeCell ref="A3:B3"/>
    <mergeCell ref="A26:B26"/>
    <mergeCell ref="A29:B29"/>
    <mergeCell ref="E18:E25"/>
    <mergeCell ref="A58:B58"/>
    <mergeCell ref="A52:A54"/>
    <mergeCell ref="B52:B54"/>
    <mergeCell ref="C52:C54"/>
    <mergeCell ref="D52:D54"/>
    <mergeCell ref="A55:A57"/>
    <mergeCell ref="B55:B57"/>
    <mergeCell ref="C55:C57"/>
    <mergeCell ref="D55:D57"/>
  </mergeCells>
  <dataValidations count="8">
    <dataValidation type="custom" errorStyle="warning" allowBlank="1" showInputMessage="1" showErrorMessage="1" error="da tồn tại " sqref="B7:B8">
      <formula1>COUNTIF(B57:$C$74,B57)=1</formula1>
    </dataValidation>
    <dataValidation type="custom" errorStyle="warning" allowBlank="1" showInputMessage="1" showErrorMessage="1" error="da tồn tại " sqref="B18">
      <formula1>COUNTIF(B46:$C$73,#REF!)=1</formula1>
    </dataValidation>
    <dataValidation type="custom" errorStyle="warning" allowBlank="1" showInputMessage="1" showErrorMessage="1" error="da tồn tại " sqref="B23">
      <formula1>COUNTIF($B$62:C1048449,B51)=1</formula1>
    </dataValidation>
    <dataValidation type="custom" errorStyle="warning" allowBlank="1" showInputMessage="1" showErrorMessage="1" error="da tồn tại " sqref="B34">
      <formula1>COUNTIF(B36:$C$64,#REF!)=1</formula1>
    </dataValidation>
    <dataValidation type="custom" errorStyle="warning" allowBlank="1" showInputMessage="1" showErrorMessage="1" error="da tồn tại " sqref="B35 B37">
      <formula1>COUNTIF(B36:$C$64,B36)=1</formula1>
    </dataValidation>
    <dataValidation type="custom" errorStyle="warning" allowBlank="1" showInputMessage="1" showErrorMessage="1" error="da tồn tại " sqref="B36">
      <formula1>COUNTIF(B42:$C$64,#REF!)=1</formula1>
    </dataValidation>
    <dataValidation type="custom" errorStyle="warning" allowBlank="1" showInputMessage="1" showErrorMessage="1" error="da tồn tại " sqref="B21">
      <formula1>COUNTIF(B22:$C$64,#REF!)=1</formula1>
    </dataValidation>
    <dataValidation type="custom" errorStyle="warning" allowBlank="1" showInputMessage="1" showErrorMessage="1" error="da tồn tại " sqref="B38">
      <formula1>COUNTIF(B63:$C$1048576,#REF!)=1</formula1>
    </dataValidation>
  </dataValidations>
  <pageMargins left="0.53" right="0.1574803149606299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Kỳ 1 T01</vt:lpstr>
      <vt:lpstr>Kỳ 1 T01 (ktt)</vt:lpstr>
      <vt:lpstr>Kỳ 2 T01</vt:lpstr>
      <vt:lpstr>Kỳ 2 T01 (2601-0702)</vt:lpstr>
      <vt:lpstr>Kỳ 1 T03</vt:lpstr>
      <vt:lpstr>Kỳ 1 T03-KTT</vt:lpstr>
      <vt:lpstr>Kỳ 2 T03</vt:lpstr>
      <vt:lpstr>Kỳ 1 T04</vt:lpstr>
      <vt:lpstr>Kỳ 1 T05</vt:lpstr>
      <vt:lpstr>Kỳ 1 T05 </vt:lpstr>
      <vt:lpstr>Kỳ 1 T05-KTT</vt:lpstr>
      <vt:lpstr>Kỳ 2 T05</vt:lpstr>
      <vt:lpstr>Kỳ 1 T06</vt:lpstr>
      <vt:lpstr>Kỳ 1 T06 - KTT</vt:lpstr>
      <vt:lpstr>Kỳ 1 T07</vt:lpstr>
      <vt:lpstr>Kỳ 1 T08</vt:lpstr>
      <vt:lpstr>Kỳ 1 T08-KTT</vt:lpstr>
      <vt:lpstr>'Kỳ 1 T01'!Print_Area</vt:lpstr>
      <vt:lpstr>'Kỳ 1 T01 (ktt)'!Print_Area</vt:lpstr>
      <vt:lpstr>'Kỳ 1 T03-KTT'!Print_Area</vt:lpstr>
      <vt:lpstr>'Kỳ 1 T04'!Print_Area</vt:lpstr>
      <vt:lpstr>'Kỳ 1 T05'!Print_Area</vt:lpstr>
      <vt:lpstr>'Kỳ 1 T05 '!Print_Area</vt:lpstr>
      <vt:lpstr>'Kỳ 1 T05-KTT'!Print_Area</vt:lpstr>
      <vt:lpstr>'Kỳ 1 T06'!Print_Area</vt:lpstr>
      <vt:lpstr>'Kỳ 1 T06 - KTT'!Print_Area</vt:lpstr>
      <vt:lpstr>'Kỳ 1 T07'!Print_Area</vt:lpstr>
      <vt:lpstr>'Kỳ 1 T08'!Print_Area</vt:lpstr>
      <vt:lpstr>'Kỳ 2 T01'!Print_Area</vt:lpstr>
      <vt:lpstr>'Kỳ 2 T01 (2601-0702)'!Print_Area</vt:lpstr>
      <vt:lpstr>'Kỳ 2 T03'!Print_Area</vt:lpstr>
      <vt:lpstr>'Kỳ 2 T05'!Print_Area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vattu2</dc:creator>
  <cp:lastModifiedBy>Admin</cp:lastModifiedBy>
  <cp:lastPrinted>2021-06-16T04:02:25Z</cp:lastPrinted>
  <dcterms:created xsi:type="dcterms:W3CDTF">2021-01-05T08:24:43Z</dcterms:created>
  <dcterms:modified xsi:type="dcterms:W3CDTF">2021-09-07T07:22:28Z</dcterms:modified>
</cp:coreProperties>
</file>